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gis\Desktop\Nouveau dossier\"/>
    </mc:Choice>
  </mc:AlternateContent>
  <bookViews>
    <workbookView xWindow="0" yWindow="0" windowWidth="15360" windowHeight="8340" activeTab="3"/>
  </bookViews>
  <sheets>
    <sheet name="Notice" sheetId="6" r:id="rId1"/>
    <sheet name="BDD" sheetId="1" r:id="rId2"/>
    <sheet name="achats de lait" sheetId="5" r:id="rId3"/>
    <sheet name="ventes produits transformés" sheetId="3" r:id="rId4"/>
  </sheets>
  <externalReferences>
    <externalReference r:id="rId5"/>
    <externalReference r:id="rId6"/>
  </externalReferences>
  <definedNames>
    <definedName name="CANADA">[1]BDD!$M$9</definedName>
    <definedName name="ujhg">[2]BDD!$M$9</definedName>
    <definedName name="USA">[1]BDD!$M$10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3" l="1"/>
  <c r="L4" i="3"/>
  <c r="G13" i="3"/>
  <c r="J18" i="3"/>
  <c r="D8" i="3" l="1"/>
  <c r="N13" i="3"/>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316"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524"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420"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212" i="5"/>
  <c r="Q109" i="5"/>
  <c r="Q110" i="5"/>
  <c r="Q111" i="5"/>
  <c r="Q112" i="5"/>
  <c r="Q113" i="5"/>
  <c r="Q114" i="5"/>
  <c r="Q115" i="5"/>
  <c r="Q117" i="5"/>
  <c r="Q119" i="5"/>
  <c r="Q121" i="5"/>
  <c r="Q123" i="5"/>
  <c r="Q125" i="5"/>
  <c r="Q127"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108"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4" i="5"/>
  <c r="G21" i="3"/>
  <c r="M14" i="3" l="1"/>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13" i="3"/>
  <c r="O525" i="5"/>
  <c r="O526" i="5"/>
  <c r="O527" i="5"/>
  <c r="O528" i="5"/>
  <c r="O529" i="5"/>
  <c r="O530" i="5"/>
  <c r="O531" i="5"/>
  <c r="O532" i="5"/>
  <c r="O533" i="5"/>
  <c r="O534" i="5"/>
  <c r="O535" i="5"/>
  <c r="O536" i="5"/>
  <c r="O537" i="5"/>
  <c r="O538" i="5"/>
  <c r="O539" i="5"/>
  <c r="O540" i="5"/>
  <c r="O541" i="5"/>
  <c r="O542" i="5"/>
  <c r="O543" i="5"/>
  <c r="O544" i="5"/>
  <c r="O545" i="5"/>
  <c r="O546" i="5"/>
  <c r="O547" i="5"/>
  <c r="O548" i="5"/>
  <c r="O549" i="5"/>
  <c r="O550" i="5"/>
  <c r="O551" i="5"/>
  <c r="O552" i="5"/>
  <c r="O553" i="5"/>
  <c r="O554" i="5"/>
  <c r="O555" i="5"/>
  <c r="O556" i="5"/>
  <c r="O557" i="5"/>
  <c r="O558" i="5"/>
  <c r="O559" i="5"/>
  <c r="O560" i="5"/>
  <c r="O561" i="5"/>
  <c r="O562" i="5"/>
  <c r="O563" i="5"/>
  <c r="O564" i="5"/>
  <c r="O565" i="5"/>
  <c r="O566" i="5"/>
  <c r="O567" i="5"/>
  <c r="O568" i="5"/>
  <c r="O569" i="5"/>
  <c r="O570" i="5"/>
  <c r="O571" i="5"/>
  <c r="O572" i="5"/>
  <c r="O573" i="5"/>
  <c r="O574" i="5"/>
  <c r="O575" i="5"/>
  <c r="O576" i="5"/>
  <c r="O577" i="5"/>
  <c r="O578" i="5"/>
  <c r="O579" i="5"/>
  <c r="O580" i="5"/>
  <c r="O581" i="5"/>
  <c r="O582" i="5"/>
  <c r="O583" i="5"/>
  <c r="O584" i="5"/>
  <c r="O585" i="5"/>
  <c r="O586" i="5"/>
  <c r="O587" i="5"/>
  <c r="O588" i="5"/>
  <c r="O589" i="5"/>
  <c r="O590" i="5"/>
  <c r="O591" i="5"/>
  <c r="O592" i="5"/>
  <c r="O593" i="5"/>
  <c r="O594" i="5"/>
  <c r="O595" i="5"/>
  <c r="O596" i="5"/>
  <c r="O597" i="5"/>
  <c r="O598" i="5"/>
  <c r="O599" i="5"/>
  <c r="O600" i="5"/>
  <c r="O601" i="5"/>
  <c r="O602" i="5"/>
  <c r="O603" i="5"/>
  <c r="O604" i="5"/>
  <c r="O605" i="5"/>
  <c r="O606" i="5"/>
  <c r="O607" i="5"/>
  <c r="O608" i="5"/>
  <c r="O609" i="5"/>
  <c r="O610" i="5"/>
  <c r="O611" i="5"/>
  <c r="O612" i="5"/>
  <c r="O613" i="5"/>
  <c r="O614" i="5"/>
  <c r="O615" i="5"/>
  <c r="O616" i="5"/>
  <c r="O617" i="5"/>
  <c r="O618" i="5"/>
  <c r="O619" i="5"/>
  <c r="O620" i="5"/>
  <c r="O621" i="5"/>
  <c r="O622" i="5"/>
  <c r="O623" i="5"/>
  <c r="O212" i="5"/>
  <c r="N38" i="3" l="1"/>
  <c r="N14" i="3" l="1"/>
  <c r="N15" i="3"/>
  <c r="N16" i="3"/>
  <c r="N17" i="3"/>
  <c r="N18" i="3"/>
  <c r="N19" i="3"/>
  <c r="N20" i="3"/>
  <c r="N22" i="3"/>
  <c r="N23" i="3"/>
  <c r="N24" i="3"/>
  <c r="N25" i="3"/>
  <c r="N26" i="3"/>
  <c r="N27" i="3"/>
  <c r="N28" i="3"/>
  <c r="N29" i="3"/>
  <c r="N30" i="3"/>
  <c r="N31" i="3"/>
  <c r="N32" i="3"/>
  <c r="N33" i="3"/>
  <c r="N34" i="3"/>
  <c r="N35" i="3"/>
  <c r="N36" i="3"/>
  <c r="N37"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G38" i="3"/>
  <c r="N21" i="3" l="1"/>
  <c r="I3" i="3" l="1"/>
  <c r="I4" i="3"/>
  <c r="I5" i="3"/>
  <c r="I6" i="3"/>
  <c r="I7" i="3"/>
  <c r="I8" i="3"/>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D3" i="3"/>
  <c r="H3" i="3" s="1"/>
  <c r="F3" i="3" l="1"/>
  <c r="E3" i="3"/>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34" i="5"/>
  <c r="R134" i="5" s="1"/>
  <c r="L135" i="5"/>
  <c r="R135" i="5" s="1"/>
  <c r="L136" i="5"/>
  <c r="L137" i="5"/>
  <c r="R137" i="5" s="1"/>
  <c r="L138" i="5"/>
  <c r="L139" i="5"/>
  <c r="L140" i="5"/>
  <c r="R140" i="5" s="1"/>
  <c r="L141" i="5"/>
  <c r="R141" i="5" s="1"/>
  <c r="L142" i="5"/>
  <c r="L143" i="5"/>
  <c r="L144" i="5"/>
  <c r="L145" i="5"/>
  <c r="R145" i="5" s="1"/>
  <c r="L146" i="5"/>
  <c r="R146" i="5" s="1"/>
  <c r="L147" i="5"/>
  <c r="R147" i="5" s="1"/>
  <c r="L148" i="5"/>
  <c r="L149" i="5"/>
  <c r="L150" i="5"/>
  <c r="L151" i="5"/>
  <c r="L152" i="5"/>
  <c r="R152" i="5" s="1"/>
  <c r="L153" i="5"/>
  <c r="R153" i="5" s="1"/>
  <c r="L154" i="5"/>
  <c r="L155" i="5"/>
  <c r="L156" i="5"/>
  <c r="L157" i="5"/>
  <c r="R157" i="5" s="1"/>
  <c r="L158" i="5"/>
  <c r="R158" i="5" s="1"/>
  <c r="L159" i="5"/>
  <c r="R159" i="5" s="1"/>
  <c r="L160" i="5"/>
  <c r="R160" i="5" s="1"/>
  <c r="L161" i="5"/>
  <c r="L162" i="5"/>
  <c r="L163" i="5"/>
  <c r="L164" i="5"/>
  <c r="R164" i="5" s="1"/>
  <c r="L165" i="5"/>
  <c r="R165" i="5" s="1"/>
  <c r="L166" i="5"/>
  <c r="L167" i="5"/>
  <c r="L168" i="5"/>
  <c r="L169" i="5"/>
  <c r="R169" i="5" s="1"/>
  <c r="L170" i="5"/>
  <c r="R170" i="5" s="1"/>
  <c r="L171" i="5"/>
  <c r="R171" i="5" s="1"/>
  <c r="L172" i="5"/>
  <c r="L173" i="5"/>
  <c r="R173" i="5" s="1"/>
  <c r="L174" i="5"/>
  <c r="L175" i="5"/>
  <c r="L176" i="5"/>
  <c r="R176" i="5" s="1"/>
  <c r="L177" i="5"/>
  <c r="R177" i="5" s="1"/>
  <c r="L178" i="5"/>
  <c r="R178" i="5" s="1"/>
  <c r="L179" i="5"/>
  <c r="L180" i="5"/>
  <c r="L181" i="5"/>
  <c r="R181" i="5" s="1"/>
  <c r="L182" i="5"/>
  <c r="R182" i="5" s="1"/>
  <c r="L183" i="5"/>
  <c r="R183" i="5" s="1"/>
  <c r="L184" i="5"/>
  <c r="L185" i="5"/>
  <c r="L186" i="5"/>
  <c r="L187" i="5"/>
  <c r="L188" i="5"/>
  <c r="R188" i="5" s="1"/>
  <c r="L189" i="5"/>
  <c r="R189" i="5" s="1"/>
  <c r="L190" i="5"/>
  <c r="L191" i="5"/>
  <c r="L192" i="5"/>
  <c r="L193" i="5"/>
  <c r="R193" i="5" s="1"/>
  <c r="L194" i="5"/>
  <c r="R194" i="5" s="1"/>
  <c r="L195" i="5"/>
  <c r="R195" i="5" s="1"/>
  <c r="L196" i="5"/>
  <c r="L197" i="5"/>
  <c r="R197" i="5" s="1"/>
  <c r="L198" i="5"/>
  <c r="L199" i="5"/>
  <c r="L200" i="5"/>
  <c r="R200" i="5" s="1"/>
  <c r="L201" i="5"/>
  <c r="R201" i="5" s="1"/>
  <c r="L202" i="5"/>
  <c r="R202" i="5" s="1"/>
  <c r="L203" i="5"/>
  <c r="L204" i="5"/>
  <c r="L205" i="5"/>
  <c r="R205" i="5" s="1"/>
  <c r="L206" i="5"/>
  <c r="R206" i="5" s="1"/>
  <c r="L207" i="5"/>
  <c r="R207" i="5" s="1"/>
  <c r="L221" i="5"/>
  <c r="R221" i="5" s="1"/>
  <c r="L222" i="5"/>
  <c r="L223" i="5"/>
  <c r="L224" i="5"/>
  <c r="L225" i="5"/>
  <c r="R225" i="5" s="1"/>
  <c r="L226" i="5"/>
  <c r="R226" i="5" s="1"/>
  <c r="L227" i="5"/>
  <c r="R227" i="5" s="1"/>
  <c r="L228" i="5"/>
  <c r="L229" i="5"/>
  <c r="L230" i="5"/>
  <c r="R230" i="5" s="1"/>
  <c r="L231" i="5"/>
  <c r="R231" i="5" s="1"/>
  <c r="L232" i="5"/>
  <c r="R232" i="5" s="1"/>
  <c r="L233" i="5"/>
  <c r="R233" i="5" s="1"/>
  <c r="L234" i="5"/>
  <c r="L235" i="5"/>
  <c r="L236" i="5"/>
  <c r="L237" i="5"/>
  <c r="R237" i="5" s="1"/>
  <c r="L238" i="5"/>
  <c r="R238" i="5" s="1"/>
  <c r="L239" i="5"/>
  <c r="R239" i="5" s="1"/>
  <c r="L240" i="5"/>
  <c r="L241" i="5"/>
  <c r="L242" i="5"/>
  <c r="R242" i="5" s="1"/>
  <c r="L243" i="5"/>
  <c r="R243" i="5" s="1"/>
  <c r="L244" i="5"/>
  <c r="R244" i="5" s="1"/>
  <c r="L245" i="5"/>
  <c r="R245" i="5" s="1"/>
  <c r="L246" i="5"/>
  <c r="L247" i="5"/>
  <c r="L248" i="5"/>
  <c r="L249" i="5"/>
  <c r="R249" i="5" s="1"/>
  <c r="L250" i="5"/>
  <c r="R250" i="5" s="1"/>
  <c r="L251" i="5"/>
  <c r="R251" i="5" s="1"/>
  <c r="L252" i="5"/>
  <c r="L253" i="5"/>
  <c r="L254" i="5"/>
  <c r="R254" i="5" s="1"/>
  <c r="L255" i="5"/>
  <c r="R255" i="5" s="1"/>
  <c r="L256" i="5"/>
  <c r="R256" i="5" s="1"/>
  <c r="L257" i="5"/>
  <c r="R257" i="5" s="1"/>
  <c r="L258" i="5"/>
  <c r="L259" i="5"/>
  <c r="L260" i="5"/>
  <c r="L261" i="5"/>
  <c r="R261" i="5" s="1"/>
  <c r="L262" i="5"/>
  <c r="R262" i="5" s="1"/>
  <c r="L263" i="5"/>
  <c r="R263" i="5" s="1"/>
  <c r="L264" i="5"/>
  <c r="L265" i="5"/>
  <c r="L266" i="5"/>
  <c r="R266" i="5" s="1"/>
  <c r="L267" i="5"/>
  <c r="R267" i="5" s="1"/>
  <c r="L268" i="5"/>
  <c r="R268" i="5" s="1"/>
  <c r="L269" i="5"/>
  <c r="R269" i="5" s="1"/>
  <c r="L270" i="5"/>
  <c r="L271" i="5"/>
  <c r="L272" i="5"/>
  <c r="L273" i="5"/>
  <c r="R273" i="5" s="1"/>
  <c r="L274" i="5"/>
  <c r="R274" i="5" s="1"/>
  <c r="L275" i="5"/>
  <c r="R275" i="5" s="1"/>
  <c r="L276" i="5"/>
  <c r="L277" i="5"/>
  <c r="L278" i="5"/>
  <c r="R278" i="5" s="1"/>
  <c r="L279" i="5"/>
  <c r="R279" i="5" s="1"/>
  <c r="L280" i="5"/>
  <c r="R280" i="5" s="1"/>
  <c r="L281" i="5"/>
  <c r="R281" i="5" s="1"/>
  <c r="L282" i="5"/>
  <c r="L283" i="5"/>
  <c r="L284" i="5"/>
  <c r="L285" i="5"/>
  <c r="R285" i="5" s="1"/>
  <c r="L286" i="5"/>
  <c r="R286" i="5" s="1"/>
  <c r="L287" i="5"/>
  <c r="R287" i="5" s="1"/>
  <c r="L288" i="5"/>
  <c r="L289" i="5"/>
  <c r="L290" i="5"/>
  <c r="R290" i="5" s="1"/>
  <c r="L291" i="5"/>
  <c r="R291" i="5" s="1"/>
  <c r="L292" i="5"/>
  <c r="R292" i="5" s="1"/>
  <c r="L293" i="5"/>
  <c r="R293" i="5" s="1"/>
  <c r="L294" i="5"/>
  <c r="L295" i="5"/>
  <c r="L296" i="5"/>
  <c r="L297" i="5"/>
  <c r="R297" i="5" s="1"/>
  <c r="L298" i="5"/>
  <c r="R298" i="5" s="1"/>
  <c r="L299" i="5"/>
  <c r="R299" i="5" s="1"/>
  <c r="L300" i="5"/>
  <c r="L301" i="5"/>
  <c r="L302" i="5"/>
  <c r="R302" i="5" s="1"/>
  <c r="L303" i="5"/>
  <c r="R303" i="5" s="1"/>
  <c r="L304" i="5"/>
  <c r="R304" i="5" s="1"/>
  <c r="L305" i="5"/>
  <c r="R305" i="5" s="1"/>
  <c r="L306" i="5"/>
  <c r="L307" i="5"/>
  <c r="L308" i="5"/>
  <c r="L309" i="5"/>
  <c r="R309" i="5" s="1"/>
  <c r="L310" i="5"/>
  <c r="R310" i="5" s="1"/>
  <c r="L311" i="5"/>
  <c r="R311" i="5" s="1"/>
  <c r="L340" i="5"/>
  <c r="L341" i="5"/>
  <c r="L342" i="5"/>
  <c r="R342" i="5" s="1"/>
  <c r="L343" i="5"/>
  <c r="R343" i="5" s="1"/>
  <c r="L344" i="5"/>
  <c r="L345" i="5"/>
  <c r="L346" i="5"/>
  <c r="L347" i="5"/>
  <c r="L348" i="5"/>
  <c r="R348" i="5" s="1"/>
  <c r="L349" i="5"/>
  <c r="R349" i="5" s="1"/>
  <c r="L350" i="5"/>
  <c r="L351" i="5"/>
  <c r="L352" i="5"/>
  <c r="L353" i="5"/>
  <c r="R353" i="5" s="1"/>
  <c r="L354" i="5"/>
  <c r="R354" i="5" s="1"/>
  <c r="L355" i="5"/>
  <c r="R355" i="5" s="1"/>
  <c r="L356" i="5"/>
  <c r="L357" i="5"/>
  <c r="L358" i="5"/>
  <c r="L359" i="5"/>
  <c r="R359" i="5" s="1"/>
  <c r="L360" i="5"/>
  <c r="R360" i="5" s="1"/>
  <c r="L361" i="5"/>
  <c r="R361" i="5" s="1"/>
  <c r="L362" i="5"/>
  <c r="L363" i="5"/>
  <c r="L364" i="5"/>
  <c r="R364" i="5" s="1"/>
  <c r="L365" i="5"/>
  <c r="L366" i="5"/>
  <c r="R366" i="5" s="1"/>
  <c r="L367" i="5"/>
  <c r="R367" i="5" s="1"/>
  <c r="L368" i="5"/>
  <c r="L369" i="5"/>
  <c r="L370" i="5"/>
  <c r="L371" i="5"/>
  <c r="R371" i="5" s="1"/>
  <c r="L372" i="5"/>
  <c r="R372" i="5" s="1"/>
  <c r="L373" i="5"/>
  <c r="R373" i="5" s="1"/>
  <c r="L374" i="5"/>
  <c r="L375" i="5"/>
  <c r="L376" i="5"/>
  <c r="L377" i="5"/>
  <c r="L378" i="5"/>
  <c r="R378" i="5" s="1"/>
  <c r="L379" i="5"/>
  <c r="R379" i="5" s="1"/>
  <c r="L380" i="5"/>
  <c r="L381" i="5"/>
  <c r="L382" i="5"/>
  <c r="R382" i="5" s="1"/>
  <c r="L383" i="5"/>
  <c r="R383" i="5" s="1"/>
  <c r="L384" i="5"/>
  <c r="R384" i="5" s="1"/>
  <c r="L385" i="5"/>
  <c r="R385" i="5" s="1"/>
  <c r="L386" i="5"/>
  <c r="L387" i="5"/>
  <c r="L388" i="5"/>
  <c r="L389" i="5"/>
  <c r="R389" i="5" s="1"/>
  <c r="L390" i="5"/>
  <c r="R390" i="5" s="1"/>
  <c r="L391" i="5"/>
  <c r="R391" i="5" s="1"/>
  <c r="L392" i="5"/>
  <c r="L393" i="5"/>
  <c r="R393" i="5" s="1"/>
  <c r="L394" i="5"/>
  <c r="R394" i="5" s="1"/>
  <c r="L395" i="5"/>
  <c r="L396" i="5"/>
  <c r="R396" i="5" s="1"/>
  <c r="L397" i="5"/>
  <c r="R397" i="5" s="1"/>
  <c r="L398" i="5"/>
  <c r="L399" i="5"/>
  <c r="L400" i="5"/>
  <c r="L401" i="5"/>
  <c r="R401" i="5" s="1"/>
  <c r="L402" i="5"/>
  <c r="R402" i="5" s="1"/>
  <c r="L403" i="5"/>
  <c r="R403" i="5" s="1"/>
  <c r="L404" i="5"/>
  <c r="L405" i="5"/>
  <c r="L406" i="5"/>
  <c r="L407" i="5"/>
  <c r="R407" i="5" s="1"/>
  <c r="L408" i="5"/>
  <c r="R408" i="5" s="1"/>
  <c r="L409" i="5"/>
  <c r="R409" i="5" s="1"/>
  <c r="L410" i="5"/>
  <c r="L411" i="5"/>
  <c r="L412" i="5"/>
  <c r="R412" i="5" s="1"/>
  <c r="L413" i="5"/>
  <c r="L414" i="5"/>
  <c r="R414" i="5" s="1"/>
  <c r="L415" i="5"/>
  <c r="R415" i="5" s="1"/>
  <c r="L430" i="5"/>
  <c r="L431" i="5"/>
  <c r="L432" i="5"/>
  <c r="L433" i="5"/>
  <c r="R433" i="5" s="1"/>
  <c r="L434" i="5"/>
  <c r="R434" i="5" s="1"/>
  <c r="L435" i="5"/>
  <c r="R435" i="5" s="1"/>
  <c r="L436" i="5"/>
  <c r="L437" i="5"/>
  <c r="L438" i="5"/>
  <c r="R438" i="5" s="1"/>
  <c r="L439" i="5"/>
  <c r="R439" i="5" s="1"/>
  <c r="L440" i="5"/>
  <c r="R440" i="5" s="1"/>
  <c r="L441" i="5"/>
  <c r="R441" i="5" s="1"/>
  <c r="L442" i="5"/>
  <c r="L443" i="5"/>
  <c r="R443" i="5" s="1"/>
  <c r="L444" i="5"/>
  <c r="L445" i="5"/>
  <c r="R445" i="5" s="1"/>
  <c r="L446" i="5"/>
  <c r="R446" i="5" s="1"/>
  <c r="L447" i="5"/>
  <c r="R447" i="5" s="1"/>
  <c r="L448" i="5"/>
  <c r="L449" i="5"/>
  <c r="L450" i="5"/>
  <c r="L451" i="5"/>
  <c r="R451" i="5" s="1"/>
  <c r="L452" i="5"/>
  <c r="R452" i="5" s="1"/>
  <c r="L453" i="5"/>
  <c r="R453" i="5" s="1"/>
  <c r="L454" i="5"/>
  <c r="L455" i="5"/>
  <c r="L456" i="5"/>
  <c r="R456" i="5" s="1"/>
  <c r="L457" i="5"/>
  <c r="R457" i="5" s="1"/>
  <c r="L458" i="5"/>
  <c r="R458" i="5" s="1"/>
  <c r="L459" i="5"/>
  <c r="R459" i="5" s="1"/>
  <c r="L460" i="5"/>
  <c r="L461" i="5"/>
  <c r="R461" i="5" s="1"/>
  <c r="L462" i="5"/>
  <c r="L463" i="5"/>
  <c r="R463" i="5" s="1"/>
  <c r="L464" i="5"/>
  <c r="R464" i="5" s="1"/>
  <c r="L465" i="5"/>
  <c r="L466" i="5"/>
  <c r="L467" i="5"/>
  <c r="L468" i="5"/>
  <c r="L469" i="5"/>
  <c r="R469" i="5" s="1"/>
  <c r="L470" i="5"/>
  <c r="R470" i="5" s="1"/>
  <c r="L471" i="5"/>
  <c r="R471" i="5" s="1"/>
  <c r="L472" i="5"/>
  <c r="L473" i="5"/>
  <c r="L474" i="5"/>
  <c r="R474" i="5" s="1"/>
  <c r="L475" i="5"/>
  <c r="R475" i="5" s="1"/>
  <c r="L476" i="5"/>
  <c r="R476" i="5" s="1"/>
  <c r="L477" i="5"/>
  <c r="L478" i="5"/>
  <c r="L479" i="5"/>
  <c r="R479" i="5" s="1"/>
  <c r="L480" i="5"/>
  <c r="L481" i="5"/>
  <c r="R481" i="5" s="1"/>
  <c r="L482" i="5"/>
  <c r="R482" i="5" s="1"/>
  <c r="L483" i="5"/>
  <c r="R483" i="5" s="1"/>
  <c r="L484" i="5"/>
  <c r="L485" i="5"/>
  <c r="L486" i="5"/>
  <c r="L487" i="5"/>
  <c r="R487" i="5" s="1"/>
  <c r="L488" i="5"/>
  <c r="R488" i="5" s="1"/>
  <c r="L489" i="5"/>
  <c r="L490" i="5"/>
  <c r="L491" i="5"/>
  <c r="L492" i="5"/>
  <c r="R492" i="5" s="1"/>
  <c r="L493" i="5"/>
  <c r="R493" i="5" s="1"/>
  <c r="L494" i="5"/>
  <c r="R494" i="5" s="1"/>
  <c r="L495" i="5"/>
  <c r="L496" i="5"/>
  <c r="L497" i="5"/>
  <c r="L498" i="5"/>
  <c r="L499" i="5"/>
  <c r="R499" i="5" s="1"/>
  <c r="L500" i="5"/>
  <c r="R500" i="5" s="1"/>
  <c r="L501" i="5"/>
  <c r="R501" i="5" s="1"/>
  <c r="L502" i="5"/>
  <c r="L503" i="5"/>
  <c r="L504" i="5"/>
  <c r="L505" i="5"/>
  <c r="R505" i="5" s="1"/>
  <c r="L506" i="5"/>
  <c r="R506" i="5" s="1"/>
  <c r="L507" i="5"/>
  <c r="L508" i="5"/>
  <c r="L509" i="5"/>
  <c r="L510" i="5"/>
  <c r="R510" i="5" s="1"/>
  <c r="L511" i="5"/>
  <c r="R511" i="5" s="1"/>
  <c r="L512" i="5"/>
  <c r="R512" i="5" s="1"/>
  <c r="L513" i="5"/>
  <c r="R513" i="5" s="1"/>
  <c r="L514" i="5"/>
  <c r="L515" i="5"/>
  <c r="L516" i="5"/>
  <c r="L517" i="5"/>
  <c r="R517" i="5" s="1"/>
  <c r="L518" i="5"/>
  <c r="R518" i="5" s="1"/>
  <c r="L519" i="5"/>
  <c r="L584" i="5"/>
  <c r="L585" i="5"/>
  <c r="L590" i="5"/>
  <c r="L591" i="5"/>
  <c r="L596" i="5"/>
  <c r="L597" i="5"/>
  <c r="L602" i="5"/>
  <c r="L603" i="5"/>
  <c r="R603" i="5" s="1"/>
  <c r="L608" i="5"/>
  <c r="L609" i="5"/>
  <c r="L614" i="5"/>
  <c r="L615" i="5"/>
  <c r="R615" i="5" s="1"/>
  <c r="L620" i="5"/>
  <c r="L621" i="5"/>
  <c r="R621" i="5" s="1"/>
  <c r="A623" i="5"/>
  <c r="L623" i="5" s="1"/>
  <c r="R623" i="5" s="1"/>
  <c r="A622" i="5"/>
  <c r="L622" i="5" s="1"/>
  <c r="R622" i="5" s="1"/>
  <c r="A621" i="5"/>
  <c r="A620" i="5"/>
  <c r="A619" i="5"/>
  <c r="L619" i="5" s="1"/>
  <c r="A618" i="5"/>
  <c r="L618" i="5" s="1"/>
  <c r="A617" i="5"/>
  <c r="L617" i="5" s="1"/>
  <c r="R617" i="5" s="1"/>
  <c r="A616" i="5"/>
  <c r="L616" i="5" s="1"/>
  <c r="R616" i="5" s="1"/>
  <c r="A615" i="5"/>
  <c r="A614" i="5"/>
  <c r="A613" i="5"/>
  <c r="L613" i="5" s="1"/>
  <c r="A612" i="5"/>
  <c r="L612" i="5" s="1"/>
  <c r="A611" i="5"/>
  <c r="L611" i="5" s="1"/>
  <c r="R611" i="5" s="1"/>
  <c r="A610" i="5"/>
  <c r="L610" i="5" s="1"/>
  <c r="R610" i="5" s="1"/>
  <c r="A609" i="5"/>
  <c r="A608" i="5"/>
  <c r="A607" i="5"/>
  <c r="L607" i="5" s="1"/>
  <c r="A606" i="5"/>
  <c r="L606" i="5" s="1"/>
  <c r="A605" i="5"/>
  <c r="L605" i="5" s="1"/>
  <c r="R605" i="5" s="1"/>
  <c r="A604" i="5"/>
  <c r="L604" i="5" s="1"/>
  <c r="R604" i="5" s="1"/>
  <c r="A603" i="5"/>
  <c r="A602" i="5"/>
  <c r="A601" i="5"/>
  <c r="L601" i="5" s="1"/>
  <c r="A600" i="5"/>
  <c r="L600" i="5" s="1"/>
  <c r="R600" i="5" s="1"/>
  <c r="A599" i="5"/>
  <c r="L599" i="5" s="1"/>
  <c r="R599" i="5" s="1"/>
  <c r="A598" i="5"/>
  <c r="L598" i="5" s="1"/>
  <c r="R598" i="5" s="1"/>
  <c r="A597" i="5"/>
  <c r="A596" i="5"/>
  <c r="A595" i="5"/>
  <c r="L595" i="5" s="1"/>
  <c r="A594" i="5"/>
  <c r="L594" i="5" s="1"/>
  <c r="A593" i="5"/>
  <c r="L593" i="5" s="1"/>
  <c r="R593" i="5" s="1"/>
  <c r="A592" i="5"/>
  <c r="L592" i="5" s="1"/>
  <c r="R592" i="5" s="1"/>
  <c r="A591" i="5"/>
  <c r="A590" i="5"/>
  <c r="A589" i="5"/>
  <c r="L589" i="5" s="1"/>
  <c r="A588" i="5"/>
  <c r="L588" i="5" s="1"/>
  <c r="A587" i="5"/>
  <c r="L587" i="5" s="1"/>
  <c r="R587" i="5" s="1"/>
  <c r="A586" i="5"/>
  <c r="L586" i="5" s="1"/>
  <c r="R586" i="5" s="1"/>
  <c r="A585" i="5"/>
  <c r="A584"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P623" i="5"/>
  <c r="N623" i="5"/>
  <c r="K623" i="5"/>
  <c r="P622" i="5"/>
  <c r="N622" i="5"/>
  <c r="K622" i="5"/>
  <c r="P621" i="5"/>
  <c r="N621" i="5"/>
  <c r="K621" i="5"/>
  <c r="P620" i="5"/>
  <c r="N620" i="5"/>
  <c r="K620" i="5"/>
  <c r="P619" i="5"/>
  <c r="N619" i="5"/>
  <c r="K619" i="5"/>
  <c r="P618" i="5"/>
  <c r="N618" i="5"/>
  <c r="K618" i="5"/>
  <c r="P617" i="5"/>
  <c r="N617" i="5"/>
  <c r="K617" i="5"/>
  <c r="P616" i="5"/>
  <c r="N616" i="5"/>
  <c r="K616" i="5"/>
  <c r="P615" i="5"/>
  <c r="N615" i="5"/>
  <c r="K615" i="5"/>
  <c r="P614" i="5"/>
  <c r="N614" i="5"/>
  <c r="K614" i="5"/>
  <c r="P613" i="5"/>
  <c r="N613" i="5"/>
  <c r="K613" i="5"/>
  <c r="P612" i="5"/>
  <c r="N612" i="5"/>
  <c r="K612" i="5"/>
  <c r="P611" i="5"/>
  <c r="N611" i="5"/>
  <c r="K611" i="5"/>
  <c r="P610" i="5"/>
  <c r="N610" i="5"/>
  <c r="K610" i="5"/>
  <c r="P609" i="5"/>
  <c r="N609" i="5"/>
  <c r="K609" i="5"/>
  <c r="P608" i="5"/>
  <c r="N608" i="5"/>
  <c r="K608" i="5"/>
  <c r="P607" i="5"/>
  <c r="N607" i="5"/>
  <c r="K607" i="5"/>
  <c r="P606" i="5"/>
  <c r="N606" i="5"/>
  <c r="K606" i="5"/>
  <c r="P605" i="5"/>
  <c r="N605" i="5"/>
  <c r="K605" i="5"/>
  <c r="P604" i="5"/>
  <c r="N604" i="5"/>
  <c r="K604" i="5"/>
  <c r="P603" i="5"/>
  <c r="N603" i="5"/>
  <c r="K603" i="5"/>
  <c r="P602" i="5"/>
  <c r="N602" i="5"/>
  <c r="K602" i="5"/>
  <c r="P601" i="5"/>
  <c r="N601" i="5"/>
  <c r="K601" i="5"/>
  <c r="P600" i="5"/>
  <c r="N600" i="5"/>
  <c r="K600" i="5"/>
  <c r="P599" i="5"/>
  <c r="N599" i="5"/>
  <c r="K599" i="5"/>
  <c r="P598" i="5"/>
  <c r="N598" i="5"/>
  <c r="K598" i="5"/>
  <c r="P597" i="5"/>
  <c r="N597" i="5"/>
  <c r="K597" i="5"/>
  <c r="P596" i="5"/>
  <c r="N596" i="5"/>
  <c r="K596" i="5"/>
  <c r="P595" i="5"/>
  <c r="N595" i="5"/>
  <c r="K595" i="5"/>
  <c r="P594" i="5"/>
  <c r="N594" i="5"/>
  <c r="K594" i="5"/>
  <c r="P593" i="5"/>
  <c r="N593" i="5"/>
  <c r="K593" i="5"/>
  <c r="P592" i="5"/>
  <c r="N592" i="5"/>
  <c r="K592" i="5"/>
  <c r="P591" i="5"/>
  <c r="N591" i="5"/>
  <c r="K591" i="5"/>
  <c r="P590" i="5"/>
  <c r="N590" i="5"/>
  <c r="K590" i="5"/>
  <c r="P589" i="5"/>
  <c r="N589" i="5"/>
  <c r="K589" i="5"/>
  <c r="P588" i="5"/>
  <c r="N588" i="5"/>
  <c r="K588" i="5"/>
  <c r="P587" i="5"/>
  <c r="N587" i="5"/>
  <c r="K587" i="5"/>
  <c r="P586" i="5"/>
  <c r="N586" i="5"/>
  <c r="K586" i="5"/>
  <c r="P585" i="5"/>
  <c r="N585" i="5"/>
  <c r="K585" i="5"/>
  <c r="P584" i="5"/>
  <c r="N584" i="5"/>
  <c r="K584" i="5"/>
  <c r="P583" i="5"/>
  <c r="A583" i="5"/>
  <c r="L583" i="5" s="1"/>
  <c r="N583" i="5"/>
  <c r="K583" i="5"/>
  <c r="P582" i="5"/>
  <c r="A582" i="5" s="1"/>
  <c r="L582" i="5" s="1"/>
  <c r="N582" i="5"/>
  <c r="K582" i="5"/>
  <c r="P581" i="5"/>
  <c r="N581" i="5"/>
  <c r="K581" i="5"/>
  <c r="P580" i="5"/>
  <c r="N580" i="5"/>
  <c r="K580" i="5"/>
  <c r="P579" i="5"/>
  <c r="N579" i="5"/>
  <c r="K579" i="5"/>
  <c r="P578" i="5"/>
  <c r="N578" i="5"/>
  <c r="K578" i="5"/>
  <c r="P577" i="5"/>
  <c r="N577" i="5"/>
  <c r="K577" i="5"/>
  <c r="P576" i="5"/>
  <c r="N576" i="5"/>
  <c r="K576" i="5"/>
  <c r="P575" i="5"/>
  <c r="N575" i="5"/>
  <c r="K575" i="5"/>
  <c r="P574" i="5"/>
  <c r="N574" i="5"/>
  <c r="K574" i="5"/>
  <c r="P573" i="5"/>
  <c r="N573" i="5"/>
  <c r="K573" i="5"/>
  <c r="P572" i="5"/>
  <c r="N572" i="5"/>
  <c r="K572" i="5"/>
  <c r="P571" i="5"/>
  <c r="N571" i="5"/>
  <c r="K571" i="5"/>
  <c r="P570" i="5"/>
  <c r="N570" i="5"/>
  <c r="K570" i="5"/>
  <c r="P569" i="5"/>
  <c r="N569" i="5"/>
  <c r="K569" i="5"/>
  <c r="P568" i="5"/>
  <c r="N568" i="5"/>
  <c r="K568" i="5"/>
  <c r="P567" i="5"/>
  <c r="N567" i="5"/>
  <c r="K567" i="5"/>
  <c r="P566" i="5"/>
  <c r="N566" i="5"/>
  <c r="K566" i="5"/>
  <c r="P565" i="5"/>
  <c r="N565" i="5"/>
  <c r="K565" i="5"/>
  <c r="P564" i="5"/>
  <c r="N564" i="5"/>
  <c r="K564" i="5"/>
  <c r="P563" i="5"/>
  <c r="N563" i="5"/>
  <c r="K563" i="5"/>
  <c r="P562" i="5"/>
  <c r="N562" i="5"/>
  <c r="K562" i="5"/>
  <c r="P561" i="5"/>
  <c r="N561" i="5"/>
  <c r="K561" i="5"/>
  <c r="P560" i="5"/>
  <c r="N560" i="5"/>
  <c r="K560" i="5"/>
  <c r="P559" i="5"/>
  <c r="N559" i="5"/>
  <c r="K559" i="5"/>
  <c r="P558" i="5"/>
  <c r="N558" i="5"/>
  <c r="K558" i="5"/>
  <c r="P557" i="5"/>
  <c r="N557" i="5"/>
  <c r="K557" i="5"/>
  <c r="P556" i="5"/>
  <c r="N556" i="5"/>
  <c r="K556" i="5"/>
  <c r="P555" i="5"/>
  <c r="N555" i="5"/>
  <c r="K555" i="5"/>
  <c r="P554" i="5"/>
  <c r="N554" i="5"/>
  <c r="K554" i="5"/>
  <c r="P553" i="5"/>
  <c r="N553" i="5"/>
  <c r="K553" i="5"/>
  <c r="P552" i="5"/>
  <c r="N552" i="5"/>
  <c r="K552" i="5"/>
  <c r="P551" i="5"/>
  <c r="N551" i="5"/>
  <c r="K551" i="5"/>
  <c r="P550" i="5"/>
  <c r="N550" i="5"/>
  <c r="K550" i="5"/>
  <c r="P549" i="5"/>
  <c r="N549" i="5"/>
  <c r="K549" i="5"/>
  <c r="P548" i="5"/>
  <c r="N548" i="5"/>
  <c r="K548" i="5"/>
  <c r="P547" i="5"/>
  <c r="N547" i="5"/>
  <c r="K547" i="5"/>
  <c r="P546" i="5"/>
  <c r="N546" i="5"/>
  <c r="K546" i="5"/>
  <c r="P545" i="5"/>
  <c r="N545" i="5"/>
  <c r="K545" i="5"/>
  <c r="P544" i="5"/>
  <c r="N544" i="5"/>
  <c r="K544" i="5"/>
  <c r="P543" i="5"/>
  <c r="N543" i="5"/>
  <c r="K543" i="5"/>
  <c r="P542" i="5"/>
  <c r="N542" i="5"/>
  <c r="K542" i="5"/>
  <c r="P541" i="5"/>
  <c r="N541" i="5"/>
  <c r="K541" i="5"/>
  <c r="P540" i="5"/>
  <c r="N540" i="5"/>
  <c r="K540" i="5"/>
  <c r="P539" i="5"/>
  <c r="N539" i="5"/>
  <c r="K539" i="5"/>
  <c r="P538" i="5"/>
  <c r="N538" i="5"/>
  <c r="K538" i="5"/>
  <c r="P537" i="5"/>
  <c r="N537" i="5"/>
  <c r="K537" i="5"/>
  <c r="P536" i="5"/>
  <c r="N536" i="5"/>
  <c r="K536" i="5"/>
  <c r="P535" i="5"/>
  <c r="N535" i="5"/>
  <c r="K535" i="5"/>
  <c r="P534" i="5"/>
  <c r="N534" i="5"/>
  <c r="K534" i="5"/>
  <c r="P533" i="5"/>
  <c r="N533" i="5"/>
  <c r="K533" i="5"/>
  <c r="P532" i="5"/>
  <c r="N532" i="5"/>
  <c r="K532" i="5"/>
  <c r="P531" i="5"/>
  <c r="N531" i="5"/>
  <c r="K531" i="5"/>
  <c r="P530" i="5"/>
  <c r="N530" i="5"/>
  <c r="K530" i="5"/>
  <c r="P529" i="5"/>
  <c r="N529" i="5"/>
  <c r="K529" i="5"/>
  <c r="P528" i="5"/>
  <c r="N528" i="5"/>
  <c r="K528" i="5"/>
  <c r="P527" i="5"/>
  <c r="N527" i="5"/>
  <c r="K527" i="5"/>
  <c r="P526" i="5"/>
  <c r="N526" i="5"/>
  <c r="K526" i="5"/>
  <c r="P525" i="5"/>
  <c r="N525" i="5"/>
  <c r="K525" i="5"/>
  <c r="P524" i="5"/>
  <c r="O524" i="5"/>
  <c r="N524" i="5"/>
  <c r="K524" i="5"/>
  <c r="P519" i="5"/>
  <c r="O519" i="5"/>
  <c r="N519" i="5"/>
  <c r="K519" i="5"/>
  <c r="P518" i="5"/>
  <c r="O518" i="5"/>
  <c r="N518" i="5"/>
  <c r="K518" i="5"/>
  <c r="P517" i="5"/>
  <c r="O517" i="5"/>
  <c r="N517" i="5"/>
  <c r="K517" i="5"/>
  <c r="P516" i="5"/>
  <c r="O516" i="5"/>
  <c r="N516" i="5"/>
  <c r="K516" i="5"/>
  <c r="P515" i="5"/>
  <c r="O515" i="5"/>
  <c r="N515" i="5"/>
  <c r="K515" i="5"/>
  <c r="P514" i="5"/>
  <c r="O514" i="5"/>
  <c r="N514" i="5"/>
  <c r="K514" i="5"/>
  <c r="P513" i="5"/>
  <c r="O513" i="5"/>
  <c r="N513" i="5"/>
  <c r="K513" i="5"/>
  <c r="P512" i="5"/>
  <c r="O512" i="5"/>
  <c r="N512" i="5"/>
  <c r="K512" i="5"/>
  <c r="P511" i="5"/>
  <c r="O511" i="5"/>
  <c r="N511" i="5"/>
  <c r="K511" i="5"/>
  <c r="P510" i="5"/>
  <c r="O510" i="5"/>
  <c r="N510" i="5"/>
  <c r="K510" i="5"/>
  <c r="P509" i="5"/>
  <c r="O509" i="5"/>
  <c r="N509" i="5"/>
  <c r="K509" i="5"/>
  <c r="P508" i="5"/>
  <c r="O508" i="5"/>
  <c r="N508" i="5"/>
  <c r="K508" i="5"/>
  <c r="P507" i="5"/>
  <c r="O507" i="5"/>
  <c r="N507" i="5"/>
  <c r="K507" i="5"/>
  <c r="P506" i="5"/>
  <c r="O506" i="5"/>
  <c r="N506" i="5"/>
  <c r="K506" i="5"/>
  <c r="P505" i="5"/>
  <c r="O505" i="5"/>
  <c r="N505" i="5"/>
  <c r="K505" i="5"/>
  <c r="P504" i="5"/>
  <c r="O504" i="5"/>
  <c r="N504" i="5"/>
  <c r="K504" i="5"/>
  <c r="P503" i="5"/>
  <c r="O503" i="5"/>
  <c r="N503" i="5"/>
  <c r="K503" i="5"/>
  <c r="P502" i="5"/>
  <c r="O502" i="5"/>
  <c r="N502" i="5"/>
  <c r="K502" i="5"/>
  <c r="P501" i="5"/>
  <c r="O501" i="5"/>
  <c r="N501" i="5"/>
  <c r="K501" i="5"/>
  <c r="P500" i="5"/>
  <c r="O500" i="5"/>
  <c r="N500" i="5"/>
  <c r="K500" i="5"/>
  <c r="P499" i="5"/>
  <c r="O499" i="5"/>
  <c r="N499" i="5"/>
  <c r="K499" i="5"/>
  <c r="P498" i="5"/>
  <c r="O498" i="5"/>
  <c r="N498" i="5"/>
  <c r="K498" i="5"/>
  <c r="P497" i="5"/>
  <c r="O497" i="5"/>
  <c r="N497" i="5"/>
  <c r="K497" i="5"/>
  <c r="P496" i="5"/>
  <c r="O496" i="5"/>
  <c r="N496" i="5"/>
  <c r="K496" i="5"/>
  <c r="P495" i="5"/>
  <c r="O495" i="5"/>
  <c r="N495" i="5"/>
  <c r="K495" i="5"/>
  <c r="P494" i="5"/>
  <c r="O494" i="5"/>
  <c r="N494" i="5"/>
  <c r="K494" i="5"/>
  <c r="P493" i="5"/>
  <c r="O493" i="5"/>
  <c r="N493" i="5"/>
  <c r="K493" i="5"/>
  <c r="P492" i="5"/>
  <c r="O492" i="5"/>
  <c r="N492" i="5"/>
  <c r="K492" i="5"/>
  <c r="P491" i="5"/>
  <c r="O491" i="5"/>
  <c r="N491" i="5"/>
  <c r="K491" i="5"/>
  <c r="P490" i="5"/>
  <c r="O490" i="5"/>
  <c r="N490" i="5"/>
  <c r="K490" i="5"/>
  <c r="P489" i="5"/>
  <c r="O489" i="5"/>
  <c r="N489" i="5"/>
  <c r="K489" i="5"/>
  <c r="P488" i="5"/>
  <c r="O488" i="5"/>
  <c r="N488" i="5"/>
  <c r="K488" i="5"/>
  <c r="P487" i="5"/>
  <c r="O487" i="5"/>
  <c r="N487" i="5"/>
  <c r="K487" i="5"/>
  <c r="P486" i="5"/>
  <c r="O486" i="5"/>
  <c r="N486" i="5"/>
  <c r="K486" i="5"/>
  <c r="P485" i="5"/>
  <c r="O485" i="5"/>
  <c r="N485" i="5"/>
  <c r="K485" i="5"/>
  <c r="P484" i="5"/>
  <c r="O484" i="5"/>
  <c r="N484" i="5"/>
  <c r="K484" i="5"/>
  <c r="P483" i="5"/>
  <c r="O483" i="5"/>
  <c r="N483" i="5"/>
  <c r="K483" i="5"/>
  <c r="P482" i="5"/>
  <c r="O482" i="5"/>
  <c r="N482" i="5"/>
  <c r="K482" i="5"/>
  <c r="P481" i="5"/>
  <c r="O481" i="5"/>
  <c r="N481" i="5"/>
  <c r="K481" i="5"/>
  <c r="P480" i="5"/>
  <c r="O480" i="5"/>
  <c r="N480" i="5"/>
  <c r="K480" i="5"/>
  <c r="P479" i="5"/>
  <c r="O479" i="5"/>
  <c r="N479" i="5"/>
  <c r="K479" i="5"/>
  <c r="P478" i="5"/>
  <c r="O478" i="5"/>
  <c r="N478" i="5"/>
  <c r="K478" i="5"/>
  <c r="P477" i="5"/>
  <c r="O477" i="5"/>
  <c r="N477" i="5"/>
  <c r="K477" i="5"/>
  <c r="P476" i="5"/>
  <c r="O476" i="5"/>
  <c r="N476" i="5"/>
  <c r="K476" i="5"/>
  <c r="P475" i="5"/>
  <c r="O475" i="5"/>
  <c r="N475" i="5"/>
  <c r="K475" i="5"/>
  <c r="P474" i="5"/>
  <c r="O474" i="5"/>
  <c r="N474" i="5"/>
  <c r="K474" i="5"/>
  <c r="P473" i="5"/>
  <c r="O473" i="5"/>
  <c r="N473" i="5"/>
  <c r="K473" i="5"/>
  <c r="P472" i="5"/>
  <c r="O472" i="5"/>
  <c r="N472" i="5"/>
  <c r="K472" i="5"/>
  <c r="P471" i="5"/>
  <c r="O471" i="5"/>
  <c r="N471" i="5"/>
  <c r="K471" i="5"/>
  <c r="P470" i="5"/>
  <c r="O470" i="5"/>
  <c r="N470" i="5"/>
  <c r="K470" i="5"/>
  <c r="P469" i="5"/>
  <c r="O469" i="5"/>
  <c r="N469" i="5"/>
  <c r="K469" i="5"/>
  <c r="P468" i="5"/>
  <c r="O468" i="5"/>
  <c r="N468" i="5"/>
  <c r="K468" i="5"/>
  <c r="P467" i="5"/>
  <c r="O467" i="5"/>
  <c r="N467" i="5"/>
  <c r="K467" i="5"/>
  <c r="P466" i="5"/>
  <c r="O466" i="5"/>
  <c r="N466" i="5"/>
  <c r="K466" i="5"/>
  <c r="P465" i="5"/>
  <c r="O465" i="5"/>
  <c r="N465" i="5"/>
  <c r="K465" i="5"/>
  <c r="P464" i="5"/>
  <c r="O464" i="5"/>
  <c r="N464" i="5"/>
  <c r="K464" i="5"/>
  <c r="P463" i="5"/>
  <c r="O463" i="5"/>
  <c r="N463" i="5"/>
  <c r="K463" i="5"/>
  <c r="P462" i="5"/>
  <c r="O462" i="5"/>
  <c r="N462" i="5"/>
  <c r="K462" i="5"/>
  <c r="P461" i="5"/>
  <c r="O461" i="5"/>
  <c r="N461" i="5"/>
  <c r="K461" i="5"/>
  <c r="P460" i="5"/>
  <c r="O460" i="5"/>
  <c r="N460" i="5"/>
  <c r="K460" i="5"/>
  <c r="P459" i="5"/>
  <c r="O459" i="5"/>
  <c r="N459" i="5"/>
  <c r="K459" i="5"/>
  <c r="P458" i="5"/>
  <c r="O458" i="5"/>
  <c r="N458" i="5"/>
  <c r="K458" i="5"/>
  <c r="P457" i="5"/>
  <c r="O457" i="5"/>
  <c r="N457" i="5"/>
  <c r="K457" i="5"/>
  <c r="P456" i="5"/>
  <c r="O456" i="5"/>
  <c r="N456" i="5"/>
  <c r="K456" i="5"/>
  <c r="P455" i="5"/>
  <c r="O455" i="5"/>
  <c r="N455" i="5"/>
  <c r="K455" i="5"/>
  <c r="P454" i="5"/>
  <c r="O454" i="5"/>
  <c r="N454" i="5"/>
  <c r="K454" i="5"/>
  <c r="P453" i="5"/>
  <c r="O453" i="5"/>
  <c r="N453" i="5"/>
  <c r="K453" i="5"/>
  <c r="P452" i="5"/>
  <c r="O452" i="5"/>
  <c r="N452" i="5"/>
  <c r="K452" i="5"/>
  <c r="P451" i="5"/>
  <c r="O451" i="5"/>
  <c r="N451" i="5"/>
  <c r="K451" i="5"/>
  <c r="P450" i="5"/>
  <c r="O450" i="5"/>
  <c r="N450" i="5"/>
  <c r="K450" i="5"/>
  <c r="P449" i="5"/>
  <c r="O449" i="5"/>
  <c r="N449" i="5"/>
  <c r="K449" i="5"/>
  <c r="P448" i="5"/>
  <c r="O448" i="5"/>
  <c r="N448" i="5"/>
  <c r="K448" i="5"/>
  <c r="P447" i="5"/>
  <c r="O447" i="5"/>
  <c r="N447" i="5"/>
  <c r="K447" i="5"/>
  <c r="P446" i="5"/>
  <c r="O446" i="5"/>
  <c r="N446" i="5"/>
  <c r="K446" i="5"/>
  <c r="P445" i="5"/>
  <c r="O445" i="5"/>
  <c r="N445" i="5"/>
  <c r="K445" i="5"/>
  <c r="P444" i="5"/>
  <c r="O444" i="5"/>
  <c r="N444" i="5"/>
  <c r="K444" i="5"/>
  <c r="P443" i="5"/>
  <c r="O443" i="5"/>
  <c r="N443" i="5"/>
  <c r="K443" i="5"/>
  <c r="P442" i="5"/>
  <c r="O442" i="5"/>
  <c r="N442" i="5"/>
  <c r="K442" i="5"/>
  <c r="P441" i="5"/>
  <c r="O441" i="5"/>
  <c r="N441" i="5"/>
  <c r="K441" i="5"/>
  <c r="P440" i="5"/>
  <c r="O440" i="5"/>
  <c r="N440" i="5"/>
  <c r="K440" i="5"/>
  <c r="P439" i="5"/>
  <c r="O439" i="5"/>
  <c r="N439" i="5"/>
  <c r="K439" i="5"/>
  <c r="P438" i="5"/>
  <c r="O438" i="5"/>
  <c r="N438" i="5"/>
  <c r="K438" i="5"/>
  <c r="P437" i="5"/>
  <c r="O437" i="5"/>
  <c r="N437" i="5"/>
  <c r="K437" i="5"/>
  <c r="P436" i="5"/>
  <c r="O436" i="5"/>
  <c r="N436" i="5"/>
  <c r="K436" i="5"/>
  <c r="P435" i="5"/>
  <c r="O435" i="5"/>
  <c r="N435" i="5"/>
  <c r="K435" i="5"/>
  <c r="P434" i="5"/>
  <c r="O434" i="5"/>
  <c r="N434" i="5"/>
  <c r="K434" i="5"/>
  <c r="P433" i="5"/>
  <c r="O433" i="5"/>
  <c r="N433" i="5"/>
  <c r="K433" i="5"/>
  <c r="P432" i="5"/>
  <c r="O432" i="5"/>
  <c r="N432" i="5"/>
  <c r="K432" i="5"/>
  <c r="P431" i="5"/>
  <c r="O431" i="5"/>
  <c r="N431" i="5"/>
  <c r="K431" i="5"/>
  <c r="P430" i="5"/>
  <c r="O430" i="5"/>
  <c r="N430" i="5"/>
  <c r="K430" i="5"/>
  <c r="P429" i="5"/>
  <c r="O429" i="5"/>
  <c r="A429" i="5" s="1"/>
  <c r="L429" i="5" s="1"/>
  <c r="R429" i="5" s="1"/>
  <c r="N429" i="5"/>
  <c r="K429" i="5"/>
  <c r="P428" i="5"/>
  <c r="O428" i="5"/>
  <c r="A428" i="5" s="1"/>
  <c r="L428" i="5" s="1"/>
  <c r="N428" i="5"/>
  <c r="K428" i="5"/>
  <c r="P427" i="5"/>
  <c r="O427" i="5"/>
  <c r="N427" i="5"/>
  <c r="K427" i="5"/>
  <c r="P426" i="5"/>
  <c r="O426" i="5"/>
  <c r="N426" i="5"/>
  <c r="K426" i="5"/>
  <c r="P425" i="5"/>
  <c r="O425" i="5"/>
  <c r="A425" i="5" s="1"/>
  <c r="L425" i="5" s="1"/>
  <c r="R425" i="5" s="1"/>
  <c r="N425" i="5"/>
  <c r="K425" i="5"/>
  <c r="P424" i="5"/>
  <c r="O424" i="5"/>
  <c r="N424" i="5"/>
  <c r="K424" i="5"/>
  <c r="P423" i="5"/>
  <c r="O423" i="5"/>
  <c r="A423" i="5" s="1"/>
  <c r="L423" i="5" s="1"/>
  <c r="N423" i="5"/>
  <c r="K423" i="5"/>
  <c r="P422" i="5"/>
  <c r="O422" i="5"/>
  <c r="A422" i="5" s="1"/>
  <c r="L422" i="5" s="1"/>
  <c r="N422" i="5"/>
  <c r="K422" i="5"/>
  <c r="P421" i="5"/>
  <c r="O421" i="5"/>
  <c r="N421" i="5"/>
  <c r="K421" i="5"/>
  <c r="P420" i="5"/>
  <c r="O420" i="5"/>
  <c r="N420" i="5"/>
  <c r="K420" i="5"/>
  <c r="P415" i="5"/>
  <c r="O415" i="5"/>
  <c r="N415" i="5"/>
  <c r="K415" i="5"/>
  <c r="P414" i="5"/>
  <c r="O414" i="5"/>
  <c r="N414" i="5"/>
  <c r="K414" i="5"/>
  <c r="P413" i="5"/>
  <c r="O413" i="5"/>
  <c r="N413" i="5"/>
  <c r="K413" i="5"/>
  <c r="P412" i="5"/>
  <c r="O412" i="5"/>
  <c r="N412" i="5"/>
  <c r="K412" i="5"/>
  <c r="P411" i="5"/>
  <c r="O411" i="5"/>
  <c r="N411" i="5"/>
  <c r="K411" i="5"/>
  <c r="P410" i="5"/>
  <c r="O410" i="5"/>
  <c r="N410" i="5"/>
  <c r="K410" i="5"/>
  <c r="P409" i="5"/>
  <c r="O409" i="5"/>
  <c r="N409" i="5"/>
  <c r="K409" i="5"/>
  <c r="P408" i="5"/>
  <c r="O408" i="5"/>
  <c r="N408" i="5"/>
  <c r="K408" i="5"/>
  <c r="P407" i="5"/>
  <c r="O407" i="5"/>
  <c r="N407" i="5"/>
  <c r="K407" i="5"/>
  <c r="P406" i="5"/>
  <c r="O406" i="5"/>
  <c r="N406" i="5"/>
  <c r="K406" i="5"/>
  <c r="P405" i="5"/>
  <c r="O405" i="5"/>
  <c r="N405" i="5"/>
  <c r="K405" i="5"/>
  <c r="P404" i="5"/>
  <c r="O404" i="5"/>
  <c r="N404" i="5"/>
  <c r="K404" i="5"/>
  <c r="P403" i="5"/>
  <c r="O403" i="5"/>
  <c r="N403" i="5"/>
  <c r="K403" i="5"/>
  <c r="P402" i="5"/>
  <c r="O402" i="5"/>
  <c r="N402" i="5"/>
  <c r="K402" i="5"/>
  <c r="P401" i="5"/>
  <c r="O401" i="5"/>
  <c r="N401" i="5"/>
  <c r="K401" i="5"/>
  <c r="P400" i="5"/>
  <c r="O400" i="5"/>
  <c r="N400" i="5"/>
  <c r="K400" i="5"/>
  <c r="P399" i="5"/>
  <c r="O399" i="5"/>
  <c r="N399" i="5"/>
  <c r="K399" i="5"/>
  <c r="P398" i="5"/>
  <c r="O398" i="5"/>
  <c r="N398" i="5"/>
  <c r="K398" i="5"/>
  <c r="P397" i="5"/>
  <c r="O397" i="5"/>
  <c r="N397" i="5"/>
  <c r="K397" i="5"/>
  <c r="P396" i="5"/>
  <c r="O396" i="5"/>
  <c r="N396" i="5"/>
  <c r="K396" i="5"/>
  <c r="P395" i="5"/>
  <c r="O395" i="5"/>
  <c r="N395" i="5"/>
  <c r="K395" i="5"/>
  <c r="P394" i="5"/>
  <c r="O394" i="5"/>
  <c r="N394" i="5"/>
  <c r="K394" i="5"/>
  <c r="P393" i="5"/>
  <c r="O393" i="5"/>
  <c r="N393" i="5"/>
  <c r="K393" i="5"/>
  <c r="P392" i="5"/>
  <c r="O392" i="5"/>
  <c r="N392" i="5"/>
  <c r="K392" i="5"/>
  <c r="P391" i="5"/>
  <c r="O391" i="5"/>
  <c r="N391" i="5"/>
  <c r="K391" i="5"/>
  <c r="P390" i="5"/>
  <c r="O390" i="5"/>
  <c r="N390" i="5"/>
  <c r="K390" i="5"/>
  <c r="P389" i="5"/>
  <c r="O389" i="5"/>
  <c r="N389" i="5"/>
  <c r="K389" i="5"/>
  <c r="P388" i="5"/>
  <c r="O388" i="5"/>
  <c r="N388" i="5"/>
  <c r="K388" i="5"/>
  <c r="P387" i="5"/>
  <c r="O387" i="5"/>
  <c r="N387" i="5"/>
  <c r="K387" i="5"/>
  <c r="P386" i="5"/>
  <c r="O386" i="5"/>
  <c r="N386" i="5"/>
  <c r="K386" i="5"/>
  <c r="P385" i="5"/>
  <c r="O385" i="5"/>
  <c r="N385" i="5"/>
  <c r="K385" i="5"/>
  <c r="P384" i="5"/>
  <c r="O384" i="5"/>
  <c r="N384" i="5"/>
  <c r="K384" i="5"/>
  <c r="P383" i="5"/>
  <c r="O383" i="5"/>
  <c r="N383" i="5"/>
  <c r="K383" i="5"/>
  <c r="P382" i="5"/>
  <c r="O382" i="5"/>
  <c r="N382" i="5"/>
  <c r="K382" i="5"/>
  <c r="P381" i="5"/>
  <c r="O381" i="5"/>
  <c r="N381" i="5"/>
  <c r="K381" i="5"/>
  <c r="P380" i="5"/>
  <c r="O380" i="5"/>
  <c r="N380" i="5"/>
  <c r="K380" i="5"/>
  <c r="P379" i="5"/>
  <c r="O379" i="5"/>
  <c r="N379" i="5"/>
  <c r="K379" i="5"/>
  <c r="P378" i="5"/>
  <c r="O378" i="5"/>
  <c r="N378" i="5"/>
  <c r="K378" i="5"/>
  <c r="P377" i="5"/>
  <c r="O377" i="5"/>
  <c r="N377" i="5"/>
  <c r="K377" i="5"/>
  <c r="P376" i="5"/>
  <c r="O376" i="5"/>
  <c r="N376" i="5"/>
  <c r="K376" i="5"/>
  <c r="P375" i="5"/>
  <c r="O375" i="5"/>
  <c r="N375" i="5"/>
  <c r="K375" i="5"/>
  <c r="P374" i="5"/>
  <c r="O374" i="5"/>
  <c r="N374" i="5"/>
  <c r="K374" i="5"/>
  <c r="P373" i="5"/>
  <c r="O373" i="5"/>
  <c r="N373" i="5"/>
  <c r="K373" i="5"/>
  <c r="P372" i="5"/>
  <c r="O372" i="5"/>
  <c r="N372" i="5"/>
  <c r="K372" i="5"/>
  <c r="P371" i="5"/>
  <c r="O371" i="5"/>
  <c r="N371" i="5"/>
  <c r="K371" i="5"/>
  <c r="P370" i="5"/>
  <c r="O370" i="5"/>
  <c r="N370" i="5"/>
  <c r="K370" i="5"/>
  <c r="P369" i="5"/>
  <c r="O369" i="5"/>
  <c r="N369" i="5"/>
  <c r="K369" i="5"/>
  <c r="P368" i="5"/>
  <c r="O368" i="5"/>
  <c r="N368" i="5"/>
  <c r="K368" i="5"/>
  <c r="P367" i="5"/>
  <c r="O367" i="5"/>
  <c r="N367" i="5"/>
  <c r="K367" i="5"/>
  <c r="P366" i="5"/>
  <c r="O366" i="5"/>
  <c r="N366" i="5"/>
  <c r="K366" i="5"/>
  <c r="P365" i="5"/>
  <c r="O365" i="5"/>
  <c r="N365" i="5"/>
  <c r="K365" i="5"/>
  <c r="P364" i="5"/>
  <c r="O364" i="5"/>
  <c r="N364" i="5"/>
  <c r="K364" i="5"/>
  <c r="P363" i="5"/>
  <c r="O363" i="5"/>
  <c r="N363" i="5"/>
  <c r="K363" i="5"/>
  <c r="P362" i="5"/>
  <c r="O362" i="5"/>
  <c r="N362" i="5"/>
  <c r="K362" i="5"/>
  <c r="P361" i="5"/>
  <c r="O361" i="5"/>
  <c r="N361" i="5"/>
  <c r="K361" i="5"/>
  <c r="P360" i="5"/>
  <c r="O360" i="5"/>
  <c r="N360" i="5"/>
  <c r="K360" i="5"/>
  <c r="P359" i="5"/>
  <c r="O359" i="5"/>
  <c r="N359" i="5"/>
  <c r="K359" i="5"/>
  <c r="P358" i="5"/>
  <c r="O358" i="5"/>
  <c r="N358" i="5"/>
  <c r="K358" i="5"/>
  <c r="P357" i="5"/>
  <c r="O357" i="5"/>
  <c r="N357" i="5"/>
  <c r="K357" i="5"/>
  <c r="P356" i="5"/>
  <c r="O356" i="5"/>
  <c r="N356" i="5"/>
  <c r="K356" i="5"/>
  <c r="P355" i="5"/>
  <c r="O355" i="5"/>
  <c r="N355" i="5"/>
  <c r="K355" i="5"/>
  <c r="P354" i="5"/>
  <c r="O354" i="5"/>
  <c r="N354" i="5"/>
  <c r="K354" i="5"/>
  <c r="P353" i="5"/>
  <c r="O353" i="5"/>
  <c r="N353" i="5"/>
  <c r="K353" i="5"/>
  <c r="P352" i="5"/>
  <c r="O352" i="5"/>
  <c r="N352" i="5"/>
  <c r="K352" i="5"/>
  <c r="P351" i="5"/>
  <c r="O351" i="5"/>
  <c r="N351" i="5"/>
  <c r="K351" i="5"/>
  <c r="P350" i="5"/>
  <c r="O350" i="5"/>
  <c r="N350" i="5"/>
  <c r="K350" i="5"/>
  <c r="P349" i="5"/>
  <c r="O349" i="5"/>
  <c r="N349" i="5"/>
  <c r="K349" i="5"/>
  <c r="P348" i="5"/>
  <c r="O348" i="5"/>
  <c r="N348" i="5"/>
  <c r="K348" i="5"/>
  <c r="P347" i="5"/>
  <c r="O347" i="5"/>
  <c r="N347" i="5"/>
  <c r="K347" i="5"/>
  <c r="P346" i="5"/>
  <c r="O346" i="5"/>
  <c r="N346" i="5"/>
  <c r="K346" i="5"/>
  <c r="P345" i="5"/>
  <c r="O345" i="5"/>
  <c r="N345" i="5"/>
  <c r="K345" i="5"/>
  <c r="P344" i="5"/>
  <c r="O344" i="5"/>
  <c r="N344" i="5"/>
  <c r="K344" i="5"/>
  <c r="P343" i="5"/>
  <c r="O343" i="5"/>
  <c r="N343" i="5"/>
  <c r="K343" i="5"/>
  <c r="P342" i="5"/>
  <c r="O342" i="5"/>
  <c r="N342" i="5"/>
  <c r="K342" i="5"/>
  <c r="P341" i="5"/>
  <c r="O341" i="5"/>
  <c r="N341" i="5"/>
  <c r="K341" i="5"/>
  <c r="P340" i="5"/>
  <c r="O340" i="5"/>
  <c r="N340" i="5"/>
  <c r="K340" i="5"/>
  <c r="P339" i="5"/>
  <c r="O339" i="5"/>
  <c r="A339" i="5" s="1"/>
  <c r="L339" i="5" s="1"/>
  <c r="N339" i="5"/>
  <c r="K339" i="5"/>
  <c r="P338" i="5"/>
  <c r="O338" i="5"/>
  <c r="N338" i="5"/>
  <c r="K338" i="5"/>
  <c r="P337" i="5"/>
  <c r="O337" i="5"/>
  <c r="N337" i="5"/>
  <c r="K337" i="5"/>
  <c r="P336" i="5"/>
  <c r="O336" i="5"/>
  <c r="N336" i="5"/>
  <c r="K336" i="5"/>
  <c r="P335" i="5"/>
  <c r="O335" i="5"/>
  <c r="N335" i="5"/>
  <c r="K335" i="5"/>
  <c r="P334" i="5"/>
  <c r="O334" i="5"/>
  <c r="N334" i="5"/>
  <c r="K334" i="5"/>
  <c r="P333" i="5"/>
  <c r="O333" i="5"/>
  <c r="N333" i="5"/>
  <c r="K333" i="5"/>
  <c r="P332" i="5"/>
  <c r="O332" i="5"/>
  <c r="N332" i="5"/>
  <c r="K332" i="5"/>
  <c r="P331" i="5"/>
  <c r="O331" i="5"/>
  <c r="N331" i="5"/>
  <c r="K331" i="5"/>
  <c r="P330" i="5"/>
  <c r="O330" i="5"/>
  <c r="N330" i="5"/>
  <c r="K330" i="5"/>
  <c r="P329" i="5"/>
  <c r="O329" i="5"/>
  <c r="N329" i="5"/>
  <c r="K329" i="5"/>
  <c r="P328" i="5"/>
  <c r="O328" i="5"/>
  <c r="N328" i="5"/>
  <c r="K328" i="5"/>
  <c r="P327" i="5"/>
  <c r="O327" i="5"/>
  <c r="N327" i="5"/>
  <c r="K327" i="5"/>
  <c r="P326" i="5"/>
  <c r="O326" i="5"/>
  <c r="N326" i="5"/>
  <c r="K326" i="5"/>
  <c r="P325" i="5"/>
  <c r="O325" i="5"/>
  <c r="N325" i="5"/>
  <c r="K325" i="5"/>
  <c r="P324" i="5"/>
  <c r="O324" i="5"/>
  <c r="N324" i="5"/>
  <c r="K324" i="5"/>
  <c r="P323" i="5"/>
  <c r="O323" i="5"/>
  <c r="N323" i="5"/>
  <c r="K323" i="5"/>
  <c r="P322" i="5"/>
  <c r="O322" i="5"/>
  <c r="N322" i="5"/>
  <c r="K322" i="5"/>
  <c r="P321" i="5"/>
  <c r="O321" i="5"/>
  <c r="N321" i="5"/>
  <c r="K321" i="5"/>
  <c r="P320" i="5"/>
  <c r="O320" i="5"/>
  <c r="N320" i="5"/>
  <c r="K320" i="5"/>
  <c r="P319" i="5"/>
  <c r="O319" i="5"/>
  <c r="N319" i="5"/>
  <c r="K319" i="5"/>
  <c r="P318" i="5"/>
  <c r="O318" i="5"/>
  <c r="N318" i="5"/>
  <c r="K318" i="5"/>
  <c r="P317" i="5"/>
  <c r="O317" i="5"/>
  <c r="N317" i="5"/>
  <c r="K317" i="5"/>
  <c r="P316" i="5"/>
  <c r="O316" i="5"/>
  <c r="N316" i="5"/>
  <c r="K316" i="5"/>
  <c r="P311" i="5"/>
  <c r="O311" i="5"/>
  <c r="N311" i="5"/>
  <c r="K311" i="5"/>
  <c r="P310" i="5"/>
  <c r="O310" i="5"/>
  <c r="N310" i="5"/>
  <c r="K310" i="5"/>
  <c r="P309" i="5"/>
  <c r="O309" i="5"/>
  <c r="N309" i="5"/>
  <c r="K309" i="5"/>
  <c r="P308" i="5"/>
  <c r="O308" i="5"/>
  <c r="N308" i="5"/>
  <c r="K308" i="5"/>
  <c r="P307" i="5"/>
  <c r="O307" i="5"/>
  <c r="N307" i="5"/>
  <c r="K307" i="5"/>
  <c r="P306" i="5"/>
  <c r="O306" i="5"/>
  <c r="N306" i="5"/>
  <c r="K306" i="5"/>
  <c r="P305" i="5"/>
  <c r="O305" i="5"/>
  <c r="N305" i="5"/>
  <c r="K305" i="5"/>
  <c r="P304" i="5"/>
  <c r="O304" i="5"/>
  <c r="N304" i="5"/>
  <c r="K304" i="5"/>
  <c r="P303" i="5"/>
  <c r="O303" i="5"/>
  <c r="N303" i="5"/>
  <c r="K303" i="5"/>
  <c r="P302" i="5"/>
  <c r="O302" i="5"/>
  <c r="N302" i="5"/>
  <c r="K302" i="5"/>
  <c r="P301" i="5"/>
  <c r="O301" i="5"/>
  <c r="N301" i="5"/>
  <c r="K301" i="5"/>
  <c r="P300" i="5"/>
  <c r="O300" i="5"/>
  <c r="N300" i="5"/>
  <c r="K300" i="5"/>
  <c r="P299" i="5"/>
  <c r="O299" i="5"/>
  <c r="N299" i="5"/>
  <c r="K299" i="5"/>
  <c r="P298" i="5"/>
  <c r="O298" i="5"/>
  <c r="N298" i="5"/>
  <c r="K298" i="5"/>
  <c r="P297" i="5"/>
  <c r="O297" i="5"/>
  <c r="N297" i="5"/>
  <c r="K297" i="5"/>
  <c r="P296" i="5"/>
  <c r="O296" i="5"/>
  <c r="N296" i="5"/>
  <c r="K296" i="5"/>
  <c r="P295" i="5"/>
  <c r="O295" i="5"/>
  <c r="N295" i="5"/>
  <c r="K295" i="5"/>
  <c r="P294" i="5"/>
  <c r="O294" i="5"/>
  <c r="N294" i="5"/>
  <c r="K294" i="5"/>
  <c r="P293" i="5"/>
  <c r="O293" i="5"/>
  <c r="N293" i="5"/>
  <c r="K293" i="5"/>
  <c r="P292" i="5"/>
  <c r="O292" i="5"/>
  <c r="N292" i="5"/>
  <c r="K292" i="5"/>
  <c r="P291" i="5"/>
  <c r="O291" i="5"/>
  <c r="N291" i="5"/>
  <c r="K291" i="5"/>
  <c r="P290" i="5"/>
  <c r="O290" i="5"/>
  <c r="N290" i="5"/>
  <c r="K290" i="5"/>
  <c r="P289" i="5"/>
  <c r="O289" i="5"/>
  <c r="N289" i="5"/>
  <c r="K289" i="5"/>
  <c r="P288" i="5"/>
  <c r="O288" i="5"/>
  <c r="N288" i="5"/>
  <c r="K288" i="5"/>
  <c r="P287" i="5"/>
  <c r="O287" i="5"/>
  <c r="N287" i="5"/>
  <c r="K287" i="5"/>
  <c r="P286" i="5"/>
  <c r="O286" i="5"/>
  <c r="N286" i="5"/>
  <c r="K286" i="5"/>
  <c r="P285" i="5"/>
  <c r="O285" i="5"/>
  <c r="N285" i="5"/>
  <c r="K285" i="5"/>
  <c r="P284" i="5"/>
  <c r="O284" i="5"/>
  <c r="N284" i="5"/>
  <c r="K284" i="5"/>
  <c r="P283" i="5"/>
  <c r="O283" i="5"/>
  <c r="N283" i="5"/>
  <c r="K283" i="5"/>
  <c r="P282" i="5"/>
  <c r="O282" i="5"/>
  <c r="N282" i="5"/>
  <c r="K282" i="5"/>
  <c r="P281" i="5"/>
  <c r="O281" i="5"/>
  <c r="N281" i="5"/>
  <c r="K281" i="5"/>
  <c r="P280" i="5"/>
  <c r="O280" i="5"/>
  <c r="N280" i="5"/>
  <c r="K280" i="5"/>
  <c r="P279" i="5"/>
  <c r="O279" i="5"/>
  <c r="N279" i="5"/>
  <c r="K279" i="5"/>
  <c r="P278" i="5"/>
  <c r="O278" i="5"/>
  <c r="N278" i="5"/>
  <c r="K278" i="5"/>
  <c r="P277" i="5"/>
  <c r="O277" i="5"/>
  <c r="N277" i="5"/>
  <c r="K277" i="5"/>
  <c r="P276" i="5"/>
  <c r="O276" i="5"/>
  <c r="N276" i="5"/>
  <c r="K276" i="5"/>
  <c r="P275" i="5"/>
  <c r="O275" i="5"/>
  <c r="N275" i="5"/>
  <c r="K275" i="5"/>
  <c r="P274" i="5"/>
  <c r="O274" i="5"/>
  <c r="N274" i="5"/>
  <c r="K274" i="5"/>
  <c r="P273" i="5"/>
  <c r="O273" i="5"/>
  <c r="N273" i="5"/>
  <c r="K273" i="5"/>
  <c r="P272" i="5"/>
  <c r="O272" i="5"/>
  <c r="N272" i="5"/>
  <c r="K272" i="5"/>
  <c r="P271" i="5"/>
  <c r="O271" i="5"/>
  <c r="N271" i="5"/>
  <c r="K271" i="5"/>
  <c r="P270" i="5"/>
  <c r="O270" i="5"/>
  <c r="N270" i="5"/>
  <c r="K270" i="5"/>
  <c r="P269" i="5"/>
  <c r="O269" i="5"/>
  <c r="N269" i="5"/>
  <c r="K269" i="5"/>
  <c r="P268" i="5"/>
  <c r="O268" i="5"/>
  <c r="N268" i="5"/>
  <c r="K268" i="5"/>
  <c r="P267" i="5"/>
  <c r="O267" i="5"/>
  <c r="N267" i="5"/>
  <c r="K267" i="5"/>
  <c r="P266" i="5"/>
  <c r="O266" i="5"/>
  <c r="N266" i="5"/>
  <c r="K266" i="5"/>
  <c r="P265" i="5"/>
  <c r="O265" i="5"/>
  <c r="N265" i="5"/>
  <c r="K265" i="5"/>
  <c r="P264" i="5"/>
  <c r="O264" i="5"/>
  <c r="N264" i="5"/>
  <c r="K264" i="5"/>
  <c r="P263" i="5"/>
  <c r="O263" i="5"/>
  <c r="N263" i="5"/>
  <c r="K263" i="5"/>
  <c r="P262" i="5"/>
  <c r="O262" i="5"/>
  <c r="N262" i="5"/>
  <c r="K262" i="5"/>
  <c r="P261" i="5"/>
  <c r="O261" i="5"/>
  <c r="N261" i="5"/>
  <c r="K261" i="5"/>
  <c r="P260" i="5"/>
  <c r="O260" i="5"/>
  <c r="N260" i="5"/>
  <c r="K260" i="5"/>
  <c r="P259" i="5"/>
  <c r="O259" i="5"/>
  <c r="N259" i="5"/>
  <c r="K259" i="5"/>
  <c r="P258" i="5"/>
  <c r="O258" i="5"/>
  <c r="N258" i="5"/>
  <c r="K258" i="5"/>
  <c r="P257" i="5"/>
  <c r="O257" i="5"/>
  <c r="N257" i="5"/>
  <c r="K257" i="5"/>
  <c r="P256" i="5"/>
  <c r="O256" i="5"/>
  <c r="N256" i="5"/>
  <c r="K256" i="5"/>
  <c r="P255" i="5"/>
  <c r="O255" i="5"/>
  <c r="N255" i="5"/>
  <c r="K255" i="5"/>
  <c r="P254" i="5"/>
  <c r="O254" i="5"/>
  <c r="N254" i="5"/>
  <c r="K254" i="5"/>
  <c r="P253" i="5"/>
  <c r="O253" i="5"/>
  <c r="N253" i="5"/>
  <c r="K253" i="5"/>
  <c r="P252" i="5"/>
  <c r="O252" i="5"/>
  <c r="N252" i="5"/>
  <c r="K252" i="5"/>
  <c r="P251" i="5"/>
  <c r="O251" i="5"/>
  <c r="N251" i="5"/>
  <c r="K251" i="5"/>
  <c r="P250" i="5"/>
  <c r="O250" i="5"/>
  <c r="N250" i="5"/>
  <c r="K250" i="5"/>
  <c r="P249" i="5"/>
  <c r="O249" i="5"/>
  <c r="N249" i="5"/>
  <c r="K249" i="5"/>
  <c r="P248" i="5"/>
  <c r="O248" i="5"/>
  <c r="N248" i="5"/>
  <c r="K248" i="5"/>
  <c r="P247" i="5"/>
  <c r="O247" i="5"/>
  <c r="N247" i="5"/>
  <c r="K247" i="5"/>
  <c r="P246" i="5"/>
  <c r="O246" i="5"/>
  <c r="N246" i="5"/>
  <c r="K246" i="5"/>
  <c r="P245" i="5"/>
  <c r="O245" i="5"/>
  <c r="N245" i="5"/>
  <c r="K245" i="5"/>
  <c r="P244" i="5"/>
  <c r="O244" i="5"/>
  <c r="N244" i="5"/>
  <c r="K244" i="5"/>
  <c r="P243" i="5"/>
  <c r="O243" i="5"/>
  <c r="N243" i="5"/>
  <c r="K243" i="5"/>
  <c r="P242" i="5"/>
  <c r="O242" i="5"/>
  <c r="N242" i="5"/>
  <c r="K242" i="5"/>
  <c r="P241" i="5"/>
  <c r="O241" i="5"/>
  <c r="N241" i="5"/>
  <c r="K241" i="5"/>
  <c r="P240" i="5"/>
  <c r="O240" i="5"/>
  <c r="N240" i="5"/>
  <c r="K240" i="5"/>
  <c r="P239" i="5"/>
  <c r="O239" i="5"/>
  <c r="N239" i="5"/>
  <c r="K239" i="5"/>
  <c r="P238" i="5"/>
  <c r="O238" i="5"/>
  <c r="N238" i="5"/>
  <c r="K238" i="5"/>
  <c r="P237" i="5"/>
  <c r="O237" i="5"/>
  <c r="N237" i="5"/>
  <c r="K237" i="5"/>
  <c r="P236" i="5"/>
  <c r="O236" i="5"/>
  <c r="N236" i="5"/>
  <c r="K236" i="5"/>
  <c r="P235" i="5"/>
  <c r="O235" i="5"/>
  <c r="N235" i="5"/>
  <c r="K235" i="5"/>
  <c r="P234" i="5"/>
  <c r="O234" i="5"/>
  <c r="N234" i="5"/>
  <c r="K234" i="5"/>
  <c r="P233" i="5"/>
  <c r="O233" i="5"/>
  <c r="N233" i="5"/>
  <c r="K233" i="5"/>
  <c r="P232" i="5"/>
  <c r="O232" i="5"/>
  <c r="N232" i="5"/>
  <c r="K232" i="5"/>
  <c r="P231" i="5"/>
  <c r="O231" i="5"/>
  <c r="N231" i="5"/>
  <c r="K231" i="5"/>
  <c r="P230" i="5"/>
  <c r="O230" i="5"/>
  <c r="N230" i="5"/>
  <c r="K230" i="5"/>
  <c r="P229" i="5"/>
  <c r="O229" i="5"/>
  <c r="N229" i="5"/>
  <c r="K229" i="5"/>
  <c r="P228" i="5"/>
  <c r="O228" i="5"/>
  <c r="N228" i="5"/>
  <c r="K228" i="5"/>
  <c r="P227" i="5"/>
  <c r="O227" i="5"/>
  <c r="N227" i="5"/>
  <c r="K227" i="5"/>
  <c r="P226" i="5"/>
  <c r="O226" i="5"/>
  <c r="N226" i="5"/>
  <c r="K226" i="5"/>
  <c r="P225" i="5"/>
  <c r="O225" i="5"/>
  <c r="N225" i="5"/>
  <c r="K225" i="5"/>
  <c r="P224" i="5"/>
  <c r="O224" i="5"/>
  <c r="N224" i="5"/>
  <c r="K224" i="5"/>
  <c r="P223" i="5"/>
  <c r="O223" i="5"/>
  <c r="N223" i="5"/>
  <c r="K223" i="5"/>
  <c r="P222" i="5"/>
  <c r="O222" i="5"/>
  <c r="N222" i="5"/>
  <c r="K222" i="5"/>
  <c r="P221" i="5"/>
  <c r="O221" i="5"/>
  <c r="N221" i="5"/>
  <c r="K221" i="5"/>
  <c r="P220" i="5"/>
  <c r="O220" i="5"/>
  <c r="A220" i="5" s="1"/>
  <c r="L220" i="5" s="1"/>
  <c r="R220" i="5" s="1"/>
  <c r="N220" i="5"/>
  <c r="K220" i="5"/>
  <c r="P219" i="5"/>
  <c r="O219" i="5"/>
  <c r="N219" i="5"/>
  <c r="K219" i="5"/>
  <c r="P218" i="5"/>
  <c r="O218" i="5"/>
  <c r="N218" i="5"/>
  <c r="K218" i="5"/>
  <c r="P217" i="5"/>
  <c r="O217" i="5"/>
  <c r="N217" i="5"/>
  <c r="K217" i="5"/>
  <c r="P216" i="5"/>
  <c r="O216" i="5"/>
  <c r="N216" i="5"/>
  <c r="K216" i="5"/>
  <c r="P215" i="5"/>
  <c r="O215" i="5"/>
  <c r="N215" i="5"/>
  <c r="K215" i="5"/>
  <c r="P214" i="5"/>
  <c r="O214" i="5"/>
  <c r="N214" i="5"/>
  <c r="K214" i="5"/>
  <c r="P213" i="5"/>
  <c r="O213" i="5"/>
  <c r="N213" i="5"/>
  <c r="K213" i="5"/>
  <c r="P212" i="5"/>
  <c r="N212" i="5"/>
  <c r="K212" i="5"/>
  <c r="P207" i="5"/>
  <c r="O207" i="5"/>
  <c r="N207" i="5"/>
  <c r="K207" i="5"/>
  <c r="P206" i="5"/>
  <c r="O206" i="5"/>
  <c r="N206" i="5"/>
  <c r="K206" i="5"/>
  <c r="P205" i="5"/>
  <c r="O205" i="5"/>
  <c r="N205" i="5"/>
  <c r="K205" i="5"/>
  <c r="P204" i="5"/>
  <c r="O204" i="5"/>
  <c r="N204" i="5"/>
  <c r="K204" i="5"/>
  <c r="P203" i="5"/>
  <c r="O203" i="5"/>
  <c r="N203" i="5"/>
  <c r="K203" i="5"/>
  <c r="P202" i="5"/>
  <c r="O202" i="5"/>
  <c r="N202" i="5"/>
  <c r="K202" i="5"/>
  <c r="P201" i="5"/>
  <c r="O201" i="5"/>
  <c r="N201" i="5"/>
  <c r="K201" i="5"/>
  <c r="P200" i="5"/>
  <c r="O200" i="5"/>
  <c r="N200" i="5"/>
  <c r="K200" i="5"/>
  <c r="P199" i="5"/>
  <c r="O199" i="5"/>
  <c r="N199" i="5"/>
  <c r="K199" i="5"/>
  <c r="P198" i="5"/>
  <c r="O198" i="5"/>
  <c r="N198" i="5"/>
  <c r="K198" i="5"/>
  <c r="P197" i="5"/>
  <c r="O197" i="5"/>
  <c r="N197" i="5"/>
  <c r="K197" i="5"/>
  <c r="P196" i="5"/>
  <c r="O196" i="5"/>
  <c r="N196" i="5"/>
  <c r="K196" i="5"/>
  <c r="P195" i="5"/>
  <c r="O195" i="5"/>
  <c r="N195" i="5"/>
  <c r="K195" i="5"/>
  <c r="P194" i="5"/>
  <c r="O194" i="5"/>
  <c r="N194" i="5"/>
  <c r="K194" i="5"/>
  <c r="P193" i="5"/>
  <c r="O193" i="5"/>
  <c r="N193" i="5"/>
  <c r="K193" i="5"/>
  <c r="P192" i="5"/>
  <c r="O192" i="5"/>
  <c r="N192" i="5"/>
  <c r="K192" i="5"/>
  <c r="P191" i="5"/>
  <c r="O191" i="5"/>
  <c r="N191" i="5"/>
  <c r="K191" i="5"/>
  <c r="P190" i="5"/>
  <c r="O190" i="5"/>
  <c r="N190" i="5"/>
  <c r="K190" i="5"/>
  <c r="P189" i="5"/>
  <c r="O189" i="5"/>
  <c r="N189" i="5"/>
  <c r="K189" i="5"/>
  <c r="P188" i="5"/>
  <c r="O188" i="5"/>
  <c r="N188" i="5"/>
  <c r="K188" i="5"/>
  <c r="P187" i="5"/>
  <c r="O187" i="5"/>
  <c r="N187" i="5"/>
  <c r="K187" i="5"/>
  <c r="P186" i="5"/>
  <c r="O186" i="5"/>
  <c r="N186" i="5"/>
  <c r="K186" i="5"/>
  <c r="P185" i="5"/>
  <c r="O185" i="5"/>
  <c r="N185" i="5"/>
  <c r="K185" i="5"/>
  <c r="P184" i="5"/>
  <c r="O184" i="5"/>
  <c r="N184" i="5"/>
  <c r="K184" i="5"/>
  <c r="P183" i="5"/>
  <c r="O183" i="5"/>
  <c r="N183" i="5"/>
  <c r="K183" i="5"/>
  <c r="P182" i="5"/>
  <c r="O182" i="5"/>
  <c r="N182" i="5"/>
  <c r="K182" i="5"/>
  <c r="P181" i="5"/>
  <c r="O181" i="5"/>
  <c r="N181" i="5"/>
  <c r="K181" i="5"/>
  <c r="P180" i="5"/>
  <c r="O180" i="5"/>
  <c r="N180" i="5"/>
  <c r="K180" i="5"/>
  <c r="P179" i="5"/>
  <c r="O179" i="5"/>
  <c r="N179" i="5"/>
  <c r="K179" i="5"/>
  <c r="P178" i="5"/>
  <c r="O178" i="5"/>
  <c r="N178" i="5"/>
  <c r="K178" i="5"/>
  <c r="P177" i="5"/>
  <c r="O177" i="5"/>
  <c r="N177" i="5"/>
  <c r="K177" i="5"/>
  <c r="P176" i="5"/>
  <c r="O176" i="5"/>
  <c r="N176" i="5"/>
  <c r="K176" i="5"/>
  <c r="P175" i="5"/>
  <c r="O175" i="5"/>
  <c r="N175" i="5"/>
  <c r="K175" i="5"/>
  <c r="P174" i="5"/>
  <c r="O174" i="5"/>
  <c r="N174" i="5"/>
  <c r="K174" i="5"/>
  <c r="P173" i="5"/>
  <c r="O173" i="5"/>
  <c r="N173" i="5"/>
  <c r="K173" i="5"/>
  <c r="P172" i="5"/>
  <c r="O172" i="5"/>
  <c r="N172" i="5"/>
  <c r="K172" i="5"/>
  <c r="P171" i="5"/>
  <c r="O171" i="5"/>
  <c r="N171" i="5"/>
  <c r="K171" i="5"/>
  <c r="P170" i="5"/>
  <c r="O170" i="5"/>
  <c r="N170" i="5"/>
  <c r="K170" i="5"/>
  <c r="P169" i="5"/>
  <c r="O169" i="5"/>
  <c r="N169" i="5"/>
  <c r="K169" i="5"/>
  <c r="P168" i="5"/>
  <c r="O168" i="5"/>
  <c r="N168" i="5"/>
  <c r="K168" i="5"/>
  <c r="P167" i="5"/>
  <c r="O167" i="5"/>
  <c r="N167" i="5"/>
  <c r="K167" i="5"/>
  <c r="P166" i="5"/>
  <c r="O166" i="5"/>
  <c r="N166" i="5"/>
  <c r="K166" i="5"/>
  <c r="P165" i="5"/>
  <c r="O165" i="5"/>
  <c r="N165" i="5"/>
  <c r="K165" i="5"/>
  <c r="P164" i="5"/>
  <c r="O164" i="5"/>
  <c r="N164" i="5"/>
  <c r="K164" i="5"/>
  <c r="P163" i="5"/>
  <c r="O163" i="5"/>
  <c r="N163" i="5"/>
  <c r="K163" i="5"/>
  <c r="P162" i="5"/>
  <c r="O162" i="5"/>
  <c r="N162" i="5"/>
  <c r="K162" i="5"/>
  <c r="P161" i="5"/>
  <c r="O161" i="5"/>
  <c r="N161" i="5"/>
  <c r="K161" i="5"/>
  <c r="P160" i="5"/>
  <c r="O160" i="5"/>
  <c r="N160" i="5"/>
  <c r="K160" i="5"/>
  <c r="P159" i="5"/>
  <c r="O159" i="5"/>
  <c r="N159" i="5"/>
  <c r="K159" i="5"/>
  <c r="P158" i="5"/>
  <c r="O158" i="5"/>
  <c r="N158" i="5"/>
  <c r="K158" i="5"/>
  <c r="P157" i="5"/>
  <c r="O157" i="5"/>
  <c r="N157" i="5"/>
  <c r="K157" i="5"/>
  <c r="P156" i="5"/>
  <c r="O156" i="5"/>
  <c r="N156" i="5"/>
  <c r="K156" i="5"/>
  <c r="P155" i="5"/>
  <c r="O155" i="5"/>
  <c r="N155" i="5"/>
  <c r="K155" i="5"/>
  <c r="P154" i="5"/>
  <c r="O154" i="5"/>
  <c r="N154" i="5"/>
  <c r="K154" i="5"/>
  <c r="P153" i="5"/>
  <c r="O153" i="5"/>
  <c r="N153" i="5"/>
  <c r="K153" i="5"/>
  <c r="P152" i="5"/>
  <c r="O152" i="5"/>
  <c r="N152" i="5"/>
  <c r="K152" i="5"/>
  <c r="P151" i="5"/>
  <c r="O151" i="5"/>
  <c r="N151" i="5"/>
  <c r="K151" i="5"/>
  <c r="P150" i="5"/>
  <c r="O150" i="5"/>
  <c r="N150" i="5"/>
  <c r="K150" i="5"/>
  <c r="P149" i="5"/>
  <c r="O149" i="5"/>
  <c r="N149" i="5"/>
  <c r="K149" i="5"/>
  <c r="P148" i="5"/>
  <c r="O148" i="5"/>
  <c r="N148" i="5"/>
  <c r="K148" i="5"/>
  <c r="P147" i="5"/>
  <c r="O147" i="5"/>
  <c r="N147" i="5"/>
  <c r="K147" i="5"/>
  <c r="P146" i="5"/>
  <c r="O146" i="5"/>
  <c r="N146" i="5"/>
  <c r="K146" i="5"/>
  <c r="P145" i="5"/>
  <c r="O145" i="5"/>
  <c r="N145" i="5"/>
  <c r="K145" i="5"/>
  <c r="P144" i="5"/>
  <c r="O144" i="5"/>
  <c r="N144" i="5"/>
  <c r="K144" i="5"/>
  <c r="P143" i="5"/>
  <c r="O143" i="5"/>
  <c r="N143" i="5"/>
  <c r="K143" i="5"/>
  <c r="P142" i="5"/>
  <c r="O142" i="5"/>
  <c r="N142" i="5"/>
  <c r="K142" i="5"/>
  <c r="P141" i="5"/>
  <c r="O141" i="5"/>
  <c r="N141" i="5"/>
  <c r="K141" i="5"/>
  <c r="P140" i="5"/>
  <c r="O140" i="5"/>
  <c r="N140" i="5"/>
  <c r="K140" i="5"/>
  <c r="P139" i="5"/>
  <c r="O139" i="5"/>
  <c r="N139" i="5"/>
  <c r="K139" i="5"/>
  <c r="P138" i="5"/>
  <c r="O138" i="5"/>
  <c r="N138" i="5"/>
  <c r="K138" i="5"/>
  <c r="P137" i="5"/>
  <c r="O137" i="5"/>
  <c r="N137" i="5"/>
  <c r="K137" i="5"/>
  <c r="P136" i="5"/>
  <c r="O136" i="5"/>
  <c r="N136" i="5"/>
  <c r="K136" i="5"/>
  <c r="P135" i="5"/>
  <c r="O135" i="5"/>
  <c r="N135" i="5"/>
  <c r="K135" i="5"/>
  <c r="P134" i="5"/>
  <c r="O134" i="5"/>
  <c r="N134" i="5"/>
  <c r="K134" i="5"/>
  <c r="P133" i="5"/>
  <c r="O133" i="5"/>
  <c r="N133" i="5"/>
  <c r="K133" i="5"/>
  <c r="P132" i="5"/>
  <c r="O132" i="5"/>
  <c r="N132" i="5"/>
  <c r="K132" i="5"/>
  <c r="P131" i="5"/>
  <c r="O131" i="5"/>
  <c r="N131" i="5"/>
  <c r="K131" i="5"/>
  <c r="P130" i="5"/>
  <c r="O130" i="5"/>
  <c r="N130" i="5"/>
  <c r="K130" i="5"/>
  <c r="P129" i="5"/>
  <c r="O129" i="5"/>
  <c r="N129" i="5"/>
  <c r="K129" i="5"/>
  <c r="P128" i="5"/>
  <c r="O128" i="5"/>
  <c r="Q128" i="5" s="1"/>
  <c r="N128" i="5"/>
  <c r="K128" i="5"/>
  <c r="P127" i="5"/>
  <c r="O127" i="5"/>
  <c r="N127" i="5"/>
  <c r="K127" i="5"/>
  <c r="P126" i="5"/>
  <c r="O126" i="5"/>
  <c r="Q126" i="5" s="1"/>
  <c r="N126" i="5"/>
  <c r="K126" i="5"/>
  <c r="P125" i="5"/>
  <c r="O125" i="5"/>
  <c r="N125" i="5"/>
  <c r="K125" i="5"/>
  <c r="P124" i="5"/>
  <c r="O124" i="5"/>
  <c r="Q124" i="5" s="1"/>
  <c r="N124" i="5"/>
  <c r="K124" i="5"/>
  <c r="P123" i="5"/>
  <c r="O123" i="5"/>
  <c r="N123" i="5"/>
  <c r="K123" i="5"/>
  <c r="P122" i="5"/>
  <c r="O122" i="5"/>
  <c r="Q122" i="5" s="1"/>
  <c r="N122" i="5"/>
  <c r="K122" i="5"/>
  <c r="P121" i="5"/>
  <c r="O121" i="5"/>
  <c r="N121" i="5"/>
  <c r="K121" i="5"/>
  <c r="P120" i="5"/>
  <c r="O120" i="5"/>
  <c r="Q120" i="5" s="1"/>
  <c r="N120" i="5"/>
  <c r="K120" i="5"/>
  <c r="P119" i="5"/>
  <c r="O119" i="5"/>
  <c r="N119" i="5"/>
  <c r="K119" i="5"/>
  <c r="P118" i="5"/>
  <c r="O118" i="5"/>
  <c r="Q118" i="5" s="1"/>
  <c r="N118" i="5"/>
  <c r="K118" i="5"/>
  <c r="P117" i="5"/>
  <c r="O117" i="5"/>
  <c r="N117" i="5"/>
  <c r="K117" i="5"/>
  <c r="P116" i="5"/>
  <c r="O116" i="5"/>
  <c r="Q116" i="5" s="1"/>
  <c r="N116" i="5"/>
  <c r="K116" i="5"/>
  <c r="P115" i="5"/>
  <c r="O115" i="5"/>
  <c r="N115" i="5"/>
  <c r="K115" i="5"/>
  <c r="P114" i="5"/>
  <c r="O114" i="5"/>
  <c r="N114" i="5"/>
  <c r="K114" i="5"/>
  <c r="P113" i="5"/>
  <c r="O113" i="5"/>
  <c r="N113" i="5"/>
  <c r="K113" i="5"/>
  <c r="P112" i="5"/>
  <c r="O112" i="5"/>
  <c r="N112" i="5"/>
  <c r="K112" i="5"/>
  <c r="P111" i="5"/>
  <c r="O111" i="5"/>
  <c r="N111" i="5"/>
  <c r="K111" i="5"/>
  <c r="P110" i="5"/>
  <c r="O110" i="5"/>
  <c r="N110" i="5"/>
  <c r="K110" i="5"/>
  <c r="P109" i="5"/>
  <c r="O109" i="5"/>
  <c r="N109" i="5"/>
  <c r="K109" i="5"/>
  <c r="P108" i="5"/>
  <c r="O108" i="5"/>
  <c r="N108" i="5"/>
  <c r="K108" i="5"/>
  <c r="A133" i="5" l="1"/>
  <c r="L133" i="5" s="1"/>
  <c r="R133" i="5" s="1"/>
  <c r="A131" i="5"/>
  <c r="L131" i="5" s="1"/>
  <c r="R131" i="5" s="1"/>
  <c r="A338" i="5"/>
  <c r="A318" i="5"/>
  <c r="A321" i="5"/>
  <c r="L321" i="5" s="1"/>
  <c r="R321" i="5" s="1"/>
  <c r="A324" i="5"/>
  <c r="A127" i="5"/>
  <c r="L127" i="5" s="1"/>
  <c r="R127" i="5" s="1"/>
  <c r="A130" i="5"/>
  <c r="L130" i="5" s="1"/>
  <c r="A132" i="5"/>
  <c r="L132" i="5" s="1"/>
  <c r="R132" i="5" s="1"/>
  <c r="A337" i="5"/>
  <c r="L337" i="5" s="1"/>
  <c r="R337" i="5" s="1"/>
  <c r="A317" i="5"/>
  <c r="L317" i="5" s="1"/>
  <c r="R317" i="5" s="1"/>
  <c r="A326" i="5"/>
  <c r="A217" i="5"/>
  <c r="L217" i="5" s="1"/>
  <c r="R217" i="5" s="1"/>
  <c r="A129" i="5"/>
  <c r="L129" i="5" s="1"/>
  <c r="R129" i="5" s="1"/>
  <c r="A128" i="5"/>
  <c r="L128" i="5" s="1"/>
  <c r="A545" i="5"/>
  <c r="L545" i="5" s="1"/>
  <c r="R545" i="5" s="1"/>
  <c r="A323" i="5"/>
  <c r="L323" i="5" s="1"/>
  <c r="R323" i="5" s="1"/>
  <c r="L338" i="5"/>
  <c r="R338" i="5" s="1"/>
  <c r="A327" i="5"/>
  <c r="L327" i="5" s="1"/>
  <c r="R327" i="5" s="1"/>
  <c r="A330" i="5"/>
  <c r="A333" i="5"/>
  <c r="L333" i="5" s="1"/>
  <c r="R333" i="5" s="1"/>
  <c r="A336" i="5"/>
  <c r="A110" i="5"/>
  <c r="A113" i="5"/>
  <c r="L113" i="5" s="1"/>
  <c r="R113" i="5" s="1"/>
  <c r="A116" i="5"/>
  <c r="A119" i="5"/>
  <c r="L119" i="5" s="1"/>
  <c r="R119" i="5" s="1"/>
  <c r="A122" i="5"/>
  <c r="A125" i="5"/>
  <c r="L125" i="5" s="1"/>
  <c r="R125" i="5" s="1"/>
  <c r="A551" i="5"/>
  <c r="L551" i="5" s="1"/>
  <c r="R551" i="5" s="1"/>
  <c r="A563" i="5"/>
  <c r="L563" i="5" s="1"/>
  <c r="R563" i="5" s="1"/>
  <c r="A581" i="5"/>
  <c r="L581" i="5" s="1"/>
  <c r="R581" i="5" s="1"/>
  <c r="A569" i="5"/>
  <c r="L569" i="5" s="1"/>
  <c r="R569" i="5" s="1"/>
  <c r="A537" i="5"/>
  <c r="L537" i="5" s="1"/>
  <c r="R537" i="5" s="1"/>
  <c r="A543" i="5"/>
  <c r="L543" i="5" s="1"/>
  <c r="R543" i="5" s="1"/>
  <c r="A549" i="5"/>
  <c r="L549" i="5" s="1"/>
  <c r="R549" i="5" s="1"/>
  <c r="A555" i="5"/>
  <c r="L555" i="5" s="1"/>
  <c r="R555" i="5" s="1"/>
  <c r="A561" i="5"/>
  <c r="A567" i="5"/>
  <c r="L567" i="5" s="1"/>
  <c r="R567" i="5" s="1"/>
  <c r="A573" i="5"/>
  <c r="L573" i="5" s="1"/>
  <c r="R573" i="5" s="1"/>
  <c r="A579" i="5"/>
  <c r="L579" i="5" s="1"/>
  <c r="R579" i="5" s="1"/>
  <c r="A538" i="5"/>
  <c r="A544" i="5"/>
  <c r="A550" i="5"/>
  <c r="A556" i="5"/>
  <c r="A562" i="5"/>
  <c r="A580" i="5"/>
  <c r="A535" i="5"/>
  <c r="L535" i="5" s="1"/>
  <c r="R535" i="5" s="1"/>
  <c r="A541" i="5"/>
  <c r="L541" i="5" s="1"/>
  <c r="R541" i="5" s="1"/>
  <c r="A547" i="5"/>
  <c r="L547" i="5" s="1"/>
  <c r="R547" i="5" s="1"/>
  <c r="A553" i="5"/>
  <c r="L553" i="5" s="1"/>
  <c r="R553" i="5" s="1"/>
  <c r="A559" i="5"/>
  <c r="A565" i="5"/>
  <c r="L565" i="5" s="1"/>
  <c r="R565" i="5" s="1"/>
  <c r="A577" i="5"/>
  <c r="L577" i="5" s="1"/>
  <c r="R577" i="5" s="1"/>
  <c r="A526" i="5"/>
  <c r="A529" i="5"/>
  <c r="A568" i="5"/>
  <c r="A571" i="5"/>
  <c r="L571" i="5" s="1"/>
  <c r="R571" i="5" s="1"/>
  <c r="A574" i="5"/>
  <c r="A329" i="5"/>
  <c r="L329" i="5" s="1"/>
  <c r="R329" i="5" s="1"/>
  <c r="A335" i="5"/>
  <c r="L335" i="5" s="1"/>
  <c r="R335" i="5" s="1"/>
  <c r="A320" i="5"/>
  <c r="A332" i="5"/>
  <c r="A316" i="5"/>
  <c r="A319" i="5"/>
  <c r="L319" i="5" s="1"/>
  <c r="R319" i="5" s="1"/>
  <c r="A325" i="5"/>
  <c r="L325" i="5" s="1"/>
  <c r="R325" i="5" s="1"/>
  <c r="A328" i="5"/>
  <c r="A331" i="5"/>
  <c r="L331" i="5" s="1"/>
  <c r="R331" i="5" s="1"/>
  <c r="A215" i="5"/>
  <c r="L215" i="5" s="1"/>
  <c r="R215" i="5" s="1"/>
  <c r="A214" i="5"/>
  <c r="A213" i="5"/>
  <c r="L213" i="5" s="1"/>
  <c r="R213" i="5" s="1"/>
  <c r="A219" i="5"/>
  <c r="L219" i="5" s="1"/>
  <c r="R219" i="5" s="1"/>
  <c r="A111" i="5"/>
  <c r="L111" i="5" s="1"/>
  <c r="R111" i="5" s="1"/>
  <c r="A117" i="5"/>
  <c r="L117" i="5" s="1"/>
  <c r="R117" i="5" s="1"/>
  <c r="A123" i="5"/>
  <c r="L123" i="5" s="1"/>
  <c r="R123" i="5" s="1"/>
  <c r="A109" i="5"/>
  <c r="L109" i="5" s="1"/>
  <c r="R109" i="5" s="1"/>
  <c r="A115" i="5"/>
  <c r="L115" i="5" s="1"/>
  <c r="R115" i="5" s="1"/>
  <c r="A121" i="5"/>
  <c r="L121" i="5" s="1"/>
  <c r="R121" i="5" s="1"/>
  <c r="A126" i="5"/>
  <c r="A539" i="5"/>
  <c r="L539" i="5" s="1"/>
  <c r="R539" i="5" s="1"/>
  <c r="A557" i="5"/>
  <c r="L557" i="5" s="1"/>
  <c r="R557" i="5" s="1"/>
  <c r="A575" i="5"/>
  <c r="L575" i="5" s="1"/>
  <c r="R575" i="5" s="1"/>
  <c r="A524" i="5"/>
  <c r="A527" i="5"/>
  <c r="L527" i="5" s="1"/>
  <c r="R527" i="5" s="1"/>
  <c r="A533" i="5"/>
  <c r="L533" i="5" s="1"/>
  <c r="R533" i="5" s="1"/>
  <c r="A554" i="5"/>
  <c r="A560" i="5"/>
  <c r="A566" i="5"/>
  <c r="A572" i="5"/>
  <c r="A578" i="5"/>
  <c r="A534" i="5"/>
  <c r="A540" i="5"/>
  <c r="A552" i="5"/>
  <c r="A564" i="5"/>
  <c r="A570" i="5"/>
  <c r="A576" i="5"/>
  <c r="A530" i="5"/>
  <c r="A421" i="5"/>
  <c r="L421" i="5" s="1"/>
  <c r="R421" i="5" s="1"/>
  <c r="A424" i="5"/>
  <c r="L424" i="5" s="1"/>
  <c r="A427" i="5"/>
  <c r="L427" i="5" s="1"/>
  <c r="R427" i="5" s="1"/>
  <c r="A536" i="5"/>
  <c r="A542" i="5"/>
  <c r="A548" i="5"/>
  <c r="A546" i="5"/>
  <c r="A558" i="5"/>
  <c r="A532" i="5"/>
  <c r="A525" i="5"/>
  <c r="L525" i="5" s="1"/>
  <c r="R525" i="5" s="1"/>
  <c r="A528" i="5"/>
  <c r="A531" i="5"/>
  <c r="L531" i="5" s="1"/>
  <c r="R531" i="5" s="1"/>
  <c r="R422" i="5"/>
  <c r="A420" i="5"/>
  <c r="A426" i="5"/>
  <c r="L426" i="5" s="1"/>
  <c r="R426" i="5" s="1"/>
  <c r="R428" i="5"/>
  <c r="A322" i="5"/>
  <c r="A334" i="5"/>
  <c r="A216" i="5"/>
  <c r="A212" i="5"/>
  <c r="A218" i="5"/>
  <c r="R224" i="5"/>
  <c r="R236" i="5"/>
  <c r="R248" i="5"/>
  <c r="R260" i="5"/>
  <c r="R272" i="5"/>
  <c r="R284" i="5"/>
  <c r="R296" i="5"/>
  <c r="R308" i="5"/>
  <c r="A112" i="5"/>
  <c r="A118" i="5"/>
  <c r="A124" i="5"/>
  <c r="A108" i="5"/>
  <c r="A114" i="5"/>
  <c r="A120" i="5"/>
  <c r="R346" i="5"/>
  <c r="R347" i="5"/>
  <c r="R377" i="5"/>
  <c r="R395" i="5"/>
  <c r="R341" i="5"/>
  <c r="R413" i="5"/>
  <c r="R365" i="5"/>
  <c r="R432" i="5"/>
  <c r="R444" i="5"/>
  <c r="R450" i="5"/>
  <c r="R462" i="5"/>
  <c r="R468" i="5"/>
  <c r="R480" i="5"/>
  <c r="R486" i="5"/>
  <c r="R498" i="5"/>
  <c r="R504" i="5"/>
  <c r="R516" i="5"/>
  <c r="R442" i="5"/>
  <c r="R466" i="5"/>
  <c r="R484" i="5"/>
  <c r="R490" i="5"/>
  <c r="R496" i="5"/>
  <c r="R502" i="5"/>
  <c r="R514" i="5"/>
  <c r="R582" i="5"/>
  <c r="R588" i="5"/>
  <c r="R594" i="5"/>
  <c r="R606" i="5"/>
  <c r="R612" i="5"/>
  <c r="R618" i="5"/>
  <c r="R491" i="5"/>
  <c r="R503" i="5"/>
  <c r="R357" i="5"/>
  <c r="R369" i="5"/>
  <c r="R381" i="5"/>
  <c r="R345" i="5"/>
  <c r="R405" i="5"/>
  <c r="R228" i="5"/>
  <c r="R258" i="5"/>
  <c r="R276" i="5"/>
  <c r="R306" i="5"/>
  <c r="R247" i="5"/>
  <c r="R259" i="5"/>
  <c r="R277" i="5"/>
  <c r="R289" i="5"/>
  <c r="R301" i="5"/>
  <c r="R307" i="5"/>
  <c r="R222" i="5"/>
  <c r="R240" i="5"/>
  <c r="R264" i="5"/>
  <c r="R294" i="5"/>
  <c r="R136" i="5"/>
  <c r="R142" i="5"/>
  <c r="R148" i="5"/>
  <c r="R154" i="5"/>
  <c r="R166" i="5"/>
  <c r="R172" i="5"/>
  <c r="R184" i="5"/>
  <c r="R190" i="5"/>
  <c r="R196" i="5"/>
  <c r="R149" i="5"/>
  <c r="R161" i="5"/>
  <c r="R185" i="5"/>
  <c r="R602" i="5"/>
  <c r="R601" i="5"/>
  <c r="R589" i="5"/>
  <c r="R613" i="5"/>
  <c r="R619" i="5"/>
  <c r="R607" i="5"/>
  <c r="R595" i="5"/>
  <c r="R583" i="5"/>
  <c r="R597" i="5"/>
  <c r="R585" i="5"/>
  <c r="R591" i="5"/>
  <c r="R609" i="5"/>
  <c r="R620" i="5"/>
  <c r="R614" i="5"/>
  <c r="R608" i="5"/>
  <c r="R596" i="5"/>
  <c r="R590" i="5"/>
  <c r="R584" i="5"/>
  <c r="R515" i="5"/>
  <c r="R509" i="5"/>
  <c r="R497" i="5"/>
  <c r="R485" i="5"/>
  <c r="R473" i="5"/>
  <c r="R467" i="5"/>
  <c r="R455" i="5"/>
  <c r="R449" i="5"/>
  <c r="R437" i="5"/>
  <c r="R431" i="5"/>
  <c r="R508" i="5"/>
  <c r="R478" i="5"/>
  <c r="R472" i="5"/>
  <c r="R460" i="5"/>
  <c r="R454" i="5"/>
  <c r="R448" i="5"/>
  <c r="R436" i="5"/>
  <c r="R430" i="5"/>
  <c r="R519" i="5"/>
  <c r="R507" i="5"/>
  <c r="R495" i="5"/>
  <c r="R489" i="5"/>
  <c r="R477" i="5"/>
  <c r="R465" i="5"/>
  <c r="R423" i="5"/>
  <c r="R344" i="5"/>
  <c r="R350" i="5"/>
  <c r="R356" i="5"/>
  <c r="R362" i="5"/>
  <c r="R368" i="5"/>
  <c r="R374" i="5"/>
  <c r="R380" i="5"/>
  <c r="R386" i="5"/>
  <c r="R392" i="5"/>
  <c r="R398" i="5"/>
  <c r="R404" i="5"/>
  <c r="R410" i="5"/>
  <c r="R339" i="5"/>
  <c r="R351" i="5"/>
  <c r="R363" i="5"/>
  <c r="R375" i="5"/>
  <c r="R387" i="5"/>
  <c r="R399" i="5"/>
  <c r="R411" i="5"/>
  <c r="R406" i="5"/>
  <c r="R400" i="5"/>
  <c r="R388" i="5"/>
  <c r="R376" i="5"/>
  <c r="R370" i="5"/>
  <c r="R358" i="5"/>
  <c r="R352" i="5"/>
  <c r="R340" i="5"/>
  <c r="R295" i="5"/>
  <c r="R283" i="5"/>
  <c r="R271" i="5"/>
  <c r="R265" i="5"/>
  <c r="R253" i="5"/>
  <c r="R241" i="5"/>
  <c r="R235" i="5"/>
  <c r="R229" i="5"/>
  <c r="R223" i="5"/>
  <c r="R300" i="5"/>
  <c r="R288" i="5"/>
  <c r="R282" i="5"/>
  <c r="R270" i="5"/>
  <c r="R252" i="5"/>
  <c r="R246" i="5"/>
  <c r="R234" i="5"/>
  <c r="R143" i="5"/>
  <c r="R155" i="5"/>
  <c r="R167" i="5"/>
  <c r="R179" i="5"/>
  <c r="R191" i="5"/>
  <c r="R203" i="5"/>
  <c r="R139" i="5"/>
  <c r="R151" i="5"/>
  <c r="R163" i="5"/>
  <c r="R175" i="5"/>
  <c r="R187" i="5"/>
  <c r="R199" i="5"/>
  <c r="R204" i="5"/>
  <c r="R198" i="5"/>
  <c r="R192" i="5"/>
  <c r="R186" i="5"/>
  <c r="R180" i="5"/>
  <c r="R174" i="5"/>
  <c r="R168" i="5"/>
  <c r="R162" i="5"/>
  <c r="R156" i="5"/>
  <c r="R150" i="5"/>
  <c r="R144" i="5"/>
  <c r="R138" i="5"/>
  <c r="G14" i="3"/>
  <c r="G16" i="3"/>
  <c r="G17" i="3"/>
  <c r="G18" i="3"/>
  <c r="G19" i="3"/>
  <c r="G20" i="3"/>
  <c r="G22" i="3"/>
  <c r="G23" i="3"/>
  <c r="G24" i="3"/>
  <c r="G25" i="3"/>
  <c r="G26" i="3"/>
  <c r="G27" i="3"/>
  <c r="G28" i="3"/>
  <c r="G29" i="3"/>
  <c r="G30" i="3"/>
  <c r="G31" i="3"/>
  <c r="G32" i="3"/>
  <c r="G33" i="3"/>
  <c r="G34" i="3"/>
  <c r="G35" i="3"/>
  <c r="G36" i="3"/>
  <c r="G37" i="3"/>
  <c r="J38" i="3"/>
  <c r="G39" i="3"/>
  <c r="J39" i="3"/>
  <c r="G40" i="3"/>
  <c r="L40" i="3"/>
  <c r="O40" i="3" s="1"/>
  <c r="G41" i="3"/>
  <c r="L14" i="3"/>
  <c r="J17" i="3"/>
  <c r="J21" i="3"/>
  <c r="J23" i="3"/>
  <c r="L24" i="3"/>
  <c r="O24" i="3" s="1"/>
  <c r="J27" i="3"/>
  <c r="L29" i="3"/>
  <c r="O29" i="3" s="1"/>
  <c r="J30" i="3"/>
  <c r="J33" i="3"/>
  <c r="L35" i="3"/>
  <c r="O35" i="3" s="1"/>
  <c r="J36" i="3"/>
  <c r="J13" i="3"/>
  <c r="J14" i="3"/>
  <c r="J16" i="3"/>
  <c r="J19" i="3"/>
  <c r="J20" i="3"/>
  <c r="J22" i="3"/>
  <c r="J25" i="3"/>
  <c r="J26" i="3"/>
  <c r="J28" i="3"/>
  <c r="J31" i="3"/>
  <c r="J32" i="3"/>
  <c r="J34" i="3"/>
  <c r="J37" i="3"/>
  <c r="L13" i="3"/>
  <c r="L16" i="3"/>
  <c r="L17" i="3"/>
  <c r="O17" i="3" s="1"/>
  <c r="L18" i="3"/>
  <c r="O18" i="3" s="1"/>
  <c r="L19" i="3"/>
  <c r="O19" i="3" s="1"/>
  <c r="L20" i="3"/>
  <c r="O20" i="3" s="1"/>
  <c r="L22" i="3"/>
  <c r="O22" i="3" s="1"/>
  <c r="L25" i="3"/>
  <c r="O25" i="3" s="1"/>
  <c r="L26" i="3"/>
  <c r="O26" i="3" s="1"/>
  <c r="L28" i="3"/>
  <c r="O28" i="3" s="1"/>
  <c r="L31" i="3"/>
  <c r="O31" i="3" s="1"/>
  <c r="L32" i="3"/>
  <c r="O32" i="3" s="1"/>
  <c r="L34" i="3"/>
  <c r="O34" i="3" s="1"/>
  <c r="L37" i="3"/>
  <c r="O37" i="3" s="1"/>
  <c r="L41" i="3"/>
  <c r="O41" i="3" s="1"/>
  <c r="L43" i="3"/>
  <c r="O43" i="3" s="1"/>
  <c r="L44" i="3"/>
  <c r="O44" i="3" s="1"/>
  <c r="L45" i="3"/>
  <c r="O45" i="3" s="1"/>
  <c r="L46" i="3"/>
  <c r="O46" i="3" s="1"/>
  <c r="L47" i="3"/>
  <c r="O47" i="3" s="1"/>
  <c r="L48" i="3"/>
  <c r="O48" i="3" s="1"/>
  <c r="L49" i="3"/>
  <c r="O49" i="3" s="1"/>
  <c r="L50" i="3"/>
  <c r="O50" i="3" s="1"/>
  <c r="L51" i="3"/>
  <c r="O51" i="3" s="1"/>
  <c r="L52" i="3"/>
  <c r="O52" i="3" s="1"/>
  <c r="L53" i="3"/>
  <c r="O53" i="3" s="1"/>
  <c r="L54" i="3"/>
  <c r="O54" i="3" s="1"/>
  <c r="L55" i="3"/>
  <c r="O55" i="3" s="1"/>
  <c r="L56" i="3"/>
  <c r="O56" i="3" s="1"/>
  <c r="L57" i="3"/>
  <c r="O57" i="3" s="1"/>
  <c r="L58" i="3"/>
  <c r="O58" i="3" s="1"/>
  <c r="L59" i="3"/>
  <c r="O59" i="3" s="1"/>
  <c r="L60" i="3"/>
  <c r="O60" i="3" s="1"/>
  <c r="L61" i="3"/>
  <c r="O61" i="3" s="1"/>
  <c r="L62" i="3"/>
  <c r="O62" i="3" s="1"/>
  <c r="L63" i="3"/>
  <c r="O63" i="3" s="1"/>
  <c r="L64" i="3"/>
  <c r="O64" i="3" s="1"/>
  <c r="L65" i="3"/>
  <c r="O65" i="3" s="1"/>
  <c r="L66" i="3"/>
  <c r="O66" i="3" s="1"/>
  <c r="L67" i="3"/>
  <c r="O67" i="3" s="1"/>
  <c r="L68" i="3"/>
  <c r="O68" i="3" s="1"/>
  <c r="L69" i="3"/>
  <c r="O69" i="3" s="1"/>
  <c r="L70" i="3"/>
  <c r="O70" i="3" s="1"/>
  <c r="L71" i="3"/>
  <c r="O71" i="3" s="1"/>
  <c r="L72" i="3"/>
  <c r="O72" i="3" s="1"/>
  <c r="L73" i="3"/>
  <c r="O73" i="3" s="1"/>
  <c r="L74" i="3"/>
  <c r="O74" i="3" s="1"/>
  <c r="L75" i="3"/>
  <c r="O75" i="3" s="1"/>
  <c r="L76" i="3"/>
  <c r="O76" i="3" s="1"/>
  <c r="L77" i="3"/>
  <c r="O77" i="3" s="1"/>
  <c r="L78" i="3"/>
  <c r="O78" i="3" s="1"/>
  <c r="L79" i="3"/>
  <c r="O79" i="3" s="1"/>
  <c r="L80" i="3"/>
  <c r="O80" i="3" s="1"/>
  <c r="L81" i="3"/>
  <c r="O81" i="3" s="1"/>
  <c r="L82" i="3"/>
  <c r="O82" i="3" s="1"/>
  <c r="L83" i="3"/>
  <c r="O83" i="3" s="1"/>
  <c r="L84" i="3"/>
  <c r="O84" i="3" s="1"/>
  <c r="L85" i="3"/>
  <c r="O85" i="3" s="1"/>
  <c r="L86" i="3"/>
  <c r="O86" i="3" s="1"/>
  <c r="L87" i="3"/>
  <c r="O87" i="3" s="1"/>
  <c r="L88" i="3"/>
  <c r="O88" i="3" s="1"/>
  <c r="L89" i="3"/>
  <c r="O89" i="3" s="1"/>
  <c r="L90" i="3"/>
  <c r="O90" i="3" s="1"/>
  <c r="L91" i="3"/>
  <c r="O91" i="3" s="1"/>
  <c r="L92" i="3"/>
  <c r="O92" i="3" s="1"/>
  <c r="L93" i="3"/>
  <c r="O93" i="3" s="1"/>
  <c r="L94" i="3"/>
  <c r="O94" i="3" s="1"/>
  <c r="L95" i="3"/>
  <c r="O95" i="3" s="1"/>
  <c r="L96" i="3"/>
  <c r="O96" i="3" s="1"/>
  <c r="L97" i="3"/>
  <c r="O97" i="3" s="1"/>
  <c r="L98" i="3"/>
  <c r="O98" i="3" s="1"/>
  <c r="L99" i="3"/>
  <c r="O99" i="3" s="1"/>
  <c r="L100" i="3"/>
  <c r="O100" i="3" s="1"/>
  <c r="L101" i="3"/>
  <c r="O101" i="3" s="1"/>
  <c r="L102" i="3"/>
  <c r="O102" i="3" s="1"/>
  <c r="L103" i="3"/>
  <c r="O103" i="3" s="1"/>
  <c r="L104" i="3"/>
  <c r="O104" i="3" s="1"/>
  <c r="L105" i="3"/>
  <c r="O105" i="3" s="1"/>
  <c r="L106" i="3"/>
  <c r="O106" i="3" s="1"/>
  <c r="L107" i="3"/>
  <c r="O107" i="3" s="1"/>
  <c r="L108" i="3"/>
  <c r="O108" i="3" s="1"/>
  <c r="L109" i="3"/>
  <c r="O109" i="3" s="1"/>
  <c r="L110" i="3"/>
  <c r="O110" i="3" s="1"/>
  <c r="L111" i="3"/>
  <c r="O111" i="3" s="1"/>
  <c r="L112" i="3"/>
  <c r="O112" i="3" s="1"/>
  <c r="L113" i="3"/>
  <c r="O113" i="3" s="1"/>
  <c r="L114" i="3"/>
  <c r="O114" i="3" s="1"/>
  <c r="L115" i="3"/>
  <c r="O115" i="3" s="1"/>
  <c r="L116" i="3"/>
  <c r="O116" i="3" s="1"/>
  <c r="L117" i="3"/>
  <c r="O117" i="3" s="1"/>
  <c r="L118" i="3"/>
  <c r="O118" i="3" s="1"/>
  <c r="L119" i="3"/>
  <c r="O119" i="3" s="1"/>
  <c r="L120" i="3"/>
  <c r="O120" i="3" s="1"/>
  <c r="L121" i="3"/>
  <c r="O121" i="3" s="1"/>
  <c r="L122" i="3"/>
  <c r="O122" i="3" s="1"/>
  <c r="L123" i="3"/>
  <c r="O123" i="3" s="1"/>
  <c r="L124" i="3"/>
  <c r="O124" i="3" s="1"/>
  <c r="L125" i="3"/>
  <c r="O125" i="3" s="1"/>
  <c r="L126" i="3"/>
  <c r="O126" i="3" s="1"/>
  <c r="L127" i="3"/>
  <c r="O127" i="3" s="1"/>
  <c r="L128" i="3"/>
  <c r="O128" i="3" s="1"/>
  <c r="L129" i="3"/>
  <c r="O129" i="3" s="1"/>
  <c r="L130" i="3"/>
  <c r="O130" i="3" s="1"/>
  <c r="L131" i="3"/>
  <c r="O131" i="3" s="1"/>
  <c r="L132" i="3"/>
  <c r="O132" i="3" s="1"/>
  <c r="L133" i="3"/>
  <c r="O133" i="3" s="1"/>
  <c r="L134" i="3"/>
  <c r="O134" i="3" s="1"/>
  <c r="L135" i="3"/>
  <c r="O135" i="3" s="1"/>
  <c r="L136" i="3"/>
  <c r="O136" i="3" s="1"/>
  <c r="L137" i="3"/>
  <c r="O137" i="3" s="1"/>
  <c r="L138" i="3"/>
  <c r="O138" i="3" s="1"/>
  <c r="L139" i="3"/>
  <c r="O139" i="3" s="1"/>
  <c r="L140" i="3"/>
  <c r="O140" i="3" s="1"/>
  <c r="L141" i="3"/>
  <c r="O141" i="3" s="1"/>
  <c r="L142" i="3"/>
  <c r="O142" i="3" s="1"/>
  <c r="L143" i="3"/>
  <c r="O143" i="3" s="1"/>
  <c r="L144" i="3"/>
  <c r="O144" i="3" s="1"/>
  <c r="L145" i="3"/>
  <c r="O145" i="3" s="1"/>
  <c r="L146" i="3"/>
  <c r="O146" i="3" s="1"/>
  <c r="L147" i="3"/>
  <c r="O147" i="3" s="1"/>
  <c r="L148" i="3"/>
  <c r="O148" i="3" s="1"/>
  <c r="L149" i="3"/>
  <c r="O149" i="3" s="1"/>
  <c r="L150" i="3"/>
  <c r="O150" i="3" s="1"/>
  <c r="L151" i="3"/>
  <c r="O151" i="3" s="1"/>
  <c r="L152" i="3"/>
  <c r="O152" i="3" s="1"/>
  <c r="L153" i="3"/>
  <c r="O153" i="3" s="1"/>
  <c r="L154" i="3"/>
  <c r="O154" i="3" s="1"/>
  <c r="L155" i="3"/>
  <c r="O155" i="3" s="1"/>
  <c r="L156" i="3"/>
  <c r="O156" i="3" s="1"/>
  <c r="L157" i="3"/>
  <c r="O157" i="3" s="1"/>
  <c r="L158" i="3"/>
  <c r="O158" i="3" s="1"/>
  <c r="L159" i="3"/>
  <c r="O159" i="3" s="1"/>
  <c r="L160" i="3"/>
  <c r="O160" i="3" s="1"/>
  <c r="L161" i="3"/>
  <c r="O161" i="3" s="1"/>
  <c r="L162" i="3"/>
  <c r="O162" i="3" s="1"/>
  <c r="L163" i="3"/>
  <c r="O163" i="3" s="1"/>
  <c r="L164" i="3"/>
  <c r="O164" i="3" s="1"/>
  <c r="L165" i="3"/>
  <c r="O165" i="3" s="1"/>
  <c r="L166" i="3"/>
  <c r="O166" i="3" s="1"/>
  <c r="L167" i="3"/>
  <c r="O167" i="3" s="1"/>
  <c r="L168" i="3"/>
  <c r="O168" i="3" s="1"/>
  <c r="L169" i="3"/>
  <c r="O169" i="3" s="1"/>
  <c r="L170" i="3"/>
  <c r="O170" i="3" s="1"/>
  <c r="L171" i="3"/>
  <c r="O171" i="3" s="1"/>
  <c r="L172" i="3"/>
  <c r="O172" i="3" s="1"/>
  <c r="L173" i="3"/>
  <c r="O173" i="3" s="1"/>
  <c r="L174" i="3"/>
  <c r="O174" i="3" s="1"/>
  <c r="L175" i="3"/>
  <c r="O175" i="3" s="1"/>
  <c r="L176" i="3"/>
  <c r="O176" i="3" s="1"/>
  <c r="L177" i="3"/>
  <c r="O177" i="3" s="1"/>
  <c r="L178" i="3"/>
  <c r="O178" i="3" s="1"/>
  <c r="L179" i="3"/>
  <c r="O179" i="3" s="1"/>
  <c r="L180" i="3"/>
  <c r="O180" i="3" s="1"/>
  <c r="L181" i="3"/>
  <c r="O181" i="3" s="1"/>
  <c r="L182" i="3"/>
  <c r="O182" i="3" s="1"/>
  <c r="L183" i="3"/>
  <c r="O183" i="3" s="1"/>
  <c r="L184" i="3"/>
  <c r="O184" i="3" s="1"/>
  <c r="L185" i="3"/>
  <c r="O185" i="3" s="1"/>
  <c r="L186" i="3"/>
  <c r="O186" i="3" s="1"/>
  <c r="L187" i="3"/>
  <c r="O187" i="3" s="1"/>
  <c r="L188" i="3"/>
  <c r="O188" i="3" s="1"/>
  <c r="L189" i="3"/>
  <c r="O189" i="3" s="1"/>
  <c r="L190" i="3"/>
  <c r="O190" i="3" s="1"/>
  <c r="L191" i="3"/>
  <c r="O191" i="3" s="1"/>
  <c r="L192" i="3"/>
  <c r="O192" i="3" s="1"/>
  <c r="L193" i="3"/>
  <c r="O193" i="3" s="1"/>
  <c r="L194" i="3"/>
  <c r="O194" i="3" s="1"/>
  <c r="L195" i="3"/>
  <c r="O195" i="3" s="1"/>
  <c r="L196" i="3"/>
  <c r="O196" i="3" s="1"/>
  <c r="L197" i="3"/>
  <c r="O197" i="3" s="1"/>
  <c r="L198" i="3"/>
  <c r="O198" i="3" s="1"/>
  <c r="L199" i="3"/>
  <c r="O199" i="3" s="1"/>
  <c r="L200" i="3"/>
  <c r="O200" i="3" s="1"/>
  <c r="L201" i="3"/>
  <c r="O201" i="3" s="1"/>
  <c r="L202" i="3"/>
  <c r="O202" i="3" s="1"/>
  <c r="L203" i="3"/>
  <c r="O203" i="3" s="1"/>
  <c r="L204" i="3"/>
  <c r="O204" i="3" s="1"/>
  <c r="L205" i="3"/>
  <c r="O205" i="3" s="1"/>
  <c r="L206" i="3"/>
  <c r="O206" i="3" s="1"/>
  <c r="L207" i="3"/>
  <c r="O207" i="3" s="1"/>
  <c r="L208" i="3"/>
  <c r="O208" i="3" s="1"/>
  <c r="L209" i="3"/>
  <c r="O209" i="3" s="1"/>
  <c r="L210" i="3"/>
  <c r="O210" i="3" s="1"/>
  <c r="L211" i="3"/>
  <c r="O211" i="3" s="1"/>
  <c r="L212" i="3"/>
  <c r="O212" i="3" s="1"/>
  <c r="L213" i="3"/>
  <c r="O213" i="3" s="1"/>
  <c r="L214" i="3"/>
  <c r="O214" i="3" s="1"/>
  <c r="L215" i="3"/>
  <c r="O215" i="3" s="1"/>
  <c r="L216" i="3"/>
  <c r="O216" i="3" s="1"/>
  <c r="L217" i="3"/>
  <c r="O217" i="3" s="1"/>
  <c r="L218" i="3"/>
  <c r="O218" i="3" s="1"/>
  <c r="L219" i="3"/>
  <c r="O219" i="3" s="1"/>
  <c r="L220" i="3"/>
  <c r="O220" i="3" s="1"/>
  <c r="L221" i="3"/>
  <c r="O221" i="3" s="1"/>
  <c r="L222" i="3"/>
  <c r="O222" i="3" s="1"/>
  <c r="L223" i="3"/>
  <c r="O223" i="3" s="1"/>
  <c r="L224" i="3"/>
  <c r="O224" i="3" s="1"/>
  <c r="L225" i="3"/>
  <c r="O225" i="3" s="1"/>
  <c r="L226" i="3"/>
  <c r="O226" i="3" s="1"/>
  <c r="L227" i="3"/>
  <c r="O227" i="3" s="1"/>
  <c r="L228" i="3"/>
  <c r="O228" i="3" s="1"/>
  <c r="L229" i="3"/>
  <c r="O229" i="3" s="1"/>
  <c r="L230" i="3"/>
  <c r="O230" i="3" s="1"/>
  <c r="L231" i="3"/>
  <c r="O231" i="3" s="1"/>
  <c r="L232" i="3"/>
  <c r="O232" i="3" s="1"/>
  <c r="L233" i="3"/>
  <c r="O233" i="3" s="1"/>
  <c r="L234" i="3"/>
  <c r="O234" i="3" s="1"/>
  <c r="L235" i="3"/>
  <c r="O235" i="3" s="1"/>
  <c r="L236" i="3"/>
  <c r="O236" i="3" s="1"/>
  <c r="L237" i="3"/>
  <c r="O237" i="3" s="1"/>
  <c r="L238" i="3"/>
  <c r="O238" i="3" s="1"/>
  <c r="L239" i="3"/>
  <c r="O239" i="3" s="1"/>
  <c r="L240" i="3"/>
  <c r="O240" i="3" s="1"/>
  <c r="L241" i="3"/>
  <c r="O241" i="3" s="1"/>
  <c r="L242" i="3"/>
  <c r="O242" i="3" s="1"/>
  <c r="L243" i="3"/>
  <c r="O243" i="3" s="1"/>
  <c r="L244" i="3"/>
  <c r="O244" i="3" s="1"/>
  <c r="L245" i="3"/>
  <c r="O245" i="3" s="1"/>
  <c r="L246" i="3"/>
  <c r="O246" i="3" s="1"/>
  <c r="L247" i="3"/>
  <c r="O247" i="3" s="1"/>
  <c r="L248" i="3"/>
  <c r="O248" i="3" s="1"/>
  <c r="L249" i="3"/>
  <c r="O249" i="3" s="1"/>
  <c r="L250" i="3"/>
  <c r="O250" i="3" s="1"/>
  <c r="L251" i="3"/>
  <c r="O251" i="3" s="1"/>
  <c r="L252" i="3"/>
  <c r="O252" i="3" s="1"/>
  <c r="L253" i="3"/>
  <c r="O253" i="3" s="1"/>
  <c r="L254" i="3"/>
  <c r="O254" i="3" s="1"/>
  <c r="L255" i="3"/>
  <c r="O255" i="3" s="1"/>
  <c r="L256" i="3"/>
  <c r="O256" i="3" s="1"/>
  <c r="L257" i="3"/>
  <c r="O257" i="3" s="1"/>
  <c r="L258" i="3"/>
  <c r="O258" i="3" s="1"/>
  <c r="L259" i="3"/>
  <c r="O259" i="3" s="1"/>
  <c r="L260" i="3"/>
  <c r="O260" i="3" s="1"/>
  <c r="L261" i="3"/>
  <c r="O261" i="3" s="1"/>
  <c r="L262" i="3"/>
  <c r="O262" i="3" s="1"/>
  <c r="L263" i="3"/>
  <c r="O263" i="3" s="1"/>
  <c r="L264" i="3"/>
  <c r="O264" i="3" s="1"/>
  <c r="L265" i="3"/>
  <c r="O265" i="3" s="1"/>
  <c r="L266" i="3"/>
  <c r="O266" i="3" s="1"/>
  <c r="L267" i="3"/>
  <c r="O267" i="3" s="1"/>
  <c r="L268" i="3"/>
  <c r="O268" i="3" s="1"/>
  <c r="L269" i="3"/>
  <c r="O269" i="3" s="1"/>
  <c r="L270" i="3"/>
  <c r="O270" i="3" s="1"/>
  <c r="L271" i="3"/>
  <c r="O271" i="3" s="1"/>
  <c r="L272" i="3"/>
  <c r="O272" i="3" s="1"/>
  <c r="L273" i="3"/>
  <c r="O273" i="3" s="1"/>
  <c r="L274" i="3"/>
  <c r="O274" i="3" s="1"/>
  <c r="L275" i="3"/>
  <c r="O275" i="3" s="1"/>
  <c r="L276" i="3"/>
  <c r="O276" i="3" s="1"/>
  <c r="L277" i="3"/>
  <c r="O277" i="3" s="1"/>
  <c r="L278" i="3"/>
  <c r="O278" i="3" s="1"/>
  <c r="L279" i="3"/>
  <c r="O279" i="3" s="1"/>
  <c r="L280" i="3"/>
  <c r="O280" i="3" s="1"/>
  <c r="L281" i="3"/>
  <c r="O281" i="3" s="1"/>
  <c r="L282" i="3"/>
  <c r="O282" i="3" s="1"/>
  <c r="L283" i="3"/>
  <c r="O283" i="3" s="1"/>
  <c r="L284" i="3"/>
  <c r="O284" i="3" s="1"/>
  <c r="L285" i="3"/>
  <c r="O285" i="3" s="1"/>
  <c r="L286" i="3"/>
  <c r="O286" i="3" s="1"/>
  <c r="L287" i="3"/>
  <c r="O287" i="3" s="1"/>
  <c r="L288" i="3"/>
  <c r="O288" i="3" s="1"/>
  <c r="L289" i="3"/>
  <c r="O289" i="3" s="1"/>
  <c r="L290" i="3"/>
  <c r="O290" i="3" s="1"/>
  <c r="L291" i="3"/>
  <c r="O291" i="3" s="1"/>
  <c r="L292" i="3"/>
  <c r="O292" i="3" s="1"/>
  <c r="L293" i="3"/>
  <c r="O293" i="3" s="1"/>
  <c r="L294" i="3"/>
  <c r="O294" i="3" s="1"/>
  <c r="L295" i="3"/>
  <c r="O295" i="3" s="1"/>
  <c r="L296" i="3"/>
  <c r="O296" i="3" s="1"/>
  <c r="L297" i="3"/>
  <c r="O297" i="3" s="1"/>
  <c r="L298" i="3"/>
  <c r="O298" i="3" s="1"/>
  <c r="L299" i="3"/>
  <c r="O299" i="3" s="1"/>
  <c r="L300" i="3"/>
  <c r="O300" i="3" s="1"/>
  <c r="L301" i="3"/>
  <c r="O301" i="3" s="1"/>
  <c r="L302" i="3"/>
  <c r="O302" i="3" s="1"/>
  <c r="L303" i="3"/>
  <c r="O303" i="3" s="1"/>
  <c r="L304" i="3"/>
  <c r="O304" i="3" s="1"/>
  <c r="L305" i="3"/>
  <c r="O305" i="3" s="1"/>
  <c r="L306" i="3"/>
  <c r="O306" i="3" s="1"/>
  <c r="L307" i="3"/>
  <c r="O307" i="3" s="1"/>
  <c r="L308" i="3"/>
  <c r="O308" i="3" s="1"/>
  <c r="L309" i="3"/>
  <c r="O309" i="3" s="1"/>
  <c r="L310" i="3"/>
  <c r="O310" i="3" s="1"/>
  <c r="L311" i="3"/>
  <c r="O311" i="3" s="1"/>
  <c r="L312" i="3"/>
  <c r="O312" i="3" s="1"/>
  <c r="L313" i="3"/>
  <c r="O313" i="3" s="1"/>
  <c r="L314" i="3"/>
  <c r="O314" i="3" s="1"/>
  <c r="L315" i="3"/>
  <c r="O315" i="3" s="1"/>
  <c r="L316" i="3"/>
  <c r="O316" i="3" s="1"/>
  <c r="L317" i="3"/>
  <c r="O317" i="3" s="1"/>
  <c r="L318" i="3"/>
  <c r="O318" i="3" s="1"/>
  <c r="L319" i="3"/>
  <c r="O319" i="3" s="1"/>
  <c r="L320" i="3"/>
  <c r="O320" i="3" s="1"/>
  <c r="L321" i="3"/>
  <c r="O321" i="3" s="1"/>
  <c r="L322" i="3"/>
  <c r="O322" i="3" s="1"/>
  <c r="L323" i="3"/>
  <c r="O323" i="3" s="1"/>
  <c r="L324" i="3"/>
  <c r="O324" i="3" s="1"/>
  <c r="L325" i="3"/>
  <c r="O325" i="3" s="1"/>
  <c r="L326" i="3"/>
  <c r="O326" i="3" s="1"/>
  <c r="L327" i="3"/>
  <c r="O327" i="3" s="1"/>
  <c r="L328" i="3"/>
  <c r="O328" i="3" s="1"/>
  <c r="L329" i="3"/>
  <c r="O329" i="3" s="1"/>
  <c r="L330" i="3"/>
  <c r="O330" i="3" s="1"/>
  <c r="L331" i="3"/>
  <c r="O331" i="3" s="1"/>
  <c r="L332" i="3"/>
  <c r="O332" i="3" s="1"/>
  <c r="L333" i="3"/>
  <c r="O333" i="3" s="1"/>
  <c r="L334" i="3"/>
  <c r="O334" i="3" s="1"/>
  <c r="L335" i="3"/>
  <c r="O335" i="3" s="1"/>
  <c r="L336" i="3"/>
  <c r="O336" i="3" s="1"/>
  <c r="L337" i="3"/>
  <c r="O337" i="3" s="1"/>
  <c r="L338" i="3"/>
  <c r="O338" i="3" s="1"/>
  <c r="L339" i="3"/>
  <c r="O339" i="3" s="1"/>
  <c r="L340" i="3"/>
  <c r="O340" i="3" s="1"/>
  <c r="L341" i="3"/>
  <c r="O341" i="3" s="1"/>
  <c r="L342" i="3"/>
  <c r="O342" i="3" s="1"/>
  <c r="L343" i="3"/>
  <c r="O343" i="3" s="1"/>
  <c r="L344" i="3"/>
  <c r="O344" i="3" s="1"/>
  <c r="L345" i="3"/>
  <c r="O345" i="3" s="1"/>
  <c r="L346" i="3"/>
  <c r="O346" i="3" s="1"/>
  <c r="L347" i="3"/>
  <c r="O347" i="3" s="1"/>
  <c r="L348" i="3"/>
  <c r="O348" i="3" s="1"/>
  <c r="L349" i="3"/>
  <c r="O349" i="3" s="1"/>
  <c r="L350" i="3"/>
  <c r="O350" i="3" s="1"/>
  <c r="L351" i="3"/>
  <c r="O351" i="3" s="1"/>
  <c r="L352" i="3"/>
  <c r="O352" i="3" s="1"/>
  <c r="L353" i="3"/>
  <c r="O353" i="3" s="1"/>
  <c r="L354" i="3"/>
  <c r="O354" i="3" s="1"/>
  <c r="L355" i="3"/>
  <c r="O355" i="3" s="1"/>
  <c r="L356" i="3"/>
  <c r="O356" i="3" s="1"/>
  <c r="L357" i="3"/>
  <c r="O357" i="3" s="1"/>
  <c r="L358" i="3"/>
  <c r="O358" i="3" s="1"/>
  <c r="L359" i="3"/>
  <c r="O359" i="3" s="1"/>
  <c r="L360" i="3"/>
  <c r="O360" i="3" s="1"/>
  <c r="L361" i="3"/>
  <c r="O361" i="3" s="1"/>
  <c r="L362" i="3"/>
  <c r="O362" i="3" s="1"/>
  <c r="L363" i="3"/>
  <c r="O363" i="3" s="1"/>
  <c r="L364" i="3"/>
  <c r="O364" i="3" s="1"/>
  <c r="L365" i="3"/>
  <c r="O365" i="3" s="1"/>
  <c r="L366" i="3"/>
  <c r="O366" i="3" s="1"/>
  <c r="L367" i="3"/>
  <c r="O367" i="3" s="1"/>
  <c r="L368" i="3"/>
  <c r="O368" i="3" s="1"/>
  <c r="L369" i="3"/>
  <c r="O369" i="3" s="1"/>
  <c r="L370" i="3"/>
  <c r="O370" i="3" s="1"/>
  <c r="L371" i="3"/>
  <c r="O371" i="3" s="1"/>
  <c r="L372" i="3"/>
  <c r="O372" i="3" s="1"/>
  <c r="L373" i="3"/>
  <c r="O373" i="3" s="1"/>
  <c r="L374" i="3"/>
  <c r="O374" i="3" s="1"/>
  <c r="L375" i="3"/>
  <c r="O375" i="3" s="1"/>
  <c r="L376" i="3"/>
  <c r="O376" i="3" s="1"/>
  <c r="L377" i="3"/>
  <c r="O377" i="3" s="1"/>
  <c r="L378" i="3"/>
  <c r="O378" i="3" s="1"/>
  <c r="L379" i="3"/>
  <c r="O379" i="3" s="1"/>
  <c r="L380" i="3"/>
  <c r="O380" i="3" s="1"/>
  <c r="L381" i="3"/>
  <c r="O381" i="3" s="1"/>
  <c r="L382" i="3"/>
  <c r="O382" i="3" s="1"/>
  <c r="L383" i="3"/>
  <c r="O383" i="3" s="1"/>
  <c r="L384" i="3"/>
  <c r="O384" i="3" s="1"/>
  <c r="L385" i="3"/>
  <c r="O385" i="3" s="1"/>
  <c r="L386" i="3"/>
  <c r="O386" i="3" s="1"/>
  <c r="L387" i="3"/>
  <c r="O387" i="3" s="1"/>
  <c r="L388" i="3"/>
  <c r="O388" i="3" s="1"/>
  <c r="L389" i="3"/>
  <c r="O389" i="3" s="1"/>
  <c r="L390" i="3"/>
  <c r="O390" i="3" s="1"/>
  <c r="L391" i="3"/>
  <c r="O391" i="3" s="1"/>
  <c r="L392" i="3"/>
  <c r="O392" i="3" s="1"/>
  <c r="L393" i="3"/>
  <c r="O393" i="3" s="1"/>
  <c r="L394" i="3"/>
  <c r="O394" i="3" s="1"/>
  <c r="L395" i="3"/>
  <c r="O395" i="3" s="1"/>
  <c r="L396" i="3"/>
  <c r="O396" i="3" s="1"/>
  <c r="L397" i="3"/>
  <c r="O397" i="3" s="1"/>
  <c r="L398" i="3"/>
  <c r="O398" i="3" s="1"/>
  <c r="L399" i="3"/>
  <c r="O399" i="3" s="1"/>
  <c r="L400" i="3"/>
  <c r="O400" i="3" s="1"/>
  <c r="L401" i="3"/>
  <c r="O401" i="3" s="1"/>
  <c r="L402" i="3"/>
  <c r="O402" i="3" s="1"/>
  <c r="L403" i="3"/>
  <c r="O403" i="3" s="1"/>
  <c r="L404" i="3"/>
  <c r="O404" i="3" s="1"/>
  <c r="L405" i="3"/>
  <c r="O405" i="3" s="1"/>
  <c r="L406" i="3"/>
  <c r="O406" i="3" s="1"/>
  <c r="L407" i="3"/>
  <c r="O407" i="3" s="1"/>
  <c r="L408" i="3"/>
  <c r="O408" i="3" s="1"/>
  <c r="L409" i="3"/>
  <c r="O409" i="3" s="1"/>
  <c r="L410" i="3"/>
  <c r="O410" i="3" s="1"/>
  <c r="L411" i="3"/>
  <c r="O411" i="3" s="1"/>
  <c r="L412" i="3"/>
  <c r="O412" i="3" s="1"/>
  <c r="L413" i="3"/>
  <c r="O413" i="3" s="1"/>
  <c r="L414" i="3"/>
  <c r="O414" i="3" s="1"/>
  <c r="L415" i="3"/>
  <c r="O415" i="3" s="1"/>
  <c r="L416" i="3"/>
  <c r="O416" i="3" s="1"/>
  <c r="L417" i="3"/>
  <c r="O417" i="3" s="1"/>
  <c r="L418" i="3"/>
  <c r="O418" i="3" s="1"/>
  <c r="L419" i="3"/>
  <c r="O419" i="3" s="1"/>
  <c r="L420" i="3"/>
  <c r="O420" i="3" s="1"/>
  <c r="L421" i="3"/>
  <c r="O421" i="3" s="1"/>
  <c r="L422" i="3"/>
  <c r="O422" i="3" s="1"/>
  <c r="L423" i="3"/>
  <c r="O423" i="3" s="1"/>
  <c r="L424" i="3"/>
  <c r="O424" i="3" s="1"/>
  <c r="L425" i="3"/>
  <c r="O425" i="3" s="1"/>
  <c r="L426" i="3"/>
  <c r="O426" i="3" s="1"/>
  <c r="L427" i="3"/>
  <c r="O427" i="3" s="1"/>
  <c r="L428" i="3"/>
  <c r="O428" i="3" s="1"/>
  <c r="L429" i="3"/>
  <c r="O429" i="3" s="1"/>
  <c r="L430" i="3"/>
  <c r="O430" i="3" s="1"/>
  <c r="L431" i="3"/>
  <c r="O431" i="3" s="1"/>
  <c r="L432" i="3"/>
  <c r="O432" i="3" s="1"/>
  <c r="L433" i="3"/>
  <c r="O433" i="3" s="1"/>
  <c r="L434" i="3"/>
  <c r="O434" i="3" s="1"/>
  <c r="L435" i="3"/>
  <c r="O435" i="3" s="1"/>
  <c r="L436" i="3"/>
  <c r="O436" i="3" s="1"/>
  <c r="L437" i="3"/>
  <c r="O437" i="3" s="1"/>
  <c r="L438" i="3"/>
  <c r="O438" i="3" s="1"/>
  <c r="L439" i="3"/>
  <c r="O439" i="3" s="1"/>
  <c r="L440" i="3"/>
  <c r="O440" i="3" s="1"/>
  <c r="L441" i="3"/>
  <c r="O441" i="3" s="1"/>
  <c r="L442" i="3"/>
  <c r="O442" i="3" s="1"/>
  <c r="L443" i="3"/>
  <c r="O443" i="3" s="1"/>
  <c r="L444" i="3"/>
  <c r="O444" i="3" s="1"/>
  <c r="L445" i="3"/>
  <c r="O445" i="3" s="1"/>
  <c r="L446" i="3"/>
  <c r="O446" i="3" s="1"/>
  <c r="L447" i="3"/>
  <c r="O447" i="3" s="1"/>
  <c r="L448" i="3"/>
  <c r="O448" i="3" s="1"/>
  <c r="L449" i="3"/>
  <c r="O449" i="3" s="1"/>
  <c r="L450" i="3"/>
  <c r="O450" i="3" s="1"/>
  <c r="L451" i="3"/>
  <c r="O451" i="3" s="1"/>
  <c r="L452" i="3"/>
  <c r="O452" i="3" s="1"/>
  <c r="L453" i="3"/>
  <c r="O453" i="3" s="1"/>
  <c r="L454" i="3"/>
  <c r="O454" i="3" s="1"/>
  <c r="L455" i="3"/>
  <c r="O455" i="3" s="1"/>
  <c r="L456" i="3"/>
  <c r="O456" i="3" s="1"/>
  <c r="L457" i="3"/>
  <c r="O457" i="3" s="1"/>
  <c r="L458" i="3"/>
  <c r="O458" i="3" s="1"/>
  <c r="L459" i="3"/>
  <c r="O459" i="3" s="1"/>
  <c r="L460" i="3"/>
  <c r="O460" i="3" s="1"/>
  <c r="L461" i="3"/>
  <c r="O461" i="3" s="1"/>
  <c r="L462" i="3"/>
  <c r="O462" i="3" s="1"/>
  <c r="L463" i="3"/>
  <c r="O463" i="3" s="1"/>
  <c r="L464" i="3"/>
  <c r="O464" i="3" s="1"/>
  <c r="L465" i="3"/>
  <c r="O465" i="3" s="1"/>
  <c r="L466" i="3"/>
  <c r="O466" i="3" s="1"/>
  <c r="L467" i="3"/>
  <c r="O467" i="3" s="1"/>
  <c r="L468" i="3"/>
  <c r="O468" i="3" s="1"/>
  <c r="L469" i="3"/>
  <c r="O469" i="3" s="1"/>
  <c r="L470" i="3"/>
  <c r="O470" i="3" s="1"/>
  <c r="L471" i="3"/>
  <c r="O471" i="3" s="1"/>
  <c r="L472" i="3"/>
  <c r="O472" i="3" s="1"/>
  <c r="L473" i="3"/>
  <c r="O473" i="3" s="1"/>
  <c r="L474" i="3"/>
  <c r="O474" i="3" s="1"/>
  <c r="L475" i="3"/>
  <c r="O475" i="3" s="1"/>
  <c r="L476" i="3"/>
  <c r="O476" i="3" s="1"/>
  <c r="L477" i="3"/>
  <c r="O477" i="3" s="1"/>
  <c r="L478" i="3"/>
  <c r="O478" i="3" s="1"/>
  <c r="L479" i="3"/>
  <c r="O479" i="3" s="1"/>
  <c r="L480" i="3"/>
  <c r="O480" i="3" s="1"/>
  <c r="L481" i="3"/>
  <c r="O481" i="3" s="1"/>
  <c r="L482" i="3"/>
  <c r="O482" i="3" s="1"/>
  <c r="L483" i="3"/>
  <c r="O483" i="3" s="1"/>
  <c r="L484" i="3"/>
  <c r="O484" i="3" s="1"/>
  <c r="L485" i="3"/>
  <c r="O485" i="3" s="1"/>
  <c r="L486" i="3"/>
  <c r="O486" i="3" s="1"/>
  <c r="L487" i="3"/>
  <c r="O487" i="3" s="1"/>
  <c r="L488" i="3"/>
  <c r="O488" i="3" s="1"/>
  <c r="L489" i="3"/>
  <c r="O489" i="3" s="1"/>
  <c r="L490" i="3"/>
  <c r="O490" i="3" s="1"/>
  <c r="L491" i="3"/>
  <c r="O491" i="3" s="1"/>
  <c r="L492" i="3"/>
  <c r="O492" i="3" s="1"/>
  <c r="L493" i="3"/>
  <c r="O493" i="3" s="1"/>
  <c r="L494" i="3"/>
  <c r="O494" i="3" s="1"/>
  <c r="L495" i="3"/>
  <c r="O495" i="3" s="1"/>
  <c r="L496" i="3"/>
  <c r="O496" i="3" s="1"/>
  <c r="L497" i="3"/>
  <c r="O497" i="3" s="1"/>
  <c r="L498" i="3"/>
  <c r="O498" i="3" s="1"/>
  <c r="L499" i="3"/>
  <c r="O499" i="3" s="1"/>
  <c r="L500" i="3"/>
  <c r="O500" i="3" s="1"/>
  <c r="L501" i="3"/>
  <c r="O501" i="3" s="1"/>
  <c r="L502" i="3"/>
  <c r="O502" i="3" s="1"/>
  <c r="L503" i="3"/>
  <c r="O503" i="3" s="1"/>
  <c r="L504" i="3"/>
  <c r="O504" i="3" s="1"/>
  <c r="L505" i="3"/>
  <c r="O505" i="3" s="1"/>
  <c r="L506" i="3"/>
  <c r="O506" i="3" s="1"/>
  <c r="L507" i="3"/>
  <c r="O507" i="3" s="1"/>
  <c r="L508" i="3"/>
  <c r="O508" i="3" s="1"/>
  <c r="L509" i="3"/>
  <c r="O509" i="3" s="1"/>
  <c r="L510" i="3"/>
  <c r="O510" i="3" s="1"/>
  <c r="L511" i="3"/>
  <c r="O511" i="3" s="1"/>
  <c r="L512" i="3"/>
  <c r="O512" i="3" s="1"/>
  <c r="L513" i="3"/>
  <c r="O513" i="3" s="1"/>
  <c r="L514" i="3"/>
  <c r="O514" i="3" s="1"/>
  <c r="L515" i="3"/>
  <c r="O515" i="3" s="1"/>
  <c r="L516" i="3"/>
  <c r="O516" i="3" s="1"/>
  <c r="L517" i="3"/>
  <c r="O517" i="3" s="1"/>
  <c r="L518" i="3"/>
  <c r="O518" i="3" s="1"/>
  <c r="L519" i="3"/>
  <c r="O519" i="3" s="1"/>
  <c r="L520" i="3"/>
  <c r="O520" i="3" s="1"/>
  <c r="L521" i="3"/>
  <c r="O521" i="3" s="1"/>
  <c r="L522" i="3"/>
  <c r="O522" i="3" s="1"/>
  <c r="L523" i="3"/>
  <c r="O523" i="3" s="1"/>
  <c r="L524" i="3"/>
  <c r="O524" i="3" s="1"/>
  <c r="L525" i="3"/>
  <c r="O525" i="3" s="1"/>
  <c r="L526" i="3"/>
  <c r="O526" i="3" s="1"/>
  <c r="L527" i="3"/>
  <c r="O527" i="3" s="1"/>
  <c r="L528" i="3"/>
  <c r="O528" i="3" s="1"/>
  <c r="L529" i="3"/>
  <c r="O529" i="3" s="1"/>
  <c r="L530" i="3"/>
  <c r="O530" i="3" s="1"/>
  <c r="L531" i="3"/>
  <c r="O531" i="3" s="1"/>
  <c r="L532" i="3"/>
  <c r="O532" i="3" s="1"/>
  <c r="L533" i="3"/>
  <c r="O533" i="3" s="1"/>
  <c r="L534" i="3"/>
  <c r="O534" i="3" s="1"/>
  <c r="L535" i="3"/>
  <c r="O535" i="3" s="1"/>
  <c r="L536" i="3"/>
  <c r="O536" i="3" s="1"/>
  <c r="L537" i="3"/>
  <c r="O537" i="3" s="1"/>
  <c r="L538" i="3"/>
  <c r="O538" i="3" s="1"/>
  <c r="L539" i="3"/>
  <c r="O539" i="3" s="1"/>
  <c r="L540" i="3"/>
  <c r="O540" i="3" s="1"/>
  <c r="L541" i="3"/>
  <c r="O541" i="3" s="1"/>
  <c r="L542" i="3"/>
  <c r="O542" i="3" s="1"/>
  <c r="L543" i="3"/>
  <c r="O543" i="3" s="1"/>
  <c r="L544" i="3"/>
  <c r="O544" i="3" s="1"/>
  <c r="L545" i="3"/>
  <c r="O545" i="3" s="1"/>
  <c r="L546" i="3"/>
  <c r="O546" i="3" s="1"/>
  <c r="L547" i="3"/>
  <c r="O547" i="3" s="1"/>
  <c r="L548" i="3"/>
  <c r="O548" i="3" s="1"/>
  <c r="L549" i="3"/>
  <c r="O549" i="3" s="1"/>
  <c r="L550" i="3"/>
  <c r="O550" i="3" s="1"/>
  <c r="L551" i="3"/>
  <c r="O551" i="3" s="1"/>
  <c r="L552" i="3"/>
  <c r="O552" i="3" s="1"/>
  <c r="L553" i="3"/>
  <c r="O553" i="3" s="1"/>
  <c r="L554" i="3"/>
  <c r="O554" i="3" s="1"/>
  <c r="L555" i="3"/>
  <c r="O555" i="3" s="1"/>
  <c r="L556" i="3"/>
  <c r="O556" i="3" s="1"/>
  <c r="L557" i="3"/>
  <c r="O557" i="3" s="1"/>
  <c r="L558" i="3"/>
  <c r="O558" i="3" s="1"/>
  <c r="L559" i="3"/>
  <c r="O559" i="3" s="1"/>
  <c r="L560" i="3"/>
  <c r="O560" i="3" s="1"/>
  <c r="L561" i="3"/>
  <c r="O561" i="3" s="1"/>
  <c r="L562" i="3"/>
  <c r="O562" i="3" s="1"/>
  <c r="L563" i="3"/>
  <c r="O563" i="3" s="1"/>
  <c r="L564" i="3"/>
  <c r="O564" i="3" s="1"/>
  <c r="L565" i="3"/>
  <c r="O565" i="3" s="1"/>
  <c r="L566" i="3"/>
  <c r="O566" i="3" s="1"/>
  <c r="L567" i="3"/>
  <c r="O567" i="3" s="1"/>
  <c r="L568" i="3"/>
  <c r="O568" i="3" s="1"/>
  <c r="L569" i="3"/>
  <c r="O569" i="3" s="1"/>
  <c r="L570" i="3"/>
  <c r="O570" i="3" s="1"/>
  <c r="L571" i="3"/>
  <c r="O571" i="3" s="1"/>
  <c r="L572" i="3"/>
  <c r="O572" i="3" s="1"/>
  <c r="L573" i="3"/>
  <c r="O573" i="3" s="1"/>
  <c r="L574" i="3"/>
  <c r="O574" i="3" s="1"/>
  <c r="L575" i="3"/>
  <c r="O575" i="3" s="1"/>
  <c r="L576" i="3"/>
  <c r="O576" i="3" s="1"/>
  <c r="L577" i="3"/>
  <c r="O577" i="3" s="1"/>
  <c r="L578" i="3"/>
  <c r="O578" i="3" s="1"/>
  <c r="L579" i="3"/>
  <c r="O579" i="3" s="1"/>
  <c r="L580" i="3"/>
  <c r="O580" i="3" s="1"/>
  <c r="L581" i="3"/>
  <c r="O581" i="3" s="1"/>
  <c r="L582" i="3"/>
  <c r="O582" i="3" s="1"/>
  <c r="L583" i="3"/>
  <c r="O583" i="3" s="1"/>
  <c r="L584" i="3"/>
  <c r="O584" i="3" s="1"/>
  <c r="L585" i="3"/>
  <c r="O585" i="3" s="1"/>
  <c r="L586" i="3"/>
  <c r="O586" i="3" s="1"/>
  <c r="L587" i="3"/>
  <c r="O587" i="3" s="1"/>
  <c r="L588" i="3"/>
  <c r="O588" i="3" s="1"/>
  <c r="L589" i="3"/>
  <c r="O589" i="3" s="1"/>
  <c r="L590" i="3"/>
  <c r="O590" i="3" s="1"/>
  <c r="L591" i="3"/>
  <c r="O591" i="3" s="1"/>
  <c r="L592" i="3"/>
  <c r="O592" i="3" s="1"/>
  <c r="L593" i="3"/>
  <c r="O593" i="3" s="1"/>
  <c r="L594" i="3"/>
  <c r="O594" i="3" s="1"/>
  <c r="L595" i="3"/>
  <c r="O595" i="3" s="1"/>
  <c r="L596" i="3"/>
  <c r="O596" i="3" s="1"/>
  <c r="L597" i="3"/>
  <c r="O597" i="3" s="1"/>
  <c r="L598" i="3"/>
  <c r="O598" i="3" s="1"/>
  <c r="L599" i="3"/>
  <c r="O599" i="3" s="1"/>
  <c r="L600" i="3"/>
  <c r="O600" i="3" s="1"/>
  <c r="L601" i="3"/>
  <c r="O601" i="3" s="1"/>
  <c r="L602" i="3"/>
  <c r="O602" i="3" s="1"/>
  <c r="L603" i="3"/>
  <c r="O603" i="3" s="1"/>
  <c r="L604" i="3"/>
  <c r="O604" i="3" s="1"/>
  <c r="L605" i="3"/>
  <c r="O605" i="3" s="1"/>
  <c r="L606" i="3"/>
  <c r="O606" i="3" s="1"/>
  <c r="L607" i="3"/>
  <c r="O607" i="3" s="1"/>
  <c r="L608" i="3"/>
  <c r="O608" i="3" s="1"/>
  <c r="L609" i="3"/>
  <c r="O609" i="3" s="1"/>
  <c r="L610" i="3"/>
  <c r="O610" i="3" s="1"/>
  <c r="L611" i="3"/>
  <c r="O611" i="3" s="1"/>
  <c r="L612" i="3"/>
  <c r="O612" i="3" s="1"/>
  <c r="L613" i="3"/>
  <c r="O613" i="3" s="1"/>
  <c r="L614" i="3"/>
  <c r="O614" i="3" s="1"/>
  <c r="L615" i="3"/>
  <c r="O615" i="3" s="1"/>
  <c r="L616" i="3"/>
  <c r="O616" i="3" s="1"/>
  <c r="L617" i="3"/>
  <c r="O617" i="3" s="1"/>
  <c r="L618" i="3"/>
  <c r="O618" i="3" s="1"/>
  <c r="L619" i="3"/>
  <c r="O619" i="3" s="1"/>
  <c r="L620" i="3"/>
  <c r="O620" i="3" s="1"/>
  <c r="L621" i="3"/>
  <c r="O621" i="3" s="1"/>
  <c r="L622" i="3"/>
  <c r="O622" i="3" s="1"/>
  <c r="L623" i="3"/>
  <c r="O623" i="3" s="1"/>
  <c r="L624" i="3"/>
  <c r="O624" i="3" s="1"/>
  <c r="L625" i="3"/>
  <c r="O625" i="3" s="1"/>
  <c r="L626" i="3"/>
  <c r="O626" i="3" s="1"/>
  <c r="L627" i="3"/>
  <c r="O627" i="3" s="1"/>
  <c r="L628" i="3"/>
  <c r="O628" i="3" s="1"/>
  <c r="L629" i="3"/>
  <c r="O629" i="3" s="1"/>
  <c r="L630" i="3"/>
  <c r="O630" i="3" s="1"/>
  <c r="L631" i="3"/>
  <c r="O631" i="3" s="1"/>
  <c r="L632" i="3"/>
  <c r="O632" i="3" s="1"/>
  <c r="L633" i="3"/>
  <c r="O633" i="3" s="1"/>
  <c r="L634" i="3"/>
  <c r="O634" i="3" s="1"/>
  <c r="L635" i="3"/>
  <c r="O635" i="3" s="1"/>
  <c r="L636" i="3"/>
  <c r="O636" i="3" s="1"/>
  <c r="L637" i="3"/>
  <c r="O637" i="3" s="1"/>
  <c r="L638" i="3"/>
  <c r="O638" i="3" s="1"/>
  <c r="L639" i="3"/>
  <c r="O639" i="3" s="1"/>
  <c r="L640" i="3"/>
  <c r="O640" i="3" s="1"/>
  <c r="L641" i="3"/>
  <c r="O641" i="3" s="1"/>
  <c r="L642" i="3"/>
  <c r="O642" i="3" s="1"/>
  <c r="L643" i="3"/>
  <c r="O643" i="3" s="1"/>
  <c r="L644" i="3"/>
  <c r="O644" i="3" s="1"/>
  <c r="L645" i="3"/>
  <c r="O645" i="3" s="1"/>
  <c r="L646" i="3"/>
  <c r="O646" i="3" s="1"/>
  <c r="L647" i="3"/>
  <c r="O647" i="3" s="1"/>
  <c r="L648" i="3"/>
  <c r="O648" i="3" s="1"/>
  <c r="L649" i="3"/>
  <c r="O649" i="3" s="1"/>
  <c r="L650" i="3"/>
  <c r="O650" i="3" s="1"/>
  <c r="L651" i="3"/>
  <c r="O651" i="3" s="1"/>
  <c r="L652" i="3"/>
  <c r="O652" i="3" s="1"/>
  <c r="L653" i="3"/>
  <c r="O653" i="3" s="1"/>
  <c r="L654" i="3"/>
  <c r="O654" i="3" s="1"/>
  <c r="L655" i="3"/>
  <c r="O655" i="3" s="1"/>
  <c r="L656" i="3"/>
  <c r="O656" i="3" s="1"/>
  <c r="L657" i="3"/>
  <c r="O657" i="3" s="1"/>
  <c r="L658" i="3"/>
  <c r="O658" i="3" s="1"/>
  <c r="L659" i="3"/>
  <c r="O659" i="3" s="1"/>
  <c r="L660" i="3"/>
  <c r="O660" i="3" s="1"/>
  <c r="L661" i="3"/>
  <c r="O661" i="3" s="1"/>
  <c r="L662" i="3"/>
  <c r="O662" i="3" s="1"/>
  <c r="L663" i="3"/>
  <c r="O663" i="3" s="1"/>
  <c r="L664" i="3"/>
  <c r="O664" i="3" s="1"/>
  <c r="L665" i="3"/>
  <c r="O665" i="3" s="1"/>
  <c r="L666" i="3"/>
  <c r="O666" i="3" s="1"/>
  <c r="L667" i="3"/>
  <c r="O667" i="3" s="1"/>
  <c r="L668" i="3"/>
  <c r="O668" i="3" s="1"/>
  <c r="L669" i="3"/>
  <c r="O669" i="3" s="1"/>
  <c r="L670" i="3"/>
  <c r="O670" i="3" s="1"/>
  <c r="L671" i="3"/>
  <c r="O671" i="3" s="1"/>
  <c r="L672" i="3"/>
  <c r="O672" i="3" s="1"/>
  <c r="L673" i="3"/>
  <c r="O673" i="3" s="1"/>
  <c r="L674" i="3"/>
  <c r="O674" i="3" s="1"/>
  <c r="L675" i="3"/>
  <c r="O675" i="3" s="1"/>
  <c r="L676" i="3"/>
  <c r="O676" i="3" s="1"/>
  <c r="L677" i="3"/>
  <c r="O677" i="3" s="1"/>
  <c r="L678" i="3"/>
  <c r="O678" i="3" s="1"/>
  <c r="L679" i="3"/>
  <c r="O679" i="3" s="1"/>
  <c r="L680" i="3"/>
  <c r="O680" i="3" s="1"/>
  <c r="L681" i="3"/>
  <c r="O681" i="3" s="1"/>
  <c r="L682" i="3"/>
  <c r="O682" i="3" s="1"/>
  <c r="L683" i="3"/>
  <c r="O683" i="3" s="1"/>
  <c r="L684" i="3"/>
  <c r="O684" i="3" s="1"/>
  <c r="L685" i="3"/>
  <c r="O685" i="3" s="1"/>
  <c r="L686" i="3"/>
  <c r="O686" i="3" s="1"/>
  <c r="L687" i="3"/>
  <c r="O687" i="3" s="1"/>
  <c r="L688" i="3"/>
  <c r="O688" i="3" s="1"/>
  <c r="L689" i="3"/>
  <c r="O689" i="3" s="1"/>
  <c r="L690" i="3"/>
  <c r="O690" i="3" s="1"/>
  <c r="L691" i="3"/>
  <c r="O691" i="3" s="1"/>
  <c r="L692" i="3"/>
  <c r="O692" i="3" s="1"/>
  <c r="L693" i="3"/>
  <c r="O693" i="3" s="1"/>
  <c r="L694" i="3"/>
  <c r="O694" i="3" s="1"/>
  <c r="L695" i="3"/>
  <c r="O695" i="3" s="1"/>
  <c r="L696" i="3"/>
  <c r="O696" i="3" s="1"/>
  <c r="L697" i="3"/>
  <c r="O697" i="3" s="1"/>
  <c r="L698" i="3"/>
  <c r="O698" i="3" s="1"/>
  <c r="L699" i="3"/>
  <c r="O699" i="3" s="1"/>
  <c r="L700" i="3"/>
  <c r="O700" i="3" s="1"/>
  <c r="L701" i="3"/>
  <c r="O701" i="3" s="1"/>
  <c r="L702" i="3"/>
  <c r="O702" i="3" s="1"/>
  <c r="L703" i="3"/>
  <c r="O703" i="3" s="1"/>
  <c r="L704" i="3"/>
  <c r="O704" i="3" s="1"/>
  <c r="L705" i="3"/>
  <c r="O705" i="3" s="1"/>
  <c r="L706" i="3"/>
  <c r="O706" i="3" s="1"/>
  <c r="L707" i="3"/>
  <c r="O707" i="3" s="1"/>
  <c r="L708" i="3"/>
  <c r="O708" i="3" s="1"/>
  <c r="L709" i="3"/>
  <c r="O709" i="3" s="1"/>
  <c r="L710" i="3"/>
  <c r="O710" i="3" s="1"/>
  <c r="L711" i="3"/>
  <c r="O711" i="3" s="1"/>
  <c r="L712" i="3"/>
  <c r="O712" i="3" s="1"/>
  <c r="L713" i="3"/>
  <c r="O713" i="3" s="1"/>
  <c r="L714" i="3"/>
  <c r="O714" i="3" s="1"/>
  <c r="L715" i="3"/>
  <c r="O715" i="3" s="1"/>
  <c r="L716" i="3"/>
  <c r="O716" i="3" s="1"/>
  <c r="L717" i="3"/>
  <c r="O717" i="3" s="1"/>
  <c r="L718" i="3"/>
  <c r="O718" i="3" s="1"/>
  <c r="L719" i="3"/>
  <c r="O719" i="3" s="1"/>
  <c r="L720" i="3"/>
  <c r="O720" i="3" s="1"/>
  <c r="L721" i="3"/>
  <c r="O721" i="3" s="1"/>
  <c r="L722" i="3"/>
  <c r="O722" i="3" s="1"/>
  <c r="L723" i="3"/>
  <c r="O723" i="3" s="1"/>
  <c r="L724" i="3"/>
  <c r="O724" i="3" s="1"/>
  <c r="L725" i="3"/>
  <c r="O725" i="3" s="1"/>
  <c r="L726" i="3"/>
  <c r="O726" i="3" s="1"/>
  <c r="L727" i="3"/>
  <c r="O727" i="3" s="1"/>
  <c r="L728" i="3"/>
  <c r="O728" i="3" s="1"/>
  <c r="L729" i="3"/>
  <c r="O729" i="3" s="1"/>
  <c r="L730" i="3"/>
  <c r="O730" i="3" s="1"/>
  <c r="L731" i="3"/>
  <c r="O731" i="3" s="1"/>
  <c r="L732" i="3"/>
  <c r="O732" i="3" s="1"/>
  <c r="L733" i="3"/>
  <c r="O733" i="3" s="1"/>
  <c r="L734" i="3"/>
  <c r="O734" i="3" s="1"/>
  <c r="L735" i="3"/>
  <c r="O735" i="3" s="1"/>
  <c r="L736" i="3"/>
  <c r="O736" i="3" s="1"/>
  <c r="L737" i="3"/>
  <c r="O737" i="3" s="1"/>
  <c r="L738" i="3"/>
  <c r="O738" i="3" s="1"/>
  <c r="L739" i="3"/>
  <c r="O739" i="3" s="1"/>
  <c r="L740" i="3"/>
  <c r="O740" i="3" s="1"/>
  <c r="L741" i="3"/>
  <c r="O741" i="3" s="1"/>
  <c r="L742" i="3"/>
  <c r="O742" i="3" s="1"/>
  <c r="L743" i="3"/>
  <c r="O743" i="3" s="1"/>
  <c r="L744" i="3"/>
  <c r="O744" i="3" s="1"/>
  <c r="L745" i="3"/>
  <c r="O745" i="3" s="1"/>
  <c r="L746" i="3"/>
  <c r="O746" i="3" s="1"/>
  <c r="L747" i="3"/>
  <c r="O747" i="3" s="1"/>
  <c r="L748" i="3"/>
  <c r="O748" i="3" s="1"/>
  <c r="L749" i="3"/>
  <c r="O749" i="3" s="1"/>
  <c r="L750" i="3"/>
  <c r="O750" i="3" s="1"/>
  <c r="L751" i="3"/>
  <c r="O751" i="3" s="1"/>
  <c r="L752" i="3"/>
  <c r="O752" i="3" s="1"/>
  <c r="L753" i="3"/>
  <c r="O753" i="3" s="1"/>
  <c r="L754" i="3"/>
  <c r="O754" i="3" s="1"/>
  <c r="L755" i="3"/>
  <c r="O755" i="3" s="1"/>
  <c r="L756" i="3"/>
  <c r="O756" i="3" s="1"/>
  <c r="L757" i="3"/>
  <c r="O757" i="3" s="1"/>
  <c r="L758" i="3"/>
  <c r="O758" i="3" s="1"/>
  <c r="L759" i="3"/>
  <c r="O759" i="3" s="1"/>
  <c r="L760" i="3"/>
  <c r="O760" i="3" s="1"/>
  <c r="L761" i="3"/>
  <c r="O761" i="3" s="1"/>
  <c r="L762" i="3"/>
  <c r="O762" i="3" s="1"/>
  <c r="L763" i="3"/>
  <c r="O763" i="3" s="1"/>
  <c r="L764" i="3"/>
  <c r="O764" i="3" s="1"/>
  <c r="L765" i="3"/>
  <c r="O765" i="3" s="1"/>
  <c r="L766" i="3"/>
  <c r="O766" i="3" s="1"/>
  <c r="L767" i="3"/>
  <c r="O767" i="3" s="1"/>
  <c r="L768" i="3"/>
  <c r="O768" i="3" s="1"/>
  <c r="L769" i="3"/>
  <c r="O769" i="3" s="1"/>
  <c r="L770" i="3"/>
  <c r="O770" i="3" s="1"/>
  <c r="L771" i="3"/>
  <c r="O771" i="3" s="1"/>
  <c r="L772" i="3"/>
  <c r="O772" i="3" s="1"/>
  <c r="L773" i="3"/>
  <c r="O773" i="3" s="1"/>
  <c r="L774" i="3"/>
  <c r="O774" i="3" s="1"/>
  <c r="L775" i="3"/>
  <c r="O775" i="3" s="1"/>
  <c r="L776" i="3"/>
  <c r="O776" i="3" s="1"/>
  <c r="L777" i="3"/>
  <c r="O777" i="3" s="1"/>
  <c r="L778" i="3"/>
  <c r="O778" i="3" s="1"/>
  <c r="L779" i="3"/>
  <c r="O779" i="3" s="1"/>
  <c r="L780" i="3"/>
  <c r="O780" i="3" s="1"/>
  <c r="L781" i="3"/>
  <c r="O781" i="3" s="1"/>
  <c r="L782" i="3"/>
  <c r="O782" i="3" s="1"/>
  <c r="L783" i="3"/>
  <c r="O783" i="3" s="1"/>
  <c r="L784" i="3"/>
  <c r="O784" i="3" s="1"/>
  <c r="L785" i="3"/>
  <c r="O785" i="3" s="1"/>
  <c r="L786" i="3"/>
  <c r="O786" i="3" s="1"/>
  <c r="L787" i="3"/>
  <c r="O787" i="3" s="1"/>
  <c r="L788" i="3"/>
  <c r="O788" i="3" s="1"/>
  <c r="L789" i="3"/>
  <c r="O789" i="3" s="1"/>
  <c r="L790" i="3"/>
  <c r="O790" i="3" s="1"/>
  <c r="L791" i="3"/>
  <c r="O791" i="3" s="1"/>
  <c r="L792" i="3"/>
  <c r="O792" i="3" s="1"/>
  <c r="L793" i="3"/>
  <c r="O793" i="3" s="1"/>
  <c r="L794" i="3"/>
  <c r="O794" i="3" s="1"/>
  <c r="L795" i="3"/>
  <c r="O795" i="3" s="1"/>
  <c r="L796" i="3"/>
  <c r="O796" i="3" s="1"/>
  <c r="L797" i="3"/>
  <c r="O797" i="3" s="1"/>
  <c r="L798" i="3"/>
  <c r="O798" i="3" s="1"/>
  <c r="L799" i="3"/>
  <c r="O799" i="3" s="1"/>
  <c r="L800" i="3"/>
  <c r="O800" i="3" s="1"/>
  <c r="L801" i="3"/>
  <c r="O801" i="3" s="1"/>
  <c r="L802" i="3"/>
  <c r="O802" i="3" s="1"/>
  <c r="L803" i="3"/>
  <c r="O803" i="3" s="1"/>
  <c r="L804" i="3"/>
  <c r="O804" i="3" s="1"/>
  <c r="L805" i="3"/>
  <c r="O805" i="3" s="1"/>
  <c r="L806" i="3"/>
  <c r="O806" i="3" s="1"/>
  <c r="L807" i="3"/>
  <c r="O807" i="3" s="1"/>
  <c r="L808" i="3"/>
  <c r="O808" i="3" s="1"/>
  <c r="L809" i="3"/>
  <c r="O809" i="3" s="1"/>
  <c r="L810" i="3"/>
  <c r="O810" i="3" s="1"/>
  <c r="L811" i="3"/>
  <c r="O811" i="3" s="1"/>
  <c r="L812" i="3"/>
  <c r="O812" i="3" s="1"/>
  <c r="L813" i="3"/>
  <c r="O813" i="3" s="1"/>
  <c r="L814" i="3"/>
  <c r="O814" i="3" s="1"/>
  <c r="L815" i="3"/>
  <c r="O815" i="3" s="1"/>
  <c r="L816" i="3"/>
  <c r="O816" i="3" s="1"/>
  <c r="L817" i="3"/>
  <c r="O817" i="3" s="1"/>
  <c r="L818" i="3"/>
  <c r="O818" i="3" s="1"/>
  <c r="L819" i="3"/>
  <c r="O819" i="3" s="1"/>
  <c r="L820" i="3"/>
  <c r="O820" i="3" s="1"/>
  <c r="L821" i="3"/>
  <c r="O821" i="3" s="1"/>
  <c r="L822" i="3"/>
  <c r="O822" i="3" s="1"/>
  <c r="L823" i="3"/>
  <c r="O823" i="3" s="1"/>
  <c r="L824" i="3"/>
  <c r="O824" i="3" s="1"/>
  <c r="L825" i="3"/>
  <c r="O825" i="3" s="1"/>
  <c r="L826" i="3"/>
  <c r="O826" i="3" s="1"/>
  <c r="L827" i="3"/>
  <c r="O827" i="3" s="1"/>
  <c r="L828" i="3"/>
  <c r="O828" i="3" s="1"/>
  <c r="L829" i="3"/>
  <c r="O829" i="3" s="1"/>
  <c r="L830" i="3"/>
  <c r="O830" i="3" s="1"/>
  <c r="L831" i="3"/>
  <c r="O831" i="3" s="1"/>
  <c r="L832" i="3"/>
  <c r="O832" i="3" s="1"/>
  <c r="L833" i="3"/>
  <c r="O833" i="3" s="1"/>
  <c r="L834" i="3"/>
  <c r="O834" i="3" s="1"/>
  <c r="L835" i="3"/>
  <c r="O835" i="3" s="1"/>
  <c r="L836" i="3"/>
  <c r="O836" i="3" s="1"/>
  <c r="L837" i="3"/>
  <c r="O837" i="3" s="1"/>
  <c r="L838" i="3"/>
  <c r="O838" i="3" s="1"/>
  <c r="L839" i="3"/>
  <c r="O839" i="3" s="1"/>
  <c r="L840" i="3"/>
  <c r="O840" i="3" s="1"/>
  <c r="L841" i="3"/>
  <c r="O841" i="3" s="1"/>
  <c r="L842" i="3"/>
  <c r="O842" i="3" s="1"/>
  <c r="L843" i="3"/>
  <c r="O843" i="3" s="1"/>
  <c r="L844" i="3"/>
  <c r="O844" i="3" s="1"/>
  <c r="L845" i="3"/>
  <c r="O845" i="3" s="1"/>
  <c r="L846" i="3"/>
  <c r="O846" i="3" s="1"/>
  <c r="L847" i="3"/>
  <c r="O847" i="3" s="1"/>
  <c r="L848" i="3"/>
  <c r="O848" i="3" s="1"/>
  <c r="L849" i="3"/>
  <c r="O849" i="3" s="1"/>
  <c r="L850" i="3"/>
  <c r="O850" i="3" s="1"/>
  <c r="L851" i="3"/>
  <c r="O851" i="3" s="1"/>
  <c r="L852" i="3"/>
  <c r="O852" i="3" s="1"/>
  <c r="L853" i="3"/>
  <c r="O853" i="3" s="1"/>
  <c r="L854" i="3"/>
  <c r="O854" i="3" s="1"/>
  <c r="L855" i="3"/>
  <c r="O855" i="3" s="1"/>
  <c r="L856" i="3"/>
  <c r="O856" i="3" s="1"/>
  <c r="L857" i="3"/>
  <c r="O857" i="3" s="1"/>
  <c r="L858" i="3"/>
  <c r="O858" i="3" s="1"/>
  <c r="L859" i="3"/>
  <c r="O859" i="3" s="1"/>
  <c r="L860" i="3"/>
  <c r="O860" i="3" s="1"/>
  <c r="L861" i="3"/>
  <c r="O861" i="3" s="1"/>
  <c r="L862" i="3"/>
  <c r="O862" i="3" s="1"/>
  <c r="L863" i="3"/>
  <c r="O863" i="3" s="1"/>
  <c r="L864" i="3"/>
  <c r="O864" i="3" s="1"/>
  <c r="L865" i="3"/>
  <c r="O865" i="3" s="1"/>
  <c r="L866" i="3"/>
  <c r="O866" i="3" s="1"/>
  <c r="L867" i="3"/>
  <c r="O867" i="3" s="1"/>
  <c r="L868" i="3"/>
  <c r="O868" i="3" s="1"/>
  <c r="L869" i="3"/>
  <c r="O869" i="3" s="1"/>
  <c r="L870" i="3"/>
  <c r="O870" i="3" s="1"/>
  <c r="L871" i="3"/>
  <c r="O871" i="3" s="1"/>
  <c r="L872" i="3"/>
  <c r="O872" i="3" s="1"/>
  <c r="L873" i="3"/>
  <c r="O873" i="3" s="1"/>
  <c r="L874" i="3"/>
  <c r="O874" i="3" s="1"/>
  <c r="L875" i="3"/>
  <c r="O875" i="3" s="1"/>
  <c r="L876" i="3"/>
  <c r="O876" i="3" s="1"/>
  <c r="L877" i="3"/>
  <c r="O877" i="3" s="1"/>
  <c r="L878" i="3"/>
  <c r="O878" i="3" s="1"/>
  <c r="L879" i="3"/>
  <c r="O879" i="3" s="1"/>
  <c r="L880" i="3"/>
  <c r="O880" i="3" s="1"/>
  <c r="L881" i="3"/>
  <c r="O881" i="3" s="1"/>
  <c r="L882" i="3"/>
  <c r="O882" i="3" s="1"/>
  <c r="L883" i="3"/>
  <c r="O883" i="3" s="1"/>
  <c r="L884" i="3"/>
  <c r="O884" i="3" s="1"/>
  <c r="L885" i="3"/>
  <c r="O885" i="3" s="1"/>
  <c r="L886" i="3"/>
  <c r="O886" i="3" s="1"/>
  <c r="L887" i="3"/>
  <c r="O887" i="3" s="1"/>
  <c r="L888" i="3"/>
  <c r="O888" i="3" s="1"/>
  <c r="L889" i="3"/>
  <c r="O889" i="3" s="1"/>
  <c r="L890" i="3"/>
  <c r="O890" i="3" s="1"/>
  <c r="L891" i="3"/>
  <c r="O891" i="3" s="1"/>
  <c r="L892" i="3"/>
  <c r="O892" i="3" s="1"/>
  <c r="L893" i="3"/>
  <c r="O893" i="3" s="1"/>
  <c r="L894" i="3"/>
  <c r="O894" i="3" s="1"/>
  <c r="L895" i="3"/>
  <c r="O895" i="3" s="1"/>
  <c r="L896" i="3"/>
  <c r="O896" i="3" s="1"/>
  <c r="L897" i="3"/>
  <c r="O897" i="3" s="1"/>
  <c r="L898" i="3"/>
  <c r="O898" i="3" s="1"/>
  <c r="L899" i="3"/>
  <c r="O899" i="3" s="1"/>
  <c r="L900" i="3"/>
  <c r="O900" i="3" s="1"/>
  <c r="L901" i="3"/>
  <c r="O901" i="3" s="1"/>
  <c r="L902" i="3"/>
  <c r="O902" i="3" s="1"/>
  <c r="L903" i="3"/>
  <c r="O903" i="3" s="1"/>
  <c r="L904" i="3"/>
  <c r="O904" i="3" s="1"/>
  <c r="L905" i="3"/>
  <c r="O905" i="3" s="1"/>
  <c r="L906" i="3"/>
  <c r="O906" i="3" s="1"/>
  <c r="L907" i="3"/>
  <c r="O907" i="3" s="1"/>
  <c r="L908" i="3"/>
  <c r="O908" i="3" s="1"/>
  <c r="L909" i="3"/>
  <c r="O909" i="3" s="1"/>
  <c r="L910" i="3"/>
  <c r="O910" i="3" s="1"/>
  <c r="L911" i="3"/>
  <c r="O911" i="3" s="1"/>
  <c r="L912" i="3"/>
  <c r="O912" i="3" s="1"/>
  <c r="L913" i="3"/>
  <c r="O913" i="3" s="1"/>
  <c r="L914" i="3"/>
  <c r="O914" i="3" s="1"/>
  <c r="L915" i="3"/>
  <c r="O915" i="3" s="1"/>
  <c r="L916" i="3"/>
  <c r="O916" i="3" s="1"/>
  <c r="L917" i="3"/>
  <c r="O917" i="3" s="1"/>
  <c r="L918" i="3"/>
  <c r="O918" i="3" s="1"/>
  <c r="L919" i="3"/>
  <c r="O919" i="3" s="1"/>
  <c r="L920" i="3"/>
  <c r="O920" i="3" s="1"/>
  <c r="L921" i="3"/>
  <c r="O921" i="3" s="1"/>
  <c r="L922" i="3"/>
  <c r="O922" i="3" s="1"/>
  <c r="L923" i="3"/>
  <c r="O923" i="3" s="1"/>
  <c r="L924" i="3"/>
  <c r="O924" i="3" s="1"/>
  <c r="L925" i="3"/>
  <c r="O925" i="3" s="1"/>
  <c r="L926" i="3"/>
  <c r="O926" i="3" s="1"/>
  <c r="L927" i="3"/>
  <c r="O927" i="3" s="1"/>
  <c r="L928" i="3"/>
  <c r="O928" i="3" s="1"/>
  <c r="L929" i="3"/>
  <c r="O929" i="3" s="1"/>
  <c r="L930" i="3"/>
  <c r="O930" i="3" s="1"/>
  <c r="L931" i="3"/>
  <c r="O931" i="3" s="1"/>
  <c r="L932" i="3"/>
  <c r="O932" i="3" s="1"/>
  <c r="L933" i="3"/>
  <c r="O933" i="3" s="1"/>
  <c r="L934" i="3"/>
  <c r="O934" i="3" s="1"/>
  <c r="L935" i="3"/>
  <c r="O935" i="3" s="1"/>
  <c r="L936" i="3"/>
  <c r="O936" i="3" s="1"/>
  <c r="L937" i="3"/>
  <c r="O937" i="3" s="1"/>
  <c r="L938" i="3"/>
  <c r="O938" i="3" s="1"/>
  <c r="L939" i="3"/>
  <c r="O939" i="3" s="1"/>
  <c r="L940" i="3"/>
  <c r="O940" i="3" s="1"/>
  <c r="L941" i="3"/>
  <c r="O941" i="3" s="1"/>
  <c r="L942" i="3"/>
  <c r="O942" i="3" s="1"/>
  <c r="L943" i="3"/>
  <c r="O943" i="3" s="1"/>
  <c r="L944" i="3"/>
  <c r="O944" i="3" s="1"/>
  <c r="L945" i="3"/>
  <c r="O945" i="3" s="1"/>
  <c r="L946" i="3"/>
  <c r="O946" i="3" s="1"/>
  <c r="L947" i="3"/>
  <c r="O947" i="3" s="1"/>
  <c r="L948" i="3"/>
  <c r="O948" i="3" s="1"/>
  <c r="L949" i="3"/>
  <c r="O949" i="3" s="1"/>
  <c r="L950" i="3"/>
  <c r="O950" i="3" s="1"/>
  <c r="L951" i="3"/>
  <c r="O951" i="3" s="1"/>
  <c r="L952" i="3"/>
  <c r="O952" i="3" s="1"/>
  <c r="L953" i="3"/>
  <c r="O953" i="3" s="1"/>
  <c r="L954" i="3"/>
  <c r="O954" i="3" s="1"/>
  <c r="L955" i="3"/>
  <c r="O955" i="3" s="1"/>
  <c r="L956" i="3"/>
  <c r="O956" i="3" s="1"/>
  <c r="L957" i="3"/>
  <c r="O957" i="3" s="1"/>
  <c r="L958" i="3"/>
  <c r="O958" i="3" s="1"/>
  <c r="L959" i="3"/>
  <c r="O959" i="3" s="1"/>
  <c r="L960" i="3"/>
  <c r="O960" i="3" s="1"/>
  <c r="L961" i="3"/>
  <c r="O961" i="3" s="1"/>
  <c r="L962" i="3"/>
  <c r="O962" i="3" s="1"/>
  <c r="L963" i="3"/>
  <c r="O963" i="3" s="1"/>
  <c r="L964" i="3"/>
  <c r="O964" i="3" s="1"/>
  <c r="L965" i="3"/>
  <c r="O965" i="3" s="1"/>
  <c r="L966" i="3"/>
  <c r="O966" i="3" s="1"/>
  <c r="L967" i="3"/>
  <c r="O967" i="3" s="1"/>
  <c r="L968" i="3"/>
  <c r="O968" i="3" s="1"/>
  <c r="L969" i="3"/>
  <c r="O969" i="3" s="1"/>
  <c r="L970" i="3"/>
  <c r="O970" i="3" s="1"/>
  <c r="L971" i="3"/>
  <c r="O971" i="3" s="1"/>
  <c r="L972" i="3"/>
  <c r="O972" i="3" s="1"/>
  <c r="L973" i="3"/>
  <c r="O973" i="3" s="1"/>
  <c r="L974" i="3"/>
  <c r="O974" i="3" s="1"/>
  <c r="L975" i="3"/>
  <c r="O975" i="3" s="1"/>
  <c r="L976" i="3"/>
  <c r="O976" i="3" s="1"/>
  <c r="L977" i="3"/>
  <c r="O977" i="3" s="1"/>
  <c r="L978" i="3"/>
  <c r="O978" i="3" s="1"/>
  <c r="L979" i="3"/>
  <c r="O979" i="3" s="1"/>
  <c r="L980" i="3"/>
  <c r="O980" i="3" s="1"/>
  <c r="L981" i="3"/>
  <c r="O981" i="3" s="1"/>
  <c r="L982" i="3"/>
  <c r="O982" i="3" s="1"/>
  <c r="L983" i="3"/>
  <c r="O983" i="3" s="1"/>
  <c r="L984" i="3"/>
  <c r="O984" i="3" s="1"/>
  <c r="L985" i="3"/>
  <c r="O985" i="3" s="1"/>
  <c r="L986" i="3"/>
  <c r="O986" i="3" s="1"/>
  <c r="L987" i="3"/>
  <c r="O987" i="3" s="1"/>
  <c r="L988" i="3"/>
  <c r="O988" i="3" s="1"/>
  <c r="L989" i="3"/>
  <c r="O989" i="3" s="1"/>
  <c r="L990" i="3"/>
  <c r="O990" i="3" s="1"/>
  <c r="L991" i="3"/>
  <c r="O991" i="3" s="1"/>
  <c r="L992" i="3"/>
  <c r="O992" i="3" s="1"/>
  <c r="L993" i="3"/>
  <c r="O993" i="3" s="1"/>
  <c r="L994" i="3"/>
  <c r="O994" i="3" s="1"/>
  <c r="L995" i="3"/>
  <c r="O995" i="3" s="1"/>
  <c r="L996" i="3"/>
  <c r="O996" i="3" s="1"/>
  <c r="L997" i="3"/>
  <c r="O997" i="3" s="1"/>
  <c r="L998" i="3"/>
  <c r="O998" i="3" s="1"/>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R130" i="5" l="1"/>
  <c r="R128" i="5"/>
  <c r="E8" i="3"/>
  <c r="D6" i="3"/>
  <c r="D5" i="3"/>
  <c r="D4" i="3"/>
  <c r="R424" i="5"/>
  <c r="L529" i="5"/>
  <c r="R529" i="5" s="1"/>
  <c r="L559" i="5"/>
  <c r="R559" i="5" s="1"/>
  <c r="L420" i="5"/>
  <c r="R420" i="5" s="1"/>
  <c r="D7" i="3"/>
  <c r="L42" i="3"/>
  <c r="O42" i="3" s="1"/>
  <c r="J40" i="3"/>
  <c r="L38" i="3"/>
  <c r="O38" i="3" s="1"/>
  <c r="L39" i="3"/>
  <c r="O39" i="3" s="1"/>
  <c r="J24" i="3"/>
  <c r="L36" i="3"/>
  <c r="O36" i="3" s="1"/>
  <c r="L23" i="3"/>
  <c r="O23" i="3" s="1"/>
  <c r="J41" i="3"/>
  <c r="J35" i="3"/>
  <c r="J29" i="3"/>
  <c r="L30" i="3"/>
  <c r="O30" i="3" s="1"/>
  <c r="L33" i="3"/>
  <c r="O33" i="3" s="1"/>
  <c r="L27" i="3"/>
  <c r="O27" i="3" s="1"/>
  <c r="L21" i="3"/>
  <c r="O21" i="3" s="1"/>
  <c r="E7" i="3" l="1"/>
  <c r="H7" i="3"/>
  <c r="E6" i="3"/>
  <c r="E5" i="3"/>
  <c r="E4" i="3"/>
  <c r="F7" i="3"/>
  <c r="P3" i="3"/>
  <c r="P4" i="3"/>
  <c r="P5" i="3"/>
  <c r="P6" i="3"/>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L10" i="3" l="1"/>
  <c r="M15" i="3"/>
  <c r="J15" i="3"/>
  <c r="G15" i="3"/>
  <c r="L15" i="3"/>
  <c r="J5" i="5"/>
  <c r="K5" i="5"/>
  <c r="O5" i="5"/>
  <c r="P5" i="5"/>
  <c r="J6" i="5"/>
  <c r="K6" i="5"/>
  <c r="O6" i="5"/>
  <c r="P6" i="5"/>
  <c r="J7" i="5"/>
  <c r="K7" i="5"/>
  <c r="O7" i="5"/>
  <c r="P7" i="5"/>
  <c r="J8" i="5"/>
  <c r="K8" i="5"/>
  <c r="O8" i="5"/>
  <c r="P8" i="5"/>
  <c r="J9" i="5"/>
  <c r="K9" i="5"/>
  <c r="O9" i="5"/>
  <c r="P9" i="5"/>
  <c r="J10" i="5"/>
  <c r="K10" i="5"/>
  <c r="O10" i="5"/>
  <c r="P10" i="5"/>
  <c r="J11" i="5"/>
  <c r="K11" i="5"/>
  <c r="O11" i="5"/>
  <c r="P11" i="5"/>
  <c r="J12" i="5"/>
  <c r="K12" i="5"/>
  <c r="O12" i="5"/>
  <c r="P12" i="5"/>
  <c r="J13" i="5"/>
  <c r="K13" i="5"/>
  <c r="O13" i="5"/>
  <c r="P13" i="5"/>
  <c r="J14" i="5"/>
  <c r="K14" i="5"/>
  <c r="O14" i="5"/>
  <c r="P14" i="5"/>
  <c r="J15" i="5"/>
  <c r="K15" i="5"/>
  <c r="O15" i="5"/>
  <c r="P15" i="5"/>
  <c r="J16" i="5"/>
  <c r="K16" i="5"/>
  <c r="O16" i="5"/>
  <c r="P16" i="5"/>
  <c r="J17" i="5"/>
  <c r="K17" i="5"/>
  <c r="O17" i="5"/>
  <c r="P17" i="5"/>
  <c r="J18" i="5"/>
  <c r="K18" i="5"/>
  <c r="O18" i="5"/>
  <c r="P18" i="5"/>
  <c r="J19" i="5"/>
  <c r="K19" i="5"/>
  <c r="O19" i="5"/>
  <c r="P19" i="5"/>
  <c r="J20" i="5"/>
  <c r="K20" i="5"/>
  <c r="O20" i="5"/>
  <c r="P20" i="5"/>
  <c r="J21" i="5"/>
  <c r="K21" i="5"/>
  <c r="O21" i="5"/>
  <c r="P21" i="5"/>
  <c r="J22" i="5"/>
  <c r="K22" i="5"/>
  <c r="O22" i="5"/>
  <c r="P22" i="5"/>
  <c r="J23" i="5"/>
  <c r="K23" i="5"/>
  <c r="O23" i="5"/>
  <c r="P23" i="5"/>
  <c r="J24" i="5"/>
  <c r="K24" i="5"/>
  <c r="O24" i="5"/>
  <c r="P24" i="5"/>
  <c r="J25" i="5"/>
  <c r="K25" i="5"/>
  <c r="O25" i="5"/>
  <c r="P25" i="5"/>
  <c r="J26" i="5"/>
  <c r="K26" i="5"/>
  <c r="O26" i="5"/>
  <c r="P26" i="5"/>
  <c r="J27" i="5"/>
  <c r="K27" i="5"/>
  <c r="O27" i="5"/>
  <c r="P27" i="5"/>
  <c r="J28" i="5"/>
  <c r="K28" i="5"/>
  <c r="O28" i="5"/>
  <c r="P28" i="5"/>
  <c r="J29" i="5"/>
  <c r="K29" i="5"/>
  <c r="O29" i="5"/>
  <c r="P29" i="5"/>
  <c r="J30" i="5"/>
  <c r="K30" i="5"/>
  <c r="O30" i="5"/>
  <c r="P30" i="5"/>
  <c r="J31" i="5"/>
  <c r="K31" i="5"/>
  <c r="O31" i="5"/>
  <c r="P31" i="5"/>
  <c r="J32" i="5"/>
  <c r="K32" i="5"/>
  <c r="O32" i="5"/>
  <c r="P32" i="5"/>
  <c r="J33" i="5"/>
  <c r="K33" i="5"/>
  <c r="O33" i="5"/>
  <c r="P33" i="5"/>
  <c r="J34" i="5"/>
  <c r="K34" i="5"/>
  <c r="O34" i="5"/>
  <c r="P34" i="5"/>
  <c r="J35" i="5"/>
  <c r="K35" i="5"/>
  <c r="O35" i="5"/>
  <c r="P35" i="5"/>
  <c r="J36" i="5"/>
  <c r="K36" i="5"/>
  <c r="O36" i="5"/>
  <c r="P36" i="5"/>
  <c r="J37" i="5"/>
  <c r="K37" i="5"/>
  <c r="O37" i="5"/>
  <c r="P37" i="5"/>
  <c r="J38" i="5"/>
  <c r="K38" i="5"/>
  <c r="O38" i="5"/>
  <c r="P38" i="5"/>
  <c r="J39" i="5"/>
  <c r="K39" i="5"/>
  <c r="O39" i="5"/>
  <c r="P39" i="5"/>
  <c r="J40" i="5"/>
  <c r="K40" i="5"/>
  <c r="O40" i="5"/>
  <c r="P40" i="5"/>
  <c r="J41" i="5"/>
  <c r="K41" i="5"/>
  <c r="O41" i="5"/>
  <c r="P41" i="5"/>
  <c r="J42" i="5"/>
  <c r="K42" i="5"/>
  <c r="O42" i="5"/>
  <c r="P42" i="5"/>
  <c r="J43" i="5"/>
  <c r="K43" i="5"/>
  <c r="O43" i="5"/>
  <c r="P43" i="5"/>
  <c r="J44" i="5"/>
  <c r="K44" i="5"/>
  <c r="O44" i="5"/>
  <c r="P44" i="5"/>
  <c r="J45" i="5"/>
  <c r="K45" i="5"/>
  <c r="O45" i="5"/>
  <c r="P45" i="5"/>
  <c r="J46" i="5"/>
  <c r="K46" i="5"/>
  <c r="O46" i="5"/>
  <c r="P46" i="5"/>
  <c r="J47" i="5"/>
  <c r="K47" i="5"/>
  <c r="O47" i="5"/>
  <c r="P47" i="5"/>
  <c r="J48" i="5"/>
  <c r="K48" i="5"/>
  <c r="O48" i="5"/>
  <c r="P48" i="5"/>
  <c r="J49" i="5"/>
  <c r="K49" i="5"/>
  <c r="O49" i="5"/>
  <c r="P49" i="5"/>
  <c r="J50" i="5"/>
  <c r="K50" i="5"/>
  <c r="O50" i="5"/>
  <c r="P50" i="5"/>
  <c r="J51" i="5"/>
  <c r="K51" i="5"/>
  <c r="O51" i="5"/>
  <c r="P51" i="5"/>
  <c r="J52" i="5"/>
  <c r="K52" i="5"/>
  <c r="O52" i="5"/>
  <c r="P52" i="5"/>
  <c r="J53" i="5"/>
  <c r="K53" i="5"/>
  <c r="O53" i="5"/>
  <c r="P53" i="5"/>
  <c r="J54" i="5"/>
  <c r="K54" i="5"/>
  <c r="O54" i="5"/>
  <c r="P54" i="5"/>
  <c r="J55" i="5"/>
  <c r="K55" i="5"/>
  <c r="O55" i="5"/>
  <c r="P55" i="5"/>
  <c r="J56" i="5"/>
  <c r="K56" i="5"/>
  <c r="O56" i="5"/>
  <c r="P56" i="5"/>
  <c r="J57" i="5"/>
  <c r="K57" i="5"/>
  <c r="O57" i="5"/>
  <c r="P57" i="5"/>
  <c r="J58" i="5"/>
  <c r="K58" i="5"/>
  <c r="O58" i="5"/>
  <c r="P58" i="5"/>
  <c r="J59" i="5"/>
  <c r="K59" i="5"/>
  <c r="O59" i="5"/>
  <c r="P59" i="5"/>
  <c r="J60" i="5"/>
  <c r="K60" i="5"/>
  <c r="O60" i="5"/>
  <c r="P60" i="5"/>
  <c r="J61" i="5"/>
  <c r="K61" i="5"/>
  <c r="O61" i="5"/>
  <c r="P61" i="5"/>
  <c r="J62" i="5"/>
  <c r="K62" i="5"/>
  <c r="O62" i="5"/>
  <c r="P62" i="5"/>
  <c r="J63" i="5"/>
  <c r="K63" i="5"/>
  <c r="O63" i="5"/>
  <c r="P63" i="5"/>
  <c r="J64" i="5"/>
  <c r="K64" i="5"/>
  <c r="O64" i="5"/>
  <c r="P64" i="5"/>
  <c r="J65" i="5"/>
  <c r="K65" i="5"/>
  <c r="O65" i="5"/>
  <c r="P65" i="5"/>
  <c r="J66" i="5"/>
  <c r="K66" i="5"/>
  <c r="O66" i="5"/>
  <c r="P66" i="5"/>
  <c r="J67" i="5"/>
  <c r="K67" i="5"/>
  <c r="O67" i="5"/>
  <c r="P67" i="5"/>
  <c r="J68" i="5"/>
  <c r="K68" i="5"/>
  <c r="O68" i="5"/>
  <c r="P68" i="5"/>
  <c r="J69" i="5"/>
  <c r="K69" i="5"/>
  <c r="O69" i="5"/>
  <c r="P69" i="5"/>
  <c r="J70" i="5"/>
  <c r="K70" i="5"/>
  <c r="O70" i="5"/>
  <c r="P70" i="5"/>
  <c r="J71" i="5"/>
  <c r="K71" i="5"/>
  <c r="O71" i="5"/>
  <c r="P71" i="5"/>
  <c r="J72" i="5"/>
  <c r="K72" i="5"/>
  <c r="O72" i="5"/>
  <c r="P72" i="5"/>
  <c r="J73" i="5"/>
  <c r="K73" i="5"/>
  <c r="O73" i="5"/>
  <c r="P73" i="5"/>
  <c r="J74" i="5"/>
  <c r="K74" i="5"/>
  <c r="O74" i="5"/>
  <c r="P74" i="5"/>
  <c r="J75" i="5"/>
  <c r="K75" i="5"/>
  <c r="O75" i="5"/>
  <c r="P75" i="5"/>
  <c r="J76" i="5"/>
  <c r="K76" i="5"/>
  <c r="O76" i="5"/>
  <c r="P76" i="5"/>
  <c r="J77" i="5"/>
  <c r="K77" i="5"/>
  <c r="O77" i="5"/>
  <c r="P77" i="5"/>
  <c r="J78" i="5"/>
  <c r="K78" i="5"/>
  <c r="O78" i="5"/>
  <c r="P78" i="5"/>
  <c r="J79" i="5"/>
  <c r="K79" i="5"/>
  <c r="O79" i="5"/>
  <c r="P79" i="5"/>
  <c r="J80" i="5"/>
  <c r="K80" i="5"/>
  <c r="O80" i="5"/>
  <c r="P80" i="5"/>
  <c r="J81" i="5"/>
  <c r="K81" i="5"/>
  <c r="O81" i="5"/>
  <c r="P81" i="5"/>
  <c r="J82" i="5"/>
  <c r="K82" i="5"/>
  <c r="O82" i="5"/>
  <c r="P82" i="5"/>
  <c r="J83" i="5"/>
  <c r="K83" i="5"/>
  <c r="O83" i="5"/>
  <c r="P83" i="5"/>
  <c r="J84" i="5"/>
  <c r="K84" i="5"/>
  <c r="O84" i="5"/>
  <c r="P84" i="5"/>
  <c r="J85" i="5"/>
  <c r="K85" i="5"/>
  <c r="O85" i="5"/>
  <c r="P85" i="5"/>
  <c r="J86" i="5"/>
  <c r="K86" i="5"/>
  <c r="O86" i="5"/>
  <c r="P86" i="5"/>
  <c r="J87" i="5"/>
  <c r="K87" i="5"/>
  <c r="O87" i="5"/>
  <c r="P87" i="5"/>
  <c r="J88" i="5"/>
  <c r="K88" i="5"/>
  <c r="O88" i="5"/>
  <c r="P88" i="5"/>
  <c r="J89" i="5"/>
  <c r="K89" i="5"/>
  <c r="O89" i="5"/>
  <c r="P89" i="5"/>
  <c r="J90" i="5"/>
  <c r="K90" i="5"/>
  <c r="O90" i="5"/>
  <c r="P90" i="5"/>
  <c r="J91" i="5"/>
  <c r="K91" i="5"/>
  <c r="O91" i="5"/>
  <c r="P91" i="5"/>
  <c r="J92" i="5"/>
  <c r="K92" i="5"/>
  <c r="O92" i="5"/>
  <c r="P92" i="5"/>
  <c r="J93" i="5"/>
  <c r="K93" i="5"/>
  <c r="O93" i="5"/>
  <c r="P93" i="5"/>
  <c r="J94" i="5"/>
  <c r="K94" i="5"/>
  <c r="O94" i="5"/>
  <c r="P94" i="5"/>
  <c r="J95" i="5"/>
  <c r="K95" i="5"/>
  <c r="O95" i="5"/>
  <c r="P95" i="5"/>
  <c r="J96" i="5"/>
  <c r="K96" i="5"/>
  <c r="O96" i="5"/>
  <c r="P96" i="5"/>
  <c r="J97" i="5"/>
  <c r="K97" i="5"/>
  <c r="O97" i="5"/>
  <c r="P97" i="5"/>
  <c r="J98" i="5"/>
  <c r="K98" i="5"/>
  <c r="O98" i="5"/>
  <c r="P98" i="5"/>
  <c r="J99" i="5"/>
  <c r="K99" i="5"/>
  <c r="O99" i="5"/>
  <c r="P99" i="5"/>
  <c r="J100" i="5"/>
  <c r="K100" i="5"/>
  <c r="O100" i="5"/>
  <c r="P100" i="5"/>
  <c r="J101" i="5"/>
  <c r="K101" i="5"/>
  <c r="O101" i="5"/>
  <c r="P101" i="5"/>
  <c r="J102" i="5"/>
  <c r="K102" i="5"/>
  <c r="O102" i="5"/>
  <c r="P102" i="5"/>
  <c r="J103" i="5"/>
  <c r="K103" i="5"/>
  <c r="O103" i="5"/>
  <c r="P103" i="5"/>
  <c r="J4" i="5"/>
  <c r="A12" i="1"/>
  <c r="R102" i="5" l="1"/>
  <c r="R99" i="5"/>
  <c r="R96" i="5"/>
  <c r="R93" i="5"/>
  <c r="R90" i="5"/>
  <c r="R87" i="5"/>
  <c r="R84" i="5"/>
  <c r="R81" i="5"/>
  <c r="R75" i="5"/>
  <c r="R72" i="5"/>
  <c r="R69" i="5"/>
  <c r="R66" i="5"/>
  <c r="R63" i="5"/>
  <c r="R60" i="5"/>
  <c r="R57" i="5"/>
  <c r="R54" i="5"/>
  <c r="R51" i="5"/>
  <c r="R48" i="5"/>
  <c r="R45" i="5"/>
  <c r="R39" i="5"/>
  <c r="R36" i="5"/>
  <c r="R33" i="5"/>
  <c r="R30" i="5"/>
  <c r="R27" i="5"/>
  <c r="R24" i="5"/>
  <c r="R21" i="5"/>
  <c r="R18" i="5"/>
  <c r="R15" i="5"/>
  <c r="R12" i="5"/>
  <c r="R9" i="5"/>
  <c r="R6" i="5"/>
  <c r="R97" i="5"/>
  <c r="R91" i="5"/>
  <c r="R82" i="5"/>
  <c r="R79" i="5"/>
  <c r="R73" i="5"/>
  <c r="R67" i="5"/>
  <c r="R61" i="5"/>
  <c r="R58" i="5"/>
  <c r="R49" i="5"/>
  <c r="R43" i="5"/>
  <c r="R34" i="5"/>
  <c r="R31" i="5"/>
  <c r="R22" i="5"/>
  <c r="R19" i="5"/>
  <c r="R13" i="5"/>
  <c r="R10" i="5"/>
  <c r="R98" i="5"/>
  <c r="R92" i="5"/>
  <c r="R86" i="5"/>
  <c r="R77" i="5"/>
  <c r="R71" i="5"/>
  <c r="R65" i="5"/>
  <c r="R59" i="5"/>
  <c r="R47" i="5"/>
  <c r="R41" i="5"/>
  <c r="R35" i="5"/>
  <c r="R29" i="5"/>
  <c r="R23" i="5"/>
  <c r="R20" i="5"/>
  <c r="R14" i="5"/>
  <c r="R5" i="5"/>
  <c r="R103" i="5"/>
  <c r="R100" i="5"/>
  <c r="R94" i="5"/>
  <c r="R88" i="5"/>
  <c r="R85" i="5"/>
  <c r="R76" i="5"/>
  <c r="R70" i="5"/>
  <c r="R64" i="5"/>
  <c r="R55" i="5"/>
  <c r="R52" i="5"/>
  <c r="R46" i="5"/>
  <c r="R40" i="5"/>
  <c r="R37" i="5"/>
  <c r="R28" i="5"/>
  <c r="R25" i="5"/>
  <c r="R16" i="5"/>
  <c r="R7" i="5"/>
  <c r="R101" i="5"/>
  <c r="R95" i="5"/>
  <c r="R89" i="5"/>
  <c r="R83" i="5"/>
  <c r="R80" i="5"/>
  <c r="R74" i="5"/>
  <c r="R68" i="5"/>
  <c r="R62" i="5"/>
  <c r="R56" i="5"/>
  <c r="R50" i="5"/>
  <c r="R44" i="5"/>
  <c r="R38" i="5"/>
  <c r="R32" i="5"/>
  <c r="R26" i="5"/>
  <c r="R17" i="5"/>
  <c r="R11" i="5"/>
  <c r="R8" i="5"/>
  <c r="R53" i="5"/>
  <c r="R42" i="5"/>
  <c r="R78" i="5"/>
  <c r="P4" i="5"/>
  <c r="O4" i="5"/>
  <c r="K4" i="5"/>
  <c r="R4" i="5" l="1"/>
  <c r="G3" i="3" l="1"/>
  <c r="G7" i="3"/>
  <c r="G4" i="3"/>
  <c r="G5" i="3"/>
  <c r="G8" i="3"/>
  <c r="G6" i="3"/>
  <c r="G9" i="3" l="1"/>
  <c r="A10" i="1"/>
  <c r="A11" i="1"/>
  <c r="A13" i="1"/>
  <c r="A14" i="1"/>
  <c r="A15" i="1"/>
  <c r="A16" i="1"/>
  <c r="A17" i="1"/>
  <c r="A18" i="1"/>
  <c r="A9" i="1"/>
  <c r="L330" i="5" l="1"/>
  <c r="R330" i="5" s="1"/>
  <c r="L326" i="5"/>
  <c r="R326" i="5" s="1"/>
  <c r="L336" i="5"/>
  <c r="R336" i="5" s="1"/>
  <c r="L316" i="5"/>
  <c r="R316" i="5" s="1"/>
  <c r="L318" i="5"/>
  <c r="R318" i="5" s="1"/>
  <c r="L110" i="5"/>
  <c r="R110" i="5" s="1"/>
  <c r="L324" i="5"/>
  <c r="R324" i="5" s="1"/>
  <c r="L116" i="5"/>
  <c r="R116" i="5" s="1"/>
  <c r="L122" i="5"/>
  <c r="R122" i="5" s="1"/>
  <c r="L542" i="5"/>
  <c r="R542" i="5" s="1"/>
  <c r="L332" i="5"/>
  <c r="R332" i="5" s="1"/>
  <c r="L124" i="5"/>
  <c r="R124" i="5" s="1"/>
  <c r="L540" i="5"/>
  <c r="R540" i="5" s="1"/>
  <c r="L334" i="5"/>
  <c r="R334" i="5" s="1"/>
  <c r="L574" i="5"/>
  <c r="R574" i="5" s="1"/>
  <c r="L322" i="5"/>
  <c r="R322" i="5" s="1"/>
  <c r="L576" i="5"/>
  <c r="R576" i="5" s="1"/>
  <c r="L126" i="5"/>
  <c r="R126" i="5" s="1"/>
  <c r="L538" i="5"/>
  <c r="R538" i="5" s="1"/>
  <c r="L212" i="5"/>
  <c r="R212" i="5" s="1"/>
  <c r="L218" i="5"/>
  <c r="R218" i="5" s="1"/>
  <c r="L570" i="5"/>
  <c r="R570" i="5" s="1"/>
  <c r="L568" i="5"/>
  <c r="R568" i="5" s="1"/>
  <c r="L546" i="5"/>
  <c r="R546" i="5" s="1"/>
  <c r="L572" i="5"/>
  <c r="R572" i="5" s="1"/>
  <c r="L120" i="5"/>
  <c r="R120" i="5" s="1"/>
  <c r="L530" i="5"/>
  <c r="R530" i="5" s="1"/>
  <c r="L526" i="5"/>
  <c r="R526" i="5" s="1"/>
  <c r="L114" i="5"/>
  <c r="R114" i="5" s="1"/>
  <c r="L528" i="5"/>
  <c r="R528" i="5" s="1"/>
  <c r="L552" i="5"/>
  <c r="R552" i="5" s="1"/>
  <c r="L214" i="5"/>
  <c r="R214" i="5" s="1"/>
  <c r="L578" i="5"/>
  <c r="R578" i="5" s="1"/>
  <c r="L556" i="5"/>
  <c r="R556" i="5" s="1"/>
  <c r="L536" i="5"/>
  <c r="R536" i="5" s="1"/>
  <c r="L320" i="5"/>
  <c r="R320" i="5" s="1"/>
  <c r="L118" i="5"/>
  <c r="R118" i="5" s="1"/>
  <c r="L534" i="5"/>
  <c r="R534" i="5" s="1"/>
  <c r="L580" i="5"/>
  <c r="R580" i="5" s="1"/>
  <c r="L112" i="5"/>
  <c r="R112" i="5" s="1"/>
  <c r="L532" i="5"/>
  <c r="R532" i="5" s="1"/>
  <c r="L560" i="5"/>
  <c r="L328" i="5"/>
  <c r="R328" i="5" s="1"/>
  <c r="L558" i="5"/>
  <c r="R558" i="5" s="1"/>
  <c r="L554" i="5"/>
  <c r="R554" i="5" s="1"/>
  <c r="L564" i="5"/>
  <c r="R564" i="5" s="1"/>
  <c r="L550" i="5"/>
  <c r="R550" i="5" s="1"/>
  <c r="L216" i="5"/>
  <c r="R216" i="5" s="1"/>
  <c r="L566" i="5"/>
  <c r="R566" i="5" s="1"/>
  <c r="L544" i="5"/>
  <c r="R544" i="5" s="1"/>
  <c r="L548" i="5"/>
  <c r="R548" i="5" s="1"/>
  <c r="L524" i="5"/>
  <c r="R524" i="5" s="1"/>
  <c r="L562" i="5"/>
  <c r="R562" i="5" s="1"/>
  <c r="L108" i="5"/>
  <c r="R108" i="5" s="1"/>
  <c r="F4" i="3" l="1"/>
  <c r="R560" i="5"/>
  <c r="L561" i="5"/>
  <c r="R561" i="5" s="1"/>
  <c r="F5" i="3"/>
  <c r="F6" i="3"/>
  <c r="O16" i="3" l="1"/>
  <c r="H6" i="3"/>
  <c r="O15" i="3"/>
  <c r="H5" i="3"/>
  <c r="O14" i="3"/>
  <c r="H4" i="3"/>
  <c r="F8" i="3"/>
  <c r="H8" i="3" s="1"/>
  <c r="O13" i="3" l="1"/>
  <c r="L7" i="3" s="1"/>
  <c r="F9" i="3"/>
</calcChain>
</file>

<file path=xl/sharedStrings.xml><?xml version="1.0" encoding="utf-8"?>
<sst xmlns="http://schemas.openxmlformats.org/spreadsheetml/2006/main" count="388" uniqueCount="152">
  <si>
    <t>type de lait</t>
  </si>
  <si>
    <t>lait de vache</t>
  </si>
  <si>
    <t>lait de vache bio</t>
  </si>
  <si>
    <t>lait de brebis</t>
  </si>
  <si>
    <t>lait de brebis bio</t>
  </si>
  <si>
    <t>Producteur</t>
  </si>
  <si>
    <t>transformation</t>
  </si>
  <si>
    <t>QL</t>
  </si>
  <si>
    <t>0-9,99</t>
  </si>
  <si>
    <t>10-19,99</t>
  </si>
  <si>
    <t>20-29,99</t>
  </si>
  <si>
    <t>30-39,99</t>
  </si>
  <si>
    <t>40-49,99</t>
  </si>
  <si>
    <t>50-59,99</t>
  </si>
  <si>
    <t>70-79,99</t>
  </si>
  <si>
    <t>60-69,99</t>
  </si>
  <si>
    <t>80-89,99</t>
  </si>
  <si>
    <t>normal</t>
  </si>
  <si>
    <t>exclu</t>
  </si>
  <si>
    <t>lait de chèvre</t>
  </si>
  <si>
    <t>lait de chèvre bio</t>
  </si>
  <si>
    <t>90-100</t>
  </si>
  <si>
    <t>type de contrat</t>
  </si>
  <si>
    <t>yaourt</t>
  </si>
  <si>
    <t>prix de vente/kg</t>
  </si>
  <si>
    <t>durée contrat (jours)</t>
  </si>
  <si>
    <t>Production en contrat</t>
  </si>
  <si>
    <t>Qté collectée par mois</t>
  </si>
  <si>
    <t>Quantitée non transformée par mois</t>
  </si>
  <si>
    <t>utilisation chaines/jour</t>
  </si>
  <si>
    <t>Nombre de femelle(s)</t>
  </si>
  <si>
    <t>notre contrat à venir</t>
  </si>
  <si>
    <t>Qté max disponible</t>
  </si>
  <si>
    <t>production mensuelle en contrat chez nous</t>
  </si>
  <si>
    <t>cout mensuel</t>
  </si>
  <si>
    <t>notre contrat en cours</t>
  </si>
  <si>
    <t>montant (achat mensuel)</t>
  </si>
  <si>
    <t>montant (vente mensuelle)</t>
  </si>
  <si>
    <t xml:space="preserve">total : </t>
  </si>
  <si>
    <t>entrepot</t>
  </si>
  <si>
    <t>entrepot réfrigéré</t>
  </si>
  <si>
    <t>marge de sécurité par rapport à la quantité de lait disponible</t>
  </si>
  <si>
    <t>conventionnel</t>
  </si>
  <si>
    <t>bio</t>
  </si>
  <si>
    <t>capacité cuve</t>
  </si>
  <si>
    <t>prix spécial (1000 litres)</t>
  </si>
  <si>
    <t>Contrats en cours</t>
  </si>
  <si>
    <t>Contrats à venir</t>
  </si>
  <si>
    <t>Propositions en cours</t>
  </si>
  <si>
    <t>Prix d'achat (1000 litres)</t>
  </si>
  <si>
    <t>lait de brebis conv</t>
  </si>
  <si>
    <t>lait de chèvre conv</t>
  </si>
  <si>
    <t>lait de vache conv</t>
  </si>
  <si>
    <t>état de la production</t>
  </si>
  <si>
    <t>Colonne1</t>
  </si>
  <si>
    <t>Qualité du lait</t>
  </si>
  <si>
    <t>Qté de lait transformé/jour</t>
  </si>
  <si>
    <t>durée production contrat</t>
  </si>
  <si>
    <t>stockage</t>
  </si>
  <si>
    <t>surface utilisée</t>
  </si>
  <si>
    <t>Type de produit</t>
  </si>
  <si>
    <t>litrages journaliers</t>
  </si>
  <si>
    <t>fromage</t>
  </si>
  <si>
    <t>lait</t>
  </si>
  <si>
    <t>industriel</t>
  </si>
  <si>
    <t>Status</t>
  </si>
  <si>
    <t>Production annuelle</t>
  </si>
  <si>
    <t>prix de vente max</t>
  </si>
  <si>
    <t>production par mois (produit transformé)</t>
  </si>
  <si>
    <t>coût packaging</t>
  </si>
  <si>
    <t>coût technicien/mois</t>
  </si>
  <si>
    <t>surface existante (m²)</t>
  </si>
  <si>
    <t>capacité existante (litres)</t>
  </si>
  <si>
    <t>PA disponibles/jour</t>
  </si>
  <si>
    <t>Renseigner la base de données</t>
  </si>
  <si>
    <t>lait de brebis conventionnel</t>
  </si>
  <si>
    <t>lait de chèvre conventionnel</t>
  </si>
  <si>
    <t>lait de vache conventionnel</t>
  </si>
  <si>
    <t>prix d'achats (pour 1000 litres)</t>
  </si>
  <si>
    <t>/!\ FICHIER EN COURS DE DEVELOPPEMENT /!\</t>
  </si>
  <si>
    <t>BANDIT17 </t>
  </si>
  <si>
    <t>Dordogne (24)/Zone n°2 (2,69 PA)</t>
  </si>
  <si>
    <t>BOEUF24 </t>
  </si>
  <si>
    <t>Dordogne (24)/Zone n°8 (2,69 PA)</t>
  </si>
  <si>
    <t>MIMI2416 </t>
  </si>
  <si>
    <t>Dordogne (24)/Zone n°10 (2,59 PA)</t>
  </si>
  <si>
    <t>POULE24 </t>
  </si>
  <si>
    <t>Dordogne (24)/Zone n°9 (2,64 PA)</t>
  </si>
  <si>
    <t>SEBLEV </t>
  </si>
  <si>
    <t>Dordogne (24)/Zone n°3 (2,74 PA)</t>
  </si>
  <si>
    <t>JEFFOUX40 </t>
  </si>
  <si>
    <t>Landes (40)/Zone n°5 (0,05 PA)</t>
  </si>
  <si>
    <t>EARL DE CABI,,, </t>
  </si>
  <si>
    <t>Gironde (33)/Zone n°2 (1,45 PA)</t>
  </si>
  <si>
    <t>CASEAGRI59 </t>
  </si>
  <si>
    <t>EARL LARROUQ,,, </t>
  </si>
  <si>
    <t>Pyrénées Atlantiques (64)/Zone n°3 (1,5 PA)</t>
  </si>
  <si>
    <t>MAGUSE ROME </t>
  </si>
  <si>
    <t>Landes (40)/Zone n°10 (0,3 PA)</t>
  </si>
  <si>
    <t>OLIVIER77 </t>
  </si>
  <si>
    <t>Landes (40)/Zone n°6 (0,1 PA)</t>
  </si>
  <si>
    <t>BISONFUTE </t>
  </si>
  <si>
    <t>Dordogne (24)/Zone n°5 (2,84 PA)</t>
  </si>
  <si>
    <t>CAPRI52 </t>
  </si>
  <si>
    <t>JUETVI64 </t>
  </si>
  <si>
    <t>Pyrénées Atlantiques (64)/Zone n°10 (1,35 PA)</t>
  </si>
  <si>
    <t>GAEC DES VAL,,, </t>
  </si>
  <si>
    <t>Pyrénées Atlantiques (64)/Zone n°2 (1,45 PA)</t>
  </si>
  <si>
    <t>MIKA14 </t>
  </si>
  <si>
    <t>Landes (40)/Zone n°7 (0,15 PA)</t>
  </si>
  <si>
    <t>VALTRA40 </t>
  </si>
  <si>
    <t>Landes (40)/Zone n°3 (0,15 PA)</t>
  </si>
  <si>
    <t>TRACK008 </t>
  </si>
  <si>
    <t>TT2506 </t>
  </si>
  <si>
    <t>Pyrénées Atlantiques (64)/Zone n°6 (1,55 PA)</t>
  </si>
  <si>
    <t>OLIVE DU 33 </t>
  </si>
  <si>
    <t>Gironde (33)/Zone n°3 (1,5 PA)</t>
  </si>
  <si>
    <t>VALETDETREFL,,, </t>
  </si>
  <si>
    <t>MAXLEV </t>
  </si>
  <si>
    <t>LUCETTTTTE </t>
  </si>
  <si>
    <t>BARAD24330 </t>
  </si>
  <si>
    <t>PAYSOUS_33 </t>
  </si>
  <si>
    <t>Gironde (33)/Zone n°5 (1,6 PA)</t>
  </si>
  <si>
    <t>DORDOGNE-AGR,,, </t>
  </si>
  <si>
    <t>GAEC LIM </t>
  </si>
  <si>
    <t>Gironde (33)/Zone n°1 (1,4 PA)</t>
  </si>
  <si>
    <t>EMILIENCO </t>
  </si>
  <si>
    <t>ISABELLE P </t>
  </si>
  <si>
    <t>BENTO </t>
  </si>
  <si>
    <t>GAEC DE LA G,,, </t>
  </si>
  <si>
    <t>en cours</t>
  </si>
  <si>
    <t>montant des ventes/mois</t>
  </si>
  <si>
    <t>LULUâ¤ï¸ </t>
  </si>
  <si>
    <t>Tableau 2 : la gestion de tes transformations de lait.
Tu choisis le status, le type de lait, le produit que tu veux en faire (liste de choix pour ces 3 choses).
Tu indiques la date de début de ton contrat (optionnel).
Tu renseignes la QL que ta ligne peut produire (optionnel).
Tu renseignes la quantité de produit que tu as en contrat, et son prix de vente et la durée du contrat.
Le reste se remplit seul.
Comme le montant des ventes et de la marge nette dépendent de tes contrats, ces valeurs peuvent changer avec le temps.
Si tu veux garder un historique de tes ventes et marges, il te faut sélectionner les valeurs des colonnes N et O, les copier, et faire, à la même place, un clic droit avec la souris "collage spécial" et choisir l'option "valeurs" (au pire, tu les retapes à la main)</t>
  </si>
  <si>
    <r>
      <rPr>
        <b/>
        <sz val="11"/>
        <color theme="1"/>
        <rFont val="Calibri"/>
        <family val="2"/>
        <scheme val="minor"/>
      </rPr>
      <t>onglet BDD :</t>
    </r>
    <r>
      <rPr>
        <sz val="11"/>
        <color theme="1"/>
        <rFont val="Calibri"/>
        <family val="2"/>
        <scheme val="minor"/>
      </rPr>
      <t xml:space="preserve">
Remplir que les cases jaune.
"Marge de sécurité" : Correspond à la marge que tu laisses à l'éleveur sur ton contrat par rapport à sa production pour palier aux décès ou au passage d'animaux conventionnel car trop agé pour rester en bio (genre il produit 1 000 000 de litres en conventionnel, si tu mets une marge de 10% le fichier te diras que max tu peux proposer 900 000 litres en contrat) .
Tu renseignes aussi les prix d'achats que tu proposes, pour 1000 litres, espèce par espèce, par type de contrat et par tranches de QL.</t>
    </r>
  </si>
  <si>
    <r>
      <rPr>
        <b/>
        <sz val="11"/>
        <color theme="1"/>
        <rFont val="Calibri"/>
        <family val="2"/>
        <scheme val="minor"/>
      </rPr>
      <t>Onglet "achats de lait" :</t>
    </r>
    <r>
      <rPr>
        <sz val="11"/>
        <color theme="1"/>
        <rFont val="Calibri"/>
        <family val="2"/>
        <scheme val="minor"/>
      </rPr>
      <t xml:space="preserve">
Comme on ne peut pas faire d'export excel depuis le jeu, quand tu vas dans "contacter des producteurs", il te faut donc les copier (du nom jusqu’à la colonne "proposition en cours" et tu les colles (clic droit sur la 1e case du tableau, colonne B, et tu choisis comme option de collage "coller en respectant la mise en forme de destination" ca évite de coller les liens hypertexte, l'enveloppe de MP-live...) , soit via les liens ci-dessous, soit en descendant d'un tableau à un autre (ils sont dans le même ordre que les liens ci-dessous). Capacité des tableaux : 100 éleveurs/espèce (je pense que j'ai prévu suffisamment large) :)
</t>
    </r>
    <r>
      <rPr>
        <sz val="11"/>
        <color rgb="FFFF0000"/>
        <rFont val="Calibri"/>
        <family val="2"/>
        <scheme val="minor"/>
      </rPr>
      <t>/!\ une fois le collage fait, ce que tu viens de coller est toujours sélectionné. Descends (avec la molette de la souris, sans cliquer) jusqu'au bas de cette zone pour voir s'il n'y aurait pas des données en trop (ca arrive quand tu colles moins d'éleveurs quelors du précédent collage)</t>
    </r>
    <r>
      <rPr>
        <sz val="11"/>
        <color theme="1"/>
        <rFont val="Calibri"/>
        <family val="2"/>
        <scheme val="minor"/>
      </rPr>
      <t xml:space="preserve">
</t>
    </r>
    <r>
      <rPr>
        <b/>
        <sz val="11"/>
        <color theme="1"/>
        <rFont val="Calibri"/>
        <family val="2"/>
        <scheme val="minor"/>
      </rPr>
      <t/>
    </r>
  </si>
  <si>
    <r>
      <t>La partie chiante : :(
Quand tu as fini tes copier/coller, tu sélectionnes les colonnes de C à H et tu fais les manip suivantes : 
avec les touches "crtl" + "H", tu recherches (sans les guillemets) :
"/100" et tu remplace par rien (donc tu laisses le champs vide : ca va les effacer) et tu cliques sur "remplacer tout"
" l.*" (subtilité : il y a un espace devant le "L" minuscule, et un point et une étoile après le "L") et tu remplaces par rien et tu cliques sur "remplacer tout" 
"." (point) et tu remplaces par ","(virgule) et tu cliques sur "remplacer tout"
- Le status du contrat(colonne A) se rempli seul en fonction des renseignements dispo dans les autres colonne du tableau,
- Le type de contrat possible (colonne K) s'affiche automatiquement,
- Le prix d'achat (colonne L) aussi, en fonction des tarifs que tu as renseigné dans le BDD. Colonne M à renseigner manuellement si au final le prix est différent (suite à contre proposition ou arrangement avec l'éleveur)
- Les colonnes N à R se remplissent seules si besoin.</t>
    </r>
    <r>
      <rPr>
        <b/>
        <sz val="11"/>
        <color theme="1"/>
        <rFont val="Calibri"/>
        <family val="2"/>
        <scheme val="minor"/>
      </rPr>
      <t/>
    </r>
  </si>
  <si>
    <r>
      <rPr>
        <b/>
        <sz val="11"/>
        <color theme="1"/>
        <rFont val="Calibri"/>
        <family val="2"/>
        <scheme val="minor"/>
      </rPr>
      <t>Onglet "vente de produits transformés" :</t>
    </r>
    <r>
      <rPr>
        <sz val="11"/>
        <color theme="1"/>
        <rFont val="Calibri"/>
        <family val="2"/>
        <scheme val="minor"/>
      </rPr>
      <t xml:space="preserve">
c'est ici que tu gères tes contrats de produits... La aussi, juste les cases jaune à remplir
Tu remplis les capacités de tes cuves (optionnel : c'est juste pour avoir un aperçu entre ce que tu collectes et ce que tu peux stocker).
Tableau 1 : 
normalement si tu as tout bien fait dans l'onglet "achats de lait", tout (colonnes D à H) se remplit (quantité de lait que tu collecte, cout total d'achats...)
Dans les tableaux annexes (sur la droite) tu peux renseigner les surfaces d'entrepôts que tu as dédiés à ta laiterie et entrepots réfrigéré, le nombre de technicien que tu employes et les capacités max de tes lignes de production.
Le fichier calculera, quand tu auras rempli des choses dans le tableau du bas, les surfaces que ca te prendra dans tes entrepots (status des productions "en cours" et "stocké" uniquement), le nombre de PA/jour qu'il restera à tes techniciens, l'utilisation de tes différentes lignes/jour.
En K1 , si dans le tableau 2 tu gardes un historique, tu pourras voir, selon le produit transformé, le prix moyen et prix max que tu as pu décrocher selon le type de lait.</t>
    </r>
  </si>
  <si>
    <t>PA/jour</t>
  </si>
  <si>
    <t>EARL DU PERI,,, </t>
  </si>
  <si>
    <t>Coût technicien(s) par mois du contrat</t>
  </si>
  <si>
    <t>Y,RAYMONT </t>
  </si>
  <si>
    <t>Landes (40)/Zone n°4 (0,1 PA)</t>
  </si>
  <si>
    <t>mois</t>
  </si>
  <si>
    <t>marge nette incluant salariés</t>
  </si>
  <si>
    <t>marge hors salaires</t>
  </si>
  <si>
    <t>coût commercial/mois</t>
  </si>
  <si>
    <t>commerciaux embauchés</t>
  </si>
  <si>
    <t>techniciens embauchés</t>
  </si>
  <si>
    <t>mois du contrat (1-12)</t>
  </si>
  <si>
    <t>prix d'achat moyen</t>
  </si>
  <si>
    <t>fini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</si>
</sst>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u/>
      <sz val="11"/>
      <color theme="10"/>
      <name val="Calibri"/>
      <family val="2"/>
      <scheme val="minor"/>
    </font>
    <font>
      <b/>
      <sz val="26"/>
      <color rgb="FFFF0000"/>
      <name val="Calibri"/>
      <family val="2"/>
      <scheme val="minor"/>
    </font>
    <font>
      <b/>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theme="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0" fillId="0" borderId="0" xfId="0" applyAlignment="1">
      <alignment horizontal="right"/>
    </xf>
    <xf numFmtId="2" fontId="0" fillId="0" borderId="0" xfId="0" applyNumberFormat="1"/>
    <xf numFmtId="16" fontId="0" fillId="0" borderId="0" xfId="0" applyNumberFormat="1"/>
    <xf numFmtId="0" fontId="0" fillId="0" borderId="0" xfId="0" applyNumberFormat="1"/>
    <xf numFmtId="3" fontId="0" fillId="0" borderId="0" xfId="0" applyNumberFormat="1"/>
    <xf numFmtId="0" fontId="0" fillId="0" borderId="0" xfId="0"/>
    <xf numFmtId="0" fontId="0" fillId="0" borderId="0" xfId="0"/>
    <xf numFmtId="0" fontId="0" fillId="0" borderId="0" xfId="0"/>
    <xf numFmtId="0" fontId="0" fillId="0" borderId="0" xfId="0"/>
    <xf numFmtId="0" fontId="0" fillId="0" borderId="1" xfId="0" applyBorder="1"/>
    <xf numFmtId="3" fontId="0" fillId="0" borderId="1" xfId="0" applyNumberFormat="1" applyBorder="1"/>
    <xf numFmtId="0" fontId="0" fillId="0" borderId="1" xfId="0" applyNumberFormat="1" applyBorder="1"/>
    <xf numFmtId="0" fontId="1" fillId="0" borderId="0" xfId="0" applyNumberFormat="1" applyFont="1"/>
    <xf numFmtId="0" fontId="1" fillId="0" borderId="1" xfId="0" applyFont="1" applyBorder="1" applyAlignment="1">
      <alignment horizontal="center" vertical="center" wrapText="1"/>
    </xf>
    <xf numFmtId="0" fontId="0" fillId="0" borderId="0" xfId="0" applyAlignment="1">
      <alignment horizontal="center" vertical="center" wrapText="1"/>
    </xf>
    <xf numFmtId="2" fontId="0" fillId="0" borderId="1" xfId="0" applyNumberFormat="1" applyBorder="1"/>
    <xf numFmtId="0" fontId="1" fillId="0" borderId="1" xfId="0" applyFont="1" applyBorder="1" applyAlignment="1">
      <alignment horizontal="right"/>
    </xf>
    <xf numFmtId="0" fontId="1" fillId="0" borderId="0" xfId="0" applyFont="1"/>
    <xf numFmtId="2" fontId="1" fillId="0" borderId="1" xfId="0" applyNumberFormat="1" applyFont="1" applyBorder="1"/>
    <xf numFmtId="0" fontId="0" fillId="0" borderId="2" xfId="0" applyBorder="1"/>
    <xf numFmtId="0" fontId="0" fillId="0" borderId="3" xfId="0" applyBorder="1"/>
    <xf numFmtId="0" fontId="0" fillId="0" borderId="8" xfId="0" applyBorder="1"/>
    <xf numFmtId="3" fontId="0" fillId="0" borderId="8" xfId="0" applyNumberFormat="1" applyBorder="1"/>
    <xf numFmtId="0" fontId="0" fillId="0" borderId="8" xfId="0" applyNumberFormat="1" applyBorder="1"/>
    <xf numFmtId="0" fontId="0" fillId="0" borderId="9" xfId="0"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center" vertical="center" wrapText="1"/>
    </xf>
    <xf numFmtId="2" fontId="0" fillId="0" borderId="3" xfId="0" applyNumberFormat="1" applyBorder="1"/>
    <xf numFmtId="0" fontId="1" fillId="0" borderId="8" xfId="0" applyFont="1" applyBorder="1" applyAlignment="1">
      <alignment horizontal="right"/>
    </xf>
    <xf numFmtId="2" fontId="0" fillId="0" borderId="8" xfId="0" applyNumberFormat="1" applyBorder="1"/>
    <xf numFmtId="0" fontId="1" fillId="0" borderId="4" xfId="0" applyFont="1" applyBorder="1" applyAlignment="1">
      <alignment horizontal="center" vertical="center" wrapText="1"/>
    </xf>
    <xf numFmtId="0" fontId="1" fillId="0" borderId="1" xfId="0" applyFont="1" applyBorder="1"/>
    <xf numFmtId="0" fontId="1" fillId="0" borderId="5" xfId="0" applyNumberFormat="1" applyFont="1" applyBorder="1" applyAlignment="1">
      <alignment horizontal="center" vertical="center" wrapText="1"/>
    </xf>
    <xf numFmtId="2" fontId="0" fillId="0" borderId="5" xfId="0" applyNumberFormat="1" applyBorder="1"/>
    <xf numFmtId="0" fontId="2" fillId="0" borderId="10" xfId="0" applyFont="1" applyBorder="1" applyAlignment="1">
      <alignment horizontal="center" vertical="center" wrapText="1"/>
    </xf>
    <xf numFmtId="9" fontId="0" fillId="2" borderId="1" xfId="0" applyNumberFormat="1" applyFill="1" applyBorder="1"/>
    <xf numFmtId="0" fontId="0" fillId="0" borderId="15"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21" xfId="0" applyBorder="1"/>
    <xf numFmtId="0" fontId="0" fillId="0" borderId="22" xfId="0" applyBorder="1"/>
    <xf numFmtId="0" fontId="0" fillId="0" borderId="23" xfId="0" applyBorder="1"/>
    <xf numFmtId="0" fontId="4" fillId="0" borderId="0" xfId="0" applyFont="1"/>
    <xf numFmtId="0" fontId="5" fillId="0" borderId="0" xfId="1"/>
    <xf numFmtId="0" fontId="0" fillId="2" borderId="17" xfId="0" applyFill="1" applyBorder="1"/>
    <xf numFmtId="0" fontId="0" fillId="2" borderId="18"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0" borderId="0" xfId="0" applyBorder="1"/>
    <xf numFmtId="0" fontId="0" fillId="0" borderId="0" xfId="0" applyFill="1" applyBorder="1"/>
    <xf numFmtId="0" fontId="0" fillId="2" borderId="1" xfId="0" applyFill="1" applyBorder="1" applyAlignment="1">
      <alignment horizontal="right"/>
    </xf>
    <xf numFmtId="0" fontId="0" fillId="2" borderId="8" xfId="0" applyFill="1" applyBorder="1" applyAlignment="1">
      <alignment horizontal="right"/>
    </xf>
    <xf numFmtId="0" fontId="0" fillId="0" borderId="0" xfId="0" applyAlignment="1">
      <alignment vertical="top" wrapText="1"/>
    </xf>
    <xf numFmtId="0" fontId="0" fillId="2" borderId="0" xfId="0" applyFill="1"/>
    <xf numFmtId="0" fontId="0" fillId="2" borderId="2" xfId="0" applyFill="1" applyBorder="1"/>
    <xf numFmtId="0" fontId="0" fillId="2" borderId="1" xfId="0" applyFill="1" applyBorder="1"/>
    <xf numFmtId="0" fontId="0" fillId="2" borderId="7" xfId="0" applyFill="1" applyBorder="1"/>
    <xf numFmtId="0" fontId="0" fillId="2" borderId="8" xfId="0" applyFill="1" applyBorder="1"/>
    <xf numFmtId="0" fontId="6" fillId="2" borderId="0" xfId="0" applyFont="1" applyFill="1" applyAlignment="1">
      <alignment horizontal="center" vertical="center"/>
    </xf>
    <xf numFmtId="3" fontId="0" fillId="2" borderId="1" xfId="0" applyNumberFormat="1" applyFill="1" applyBorder="1"/>
    <xf numFmtId="3" fontId="0" fillId="2" borderId="8" xfId="0" applyNumberFormat="1" applyFill="1" applyBorder="1"/>
    <xf numFmtId="0" fontId="0" fillId="2" borderId="1" xfId="0" applyNumberFormat="1" applyFill="1" applyBorder="1"/>
    <xf numFmtId="0" fontId="0" fillId="2" borderId="8" xfId="0" applyNumberFormat="1" applyFill="1" applyBorder="1"/>
    <xf numFmtId="0" fontId="0" fillId="2" borderId="1" xfId="0" applyFont="1" applyFill="1" applyBorder="1"/>
    <xf numFmtId="0" fontId="7" fillId="3" borderId="24" xfId="0" applyFont="1" applyFill="1" applyBorder="1" applyAlignment="1">
      <alignment horizontal="center" vertical="center" wrapText="1"/>
    </xf>
    <xf numFmtId="0" fontId="0" fillId="2" borderId="24" xfId="0" applyFont="1" applyFill="1" applyBorder="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2" fontId="0" fillId="0" borderId="0" xfId="0" applyNumberFormat="1" applyAlignment="1">
      <alignment horizontal="center" vertical="center" wrapText="1"/>
    </xf>
    <xf numFmtId="0" fontId="0" fillId="0" borderId="1" xfId="0" applyBorder="1" applyAlignment="1">
      <alignment horizontal="center"/>
    </xf>
    <xf numFmtId="0" fontId="0" fillId="2" borderId="1" xfId="0" applyFill="1"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cellXfs>
  <cellStyles count="2">
    <cellStyle name="Lien hypertexte" xfId="1" builtinId="8"/>
    <cellStyle name="Normal" xfId="0" builtinId="0"/>
  </cellStyles>
  <dxfs count="217">
    <dxf>
      <font>
        <color theme="0"/>
      </font>
    </dxf>
    <dxf>
      <font>
        <color theme="0"/>
      </font>
    </dxf>
    <dxf>
      <alignment horizontal="center" vertical="bottom" textRotation="0" wrapText="0" indent="0" justifyLastLine="0" shrinkToFit="0" readingOrder="0"/>
    </dxf>
    <dxf>
      <alignment horizontal="center" vertical="center" textRotation="0" indent="0" justifyLastLine="0" shrinkToFit="0" readingOrder="0"/>
    </dxf>
    <dxf>
      <fill>
        <patternFill patternType="solid">
          <fgColor indexed="64"/>
          <bgColor rgb="FFFFFF00"/>
        </patternFill>
      </fill>
    </dxf>
    <dxf>
      <alignment horizontal="center" vertical="center" textRotation="0" wrapText="1" indent="0" justifyLastLine="0" shrinkToFit="0" readingOrder="0"/>
    </dxf>
    <dxf>
      <fill>
        <patternFill patternType="solid">
          <fgColor indexed="64"/>
          <bgColor rgb="FFFFFF00"/>
        </patternFill>
      </fill>
    </dxf>
    <dxf>
      <numFmt numFmtId="0" formatCode="General"/>
    </dxf>
    <dxf>
      <alignment horizontal="center" vertical="center" textRotation="0" wrapText="1" indent="0" justifyLastLine="0" shrinkToFit="0" readingOrder="0"/>
    </dxf>
    <dxf>
      <fill>
        <patternFill patternType="solid">
          <fgColor indexed="64"/>
          <bgColor rgb="FFFFFF00"/>
        </patternFill>
      </fill>
    </dxf>
    <dxf>
      <numFmt numFmtId="0" formatCode="General"/>
    </dxf>
    <dxf>
      <alignment horizontal="right" vertical="bottom" textRotation="0" wrapText="0" indent="0" justifyLastLine="0" shrinkToFit="0" readingOrder="0"/>
    </dxf>
    <dxf>
      <alignment horizontal="center" vertical="center" textRotation="0" wrapText="1" indent="0" justifyLastLine="0" shrinkToFit="0" readingOrder="0"/>
    </dxf>
    <dxf>
      <numFmt numFmtId="2" formatCode="0.00"/>
      <border diagonalUp="0" diagonalDown="0">
        <left style="thin">
          <color indexed="64"/>
        </left>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right style="thin">
          <color indexed="64"/>
        </right>
        <top style="thin">
          <color indexed="64"/>
        </top>
        <bottom style="thin">
          <color indexed="64"/>
        </bottom>
      </border>
    </dxf>
    <dxf>
      <font>
        <b/>
      </font>
      <border diagonalUp="0" diagonalDown="0" outline="0">
        <left style="thin">
          <color indexed="64"/>
        </left>
        <right style="thin">
          <color indexed="64"/>
        </right>
        <top style="thin">
          <color indexed="64"/>
        </top>
        <bottom style="thin">
          <color indexed="64"/>
        </bottom>
      </border>
    </dxf>
    <dxf>
      <numFmt numFmtId="3" formatCode="#,##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border>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magri\aide_simagri_V17-b&#234;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imagri\aide_simagri_V1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éleveurs"/>
      <sheetName val="cultivateurs"/>
      <sheetName val="animaux"/>
      <sheetName val="bâtiments d'élevage"/>
      <sheetName val="pâtures et foin"/>
      <sheetName val="coût alimentation"/>
      <sheetName val="gains"/>
      <sheetName val="parcelles"/>
      <sheetName val="vergers"/>
      <sheetName val="semences, engrais et traitement"/>
      <sheetName val="entrepôts et local phyto"/>
      <sheetName val="silos"/>
      <sheetName val="memo"/>
      <sheetName val="BD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IA3" t="str">
            <v>par ha</v>
          </cell>
        </row>
        <row r="9">
          <cell r="M9" t="str">
            <v>Canada</v>
          </cell>
        </row>
        <row r="10">
          <cell r="M10" t="str">
            <v>Etats-Unis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éleveurs"/>
      <sheetName val="cultivateurs"/>
      <sheetName val="animaux"/>
      <sheetName val="bâtiments d'élevage"/>
      <sheetName val="pâtures et foin"/>
      <sheetName val="coût alimentation"/>
      <sheetName val="gains"/>
      <sheetName val="parcelles"/>
      <sheetName val="vergers"/>
      <sheetName val="semences, engrais et traitement"/>
      <sheetName val="entrepôts et local phyto"/>
      <sheetName val="silos"/>
      <sheetName val="memo"/>
      <sheetName val="BD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9">
          <cell r="M9" t="str">
            <v>Canada</v>
          </cell>
        </row>
      </sheetData>
    </sheetDataSet>
  </externalBook>
</externalLink>
</file>

<file path=xl/tables/table1.xml><?xml version="1.0" encoding="utf-8"?>
<table xmlns="http://schemas.openxmlformats.org/spreadsheetml/2006/main" id="2" name="Tableau2" displayName="Tableau2" ref="A3:R103" totalsRowShown="0" headerRowDxfId="213" headerRowBorderDxfId="212" tableBorderDxfId="211" totalsRowBorderDxfId="210">
  <autoFilter ref="A3:R103"/>
  <tableColumns count="18">
    <tableColumn id="1" name="Status" dataDxfId="209">
      <calculatedColumnFormula>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cours2",IF(AND(H4&gt;0,H5&gt;0),"en cours",IF(AND(O4=0,P4=0),"",)))))</calculatedColumnFormula>
    </tableColumn>
    <tableColumn id="2" name="Producteur" dataDxfId="208"/>
    <tableColumn id="3" name="Nombre de femelle(s)" dataDxfId="207"/>
    <tableColumn id="4" name="Qualité du lait" dataDxfId="206"/>
    <tableColumn id="5" name="Production annuelle" dataDxfId="205"/>
    <tableColumn id="6" name="Contrats en cours" dataDxfId="204"/>
    <tableColumn id="7" name="Contrats à venir" dataDxfId="203"/>
    <tableColumn id="8" name="Propositions en cours" dataDxfId="202"/>
    <tableColumn id="9" name="Colonne1" dataDxfId="201"/>
    <tableColumn id="10" name="type de lait" dataDxfId="200">
      <calculatedColumnFormula>IF(D4="","",A$2)</calculatedColumnFormula>
    </tableColumn>
    <tableColumn id="11" name="type de contrat" dataDxfId="199">
      <calculatedColumnFormula>IF(C4="","",IF(AND(F5&gt;0,F5=F4,OR(AND(G5&gt;=0,G5=G4))),"exclu",IF(OR(F4&lt;&gt;0,G4&lt;&gt;0),"normal","exclu")))</calculatedColumnFormula>
    </tableColumn>
    <tableColumn id="13" name="Prix d'achat (1000 litres)" dataDxfId="198">
      <calculatedColumnFormula>IF(Tableau2[[#This Row],[Status]]=0,0,IF(Tableau2[[#This Row],[Status]]="en cours2",L3,IF(K4="normal",VLOOKUP(LEFT(D4,1),BDD!$A$9:$N$18,13,FALSE),VLOOKUP(LEFT(D4,1),BDD!$A$9:$N$18,14,FALSE))))</calculatedColumnFormula>
    </tableColumn>
    <tableColumn id="14" name="prix spécial (1000 litres)" dataDxfId="197"/>
    <tableColumn id="15" name="Qté max disponible" dataDxfId="196">
      <calculatedColumnFormula>IF(H4="","",(E4-(F4+G4))*(1-BDD!C$4))</calculatedColumnFormula>
    </tableColumn>
    <tableColumn id="16" name="notre contrat en cours" dataDxfId="195">
      <calculatedColumnFormula>IF(C4&lt;&gt;"",F5,"")</calculatedColumnFormula>
    </tableColumn>
    <tableColumn id="17" name="notre contrat à venir" dataDxfId="194">
      <calculatedColumnFormula>IF(C4&lt;&gt;"",G5,"")</calculatedColumnFormula>
    </tableColumn>
    <tableColumn id="20" name="production mensuelle en contrat chez nous" dataDxfId="193">
      <calculatedColumnFormula>IF(C4="",0,IF(AND(O4=0,P4=0),0,SUM(O4)/12))</calculatedColumnFormula>
    </tableColumn>
    <tableColumn id="21" name="cout mensuel" dataDxfId="192">
      <calculatedColumnFormula>IF(OR(L4="",C4=""),0,Q4/1000*IF(M4=0,L4,M4))</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0" name="Tableau10" displayName="Tableau10" ref="O2:Q6" totalsRowShown="0" headerRowDxfId="8">
  <autoFilter ref="O2:Q6"/>
  <tableColumns count="3">
    <tableColumn id="1" name="Type de produit"/>
    <tableColumn id="2" name="litrages journaliers" dataDxfId="7">
      <calculatedColumnFormula>SUMPRODUCT((A$13:A$998="en cours")*(C$13:C$998=O3)*(E$13:E$998))</calculatedColumnFormula>
    </tableColumn>
    <tableColumn id="3" name="capacité existante (litres)" dataDxfId="6"/>
  </tableColumns>
  <tableStyleInfo name="TableStyleMedium2" showFirstColumn="0" showLastColumn="0" showRowStripes="1" showColumnStripes="0"/>
</table>
</file>

<file path=xl/tables/table11.xml><?xml version="1.0" encoding="utf-8"?>
<table xmlns="http://schemas.openxmlformats.org/spreadsheetml/2006/main" id="11" name="Tableau11" displayName="Tableau11" ref="K9:L10" totalsRowShown="0" headerRowDxfId="5">
  <autoFilter ref="K9:L10"/>
  <tableColumns count="2">
    <tableColumn id="1" name="techniciens embauchés" dataDxfId="4"/>
    <tableColumn id="2" name="PA disponibles/jour">
      <calculatedColumnFormula>K10*BDD!K3-(SUMIF(A13:A998,"en cours",E13:E998)*0.00011)</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13" name="Tableau13" displayName="Tableau13" ref="K6:L7" totalsRowShown="0" headerRowDxfId="3">
  <autoFilter ref="K6:L7"/>
  <tableColumns count="2">
    <tableColumn id="1" name="mois"/>
    <tableColumn id="2" name="marge nette incluant salariés" dataDxfId="2">
      <calculatedColumnFormula>SUMIF(Tableau9[mois du contrat (1-12)],K7,Tableau9[marge hors salaires])-Tableau11[techniciens embauchés]*BDD!H3-N10*BDD!M3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au3" displayName="Tableau3" ref="A107:R207" totalsRowShown="0" headerRowDxfId="191" headerRowBorderDxfId="190" tableBorderDxfId="189" totalsRowBorderDxfId="188">
  <autoFilter ref="A107:R207"/>
  <tableColumns count="18">
    <tableColumn id="1" name="Status" dataDxfId="187">
      <calculatedColumnFormula>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cours2",IF(AND(H108&gt;0,H109&gt;0),"en cours",IF(AND(O108=0,P108=0),"",)))))</calculatedColumnFormula>
    </tableColumn>
    <tableColumn id="2" name="Producteur" dataDxfId="186"/>
    <tableColumn id="3" name="Nombre de femelle(s)" dataDxfId="185"/>
    <tableColumn id="4" name="Qualité du lait" dataDxfId="184"/>
    <tableColumn id="5" name="Production annuelle" dataDxfId="183"/>
    <tableColumn id="6" name="Contrats en cours" dataDxfId="182"/>
    <tableColumn id="7" name="Contrats à venir" dataDxfId="181"/>
    <tableColumn id="8" name="Propositions en cours" dataDxfId="180"/>
    <tableColumn id="9" name="Colonne1" dataDxfId="179"/>
    <tableColumn id="10" name="type de lait" dataDxfId="178">
      <calculatedColumnFormula>IF(D108="","",A$106)</calculatedColumnFormula>
    </tableColumn>
    <tableColumn id="11" name="type de contrat" dataDxfId="177">
      <calculatedColumnFormula>IF(C108="","",IF(AND(F109&gt;0,F109=F108,OR(AND(G109&gt;=0,G109=G108))),"exclu",IF(OR(F108&lt;&gt;0,G108&lt;&gt;0),"normal","exclu")))</calculatedColumnFormula>
    </tableColumn>
    <tableColumn id="13" name="Prix d'achat (1000 litres)" dataDxfId="176">
      <calculatedColumnFormula>IF(Tableau3[[#This Row],[Status]]=0,0,IF(Tableau3[[#This Row],[Status]]="en cours2",L107,IF(K108="normal",VLOOKUP(LEFT(D108,1),BDD!$A$9:$N$18,11,FALSE),VLOOKUP(LEFT(D108,1),BDD!$A$9:$N$18,12,FALSE))))</calculatedColumnFormula>
    </tableColumn>
    <tableColumn id="14" name="prix spécial (1000 litres)" dataDxfId="175"/>
    <tableColumn id="15" name="Qté max disponible" dataDxfId="174">
      <calculatedColumnFormula>IF(H108="","",(E108-(F108+G108))*(1-BDD!C$4))</calculatedColumnFormula>
    </tableColumn>
    <tableColumn id="16" name="notre contrat en cours" dataDxfId="173">
      <calculatedColumnFormula>IF(C108&lt;&gt;"",F109,"")</calculatedColumnFormula>
    </tableColumn>
    <tableColumn id="17" name="notre contrat à venir" dataDxfId="172">
      <calculatedColumnFormula>IF(C108&lt;&gt;"",G109,"")</calculatedColumnFormula>
    </tableColumn>
    <tableColumn id="20" name="production mensuelle en contrat chez nous" dataDxfId="171">
      <calculatedColumnFormula>IF(C108="",0,IF(AND(O108=0,P108=0),0,SUM(O108)/12))</calculatedColumnFormula>
    </tableColumn>
    <tableColumn id="21" name="cout mensuel" dataDxfId="170">
      <calculatedColumnFormula>IF(OR(L108="",C108=""),0,Q108/1000*IF(M108=0,L108,M108))</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4" name="Tableau4" displayName="Tableau4" ref="A211:R311" totalsRowShown="0" headerRowDxfId="169" headerRowBorderDxfId="168" tableBorderDxfId="167" totalsRowBorderDxfId="166">
  <autoFilter ref="A211:R311"/>
  <tableColumns count="18">
    <tableColumn id="1" name="Status" dataDxfId="165">
      <calculatedColumnFormula>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cours2",IF(AND(H212&gt;0,H213&gt;0),"en cours",IF(AND(O212=0,P212=0),"",)))))</calculatedColumnFormula>
    </tableColumn>
    <tableColumn id="2" name="Producteur" dataDxfId="164"/>
    <tableColumn id="3" name="Nombre de femelle(s)" dataDxfId="163"/>
    <tableColumn id="4" name="Qualité du lait" dataDxfId="162"/>
    <tableColumn id="5" name="Production annuelle" dataDxfId="161"/>
    <tableColumn id="6" name="Contrats en cours" dataDxfId="160"/>
    <tableColumn id="7" name="Contrats à venir" dataDxfId="159"/>
    <tableColumn id="8" name="Propositions en cours" dataDxfId="158"/>
    <tableColumn id="9" name="Colonne1" dataDxfId="157"/>
    <tableColumn id="10" name="type de lait" dataDxfId="156">
      <calculatedColumnFormula>IF(D212="","",A$210)</calculatedColumnFormula>
    </tableColumn>
    <tableColumn id="11" name="type de contrat" dataDxfId="155">
      <calculatedColumnFormula>IF(C212="","",IF(AND(F213&gt;0,F213=F212,OR(AND(G213&gt;=0,G213=G212))),"exclu",IF(OR(F212&lt;&gt;0,G212&lt;&gt;0),"normal","exclu")))</calculatedColumnFormula>
    </tableColumn>
    <tableColumn id="13" name="Prix d'achat (1000 litres)" dataDxfId="154">
      <calculatedColumnFormula>IF(Tableau4[[#This Row],[Status]]=0,0,IF(Tableau4[[#This Row],[Status]]="en cours2",L211,IF(K212="normal",VLOOKUP(LEFT(D212,1),BDD!$A$9:$N$18,9,FALSE),VLOOKUP(LEFT(D212,1),BDD!$A$9:$N$18,10,FALSE))))</calculatedColumnFormula>
    </tableColumn>
    <tableColumn id="14" name="prix spécial (1000 litres)" dataDxfId="153"/>
    <tableColumn id="15" name="Qté max disponible" dataDxfId="152">
      <calculatedColumnFormula>IF(H212="","",(E212-(F212+G212))*(1-BDD!C$4))</calculatedColumnFormula>
    </tableColumn>
    <tableColumn id="16" name="notre contrat en cours" dataDxfId="151">
      <calculatedColumnFormula>IF(C212&lt;&gt;"",F213,"")</calculatedColumnFormula>
    </tableColumn>
    <tableColumn id="17" name="notre contrat à venir" dataDxfId="150">
      <calculatedColumnFormula>IF(C212&lt;&gt;"",G213,"")</calculatedColumnFormula>
    </tableColumn>
    <tableColumn id="20" name="production mensuelle en contrat chez nous" dataDxfId="149">
      <calculatedColumnFormula>IF(C212="",0,IF(AND(O212=0,P212=0),0,SUM(O212)/12))</calculatedColumnFormula>
    </tableColumn>
    <tableColumn id="21" name="cout mensuel" dataDxfId="148">
      <calculatedColumnFormula>IF(OR(L212="",C212=""),0,Q212/1000*IF(M212=0,L212,M212))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5" name="Tableau5" displayName="Tableau5" ref="A315:R415" totalsRowShown="0" headerRowDxfId="147" headerRowBorderDxfId="146" tableBorderDxfId="145" totalsRowBorderDxfId="144">
  <autoFilter ref="A315:R415"/>
  <tableColumns count="18">
    <tableColumn id="1" name="Status" dataDxfId="143">
      <calculatedColumnFormula>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cours2",IF(AND(H316&gt;0,H317&gt;0),"en cours",IF(AND(O316=0,P316=0),"",)))))</calculatedColumnFormula>
    </tableColumn>
    <tableColumn id="2" name="Producteur" dataDxfId="142"/>
    <tableColumn id="3" name="Nombre de femelle(s)" dataDxfId="141"/>
    <tableColumn id="4" name="Qualité du lait" dataDxfId="140"/>
    <tableColumn id="5" name="Production annuelle" dataDxfId="139"/>
    <tableColumn id="6" name="Contrats en cours" dataDxfId="138"/>
    <tableColumn id="7" name="Contrats à venir" dataDxfId="137"/>
    <tableColumn id="8" name="Propositions en cours" dataDxfId="136"/>
    <tableColumn id="9" name="Colonne1" dataDxfId="135"/>
    <tableColumn id="10" name="type de lait" dataDxfId="134">
      <calculatedColumnFormula>IF(D316="","",A$314)</calculatedColumnFormula>
    </tableColumn>
    <tableColumn id="11" name="type de contrat" dataDxfId="133">
      <calculatedColumnFormula>IF(C316="","",IF(AND(F317&gt;0,F317=F316,OR(AND(G317&gt;=0,G317=G316))),"exclu",IF(OR(F316&lt;&gt;0,G316&lt;&gt;0),"normal","exclu")))</calculatedColumnFormula>
    </tableColumn>
    <tableColumn id="13" name="Prix d'achat (1000 litres)" dataDxfId="132">
      <calculatedColumnFormula>IF(Tableau5[[#This Row],[Status]]=0,0,IF(Tableau5[[#This Row],[Status]]="en cours2",L315,IF(K316="normal",VLOOKUP(LEFT(D316,1),BDD!$A$9:$N$18,7,FALSE),VLOOKUP(LEFT(D316,1),BDD!$A$9:$N$18,8,FALSE))))</calculatedColumnFormula>
    </tableColumn>
    <tableColumn id="14" name="prix spécial (1000 litres)" dataDxfId="131"/>
    <tableColumn id="15" name="Qté max disponible" dataDxfId="130">
      <calculatedColumnFormula>IF(H316="","",(E316-(F316+G316))*(1-BDD!C$4))</calculatedColumnFormula>
    </tableColumn>
    <tableColumn id="16" name="notre contrat en cours" dataDxfId="129">
      <calculatedColumnFormula>IF(C316&lt;&gt;"",F317,"")</calculatedColumnFormula>
    </tableColumn>
    <tableColumn id="17" name="notre contrat à venir" dataDxfId="128">
      <calculatedColumnFormula>IF(C316&lt;&gt;"",G317,"")</calculatedColumnFormula>
    </tableColumn>
    <tableColumn id="20" name="production mensuelle en contrat chez nous" dataDxfId="127">
      <calculatedColumnFormula>IF(C316="",0,IF(AND(O316=0,P316=0),0,SUM(O316)/12))</calculatedColumnFormula>
    </tableColumn>
    <tableColumn id="21" name="cout mensuel" dataDxfId="126">
      <calculatedColumnFormula>IF(OR(L316="",C316=""),0,Q316/1000*IF(M316=0,L316,M316))</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6" name="Tableau6" displayName="Tableau6" ref="A419:R519" totalsRowShown="0" headerRowDxfId="125" headerRowBorderDxfId="124" tableBorderDxfId="123" totalsRowBorderDxfId="122">
  <autoFilter ref="A419:R519"/>
  <tableColumns count="18">
    <tableColumn id="1" name="Status" dataDxfId="121">
      <calculatedColumnFormula>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cours2",IF(AND(H420&gt;0,H421&gt;0),"en cours",IF(AND(O420=0,P420=0),"",)))))</calculatedColumnFormula>
    </tableColumn>
    <tableColumn id="2" name="Producteur" dataDxfId="120"/>
    <tableColumn id="3" name="Nombre de femelle(s)" dataDxfId="119"/>
    <tableColumn id="4" name="Qualité du lait" dataDxfId="118"/>
    <tableColumn id="5" name="Production annuelle" dataDxfId="117"/>
    <tableColumn id="6" name="Contrats en cours" dataDxfId="116"/>
    <tableColumn id="7" name="Contrats à venir" dataDxfId="115"/>
    <tableColumn id="8" name="Propositions en cours" dataDxfId="114"/>
    <tableColumn id="9" name="Colonne1" dataDxfId="113"/>
    <tableColumn id="10" name="type de lait" dataDxfId="112">
      <calculatedColumnFormula>IF(D420="","",A$418)</calculatedColumnFormula>
    </tableColumn>
    <tableColumn id="11" name="type de contrat" dataDxfId="111">
      <calculatedColumnFormula>IF(C420="","",IF(AND(F421&gt;0,F421=F420,OR(AND(G421&gt;=0,G421=G420))),"exclu",IF(OR(F420&lt;&gt;0,G420&lt;&gt;0),"normal","exclu")))</calculatedColumnFormula>
    </tableColumn>
    <tableColumn id="13" name="Prix d'achat (1000 litres)" dataDxfId="110">
      <calculatedColumnFormula>IF(Tableau6[[#This Row],[Status]]=0,0,IF(Tableau6[[#This Row],[Status]]="en cours2",L419,IF(K420="normal",VLOOKUP(LEFT(D420,1),BDD!$A$9:$N$18,5,FALSE),VLOOKUP(LEFT(D420,1),BDD!$A$9:$N$18,6,FALSE))))</calculatedColumnFormula>
    </tableColumn>
    <tableColumn id="14" name="prix spécial (1000 litres)" dataDxfId="109"/>
    <tableColumn id="15" name="Qté max disponible" dataDxfId="108">
      <calculatedColumnFormula>IF(H420="","",(E420-(F420+G420))*(1-BDD!C$4))</calculatedColumnFormula>
    </tableColumn>
    <tableColumn id="16" name="notre contrat en cours" dataDxfId="107">
      <calculatedColumnFormula>IF(C420&lt;&gt;"",F421,"")</calculatedColumnFormula>
    </tableColumn>
    <tableColumn id="17" name="notre contrat à venir" dataDxfId="106">
      <calculatedColumnFormula>IF(C420&lt;&gt;"",G421,"")</calculatedColumnFormula>
    </tableColumn>
    <tableColumn id="20" name="production mensuelle en contrat chez nous" dataDxfId="105">
      <calculatedColumnFormula>IF(C420="",0,IF(AND(O420=0,P420=0),0,SUM(O420)/12))</calculatedColumnFormula>
    </tableColumn>
    <tableColumn id="21" name="cout mensuel" dataDxfId="104">
      <calculatedColumnFormula>IF(OR(L420="",C420=""),0,Q420/1000*IF(M420=0,L420,M420))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7" name="Tableau7" displayName="Tableau7" ref="A523:R623" totalsRowShown="0" headerRowDxfId="103" headerRowBorderDxfId="102" tableBorderDxfId="101" totalsRowBorderDxfId="100">
  <autoFilter ref="A523:R623"/>
  <tableColumns count="18">
    <tableColumn id="1" name="Status" dataDxfId="99">
      <calculatedColumnFormula>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cours2",IF(AND(H524&gt;0,H525&gt;0),"en cours",IF(AND(O524=0,P524=0),"",)))))</calculatedColumnFormula>
    </tableColumn>
    <tableColumn id="2" name="Producteur" dataDxfId="98"/>
    <tableColumn id="3" name="Nombre de femelle(s)" dataDxfId="97"/>
    <tableColumn id="4" name="Qualité du lait" dataDxfId="96"/>
    <tableColumn id="5" name="Production annuelle" dataDxfId="95"/>
    <tableColumn id="6" name="Contrats en cours" dataDxfId="94"/>
    <tableColumn id="7" name="Contrats à venir" dataDxfId="93"/>
    <tableColumn id="8" name="Propositions en cours" dataDxfId="92"/>
    <tableColumn id="9" name="Colonne1" dataDxfId="91"/>
    <tableColumn id="10" name="type de lait" dataDxfId="90">
      <calculatedColumnFormula>IF(D524="","",A$522)</calculatedColumnFormula>
    </tableColumn>
    <tableColumn id="11" name="type de contrat" dataDxfId="89">
      <calculatedColumnFormula>IF(C524="","",IF(AND(F525&gt;0,F525=F524,OR(AND(G525&gt;=0,G525=G524))),"exclu",IF(OR(F524&lt;&gt;0,G524&lt;&gt;0),"normal","exclu")))</calculatedColumnFormula>
    </tableColumn>
    <tableColumn id="13" name="Prix d'achat (1000 litres)" dataDxfId="88">
      <calculatedColumnFormula>IF(Tableau7[[#This Row],[Status]]=0,0,IF(Tableau7[[#This Row],[Status]]="en cours2",L523,IF(K524="normal",VLOOKUP(LEFT(D524,1),BDD!$A$9:$N$18,3,FALSE),VLOOKUP(LEFT(D524,1),BDD!$A$9:$N$18,4,FALSE))))</calculatedColumnFormula>
    </tableColumn>
    <tableColumn id="14" name="prix spécial (1000 litres)" dataDxfId="87"/>
    <tableColumn id="15" name="Qté max disponible" dataDxfId="86">
      <calculatedColumnFormula>IF(H524="","",(E524-(F524+G524))*(1-BDD!C$4))</calculatedColumnFormula>
    </tableColumn>
    <tableColumn id="16" name="notre contrat en cours" dataDxfId="85">
      <calculatedColumnFormula>IF(C524&lt;&gt;"",F525,"")</calculatedColumnFormula>
    </tableColumn>
    <tableColumn id="17" name="notre contrat à venir" dataDxfId="84">
      <calculatedColumnFormula>IF(C524&lt;&gt;"",G525,"")</calculatedColumnFormula>
    </tableColumn>
    <tableColumn id="20" name="production mensuelle en contrat chez nous" dataDxfId="83">
      <calculatedColumnFormula>IF(C524="",0,IF(AND(O524=0,P524=0),0,SUM(O524)/12))</calculatedColumnFormula>
    </tableColumn>
    <tableColumn id="21" name="cout mensuel" dataDxfId="82">
      <calculatedColumnFormula>IF(OR(L524="",C524=""),0,Q524/1000*IF(M524=0,L524,M524))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8" name="Tableau8" displayName="Tableau8" ref="B2:I8" totalsRowShown="0" headerRowDxfId="41" tableBorderDxfId="40">
  <autoFilter ref="B2:I8"/>
  <tableColumns count="8">
    <tableColumn id="1" name="Colonne1" dataDxfId="39"/>
    <tableColumn id="2" name="capacité cuve" dataDxfId="38"/>
    <tableColumn id="3" name="Qté collectée par mois" dataDxfId="37"/>
    <tableColumn id="5" name="Quantitée non transformée par mois" dataDxfId="36">
      <calculatedColumnFormula>Tableau8[[#This Row],[Qté collectée par mois]]-(SUMPRODUCT((A$13:A$998="en cours")*(B$13:B$998=B3)*(H$13:H$998)))</calculatedColumnFormula>
    </tableColumn>
    <tableColumn id="6" name="montant (achat mensuel)" dataDxfId="35"/>
    <tableColumn id="8" name="montant (vente mensuelle)" dataDxfId="34">
      <calculatedColumnFormula>SUMPRODUCT((A$13:A$998="à vendre")*(B$13:B$998=B3)*(N$13:N$998))+SUMPRODUCT((A$13:A$998="en cours")*(B$13:B$998=B3)*(N$13:N$998))</calculatedColumnFormula>
    </tableColumn>
    <tableColumn id="10" name="prix d'achat moyen" dataDxfId="33">
      <calculatedColumnFormula>IF(Tableau8[[#This Row],[Qté collectée par mois]]=0,0,Tableau8[[#This Row],[montant (achat mensuel)]]/Tableau8[[#This Row],[Qté collectée par mois]])</calculatedColumnFormula>
    </tableColumn>
    <tableColumn id="11" name="prix de vente max" dataDxfId="32">
      <calculatedColumnFormula>IF(H$1="","",IF(COUNTIF(B$13:B$1001,Tableau8[[#This Row],[Colonne1]])=0,0,SUMPRODUCT(MAX((B$13:B$1001=Tableau8[[#This Row],[Colonne1]])*(C$13:C$1001=H$1)*(I$13:I$1001)))))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9" name="Tableau9" displayName="Tableau9" ref="A12:O998" totalsRowShown="0" headerRowDxfId="31" headerRowBorderDxfId="30" tableBorderDxfId="29" totalsRowBorderDxfId="28">
  <autoFilter ref="A12:O998"/>
  <tableColumns count="15">
    <tableColumn id="1" name="état de la production" dataDxfId="27"/>
    <tableColumn id="2" name="type de lait" dataDxfId="26"/>
    <tableColumn id="3" name="transformation" dataDxfId="25"/>
    <tableColumn id="4" name="mois du contrat (1-12)" dataDxfId="24"/>
    <tableColumn id="5" name="Qté de lait transformé/jour" dataDxfId="23"/>
    <tableColumn id="6" name="QL" dataDxfId="22"/>
    <tableColumn id="10" name="production par mois (produit transformé)" dataDxfId="21">
      <calculatedColumnFormula>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calculatedColumnFormula>
    </tableColumn>
    <tableColumn id="9" name="Production en contrat" dataDxfId="20"/>
    <tableColumn id="11" name="prix de vente/kg" dataDxfId="19"/>
    <tableColumn id="14" name="durée production contrat" dataDxfId="18">
      <calculatedColumnFormula>IF(IF(C13="",0,IF(C13="yaourt",H13,IF(OR(C13="poudre de lait",C13="fromage"),H13/0.1,IF(OR(C13="lait UHT",C13="lait pasteurisé"),H13*0.9,""))))=0,"",ROUND((IF(C13="yaourt",H13,IF(OR(C13="poudre de lait",C13="fromage"),H13/0.1,IF(OR(C13="lait UHT",C13="lait pasteurisé"),H13*0.9,"")))/E13),2))</calculatedColumnFormula>
    </tableColumn>
    <tableColumn id="16" name="durée contrat (jours)" dataDxfId="17"/>
    <tableColumn id="8" name="coût packaging" dataDxfId="16">
      <calculatedColumnFormula>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calculatedColumnFormula>
    </tableColumn>
    <tableColumn id="7" name="Coût technicien(s) par mois du contrat" dataDxfId="15">
      <calculatedColumnFormula>IF(Tableau9[[#This Row],[Qté de lait transformé/jour]]=0,0,BDD!H$3*ROUNDUP(Tableau9[[#This Row],[Qté de lait transformé/jour]]*0.00011/BDD!K$3,0))</calculatedColumnFormula>
    </tableColumn>
    <tableColumn id="17" name="montant des ventes/mois" dataDxfId="14">
      <calculatedColumnFormula>IF(I13="",0,H13*I13)</calculatedColumnFormula>
    </tableColumn>
    <tableColumn id="19" name="marge hors salaires" dataDxfId="13">
      <calculatedColumnFormula>IF(N13=0,0,N13-(IF(Tableau9[[#This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Tableau1" displayName="Tableau1" ref="K2:M4" totalsRowShown="0" headerRowDxfId="12">
  <autoFilter ref="K2:M4"/>
  <tableColumns count="3">
    <tableColumn id="1" name="stockage" dataDxfId="11"/>
    <tableColumn id="2" name="surface utilisée" dataDxfId="10">
      <calculatedColumnFormula>ROUNDUP((SUMPRODUCT((A13:A998="en cours")*(C13:C998="yaourt")*(H13:H998))+SUMPRODUCT((A13:A998="stocké")*(C13:C998="yaourt")*(H13:H998)))*0.0008+(SUMPRODUCT((A13:A998="en cours")*(C13:C998="lait pasteurisé")*(H13:H998))+SUMPRODUCT((A13:A998="stocké")*(C13:C998="lait pasteurisé")*(H13:H998)))*0.001+(SUMPRODUCT((A13:A998="en cours")*(C13:C998="fromage")*(H13:H998))+SUMPRODUCT((A13:A998="stocké")*(C13:C998="fromage")*(H13:H998)))*0.002,2)</calculatedColumnFormula>
    </tableColumn>
    <tableColumn id="3" name="surface existante (m²)" dataDxfId="9"/>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2.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6" zoomScale="85" zoomScaleNormal="85" workbookViewId="0">
      <selection activeCell="A7" sqref="A7"/>
    </sheetView>
  </sheetViews>
  <sheetFormatPr baseColWidth="10" defaultRowHeight="15" x14ac:dyDescent="0.25"/>
  <cols>
    <col min="1" max="1" width="137.7109375" customWidth="1"/>
  </cols>
  <sheetData>
    <row r="1" spans="1:1" ht="33.75" x14ac:dyDescent="0.25">
      <c r="A1" s="62" t="s">
        <v>79</v>
      </c>
    </row>
    <row r="3" spans="1:1" ht="117.75" customHeight="1" x14ac:dyDescent="0.25">
      <c r="A3" s="56" t="s">
        <v>134</v>
      </c>
    </row>
    <row r="4" spans="1:1" s="9" customFormat="1" ht="151.5" customHeight="1" x14ac:dyDescent="0.25">
      <c r="A4" s="56" t="s">
        <v>135</v>
      </c>
    </row>
    <row r="5" spans="1:1" s="9" customFormat="1" ht="206.25" customHeight="1" x14ac:dyDescent="0.25">
      <c r="A5" s="56" t="s">
        <v>136</v>
      </c>
    </row>
    <row r="6" spans="1:1" s="9" customFormat="1" ht="177.75" customHeight="1" x14ac:dyDescent="0.25">
      <c r="A6" s="56" t="s">
        <v>137</v>
      </c>
    </row>
    <row r="7" spans="1:1" ht="166.5" customHeight="1" x14ac:dyDescent="0.25">
      <c r="A7" s="56" t="s">
        <v>133</v>
      </c>
    </row>
    <row r="9" spans="1:1" x14ac:dyDescent="0.25">
      <c r="A9" s="44" t="s">
        <v>74</v>
      </c>
    </row>
    <row r="10" spans="1:1" x14ac:dyDescent="0.25">
      <c r="A10" s="45" t="s">
        <v>4</v>
      </c>
    </row>
    <row r="11" spans="1:1" x14ac:dyDescent="0.25">
      <c r="A11" s="45" t="s">
        <v>75</v>
      </c>
    </row>
    <row r="12" spans="1:1" x14ac:dyDescent="0.25">
      <c r="A12" s="45" t="s">
        <v>20</v>
      </c>
    </row>
    <row r="13" spans="1:1" x14ac:dyDescent="0.25">
      <c r="A13" s="45" t="s">
        <v>76</v>
      </c>
    </row>
    <row r="14" spans="1:1" x14ac:dyDescent="0.25">
      <c r="A14" s="45" t="s">
        <v>2</v>
      </c>
    </row>
    <row r="15" spans="1:1" x14ac:dyDescent="0.25">
      <c r="A15" s="45" t="s">
        <v>77</v>
      </c>
    </row>
  </sheetData>
  <hyperlinks>
    <hyperlink ref="A10" location="'achats de lait'!B4" display="lait de brebis bio"/>
    <hyperlink ref="A11" location="'achats de lait'!B108" display="lait de brebis conventionnel"/>
    <hyperlink ref="A12" location="'achats de lait'!B212" display="lait de chèvre bio"/>
    <hyperlink ref="A13" location="'achats de lait'!B316" display="lait de chèvre conventionnel"/>
    <hyperlink ref="A14" location="'achats de lait'!B420" display="lait de vache bio"/>
    <hyperlink ref="A15" location="'achats de lait'!B524" display="lait de vache conventionne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topLeftCell="B1" workbookViewId="0">
      <selection activeCell="M3" activeCellId="1" sqref="H3:J3 M3:O3"/>
    </sheetView>
  </sheetViews>
  <sheetFormatPr baseColWidth="10" defaultRowHeight="15" x14ac:dyDescent="0.25"/>
  <cols>
    <col min="1" max="1" width="2" bestFit="1" customWidth="1"/>
    <col min="2" max="2" width="15.42578125" customWidth="1"/>
    <col min="3" max="3" width="9" customWidth="1"/>
    <col min="4" max="4" width="11.5703125" bestFit="1" customWidth="1"/>
    <col min="5" max="6" width="9" customWidth="1"/>
    <col min="7" max="7" width="7.28515625" bestFit="1" customWidth="1"/>
    <col min="8" max="8" width="9.5703125" bestFit="1" customWidth="1"/>
    <col min="9" max="9" width="7.28515625" bestFit="1" customWidth="1"/>
    <col min="10" max="10" width="7.28515625" customWidth="1"/>
    <col min="11" max="11" width="8.5703125" bestFit="1" customWidth="1"/>
    <col min="12" max="12" width="9.5703125" bestFit="1" customWidth="1"/>
    <col min="13" max="14" width="9" customWidth="1"/>
    <col min="15" max="15" width="5.28515625" customWidth="1"/>
  </cols>
  <sheetData>
    <row r="2" spans="1:16" x14ac:dyDescent="0.25">
      <c r="B2" t="s">
        <v>41</v>
      </c>
      <c r="H2" s="74" t="s">
        <v>70</v>
      </c>
      <c r="I2" s="74"/>
      <c r="J2" s="74"/>
      <c r="K2" s="10" t="s">
        <v>138</v>
      </c>
      <c r="M2" s="74" t="s">
        <v>146</v>
      </c>
      <c r="N2" s="74"/>
      <c r="O2" s="74"/>
      <c r="P2" s="10" t="s">
        <v>138</v>
      </c>
    </row>
    <row r="3" spans="1:16" x14ac:dyDescent="0.25">
      <c r="B3" s="10" t="s">
        <v>42</v>
      </c>
      <c r="C3" s="37">
        <v>0.05</v>
      </c>
      <c r="H3" s="75">
        <v>1750</v>
      </c>
      <c r="I3" s="75"/>
      <c r="J3" s="75"/>
      <c r="K3" s="10">
        <v>22</v>
      </c>
      <c r="M3" s="75">
        <v>2310</v>
      </c>
      <c r="N3" s="75"/>
      <c r="O3" s="75"/>
      <c r="P3" s="10">
        <v>22</v>
      </c>
    </row>
    <row r="4" spans="1:16" x14ac:dyDescent="0.25">
      <c r="B4" s="10" t="s">
        <v>43</v>
      </c>
      <c r="C4" s="37">
        <v>0.1</v>
      </c>
    </row>
    <row r="5" spans="1:16" s="9" customFormat="1" x14ac:dyDescent="0.25">
      <c r="B5" s="52"/>
    </row>
    <row r="6" spans="1:16" ht="15.75" thickBot="1" x14ac:dyDescent="0.3">
      <c r="B6" s="53" t="s">
        <v>78</v>
      </c>
    </row>
    <row r="7" spans="1:16" x14ac:dyDescent="0.25">
      <c r="C7" s="78" t="s">
        <v>1</v>
      </c>
      <c r="D7" s="76"/>
      <c r="E7" s="76" t="s">
        <v>2</v>
      </c>
      <c r="F7" s="76"/>
      <c r="G7" s="76" t="s">
        <v>19</v>
      </c>
      <c r="H7" s="76"/>
      <c r="I7" s="76" t="s">
        <v>20</v>
      </c>
      <c r="J7" s="76"/>
      <c r="K7" s="76" t="s">
        <v>3</v>
      </c>
      <c r="L7" s="76"/>
      <c r="M7" s="76" t="s">
        <v>4</v>
      </c>
      <c r="N7" s="77"/>
    </row>
    <row r="8" spans="1:16" ht="15.75" thickBot="1" x14ac:dyDescent="0.3">
      <c r="C8" s="38" t="s">
        <v>17</v>
      </c>
      <c r="D8" s="39" t="s">
        <v>18</v>
      </c>
      <c r="E8" s="39" t="s">
        <v>17</v>
      </c>
      <c r="F8" s="39" t="s">
        <v>18</v>
      </c>
      <c r="G8" s="39" t="s">
        <v>17</v>
      </c>
      <c r="H8" s="39" t="s">
        <v>18</v>
      </c>
      <c r="I8" s="39" t="s">
        <v>17</v>
      </c>
      <c r="J8" s="39" t="s">
        <v>18</v>
      </c>
      <c r="K8" s="39" t="s">
        <v>17</v>
      </c>
      <c r="L8" s="39" t="s">
        <v>18</v>
      </c>
      <c r="M8" s="39" t="s">
        <v>17</v>
      </c>
      <c r="N8" s="40" t="s">
        <v>18</v>
      </c>
    </row>
    <row r="9" spans="1:16" x14ac:dyDescent="0.25">
      <c r="A9" t="str">
        <f>LEFT(B9,1)</f>
        <v>0</v>
      </c>
      <c r="B9" s="41" t="s">
        <v>8</v>
      </c>
      <c r="C9" s="46">
        <v>297</v>
      </c>
      <c r="D9" s="47">
        <v>302</v>
      </c>
      <c r="E9" s="46">
        <v>356</v>
      </c>
      <c r="F9" s="47">
        <v>363</v>
      </c>
      <c r="G9" s="46">
        <v>616</v>
      </c>
      <c r="H9" s="47">
        <v>627</v>
      </c>
      <c r="I9" s="46">
        <v>739</v>
      </c>
      <c r="J9" s="47">
        <v>752</v>
      </c>
      <c r="K9" s="46">
        <v>952</v>
      </c>
      <c r="L9" s="47">
        <v>969</v>
      </c>
      <c r="M9" s="46"/>
      <c r="N9" s="47"/>
    </row>
    <row r="10" spans="1:16" x14ac:dyDescent="0.25">
      <c r="A10" t="str">
        <f t="shared" ref="A10:A18" si="0">LEFT(B10,1)</f>
        <v>1</v>
      </c>
      <c r="B10" s="42" t="s">
        <v>9</v>
      </c>
      <c r="C10" s="48">
        <v>308</v>
      </c>
      <c r="D10" s="49">
        <v>314</v>
      </c>
      <c r="E10" s="48">
        <v>370</v>
      </c>
      <c r="F10" s="49">
        <v>375</v>
      </c>
      <c r="G10" s="48">
        <v>627</v>
      </c>
      <c r="H10" s="49">
        <v>638</v>
      </c>
      <c r="I10" s="48">
        <v>753</v>
      </c>
      <c r="J10" s="49">
        <v>766</v>
      </c>
      <c r="K10" s="48">
        <v>963</v>
      </c>
      <c r="L10" s="49">
        <v>980</v>
      </c>
      <c r="M10" s="48"/>
      <c r="N10" s="49"/>
    </row>
    <row r="11" spans="1:16" x14ac:dyDescent="0.25">
      <c r="A11" t="str">
        <f t="shared" si="0"/>
        <v>2</v>
      </c>
      <c r="B11" s="42" t="s">
        <v>10</v>
      </c>
      <c r="C11" s="48">
        <v>319</v>
      </c>
      <c r="D11" s="49">
        <v>325</v>
      </c>
      <c r="E11" s="48">
        <v>383</v>
      </c>
      <c r="F11" s="49">
        <v>390</v>
      </c>
      <c r="G11" s="48">
        <v>638</v>
      </c>
      <c r="H11" s="49">
        <v>650</v>
      </c>
      <c r="I11" s="48">
        <v>766</v>
      </c>
      <c r="J11" s="49">
        <v>780</v>
      </c>
      <c r="K11" s="48">
        <v>974</v>
      </c>
      <c r="L11" s="49">
        <v>992</v>
      </c>
      <c r="M11" s="48"/>
      <c r="N11" s="49"/>
    </row>
    <row r="12" spans="1:16" x14ac:dyDescent="0.25">
      <c r="A12" t="str">
        <f t="shared" si="0"/>
        <v>3</v>
      </c>
      <c r="B12" s="42" t="s">
        <v>11</v>
      </c>
      <c r="C12" s="48">
        <v>330</v>
      </c>
      <c r="D12" s="49">
        <v>336</v>
      </c>
      <c r="E12" s="48">
        <v>396</v>
      </c>
      <c r="F12" s="49">
        <v>404</v>
      </c>
      <c r="G12" s="48">
        <v>650</v>
      </c>
      <c r="H12" s="49">
        <v>661</v>
      </c>
      <c r="I12" s="48">
        <v>780</v>
      </c>
      <c r="J12" s="49">
        <v>793</v>
      </c>
      <c r="K12" s="48">
        <v>986</v>
      </c>
      <c r="L12" s="49">
        <v>1003</v>
      </c>
      <c r="M12" s="48"/>
      <c r="N12" s="49"/>
    </row>
    <row r="13" spans="1:16" x14ac:dyDescent="0.25">
      <c r="A13" t="str">
        <f t="shared" si="0"/>
        <v>4</v>
      </c>
      <c r="B13" s="42" t="s">
        <v>12</v>
      </c>
      <c r="C13" s="48">
        <v>342</v>
      </c>
      <c r="D13" s="49">
        <v>348</v>
      </c>
      <c r="E13" s="48">
        <v>410</v>
      </c>
      <c r="F13" s="49">
        <v>417</v>
      </c>
      <c r="G13" s="48">
        <v>661</v>
      </c>
      <c r="H13" s="49">
        <v>673</v>
      </c>
      <c r="I13" s="48">
        <v>793</v>
      </c>
      <c r="J13" s="49">
        <v>807</v>
      </c>
      <c r="K13" s="48">
        <v>997</v>
      </c>
      <c r="L13" s="49">
        <v>1015</v>
      </c>
      <c r="M13" s="48"/>
      <c r="N13" s="49"/>
    </row>
    <row r="14" spans="1:16" x14ac:dyDescent="0.25">
      <c r="A14" t="str">
        <f t="shared" si="0"/>
        <v>5</v>
      </c>
      <c r="B14" s="42" t="s">
        <v>13</v>
      </c>
      <c r="C14" s="48">
        <v>358</v>
      </c>
      <c r="D14" s="49">
        <v>365</v>
      </c>
      <c r="E14" s="48">
        <v>430</v>
      </c>
      <c r="F14" s="49">
        <v>438</v>
      </c>
      <c r="G14" s="48">
        <v>672</v>
      </c>
      <c r="H14" s="49">
        <v>684</v>
      </c>
      <c r="I14" s="48">
        <v>806</v>
      </c>
      <c r="J14" s="49">
        <v>821</v>
      </c>
      <c r="K14" s="48">
        <v>1008</v>
      </c>
      <c r="L14" s="49">
        <v>1026</v>
      </c>
      <c r="M14" s="48"/>
      <c r="N14" s="49"/>
    </row>
    <row r="15" spans="1:16" x14ac:dyDescent="0.25">
      <c r="A15" t="str">
        <f t="shared" si="0"/>
        <v>6</v>
      </c>
      <c r="B15" s="42" t="s">
        <v>15</v>
      </c>
      <c r="C15" s="48">
        <v>381</v>
      </c>
      <c r="D15" s="49">
        <v>388</v>
      </c>
      <c r="E15" s="48">
        <v>457</v>
      </c>
      <c r="F15" s="49">
        <v>465</v>
      </c>
      <c r="G15" s="48">
        <v>683</v>
      </c>
      <c r="H15" s="49">
        <v>695</v>
      </c>
      <c r="I15" s="48">
        <v>820</v>
      </c>
      <c r="J15" s="49">
        <v>834</v>
      </c>
      <c r="K15" s="48">
        <v>1019</v>
      </c>
      <c r="L15" s="49">
        <v>1037</v>
      </c>
      <c r="M15" s="48"/>
      <c r="N15" s="49"/>
    </row>
    <row r="16" spans="1:16" x14ac:dyDescent="0.25">
      <c r="A16" t="str">
        <f t="shared" si="0"/>
        <v>7</v>
      </c>
      <c r="B16" s="42" t="s">
        <v>14</v>
      </c>
      <c r="C16" s="48">
        <v>403</v>
      </c>
      <c r="D16" s="49">
        <v>410</v>
      </c>
      <c r="E16" s="48">
        <v>484</v>
      </c>
      <c r="F16" s="49">
        <v>492</v>
      </c>
      <c r="G16" s="48">
        <v>694</v>
      </c>
      <c r="H16" s="49">
        <v>707</v>
      </c>
      <c r="I16" s="48">
        <v>833</v>
      </c>
      <c r="J16" s="49">
        <v>848</v>
      </c>
      <c r="K16" s="48">
        <v>1030</v>
      </c>
      <c r="L16" s="49">
        <v>1049</v>
      </c>
      <c r="M16" s="48"/>
      <c r="N16" s="49"/>
    </row>
    <row r="17" spans="1:14" x14ac:dyDescent="0.25">
      <c r="A17" t="str">
        <f t="shared" si="0"/>
        <v>8</v>
      </c>
      <c r="B17" s="42" t="s">
        <v>16</v>
      </c>
      <c r="C17" s="48">
        <v>426</v>
      </c>
      <c r="D17" s="49">
        <v>433</v>
      </c>
      <c r="E17" s="48">
        <v>511</v>
      </c>
      <c r="F17" s="49">
        <v>520</v>
      </c>
      <c r="G17" s="48">
        <v>706</v>
      </c>
      <c r="H17" s="49">
        <v>718</v>
      </c>
      <c r="I17" s="48">
        <v>847</v>
      </c>
      <c r="J17" s="49">
        <v>862</v>
      </c>
      <c r="K17" s="48">
        <v>1042</v>
      </c>
      <c r="L17" s="49">
        <v>1060</v>
      </c>
      <c r="M17" s="48"/>
      <c r="N17" s="49"/>
    </row>
    <row r="18" spans="1:14" ht="15.75" thickBot="1" x14ac:dyDescent="0.3">
      <c r="A18" t="str">
        <f t="shared" si="0"/>
        <v>9</v>
      </c>
      <c r="B18" s="43" t="s">
        <v>21</v>
      </c>
      <c r="C18" s="50">
        <v>448</v>
      </c>
      <c r="D18" s="51">
        <v>456</v>
      </c>
      <c r="E18" s="50">
        <v>538</v>
      </c>
      <c r="F18" s="51">
        <v>547</v>
      </c>
      <c r="G18" s="50">
        <v>717</v>
      </c>
      <c r="H18" s="51">
        <v>730</v>
      </c>
      <c r="I18" s="50">
        <v>860</v>
      </c>
      <c r="J18" s="51">
        <v>876</v>
      </c>
      <c r="K18" s="50">
        <v>1053</v>
      </c>
      <c r="L18" s="51">
        <v>1072</v>
      </c>
      <c r="M18" s="50"/>
      <c r="N18" s="51"/>
    </row>
    <row r="23" spans="1:14" x14ac:dyDescent="0.25">
      <c r="F23" s="1"/>
    </row>
    <row r="24" spans="1:14" x14ac:dyDescent="0.25">
      <c r="F24" s="1"/>
    </row>
    <row r="25" spans="1:14" x14ac:dyDescent="0.25">
      <c r="F25" s="1"/>
    </row>
    <row r="26" spans="1:14" x14ac:dyDescent="0.25">
      <c r="F26" s="1"/>
    </row>
    <row r="27" spans="1:14" x14ac:dyDescent="0.25">
      <c r="F27" s="1"/>
    </row>
    <row r="28" spans="1:14" x14ac:dyDescent="0.25">
      <c r="F28" s="1"/>
    </row>
    <row r="29" spans="1:14" x14ac:dyDescent="0.25">
      <c r="D29" s="1"/>
      <c r="E29" s="1"/>
      <c r="F29" s="1"/>
    </row>
    <row r="32" spans="1:14" x14ac:dyDescent="0.25">
      <c r="D32" s="1"/>
      <c r="E32" s="1"/>
    </row>
    <row r="35" spans="4:5" x14ac:dyDescent="0.25">
      <c r="D35" s="1"/>
      <c r="E35" s="1"/>
    </row>
    <row r="38" spans="4:5" x14ac:dyDescent="0.25">
      <c r="D38" s="1"/>
      <c r="E38" s="1"/>
    </row>
  </sheetData>
  <mergeCells count="10">
    <mergeCell ref="C7:D7"/>
    <mergeCell ref="E7:F7"/>
    <mergeCell ref="G7:H7"/>
    <mergeCell ref="I7:J7"/>
    <mergeCell ref="K7:L7"/>
    <mergeCell ref="H2:J2"/>
    <mergeCell ref="H3:J3"/>
    <mergeCell ref="M2:O2"/>
    <mergeCell ref="M3:O3"/>
    <mergeCell ref="M7:N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24"/>
  <sheetViews>
    <sheetView topLeftCell="A110" zoomScaleNormal="100" workbookViewId="0">
      <selection activeCell="F116" sqref="F116:F130"/>
    </sheetView>
  </sheetViews>
  <sheetFormatPr baseColWidth="10" defaultRowHeight="15" x14ac:dyDescent="0.25"/>
  <cols>
    <col min="1" max="1" width="11.5703125" customWidth="1"/>
    <col min="2" max="2" width="32" bestFit="1" customWidth="1"/>
    <col min="3" max="3" width="16.5703125" customWidth="1"/>
    <col min="4" max="4" width="12.42578125" customWidth="1"/>
    <col min="5" max="5" width="19.85546875" customWidth="1"/>
    <col min="6" max="6" width="11.85546875" customWidth="1"/>
    <col min="7" max="7" width="12" customWidth="1"/>
    <col min="8" max="8" width="14.28515625" customWidth="1"/>
    <col min="9" max="9" width="8.85546875" hidden="1" customWidth="1"/>
    <col min="10" max="10" width="17.7109375" style="9" bestFit="1" customWidth="1"/>
    <col min="11" max="11" width="13.28515625" customWidth="1"/>
    <col min="12" max="12" width="12.85546875" customWidth="1"/>
    <col min="13" max="13" width="15.85546875" style="9" customWidth="1"/>
    <col min="14" max="14" width="15.28515625" style="4" customWidth="1"/>
    <col min="15" max="15" width="16.42578125" customWidth="1"/>
    <col min="16" max="16" width="14" customWidth="1"/>
    <col min="17" max="17" width="17.5703125" customWidth="1"/>
    <col min="18" max="18" width="17.85546875" customWidth="1"/>
    <col min="19" max="19" width="23" style="9" customWidth="1"/>
    <col min="20" max="20" width="21.85546875" customWidth="1"/>
    <col min="21" max="21" width="15.140625" customWidth="1"/>
  </cols>
  <sheetData>
    <row r="2" spans="1:19" x14ac:dyDescent="0.25">
      <c r="A2" s="13" t="s">
        <v>4</v>
      </c>
      <c r="B2" s="4"/>
      <c r="C2" s="4"/>
      <c r="D2" s="4"/>
      <c r="E2" s="4"/>
      <c r="F2" s="4"/>
      <c r="G2" s="4"/>
      <c r="H2" s="4"/>
    </row>
    <row r="3" spans="1:19" s="15" customFormat="1" ht="47.25" customHeight="1" x14ac:dyDescent="0.25">
      <c r="A3" s="28" t="s">
        <v>65</v>
      </c>
      <c r="B3" s="26" t="s">
        <v>5</v>
      </c>
      <c r="C3" s="26" t="s">
        <v>30</v>
      </c>
      <c r="D3" s="26" t="s">
        <v>55</v>
      </c>
      <c r="E3" s="26" t="s">
        <v>66</v>
      </c>
      <c r="F3" s="26" t="s">
        <v>46</v>
      </c>
      <c r="G3" s="26" t="s">
        <v>47</v>
      </c>
      <c r="H3" s="26" t="s">
        <v>48</v>
      </c>
      <c r="I3" s="26" t="s">
        <v>54</v>
      </c>
      <c r="J3" s="26" t="s">
        <v>0</v>
      </c>
      <c r="K3" s="26" t="s">
        <v>22</v>
      </c>
      <c r="L3" s="26" t="s">
        <v>49</v>
      </c>
      <c r="M3" s="34" t="s">
        <v>45</v>
      </c>
      <c r="N3" s="26" t="s">
        <v>32</v>
      </c>
      <c r="O3" s="26" t="s">
        <v>35</v>
      </c>
      <c r="P3" s="26" t="s">
        <v>31</v>
      </c>
      <c r="Q3" s="26" t="s">
        <v>33</v>
      </c>
      <c r="R3" s="27" t="s">
        <v>34</v>
      </c>
    </row>
    <row r="4" spans="1:19" x14ac:dyDescent="0.25">
      <c r="A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cours2",IF(AND(H4&gt;0,H5&gt;0),"en cours",IF(AND(O4=0,P4=0),"",)))))</f>
        <v>0</v>
      </c>
      <c r="B4" s="59"/>
      <c r="C4" s="59"/>
      <c r="D4" s="59"/>
      <c r="E4" s="63"/>
      <c r="F4" s="63"/>
      <c r="G4" s="59"/>
      <c r="H4" s="63"/>
      <c r="I4" s="10"/>
      <c r="J4" s="10" t="str">
        <f>IF(D4="","",A$2)</f>
        <v/>
      </c>
      <c r="K4" s="10" t="str">
        <f t="shared" ref="K4" si="0">IF(C4="","",IF(AND(F5&gt;0,F5=F4,OR(AND(G5&gt;=0,G5=G4))),"exclu",IF(OR(F4&lt;&gt;0,G4&lt;&gt;0),"normal","exclu")))</f>
        <v/>
      </c>
      <c r="L4" s="12">
        <f>IF(Tableau2[[#This Row],[Status]]=0,0,IF(Tableau2[[#This Row],[Status]]="en cours2",L3,IF(K4="normal",VLOOKUP(LEFT(D4,1),BDD!$A$9:$N$18,13,FALSE),VLOOKUP(LEFT(D4,1),BDD!$A$9:$N$18,14,FALSE))))</f>
        <v>0</v>
      </c>
      <c r="M4" s="65"/>
      <c r="N4" s="11" t="str">
        <f>IF(H4="","",(E4-(F4+G4))*(1-BDD!C$4))</f>
        <v/>
      </c>
      <c r="O4" s="11" t="str">
        <f t="shared" ref="O4:O35" si="1">IF(C4&lt;&gt;"",F5,"")</f>
        <v/>
      </c>
      <c r="P4" s="11" t="str">
        <f t="shared" ref="P4:P35" si="2">IF(C4&lt;&gt;"",G5,"")</f>
        <v/>
      </c>
      <c r="Q4" s="10">
        <f>IF(C4="",0,IF(AND(O4=0,P4=0),0,SUM(O4)/12))</f>
        <v>0</v>
      </c>
      <c r="R4" s="21">
        <f t="shared" ref="R4:R35" si="3">IF(OR(L4="",C4=""),0,Q4/1000*IF(M4=0,L4,M4))</f>
        <v>0</v>
      </c>
      <c r="S4"/>
    </row>
    <row r="5" spans="1:19" x14ac:dyDescent="0.25">
      <c r="A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cours2",IF(AND(H5&gt;0,H6&gt;0),"en cours",IF(AND(O5=0,P5=0),"",)))))</f>
        <v>0</v>
      </c>
      <c r="B5" s="59"/>
      <c r="C5" s="59"/>
      <c r="D5" s="59"/>
      <c r="E5" s="59"/>
      <c r="F5" s="59"/>
      <c r="G5" s="59"/>
      <c r="H5" s="63"/>
      <c r="I5" s="10"/>
      <c r="J5" s="10" t="str">
        <f t="shared" ref="J5:J68" si="4">IF(D5="","",A$2)</f>
        <v/>
      </c>
      <c r="K5" s="10" t="str">
        <f t="shared" ref="K5:K68" si="5">IF(C5="","",IF(AND(F6&gt;0,F6=F5,OR(AND(G6&gt;=0,G6=G5))),"exclu",IF(OR(F5&lt;&gt;0,G5&lt;&gt;0),"normal","exclu")))</f>
        <v/>
      </c>
      <c r="L5" s="12">
        <f>IF(Tableau2[[#This Row],[Status]]=0,0,IF(Tableau2[[#This Row],[Status]]="en cours2",L4,IF(K5="normal",VLOOKUP(LEFT(D5,1),BDD!$A$9:$N$18,13,FALSE),VLOOKUP(LEFT(D5,1),BDD!$A$9:$N$18,14,FALSE))))</f>
        <v>0</v>
      </c>
      <c r="M5" s="65"/>
      <c r="N5" s="11" t="str">
        <f>IF(H5="","",(E5-(F5+G5))*(1-BDD!C$4))</f>
        <v/>
      </c>
      <c r="O5" s="11" t="str">
        <f t="shared" si="1"/>
        <v/>
      </c>
      <c r="P5" s="11" t="str">
        <f t="shared" si="2"/>
        <v/>
      </c>
      <c r="Q5" s="10">
        <f t="shared" ref="Q5:Q68" si="6">IF(C5="",0,IF(AND(O5=0,P5=0),0,SUM(O5)/12))</f>
        <v>0</v>
      </c>
      <c r="R5" s="21">
        <f t="shared" si="3"/>
        <v>0</v>
      </c>
      <c r="S5"/>
    </row>
    <row r="6" spans="1:19" x14ac:dyDescent="0.25">
      <c r="A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cours2",IF(AND(H6&gt;0,H7&gt;0),"en cours",IF(AND(O6=0,P6=0),"",)))))</f>
        <v>0</v>
      </c>
      <c r="B6" s="59"/>
      <c r="C6" s="59"/>
      <c r="D6" s="59"/>
      <c r="E6" s="63"/>
      <c r="F6" s="63"/>
      <c r="G6" s="59"/>
      <c r="H6" s="63"/>
      <c r="I6" s="10"/>
      <c r="J6" s="10" t="str">
        <f t="shared" si="4"/>
        <v/>
      </c>
      <c r="K6" s="10" t="str">
        <f t="shared" si="5"/>
        <v/>
      </c>
      <c r="L6" s="12">
        <f>IF(Tableau2[[#This Row],[Status]]=0,0,IF(Tableau2[[#This Row],[Status]]="en cours2",L5,IF(K6="normal",VLOOKUP(LEFT(D6,1),BDD!$A$9:$N$18,13,FALSE),VLOOKUP(LEFT(D6,1),BDD!$A$9:$N$18,14,FALSE))))</f>
        <v>0</v>
      </c>
      <c r="M6" s="65"/>
      <c r="N6" s="11" t="str">
        <f>IF(H6="","",(E6-(F6+G6))*(1-BDD!C$4))</f>
        <v/>
      </c>
      <c r="O6" s="11" t="str">
        <f t="shared" si="1"/>
        <v/>
      </c>
      <c r="P6" s="11" t="str">
        <f t="shared" si="2"/>
        <v/>
      </c>
      <c r="Q6" s="10">
        <f t="shared" si="6"/>
        <v>0</v>
      </c>
      <c r="R6" s="21">
        <f t="shared" si="3"/>
        <v>0</v>
      </c>
      <c r="S6"/>
    </row>
    <row r="7" spans="1:19" x14ac:dyDescent="0.25">
      <c r="A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cours2",IF(AND(H7&gt;0,H8&gt;0),"en cours",IF(AND(O7=0,P7=0),"",)))))</f>
        <v>0</v>
      </c>
      <c r="B7" s="59"/>
      <c r="C7" s="59"/>
      <c r="D7" s="59"/>
      <c r="E7" s="59"/>
      <c r="F7" s="59"/>
      <c r="G7" s="59"/>
      <c r="H7" s="63"/>
      <c r="I7" s="10"/>
      <c r="J7" s="10" t="str">
        <f t="shared" si="4"/>
        <v/>
      </c>
      <c r="K7" s="10" t="str">
        <f t="shared" si="5"/>
        <v/>
      </c>
      <c r="L7" s="12">
        <f>IF(Tableau2[[#This Row],[Status]]=0,0,IF(Tableau2[[#This Row],[Status]]="en cours2",L6,IF(K7="normal",VLOOKUP(LEFT(D7,1),BDD!$A$9:$N$18,13,FALSE),VLOOKUP(LEFT(D7,1),BDD!$A$9:$N$18,14,FALSE))))</f>
        <v>0</v>
      </c>
      <c r="M7" s="65"/>
      <c r="N7" s="11" t="str">
        <f>IF(H7="","",(E7-(F7+G7))*(1-BDD!C$4))</f>
        <v/>
      </c>
      <c r="O7" s="11" t="str">
        <f t="shared" si="1"/>
        <v/>
      </c>
      <c r="P7" s="11" t="str">
        <f t="shared" si="2"/>
        <v/>
      </c>
      <c r="Q7" s="10">
        <f t="shared" si="6"/>
        <v>0</v>
      </c>
      <c r="R7" s="21">
        <f t="shared" si="3"/>
        <v>0</v>
      </c>
      <c r="S7"/>
    </row>
    <row r="8" spans="1:19" s="9" customFormat="1" x14ac:dyDescent="0.25">
      <c r="A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cours2",IF(AND(H8&gt;0,H9&gt;0),"en cours",IF(AND(O8=0,P8=0),"",)))))</f>
        <v>0</v>
      </c>
      <c r="B8" s="59"/>
      <c r="C8" s="59"/>
      <c r="D8" s="59"/>
      <c r="E8" s="59"/>
      <c r="F8" s="59"/>
      <c r="G8" s="59"/>
      <c r="H8" s="63"/>
      <c r="I8" s="10"/>
      <c r="J8" s="10" t="str">
        <f t="shared" si="4"/>
        <v/>
      </c>
      <c r="K8" s="10" t="str">
        <f t="shared" si="5"/>
        <v/>
      </c>
      <c r="L8" s="12">
        <f>IF(Tableau2[[#This Row],[Status]]=0,0,IF(Tableau2[[#This Row],[Status]]="en cours2",L7,IF(K8="normal",VLOOKUP(LEFT(D8,1),BDD!$A$9:$N$18,13,FALSE),VLOOKUP(LEFT(D8,1),BDD!$A$9:$N$18,14,FALSE))))</f>
        <v>0</v>
      </c>
      <c r="M8" s="65"/>
      <c r="N8" s="11" t="str">
        <f>IF(H8="","",(E8-(F8+G8))*(1-BDD!C$4))</f>
        <v/>
      </c>
      <c r="O8" s="11" t="str">
        <f t="shared" si="1"/>
        <v/>
      </c>
      <c r="P8" s="11" t="str">
        <f t="shared" si="2"/>
        <v/>
      </c>
      <c r="Q8" s="10">
        <f t="shared" si="6"/>
        <v>0</v>
      </c>
      <c r="R8" s="21">
        <f t="shared" si="3"/>
        <v>0</v>
      </c>
    </row>
    <row r="9" spans="1:19" s="9" customFormat="1" x14ac:dyDescent="0.25">
      <c r="A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cours2",IF(AND(H9&gt;0,H10&gt;0),"en cours",IF(AND(O9=0,P9=0),"",)))))</f>
        <v>0</v>
      </c>
      <c r="B9" s="59"/>
      <c r="C9" s="59"/>
      <c r="D9" s="59"/>
      <c r="E9" s="59"/>
      <c r="F9" s="59"/>
      <c r="G9" s="59"/>
      <c r="H9" s="63"/>
      <c r="I9" s="10"/>
      <c r="J9" s="10" t="str">
        <f t="shared" si="4"/>
        <v/>
      </c>
      <c r="K9" s="10" t="str">
        <f t="shared" si="5"/>
        <v/>
      </c>
      <c r="L9" s="12">
        <f>IF(Tableau2[[#This Row],[Status]]=0,0,IF(Tableau2[[#This Row],[Status]]="en cours2",L8,IF(K9="normal",VLOOKUP(LEFT(D9,1),BDD!$A$9:$N$18,13,FALSE),VLOOKUP(LEFT(D9,1),BDD!$A$9:$N$18,14,FALSE))))</f>
        <v>0</v>
      </c>
      <c r="M9" s="65"/>
      <c r="N9" s="11" t="str">
        <f>IF(H9="","",(E9-(F9+G9))*(1-BDD!C$4))</f>
        <v/>
      </c>
      <c r="O9" s="11" t="str">
        <f t="shared" si="1"/>
        <v/>
      </c>
      <c r="P9" s="11" t="str">
        <f t="shared" si="2"/>
        <v/>
      </c>
      <c r="Q9" s="10">
        <f t="shared" si="6"/>
        <v>0</v>
      </c>
      <c r="R9" s="21">
        <f t="shared" si="3"/>
        <v>0</v>
      </c>
    </row>
    <row r="10" spans="1:19" s="9" customFormat="1" x14ac:dyDescent="0.25">
      <c r="A1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cours2",IF(AND(H10&gt;0,H11&gt;0),"en cours",IF(AND(O10=0,P10=0),"",)))))</f>
        <v>0</v>
      </c>
      <c r="B10" s="59"/>
      <c r="C10" s="59"/>
      <c r="D10" s="59"/>
      <c r="E10" s="59"/>
      <c r="F10" s="59"/>
      <c r="G10" s="59"/>
      <c r="H10" s="63"/>
      <c r="I10" s="10"/>
      <c r="J10" s="10" t="str">
        <f t="shared" si="4"/>
        <v/>
      </c>
      <c r="K10" s="10" t="str">
        <f t="shared" si="5"/>
        <v/>
      </c>
      <c r="L10" s="12">
        <f>IF(Tableau2[[#This Row],[Status]]=0,0,IF(Tableau2[[#This Row],[Status]]="en cours2",L9,IF(K10="normal",VLOOKUP(LEFT(D10,1),BDD!$A$9:$N$18,13,FALSE),VLOOKUP(LEFT(D10,1),BDD!$A$9:$N$18,14,FALSE))))</f>
        <v>0</v>
      </c>
      <c r="M10" s="65"/>
      <c r="N10" s="11" t="str">
        <f>IF(H10="","",(E10-(F10+G10))*(1-BDD!C$4))</f>
        <v/>
      </c>
      <c r="O10" s="11" t="str">
        <f t="shared" si="1"/>
        <v/>
      </c>
      <c r="P10" s="11" t="str">
        <f t="shared" si="2"/>
        <v/>
      </c>
      <c r="Q10" s="10">
        <f t="shared" si="6"/>
        <v>0</v>
      </c>
      <c r="R10" s="21">
        <f t="shared" si="3"/>
        <v>0</v>
      </c>
    </row>
    <row r="11" spans="1:19" s="9" customFormat="1" x14ac:dyDescent="0.25">
      <c r="A1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cours2",IF(AND(H11&gt;0,H12&gt;0),"en cours",IF(AND(O11=0,P11=0),"",)))))</f>
        <v>0</v>
      </c>
      <c r="B11" s="59"/>
      <c r="C11" s="59"/>
      <c r="D11" s="59"/>
      <c r="E11" s="59"/>
      <c r="F11" s="59"/>
      <c r="G11" s="59"/>
      <c r="H11" s="63"/>
      <c r="I11" s="10"/>
      <c r="J11" s="10" t="str">
        <f t="shared" si="4"/>
        <v/>
      </c>
      <c r="K11" s="10" t="str">
        <f t="shared" si="5"/>
        <v/>
      </c>
      <c r="L11" s="12">
        <f>IF(Tableau2[[#This Row],[Status]]=0,0,IF(Tableau2[[#This Row],[Status]]="en cours2",L10,IF(K11="normal",VLOOKUP(LEFT(D11,1),BDD!$A$9:$N$18,13,FALSE),VLOOKUP(LEFT(D11,1),BDD!$A$9:$N$18,14,FALSE))))</f>
        <v>0</v>
      </c>
      <c r="M11" s="65"/>
      <c r="N11" s="11" t="str">
        <f>IF(H11="","",(E11-(F11+G11))*(1-BDD!C$4))</f>
        <v/>
      </c>
      <c r="O11" s="11" t="str">
        <f t="shared" si="1"/>
        <v/>
      </c>
      <c r="P11" s="11" t="str">
        <f t="shared" si="2"/>
        <v/>
      </c>
      <c r="Q11" s="10">
        <f t="shared" si="6"/>
        <v>0</v>
      </c>
      <c r="R11" s="21">
        <f t="shared" si="3"/>
        <v>0</v>
      </c>
    </row>
    <row r="12" spans="1:19" s="9" customFormat="1" x14ac:dyDescent="0.25">
      <c r="A1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cours2",IF(AND(H12&gt;0,H13&gt;0),"en cours",IF(AND(O12=0,P12=0),"",)))))</f>
        <v>0</v>
      </c>
      <c r="B12" s="59"/>
      <c r="C12" s="59"/>
      <c r="D12" s="59"/>
      <c r="E12" s="59"/>
      <c r="F12" s="59"/>
      <c r="G12" s="59"/>
      <c r="H12" s="63"/>
      <c r="I12" s="10"/>
      <c r="J12" s="10" t="str">
        <f t="shared" si="4"/>
        <v/>
      </c>
      <c r="K12" s="10" t="str">
        <f t="shared" si="5"/>
        <v/>
      </c>
      <c r="L12" s="12">
        <f>IF(Tableau2[[#This Row],[Status]]=0,0,IF(Tableau2[[#This Row],[Status]]="en cours2",L11,IF(K12="normal",VLOOKUP(LEFT(D12,1),BDD!$A$9:$N$18,13,FALSE),VLOOKUP(LEFT(D12,1),BDD!$A$9:$N$18,14,FALSE))))</f>
        <v>0</v>
      </c>
      <c r="M12" s="65"/>
      <c r="N12" s="11" t="str">
        <f>IF(H12="","",(E12-(F12+G12))*(1-BDD!C$4))</f>
        <v/>
      </c>
      <c r="O12" s="11" t="str">
        <f t="shared" si="1"/>
        <v/>
      </c>
      <c r="P12" s="11" t="str">
        <f t="shared" si="2"/>
        <v/>
      </c>
      <c r="Q12" s="10">
        <f t="shared" si="6"/>
        <v>0</v>
      </c>
      <c r="R12" s="21">
        <f t="shared" si="3"/>
        <v>0</v>
      </c>
    </row>
    <row r="13" spans="1:19" s="9" customFormat="1" x14ac:dyDescent="0.25">
      <c r="A1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cours2",IF(AND(H13&gt;0,H14&gt;0),"en cours",IF(AND(O13=0,P13=0),"",)))))</f>
        <v>0</v>
      </c>
      <c r="B13" s="59"/>
      <c r="C13" s="59"/>
      <c r="D13" s="59"/>
      <c r="E13" s="59"/>
      <c r="F13" s="59"/>
      <c r="G13" s="59"/>
      <c r="H13" s="63"/>
      <c r="I13" s="10"/>
      <c r="J13" s="10" t="str">
        <f t="shared" si="4"/>
        <v/>
      </c>
      <c r="K13" s="10" t="str">
        <f t="shared" si="5"/>
        <v/>
      </c>
      <c r="L13" s="12">
        <f>IF(Tableau2[[#This Row],[Status]]=0,0,IF(Tableau2[[#This Row],[Status]]="en cours2",L12,IF(K13="normal",VLOOKUP(LEFT(D13,1),BDD!$A$9:$N$18,13,FALSE),VLOOKUP(LEFT(D13,1),BDD!$A$9:$N$18,14,FALSE))))</f>
        <v>0</v>
      </c>
      <c r="M13" s="65"/>
      <c r="N13" s="11" t="str">
        <f>IF(H13="","",(E13-(F13+G13))*(1-BDD!C$4))</f>
        <v/>
      </c>
      <c r="O13" s="11" t="str">
        <f t="shared" si="1"/>
        <v/>
      </c>
      <c r="P13" s="11" t="str">
        <f t="shared" si="2"/>
        <v/>
      </c>
      <c r="Q13" s="10">
        <f t="shared" si="6"/>
        <v>0</v>
      </c>
      <c r="R13" s="21">
        <f t="shared" si="3"/>
        <v>0</v>
      </c>
    </row>
    <row r="14" spans="1:19" s="9" customFormat="1" x14ac:dyDescent="0.25">
      <c r="A1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cours2",IF(AND(H14&gt;0,H15&gt;0),"en cours",IF(AND(O14=0,P14=0),"",)))))</f>
        <v>0</v>
      </c>
      <c r="B14" s="59"/>
      <c r="C14" s="59"/>
      <c r="D14" s="59"/>
      <c r="E14" s="59"/>
      <c r="F14" s="59"/>
      <c r="G14" s="59"/>
      <c r="H14" s="63"/>
      <c r="I14" s="10"/>
      <c r="J14" s="10" t="str">
        <f t="shared" si="4"/>
        <v/>
      </c>
      <c r="K14" s="10" t="str">
        <f t="shared" si="5"/>
        <v/>
      </c>
      <c r="L14" s="12">
        <f>IF(Tableau2[[#This Row],[Status]]=0,0,IF(Tableau2[[#This Row],[Status]]="en cours2",L13,IF(K14="normal",VLOOKUP(LEFT(D14,1),BDD!$A$9:$N$18,13,FALSE),VLOOKUP(LEFT(D14,1),BDD!$A$9:$N$18,14,FALSE))))</f>
        <v>0</v>
      </c>
      <c r="M14" s="65"/>
      <c r="N14" s="11" t="str">
        <f>IF(H14="","",(E14-(F14+G14))*(1-BDD!C$4))</f>
        <v/>
      </c>
      <c r="O14" s="11" t="str">
        <f t="shared" si="1"/>
        <v/>
      </c>
      <c r="P14" s="11" t="str">
        <f t="shared" si="2"/>
        <v/>
      </c>
      <c r="Q14" s="10">
        <f t="shared" si="6"/>
        <v>0</v>
      </c>
      <c r="R14" s="21">
        <f t="shared" si="3"/>
        <v>0</v>
      </c>
    </row>
    <row r="15" spans="1:19" s="9" customFormat="1" x14ac:dyDescent="0.25">
      <c r="A1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cours2",IF(AND(H15&gt;0,H16&gt;0),"en cours",IF(AND(O15=0,P15=0),"",)))))</f>
        <v>0</v>
      </c>
      <c r="B15" s="59"/>
      <c r="C15" s="59"/>
      <c r="D15" s="59"/>
      <c r="E15" s="59"/>
      <c r="F15" s="59"/>
      <c r="G15" s="59"/>
      <c r="H15" s="63"/>
      <c r="I15" s="10"/>
      <c r="J15" s="10" t="str">
        <f t="shared" si="4"/>
        <v/>
      </c>
      <c r="K15" s="10" t="str">
        <f t="shared" si="5"/>
        <v/>
      </c>
      <c r="L15" s="12">
        <f>IF(Tableau2[[#This Row],[Status]]=0,0,IF(Tableau2[[#This Row],[Status]]="en cours2",L14,IF(K15="normal",VLOOKUP(LEFT(D15,1),BDD!$A$9:$N$18,13,FALSE),VLOOKUP(LEFT(D15,1),BDD!$A$9:$N$18,14,FALSE))))</f>
        <v>0</v>
      </c>
      <c r="M15" s="65"/>
      <c r="N15" s="11" t="str">
        <f>IF(H15="","",(E15-(F15+G15))*(1-BDD!C$4))</f>
        <v/>
      </c>
      <c r="O15" s="11" t="str">
        <f t="shared" si="1"/>
        <v/>
      </c>
      <c r="P15" s="11" t="str">
        <f t="shared" si="2"/>
        <v/>
      </c>
      <c r="Q15" s="10">
        <f t="shared" si="6"/>
        <v>0</v>
      </c>
      <c r="R15" s="21">
        <f t="shared" si="3"/>
        <v>0</v>
      </c>
    </row>
    <row r="16" spans="1:19" s="9" customFormat="1" x14ac:dyDescent="0.25">
      <c r="A1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cours2",IF(AND(H16&gt;0,H17&gt;0),"en cours",IF(AND(O16=0,P16=0),"",)))))</f>
        <v>0</v>
      </c>
      <c r="B16" s="59"/>
      <c r="C16" s="59"/>
      <c r="D16" s="59"/>
      <c r="E16" s="59"/>
      <c r="F16" s="59"/>
      <c r="G16" s="59"/>
      <c r="H16" s="63"/>
      <c r="I16" s="10"/>
      <c r="J16" s="10" t="str">
        <f t="shared" si="4"/>
        <v/>
      </c>
      <c r="K16" s="10" t="str">
        <f t="shared" si="5"/>
        <v/>
      </c>
      <c r="L16" s="12">
        <f>IF(Tableau2[[#This Row],[Status]]=0,0,IF(Tableau2[[#This Row],[Status]]="en cours2",L15,IF(K16="normal",VLOOKUP(LEFT(D16,1),BDD!$A$9:$N$18,13,FALSE),VLOOKUP(LEFT(D16,1),BDD!$A$9:$N$18,14,FALSE))))</f>
        <v>0</v>
      </c>
      <c r="M16" s="65"/>
      <c r="N16" s="11" t="str">
        <f>IF(H16="","",(E16-(F16+G16))*(1-BDD!C$4))</f>
        <v/>
      </c>
      <c r="O16" s="11" t="str">
        <f t="shared" si="1"/>
        <v/>
      </c>
      <c r="P16" s="11" t="str">
        <f t="shared" si="2"/>
        <v/>
      </c>
      <c r="Q16" s="10">
        <f t="shared" si="6"/>
        <v>0</v>
      </c>
      <c r="R16" s="21">
        <f t="shared" si="3"/>
        <v>0</v>
      </c>
    </row>
    <row r="17" spans="1:18" s="9" customFormat="1" x14ac:dyDescent="0.25">
      <c r="A1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cours2",IF(AND(H17&gt;0,H18&gt;0),"en cours",IF(AND(O17=0,P17=0),"",)))))</f>
        <v>0</v>
      </c>
      <c r="B17" s="59"/>
      <c r="C17" s="59"/>
      <c r="D17" s="59"/>
      <c r="E17" s="59"/>
      <c r="F17" s="59"/>
      <c r="G17" s="59"/>
      <c r="H17" s="63"/>
      <c r="I17" s="10"/>
      <c r="J17" s="10" t="str">
        <f t="shared" si="4"/>
        <v/>
      </c>
      <c r="K17" s="10" t="str">
        <f t="shared" si="5"/>
        <v/>
      </c>
      <c r="L17" s="12">
        <f>IF(Tableau2[[#This Row],[Status]]=0,0,IF(Tableau2[[#This Row],[Status]]="en cours2",L16,IF(K17="normal",VLOOKUP(LEFT(D17,1),BDD!$A$9:$N$18,13,FALSE),VLOOKUP(LEFT(D17,1),BDD!$A$9:$N$18,14,FALSE))))</f>
        <v>0</v>
      </c>
      <c r="M17" s="65"/>
      <c r="N17" s="11" t="str">
        <f>IF(H17="","",(E17-(F17+G17))*(1-BDD!C$4))</f>
        <v/>
      </c>
      <c r="O17" s="11" t="str">
        <f t="shared" si="1"/>
        <v/>
      </c>
      <c r="P17" s="11" t="str">
        <f t="shared" si="2"/>
        <v/>
      </c>
      <c r="Q17" s="10">
        <f t="shared" si="6"/>
        <v>0</v>
      </c>
      <c r="R17" s="21">
        <f t="shared" si="3"/>
        <v>0</v>
      </c>
    </row>
    <row r="18" spans="1:18" s="9" customFormat="1" x14ac:dyDescent="0.25">
      <c r="A1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cours2",IF(AND(H18&gt;0,H19&gt;0),"en cours",IF(AND(O18=0,P18=0),"",)))))</f>
        <v>0</v>
      </c>
      <c r="B18" s="59"/>
      <c r="C18" s="59"/>
      <c r="D18" s="59"/>
      <c r="E18" s="59"/>
      <c r="F18" s="59"/>
      <c r="G18" s="59"/>
      <c r="H18" s="63"/>
      <c r="I18" s="10"/>
      <c r="J18" s="10" t="str">
        <f t="shared" si="4"/>
        <v/>
      </c>
      <c r="K18" s="10" t="str">
        <f t="shared" si="5"/>
        <v/>
      </c>
      <c r="L18" s="12">
        <f>IF(Tableau2[[#This Row],[Status]]=0,0,IF(Tableau2[[#This Row],[Status]]="en cours2",L17,IF(K18="normal",VLOOKUP(LEFT(D18,1),BDD!$A$9:$N$18,13,FALSE),VLOOKUP(LEFT(D18,1),BDD!$A$9:$N$18,14,FALSE))))</f>
        <v>0</v>
      </c>
      <c r="M18" s="65"/>
      <c r="N18" s="11" t="str">
        <f>IF(H18="","",(E18-(F18+G18))*(1-BDD!C$4))</f>
        <v/>
      </c>
      <c r="O18" s="11" t="str">
        <f t="shared" si="1"/>
        <v/>
      </c>
      <c r="P18" s="11" t="str">
        <f t="shared" si="2"/>
        <v/>
      </c>
      <c r="Q18" s="10">
        <f t="shared" si="6"/>
        <v>0</v>
      </c>
      <c r="R18" s="21">
        <f t="shared" si="3"/>
        <v>0</v>
      </c>
    </row>
    <row r="19" spans="1:18" s="9" customFormat="1" x14ac:dyDescent="0.25">
      <c r="A1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cours2",IF(AND(H19&gt;0,H20&gt;0),"en cours",IF(AND(O19=0,P19=0),"",)))))</f>
        <v>0</v>
      </c>
      <c r="B19" s="59"/>
      <c r="C19" s="59"/>
      <c r="D19" s="59"/>
      <c r="E19" s="59"/>
      <c r="F19" s="59"/>
      <c r="G19" s="59"/>
      <c r="H19" s="63"/>
      <c r="I19" s="10"/>
      <c r="J19" s="10" t="str">
        <f t="shared" si="4"/>
        <v/>
      </c>
      <c r="K19" s="10" t="str">
        <f t="shared" si="5"/>
        <v/>
      </c>
      <c r="L19" s="12">
        <f>IF(Tableau2[[#This Row],[Status]]=0,0,IF(Tableau2[[#This Row],[Status]]="en cours2",L18,IF(K19="normal",VLOOKUP(LEFT(D19,1),BDD!$A$9:$N$18,13,FALSE),VLOOKUP(LEFT(D19,1),BDD!$A$9:$N$18,14,FALSE))))</f>
        <v>0</v>
      </c>
      <c r="M19" s="65"/>
      <c r="N19" s="11" t="str">
        <f>IF(H19="","",(E19-(F19+G19))*(1-BDD!C$4))</f>
        <v/>
      </c>
      <c r="O19" s="11" t="str">
        <f t="shared" si="1"/>
        <v/>
      </c>
      <c r="P19" s="11" t="str">
        <f t="shared" si="2"/>
        <v/>
      </c>
      <c r="Q19" s="10">
        <f t="shared" si="6"/>
        <v>0</v>
      </c>
      <c r="R19" s="21">
        <f t="shared" si="3"/>
        <v>0</v>
      </c>
    </row>
    <row r="20" spans="1:18" s="9" customFormat="1" x14ac:dyDescent="0.25">
      <c r="A2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cours2",IF(AND(H20&gt;0,H21&gt;0),"en cours",IF(AND(O20=0,P20=0),"",)))))</f>
        <v>0</v>
      </c>
      <c r="B20" s="59"/>
      <c r="C20" s="59"/>
      <c r="D20" s="59"/>
      <c r="E20" s="59"/>
      <c r="F20" s="59"/>
      <c r="G20" s="59"/>
      <c r="H20" s="63"/>
      <c r="I20" s="10"/>
      <c r="J20" s="10" t="str">
        <f t="shared" si="4"/>
        <v/>
      </c>
      <c r="K20" s="10" t="str">
        <f t="shared" si="5"/>
        <v/>
      </c>
      <c r="L20" s="12">
        <f>IF(Tableau2[[#This Row],[Status]]=0,0,IF(Tableau2[[#This Row],[Status]]="en cours2",L19,IF(K20="normal",VLOOKUP(LEFT(D20,1),BDD!$A$9:$N$18,13,FALSE),VLOOKUP(LEFT(D20,1),BDD!$A$9:$N$18,14,FALSE))))</f>
        <v>0</v>
      </c>
      <c r="M20" s="65"/>
      <c r="N20" s="11" t="str">
        <f>IF(H20="","",(E20-(F20+G20))*(1-BDD!C$4))</f>
        <v/>
      </c>
      <c r="O20" s="11" t="str">
        <f t="shared" si="1"/>
        <v/>
      </c>
      <c r="P20" s="11" t="str">
        <f t="shared" si="2"/>
        <v/>
      </c>
      <c r="Q20" s="10">
        <f t="shared" si="6"/>
        <v>0</v>
      </c>
      <c r="R20" s="21">
        <f t="shared" si="3"/>
        <v>0</v>
      </c>
    </row>
    <row r="21" spans="1:18" s="9" customFormat="1" x14ac:dyDescent="0.25">
      <c r="A2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cours2",IF(AND(H21&gt;0,H22&gt;0),"en cours",IF(AND(O21=0,P21=0),"",)))))</f>
        <v>0</v>
      </c>
      <c r="B21" s="59"/>
      <c r="C21" s="59"/>
      <c r="D21" s="59"/>
      <c r="E21" s="59"/>
      <c r="F21" s="59"/>
      <c r="G21" s="59"/>
      <c r="H21" s="63"/>
      <c r="I21" s="10"/>
      <c r="J21" s="10" t="str">
        <f t="shared" si="4"/>
        <v/>
      </c>
      <c r="K21" s="10" t="str">
        <f t="shared" si="5"/>
        <v/>
      </c>
      <c r="L21" s="12">
        <f>IF(Tableau2[[#This Row],[Status]]=0,0,IF(Tableau2[[#This Row],[Status]]="en cours2",L20,IF(K21="normal",VLOOKUP(LEFT(D21,1),BDD!$A$9:$N$18,13,FALSE),VLOOKUP(LEFT(D21,1),BDD!$A$9:$N$18,14,FALSE))))</f>
        <v>0</v>
      </c>
      <c r="M21" s="65"/>
      <c r="N21" s="11" t="str">
        <f>IF(H21="","",(E21-(F21+G21))*(1-BDD!C$4))</f>
        <v/>
      </c>
      <c r="O21" s="11" t="str">
        <f t="shared" si="1"/>
        <v/>
      </c>
      <c r="P21" s="11" t="str">
        <f t="shared" si="2"/>
        <v/>
      </c>
      <c r="Q21" s="10">
        <f t="shared" si="6"/>
        <v>0</v>
      </c>
      <c r="R21" s="21">
        <f t="shared" si="3"/>
        <v>0</v>
      </c>
    </row>
    <row r="22" spans="1:18" s="9" customFormat="1" x14ac:dyDescent="0.25">
      <c r="A2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cours2",IF(AND(H22&gt;0,H23&gt;0),"en cours",IF(AND(O22=0,P22=0),"",)))))</f>
        <v>0</v>
      </c>
      <c r="B22" s="59"/>
      <c r="C22" s="59"/>
      <c r="D22" s="59"/>
      <c r="E22" s="59"/>
      <c r="F22" s="59"/>
      <c r="G22" s="59"/>
      <c r="H22" s="63"/>
      <c r="I22" s="10"/>
      <c r="J22" s="10" t="str">
        <f t="shared" si="4"/>
        <v/>
      </c>
      <c r="K22" s="10" t="str">
        <f t="shared" si="5"/>
        <v/>
      </c>
      <c r="L22" s="12">
        <f>IF(Tableau2[[#This Row],[Status]]=0,0,IF(Tableau2[[#This Row],[Status]]="en cours2",L21,IF(K22="normal",VLOOKUP(LEFT(D22,1),BDD!$A$9:$N$18,13,FALSE),VLOOKUP(LEFT(D22,1),BDD!$A$9:$N$18,14,FALSE))))</f>
        <v>0</v>
      </c>
      <c r="M22" s="65"/>
      <c r="N22" s="11" t="str">
        <f>IF(H22="","",(E22-(F22+G22))*(1-BDD!C$4))</f>
        <v/>
      </c>
      <c r="O22" s="11" t="str">
        <f t="shared" si="1"/>
        <v/>
      </c>
      <c r="P22" s="11" t="str">
        <f t="shared" si="2"/>
        <v/>
      </c>
      <c r="Q22" s="10">
        <f t="shared" si="6"/>
        <v>0</v>
      </c>
      <c r="R22" s="21">
        <f t="shared" si="3"/>
        <v>0</v>
      </c>
    </row>
    <row r="23" spans="1:18" s="9" customFormat="1" x14ac:dyDescent="0.25">
      <c r="A2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cours2",IF(AND(H23&gt;0,H24&gt;0),"en cours",IF(AND(O23=0,P23=0),"",)))))</f>
        <v>0</v>
      </c>
      <c r="B23" s="59"/>
      <c r="C23" s="59"/>
      <c r="D23" s="59"/>
      <c r="E23" s="59"/>
      <c r="F23" s="59"/>
      <c r="G23" s="59"/>
      <c r="H23" s="63"/>
      <c r="I23" s="10"/>
      <c r="J23" s="10" t="str">
        <f t="shared" si="4"/>
        <v/>
      </c>
      <c r="K23" s="10" t="str">
        <f t="shared" si="5"/>
        <v/>
      </c>
      <c r="L23" s="12">
        <f>IF(Tableau2[[#This Row],[Status]]=0,0,IF(Tableau2[[#This Row],[Status]]="en cours2",L22,IF(K23="normal",VLOOKUP(LEFT(D23,1),BDD!$A$9:$N$18,13,FALSE),VLOOKUP(LEFT(D23,1),BDD!$A$9:$N$18,14,FALSE))))</f>
        <v>0</v>
      </c>
      <c r="M23" s="65"/>
      <c r="N23" s="11" t="str">
        <f>IF(H23="","",(E23-(F23+G23))*(1-BDD!C$4))</f>
        <v/>
      </c>
      <c r="O23" s="11" t="str">
        <f t="shared" si="1"/>
        <v/>
      </c>
      <c r="P23" s="11" t="str">
        <f t="shared" si="2"/>
        <v/>
      </c>
      <c r="Q23" s="10">
        <f t="shared" si="6"/>
        <v>0</v>
      </c>
      <c r="R23" s="21">
        <f t="shared" si="3"/>
        <v>0</v>
      </c>
    </row>
    <row r="24" spans="1:18" s="9" customFormat="1" x14ac:dyDescent="0.25">
      <c r="A2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cours2",IF(AND(H24&gt;0,H25&gt;0),"en cours",IF(AND(O24=0,P24=0),"",)))))</f>
        <v>0</v>
      </c>
      <c r="B24" s="59"/>
      <c r="C24" s="59"/>
      <c r="D24" s="59"/>
      <c r="E24" s="59"/>
      <c r="F24" s="59"/>
      <c r="G24" s="59"/>
      <c r="H24" s="63"/>
      <c r="I24" s="10"/>
      <c r="J24" s="10" t="str">
        <f t="shared" si="4"/>
        <v/>
      </c>
      <c r="K24" s="10" t="str">
        <f t="shared" si="5"/>
        <v/>
      </c>
      <c r="L24" s="12">
        <f>IF(Tableau2[[#This Row],[Status]]=0,0,IF(Tableau2[[#This Row],[Status]]="en cours2",L23,IF(K24="normal",VLOOKUP(LEFT(D24,1),BDD!$A$9:$N$18,13,FALSE),VLOOKUP(LEFT(D24,1),BDD!$A$9:$N$18,14,FALSE))))</f>
        <v>0</v>
      </c>
      <c r="M24" s="65"/>
      <c r="N24" s="11" t="str">
        <f>IF(H24="","",(E24-(F24+G24))*(1-BDD!C$4))</f>
        <v/>
      </c>
      <c r="O24" s="11" t="str">
        <f t="shared" si="1"/>
        <v/>
      </c>
      <c r="P24" s="11" t="str">
        <f t="shared" si="2"/>
        <v/>
      </c>
      <c r="Q24" s="10">
        <f t="shared" si="6"/>
        <v>0</v>
      </c>
      <c r="R24" s="21">
        <f t="shared" si="3"/>
        <v>0</v>
      </c>
    </row>
    <row r="25" spans="1:18" s="9" customFormat="1" x14ac:dyDescent="0.25">
      <c r="A2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cours2",IF(AND(H25&gt;0,H26&gt;0),"en cours",IF(AND(O25=0,P25=0),"",)))))</f>
        <v>0</v>
      </c>
      <c r="B25" s="59"/>
      <c r="C25" s="59"/>
      <c r="D25" s="59"/>
      <c r="E25" s="59"/>
      <c r="F25" s="59"/>
      <c r="G25" s="59"/>
      <c r="H25" s="63"/>
      <c r="I25" s="10"/>
      <c r="J25" s="10" t="str">
        <f t="shared" si="4"/>
        <v/>
      </c>
      <c r="K25" s="10" t="str">
        <f t="shared" si="5"/>
        <v/>
      </c>
      <c r="L25" s="12">
        <f>IF(Tableau2[[#This Row],[Status]]=0,0,IF(Tableau2[[#This Row],[Status]]="en cours2",L24,IF(K25="normal",VLOOKUP(LEFT(D25,1),BDD!$A$9:$N$18,13,FALSE),VLOOKUP(LEFT(D25,1),BDD!$A$9:$N$18,14,FALSE))))</f>
        <v>0</v>
      </c>
      <c r="M25" s="65"/>
      <c r="N25" s="11" t="str">
        <f>IF(H25="","",(E25-(F25+G25))*(1-BDD!C$4))</f>
        <v/>
      </c>
      <c r="O25" s="11" t="str">
        <f t="shared" si="1"/>
        <v/>
      </c>
      <c r="P25" s="11" t="str">
        <f t="shared" si="2"/>
        <v/>
      </c>
      <c r="Q25" s="10">
        <f t="shared" si="6"/>
        <v>0</v>
      </c>
      <c r="R25" s="21">
        <f t="shared" si="3"/>
        <v>0</v>
      </c>
    </row>
    <row r="26" spans="1:18" s="9" customFormat="1" x14ac:dyDescent="0.25">
      <c r="A2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cours2",IF(AND(H26&gt;0,H27&gt;0),"en cours",IF(AND(O26=0,P26=0),"",)))))</f>
        <v>0</v>
      </c>
      <c r="B26" s="59"/>
      <c r="C26" s="59"/>
      <c r="D26" s="59"/>
      <c r="E26" s="59"/>
      <c r="F26" s="59"/>
      <c r="G26" s="59"/>
      <c r="H26" s="63"/>
      <c r="I26" s="10"/>
      <c r="J26" s="10" t="str">
        <f t="shared" si="4"/>
        <v/>
      </c>
      <c r="K26" s="10" t="str">
        <f t="shared" si="5"/>
        <v/>
      </c>
      <c r="L26" s="12">
        <f>IF(Tableau2[[#This Row],[Status]]=0,0,IF(Tableau2[[#This Row],[Status]]="en cours2",L25,IF(K26="normal",VLOOKUP(LEFT(D26,1),BDD!$A$9:$N$18,13,FALSE),VLOOKUP(LEFT(D26,1),BDD!$A$9:$N$18,14,FALSE))))</f>
        <v>0</v>
      </c>
      <c r="M26" s="65"/>
      <c r="N26" s="11" t="str">
        <f>IF(H26="","",(E26-(F26+G26))*(1-BDD!C$4))</f>
        <v/>
      </c>
      <c r="O26" s="11" t="str">
        <f t="shared" si="1"/>
        <v/>
      </c>
      <c r="P26" s="11" t="str">
        <f t="shared" si="2"/>
        <v/>
      </c>
      <c r="Q26" s="10">
        <f t="shared" si="6"/>
        <v>0</v>
      </c>
      <c r="R26" s="21">
        <f t="shared" si="3"/>
        <v>0</v>
      </c>
    </row>
    <row r="27" spans="1:18" s="9" customFormat="1" x14ac:dyDescent="0.25">
      <c r="A2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cours2",IF(AND(H27&gt;0,H28&gt;0),"en cours",IF(AND(O27=0,P27=0),"",)))))</f>
        <v>0</v>
      </c>
      <c r="B27" s="59"/>
      <c r="C27" s="59"/>
      <c r="D27" s="59"/>
      <c r="E27" s="59"/>
      <c r="F27" s="59"/>
      <c r="G27" s="59"/>
      <c r="H27" s="63"/>
      <c r="I27" s="10"/>
      <c r="J27" s="10" t="str">
        <f t="shared" si="4"/>
        <v/>
      </c>
      <c r="K27" s="10" t="str">
        <f t="shared" si="5"/>
        <v/>
      </c>
      <c r="L27" s="12">
        <f>IF(Tableau2[[#This Row],[Status]]=0,0,IF(Tableau2[[#This Row],[Status]]="en cours2",L26,IF(K27="normal",VLOOKUP(LEFT(D27,1),BDD!$A$9:$N$18,13,FALSE),VLOOKUP(LEFT(D27,1),BDD!$A$9:$N$18,14,FALSE))))</f>
        <v>0</v>
      </c>
      <c r="M27" s="65"/>
      <c r="N27" s="11" t="str">
        <f>IF(H27="","",(E27-(F27+G27))*(1-BDD!C$4))</f>
        <v/>
      </c>
      <c r="O27" s="11" t="str">
        <f t="shared" si="1"/>
        <v/>
      </c>
      <c r="P27" s="11" t="str">
        <f t="shared" si="2"/>
        <v/>
      </c>
      <c r="Q27" s="10">
        <f t="shared" si="6"/>
        <v>0</v>
      </c>
      <c r="R27" s="21">
        <f t="shared" si="3"/>
        <v>0</v>
      </c>
    </row>
    <row r="28" spans="1:18" s="9" customFormat="1" x14ac:dyDescent="0.25">
      <c r="A2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cours2",IF(AND(H28&gt;0,H29&gt;0),"en cours",IF(AND(O28=0,P28=0),"",)))))</f>
        <v>0</v>
      </c>
      <c r="B28" s="59"/>
      <c r="C28" s="59"/>
      <c r="D28" s="59"/>
      <c r="E28" s="59"/>
      <c r="F28" s="59"/>
      <c r="G28" s="59"/>
      <c r="H28" s="63"/>
      <c r="I28" s="10"/>
      <c r="J28" s="10" t="str">
        <f t="shared" si="4"/>
        <v/>
      </c>
      <c r="K28" s="10" t="str">
        <f t="shared" si="5"/>
        <v/>
      </c>
      <c r="L28" s="12">
        <f>IF(Tableau2[[#This Row],[Status]]=0,0,IF(Tableau2[[#This Row],[Status]]="en cours2",L27,IF(K28="normal",VLOOKUP(LEFT(D28,1),BDD!$A$9:$N$18,13,FALSE),VLOOKUP(LEFT(D28,1),BDD!$A$9:$N$18,14,FALSE))))</f>
        <v>0</v>
      </c>
      <c r="M28" s="65"/>
      <c r="N28" s="11" t="str">
        <f>IF(H28="","",(E28-(F28+G28))*(1-BDD!C$4))</f>
        <v/>
      </c>
      <c r="O28" s="11" t="str">
        <f t="shared" si="1"/>
        <v/>
      </c>
      <c r="P28" s="11" t="str">
        <f t="shared" si="2"/>
        <v/>
      </c>
      <c r="Q28" s="10">
        <f t="shared" si="6"/>
        <v>0</v>
      </c>
      <c r="R28" s="21">
        <f t="shared" si="3"/>
        <v>0</v>
      </c>
    </row>
    <row r="29" spans="1:18" s="9" customFormat="1" x14ac:dyDescent="0.25">
      <c r="A2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cours2",IF(AND(H29&gt;0,H30&gt;0),"en cours",IF(AND(O29=0,P29=0),"",)))))</f>
        <v>0</v>
      </c>
      <c r="B29" s="59"/>
      <c r="C29" s="59"/>
      <c r="D29" s="59"/>
      <c r="E29" s="59"/>
      <c r="F29" s="59"/>
      <c r="G29" s="59"/>
      <c r="H29" s="63"/>
      <c r="I29" s="10"/>
      <c r="J29" s="10" t="str">
        <f t="shared" si="4"/>
        <v/>
      </c>
      <c r="K29" s="10" t="str">
        <f t="shared" si="5"/>
        <v/>
      </c>
      <c r="L29" s="12">
        <f>IF(Tableau2[[#This Row],[Status]]=0,0,IF(Tableau2[[#This Row],[Status]]="en cours2",L28,IF(K29="normal",VLOOKUP(LEFT(D29,1),BDD!$A$9:$N$18,13,FALSE),VLOOKUP(LEFT(D29,1),BDD!$A$9:$N$18,14,FALSE))))</f>
        <v>0</v>
      </c>
      <c r="M29" s="65"/>
      <c r="N29" s="11" t="str">
        <f>IF(H29="","",(E29-(F29+G29))*(1-BDD!C$4))</f>
        <v/>
      </c>
      <c r="O29" s="11" t="str">
        <f t="shared" si="1"/>
        <v/>
      </c>
      <c r="P29" s="11" t="str">
        <f t="shared" si="2"/>
        <v/>
      </c>
      <c r="Q29" s="10">
        <f t="shared" si="6"/>
        <v>0</v>
      </c>
      <c r="R29" s="21">
        <f t="shared" si="3"/>
        <v>0</v>
      </c>
    </row>
    <row r="30" spans="1:18" s="9" customFormat="1" x14ac:dyDescent="0.25">
      <c r="A3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cours2",IF(AND(H30&gt;0,H31&gt;0),"en cours",IF(AND(O30=0,P30=0),"",)))))</f>
        <v>0</v>
      </c>
      <c r="B30" s="59"/>
      <c r="C30" s="59"/>
      <c r="D30" s="59"/>
      <c r="E30" s="59"/>
      <c r="F30" s="59"/>
      <c r="G30" s="59"/>
      <c r="H30" s="63"/>
      <c r="I30" s="10"/>
      <c r="J30" s="10" t="str">
        <f t="shared" si="4"/>
        <v/>
      </c>
      <c r="K30" s="10" t="str">
        <f t="shared" si="5"/>
        <v/>
      </c>
      <c r="L30" s="12">
        <f>IF(Tableau2[[#This Row],[Status]]=0,0,IF(Tableau2[[#This Row],[Status]]="en cours2",L29,IF(K30="normal",VLOOKUP(LEFT(D30,1),BDD!$A$9:$N$18,13,FALSE),VLOOKUP(LEFT(D30,1),BDD!$A$9:$N$18,14,FALSE))))</f>
        <v>0</v>
      </c>
      <c r="M30" s="65"/>
      <c r="N30" s="11" t="str">
        <f>IF(H30="","",(E30-(F30+G30))*(1-BDD!C$4))</f>
        <v/>
      </c>
      <c r="O30" s="11" t="str">
        <f t="shared" si="1"/>
        <v/>
      </c>
      <c r="P30" s="11" t="str">
        <f t="shared" si="2"/>
        <v/>
      </c>
      <c r="Q30" s="10">
        <f t="shared" si="6"/>
        <v>0</v>
      </c>
      <c r="R30" s="21">
        <f t="shared" si="3"/>
        <v>0</v>
      </c>
    </row>
    <row r="31" spans="1:18" s="9" customFormat="1" x14ac:dyDescent="0.25">
      <c r="A3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cours2",IF(AND(H31&gt;0,H32&gt;0),"en cours",IF(AND(O31=0,P31=0),"",)))))</f>
        <v>0</v>
      </c>
      <c r="B31" s="59"/>
      <c r="C31" s="59"/>
      <c r="D31" s="59"/>
      <c r="E31" s="59"/>
      <c r="F31" s="59"/>
      <c r="G31" s="59"/>
      <c r="H31" s="63"/>
      <c r="I31" s="10"/>
      <c r="J31" s="10" t="str">
        <f t="shared" si="4"/>
        <v/>
      </c>
      <c r="K31" s="10" t="str">
        <f t="shared" si="5"/>
        <v/>
      </c>
      <c r="L31" s="12">
        <f>IF(Tableau2[[#This Row],[Status]]=0,0,IF(Tableau2[[#This Row],[Status]]="en cours2",L30,IF(K31="normal",VLOOKUP(LEFT(D31,1),BDD!$A$9:$N$18,13,FALSE),VLOOKUP(LEFT(D31,1),BDD!$A$9:$N$18,14,FALSE))))</f>
        <v>0</v>
      </c>
      <c r="M31" s="65"/>
      <c r="N31" s="11" t="str">
        <f>IF(H31="","",(E31-(F31+G31))*(1-BDD!C$4))</f>
        <v/>
      </c>
      <c r="O31" s="11" t="str">
        <f t="shared" si="1"/>
        <v/>
      </c>
      <c r="P31" s="11" t="str">
        <f t="shared" si="2"/>
        <v/>
      </c>
      <c r="Q31" s="10">
        <f t="shared" si="6"/>
        <v>0</v>
      </c>
      <c r="R31" s="21">
        <f t="shared" si="3"/>
        <v>0</v>
      </c>
    </row>
    <row r="32" spans="1:18" s="9" customFormat="1" x14ac:dyDescent="0.25">
      <c r="A3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cours2",IF(AND(H32&gt;0,H33&gt;0),"en cours",IF(AND(O32=0,P32=0),"",)))))</f>
        <v>0</v>
      </c>
      <c r="B32" s="59"/>
      <c r="C32" s="59"/>
      <c r="D32" s="59"/>
      <c r="E32" s="59"/>
      <c r="F32" s="59"/>
      <c r="G32" s="59"/>
      <c r="H32" s="63"/>
      <c r="I32" s="10"/>
      <c r="J32" s="10" t="str">
        <f t="shared" si="4"/>
        <v/>
      </c>
      <c r="K32" s="10" t="str">
        <f t="shared" si="5"/>
        <v/>
      </c>
      <c r="L32" s="12">
        <f>IF(Tableau2[[#This Row],[Status]]=0,0,IF(Tableau2[[#This Row],[Status]]="en cours2",L31,IF(K32="normal",VLOOKUP(LEFT(D32,1),BDD!$A$9:$N$18,13,FALSE),VLOOKUP(LEFT(D32,1),BDD!$A$9:$N$18,14,FALSE))))</f>
        <v>0</v>
      </c>
      <c r="M32" s="65"/>
      <c r="N32" s="11" t="str">
        <f>IF(H32="","",(E32-(F32+G32))*(1-BDD!C$4))</f>
        <v/>
      </c>
      <c r="O32" s="11" t="str">
        <f t="shared" si="1"/>
        <v/>
      </c>
      <c r="P32" s="11" t="str">
        <f t="shared" si="2"/>
        <v/>
      </c>
      <c r="Q32" s="10">
        <f t="shared" si="6"/>
        <v>0</v>
      </c>
      <c r="R32" s="21">
        <f t="shared" si="3"/>
        <v>0</v>
      </c>
    </row>
    <row r="33" spans="1:18" s="9" customFormat="1" x14ac:dyDescent="0.25">
      <c r="A3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cours2",IF(AND(H33&gt;0,H34&gt;0),"en cours",IF(AND(O33=0,P33=0),"",)))))</f>
        <v>0</v>
      </c>
      <c r="B33" s="59"/>
      <c r="C33" s="59"/>
      <c r="D33" s="59"/>
      <c r="E33" s="59"/>
      <c r="F33" s="59"/>
      <c r="G33" s="59"/>
      <c r="H33" s="63"/>
      <c r="I33" s="10"/>
      <c r="J33" s="10" t="str">
        <f t="shared" si="4"/>
        <v/>
      </c>
      <c r="K33" s="10" t="str">
        <f t="shared" si="5"/>
        <v/>
      </c>
      <c r="L33" s="12">
        <f>IF(Tableau2[[#This Row],[Status]]=0,0,IF(Tableau2[[#This Row],[Status]]="en cours2",L32,IF(K33="normal",VLOOKUP(LEFT(D33,1),BDD!$A$9:$N$18,13,FALSE),VLOOKUP(LEFT(D33,1),BDD!$A$9:$N$18,14,FALSE))))</f>
        <v>0</v>
      </c>
      <c r="M33" s="65"/>
      <c r="N33" s="11" t="str">
        <f>IF(H33="","",(E33-(F33+G33))*(1-BDD!C$4))</f>
        <v/>
      </c>
      <c r="O33" s="11" t="str">
        <f t="shared" si="1"/>
        <v/>
      </c>
      <c r="P33" s="11" t="str">
        <f t="shared" si="2"/>
        <v/>
      </c>
      <c r="Q33" s="10">
        <f t="shared" si="6"/>
        <v>0</v>
      </c>
      <c r="R33" s="21">
        <f t="shared" si="3"/>
        <v>0</v>
      </c>
    </row>
    <row r="34" spans="1:18" s="9" customFormat="1" x14ac:dyDescent="0.25">
      <c r="A3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cours2",IF(AND(H34&gt;0,H35&gt;0),"en cours",IF(AND(O34=0,P34=0),"",)))))</f>
        <v>0</v>
      </c>
      <c r="B34" s="59"/>
      <c r="C34" s="59"/>
      <c r="D34" s="59"/>
      <c r="E34" s="59"/>
      <c r="F34" s="59"/>
      <c r="G34" s="59"/>
      <c r="H34" s="63"/>
      <c r="I34" s="10"/>
      <c r="J34" s="10" t="str">
        <f t="shared" si="4"/>
        <v/>
      </c>
      <c r="K34" s="10" t="str">
        <f t="shared" si="5"/>
        <v/>
      </c>
      <c r="L34" s="12">
        <f>IF(Tableau2[[#This Row],[Status]]=0,0,IF(Tableau2[[#This Row],[Status]]="en cours2",L33,IF(K34="normal",VLOOKUP(LEFT(D34,1),BDD!$A$9:$N$18,13,FALSE),VLOOKUP(LEFT(D34,1),BDD!$A$9:$N$18,14,FALSE))))</f>
        <v>0</v>
      </c>
      <c r="M34" s="65"/>
      <c r="N34" s="11" t="str">
        <f>IF(H34="","",(E34-(F34+G34))*(1-BDD!C$4))</f>
        <v/>
      </c>
      <c r="O34" s="11" t="str">
        <f t="shared" si="1"/>
        <v/>
      </c>
      <c r="P34" s="11" t="str">
        <f t="shared" si="2"/>
        <v/>
      </c>
      <c r="Q34" s="10">
        <f t="shared" si="6"/>
        <v>0</v>
      </c>
      <c r="R34" s="21">
        <f t="shared" si="3"/>
        <v>0</v>
      </c>
    </row>
    <row r="35" spans="1:18" s="9" customFormat="1" x14ac:dyDescent="0.25">
      <c r="A3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cours2",IF(AND(H35&gt;0,H36&gt;0),"en cours",IF(AND(O35=0,P35=0),"",)))))</f>
        <v>0</v>
      </c>
      <c r="B35" s="59"/>
      <c r="C35" s="59"/>
      <c r="D35" s="59"/>
      <c r="E35" s="59"/>
      <c r="F35" s="59"/>
      <c r="G35" s="59"/>
      <c r="H35" s="63"/>
      <c r="I35" s="10"/>
      <c r="J35" s="10" t="str">
        <f t="shared" si="4"/>
        <v/>
      </c>
      <c r="K35" s="10" t="str">
        <f t="shared" si="5"/>
        <v/>
      </c>
      <c r="L35" s="12">
        <f>IF(Tableau2[[#This Row],[Status]]=0,0,IF(Tableau2[[#This Row],[Status]]="en cours2",L34,IF(K35="normal",VLOOKUP(LEFT(D35,1),BDD!$A$9:$N$18,13,FALSE),VLOOKUP(LEFT(D35,1),BDD!$A$9:$N$18,14,FALSE))))</f>
        <v>0</v>
      </c>
      <c r="M35" s="65"/>
      <c r="N35" s="11" t="str">
        <f>IF(H35="","",(E35-(F35+G35))*(1-BDD!C$4))</f>
        <v/>
      </c>
      <c r="O35" s="11" t="str">
        <f t="shared" si="1"/>
        <v/>
      </c>
      <c r="P35" s="11" t="str">
        <f t="shared" si="2"/>
        <v/>
      </c>
      <c r="Q35" s="10">
        <f t="shared" si="6"/>
        <v>0</v>
      </c>
      <c r="R35" s="21">
        <f t="shared" si="3"/>
        <v>0</v>
      </c>
    </row>
    <row r="36" spans="1:18" s="9" customFormat="1" x14ac:dyDescent="0.25">
      <c r="A3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cours2",IF(AND(H36&gt;0,H37&gt;0),"en cours",IF(AND(O36=0,P36=0),"",)))))</f>
        <v>0</v>
      </c>
      <c r="B36" s="59"/>
      <c r="C36" s="59"/>
      <c r="D36" s="59"/>
      <c r="E36" s="59"/>
      <c r="F36" s="59"/>
      <c r="G36" s="59"/>
      <c r="H36" s="63"/>
      <c r="I36" s="10"/>
      <c r="J36" s="10" t="str">
        <f t="shared" si="4"/>
        <v/>
      </c>
      <c r="K36" s="10" t="str">
        <f t="shared" si="5"/>
        <v/>
      </c>
      <c r="L36" s="12">
        <f>IF(Tableau2[[#This Row],[Status]]=0,0,IF(Tableau2[[#This Row],[Status]]="en cours2",L35,IF(K36="normal",VLOOKUP(LEFT(D36,1),BDD!$A$9:$N$18,13,FALSE),VLOOKUP(LEFT(D36,1),BDD!$A$9:$N$18,14,FALSE))))</f>
        <v>0</v>
      </c>
      <c r="M36" s="65"/>
      <c r="N36" s="11" t="str">
        <f>IF(H36="","",(E36-(F36+G36))*(1-BDD!C$4))</f>
        <v/>
      </c>
      <c r="O36" s="11" t="str">
        <f t="shared" ref="O36:O67" si="7">IF(C36&lt;&gt;"",F37,"")</f>
        <v/>
      </c>
      <c r="P36" s="11" t="str">
        <f t="shared" ref="P36:P67" si="8">IF(C36&lt;&gt;"",G37,"")</f>
        <v/>
      </c>
      <c r="Q36" s="10">
        <f t="shared" si="6"/>
        <v>0</v>
      </c>
      <c r="R36" s="21">
        <f t="shared" ref="R36:R67" si="9">IF(OR(L36="",C36=""),0,Q36/1000*IF(M36=0,L36,M36))</f>
        <v>0</v>
      </c>
    </row>
    <row r="37" spans="1:18" s="9" customFormat="1" x14ac:dyDescent="0.25">
      <c r="A3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cours2",IF(AND(H37&gt;0,H38&gt;0),"en cours",IF(AND(O37=0,P37=0),"",)))))</f>
        <v>0</v>
      </c>
      <c r="B37" s="59"/>
      <c r="C37" s="59"/>
      <c r="D37" s="59"/>
      <c r="E37" s="59"/>
      <c r="F37" s="59"/>
      <c r="G37" s="59"/>
      <c r="H37" s="63"/>
      <c r="I37" s="10"/>
      <c r="J37" s="10" t="str">
        <f t="shared" si="4"/>
        <v/>
      </c>
      <c r="K37" s="10" t="str">
        <f t="shared" si="5"/>
        <v/>
      </c>
      <c r="L37" s="12">
        <f>IF(Tableau2[[#This Row],[Status]]=0,0,IF(Tableau2[[#This Row],[Status]]="en cours2",L36,IF(K37="normal",VLOOKUP(LEFT(D37,1),BDD!$A$9:$N$18,13,FALSE),VLOOKUP(LEFT(D37,1),BDD!$A$9:$N$18,14,FALSE))))</f>
        <v>0</v>
      </c>
      <c r="M37" s="65"/>
      <c r="N37" s="11" t="str">
        <f>IF(H37="","",(E37-(F37+G37))*(1-BDD!C$4))</f>
        <v/>
      </c>
      <c r="O37" s="11" t="str">
        <f t="shared" si="7"/>
        <v/>
      </c>
      <c r="P37" s="11" t="str">
        <f t="shared" si="8"/>
        <v/>
      </c>
      <c r="Q37" s="10">
        <f t="shared" si="6"/>
        <v>0</v>
      </c>
      <c r="R37" s="21">
        <f t="shared" si="9"/>
        <v>0</v>
      </c>
    </row>
    <row r="38" spans="1:18" s="9" customFormat="1" x14ac:dyDescent="0.25">
      <c r="A3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cours2",IF(AND(H38&gt;0,H39&gt;0),"en cours",IF(AND(O38=0,P38=0),"",)))))</f>
        <v>0</v>
      </c>
      <c r="B38" s="59"/>
      <c r="C38" s="59"/>
      <c r="D38" s="59"/>
      <c r="E38" s="59"/>
      <c r="F38" s="59"/>
      <c r="G38" s="59"/>
      <c r="H38" s="63"/>
      <c r="I38" s="10"/>
      <c r="J38" s="10" t="str">
        <f t="shared" si="4"/>
        <v/>
      </c>
      <c r="K38" s="10" t="str">
        <f t="shared" si="5"/>
        <v/>
      </c>
      <c r="L38" s="12">
        <f>IF(Tableau2[[#This Row],[Status]]=0,0,IF(Tableau2[[#This Row],[Status]]="en cours2",L37,IF(K38="normal",VLOOKUP(LEFT(D38,1),BDD!$A$9:$N$18,13,FALSE),VLOOKUP(LEFT(D38,1),BDD!$A$9:$N$18,14,FALSE))))</f>
        <v>0</v>
      </c>
      <c r="M38" s="65"/>
      <c r="N38" s="11" t="str">
        <f>IF(H38="","",(E38-(F38+G38))*(1-BDD!C$4))</f>
        <v/>
      </c>
      <c r="O38" s="11" t="str">
        <f t="shared" si="7"/>
        <v/>
      </c>
      <c r="P38" s="11" t="str">
        <f t="shared" si="8"/>
        <v/>
      </c>
      <c r="Q38" s="10">
        <f t="shared" si="6"/>
        <v>0</v>
      </c>
      <c r="R38" s="21">
        <f t="shared" si="9"/>
        <v>0</v>
      </c>
    </row>
    <row r="39" spans="1:18" s="9" customFormat="1" x14ac:dyDescent="0.25">
      <c r="A3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cours2",IF(AND(H39&gt;0,H40&gt;0),"en cours",IF(AND(O39=0,P39=0),"",)))))</f>
        <v>0</v>
      </c>
      <c r="B39" s="59"/>
      <c r="C39" s="59"/>
      <c r="D39" s="59"/>
      <c r="E39" s="59"/>
      <c r="F39" s="59"/>
      <c r="G39" s="59"/>
      <c r="H39" s="63"/>
      <c r="I39" s="10"/>
      <c r="J39" s="10" t="str">
        <f t="shared" si="4"/>
        <v/>
      </c>
      <c r="K39" s="10" t="str">
        <f t="shared" si="5"/>
        <v/>
      </c>
      <c r="L39" s="12">
        <f>IF(Tableau2[[#This Row],[Status]]=0,0,IF(Tableau2[[#This Row],[Status]]="en cours2",L38,IF(K39="normal",VLOOKUP(LEFT(D39,1),BDD!$A$9:$N$18,13,FALSE),VLOOKUP(LEFT(D39,1),BDD!$A$9:$N$18,14,FALSE))))</f>
        <v>0</v>
      </c>
      <c r="M39" s="65"/>
      <c r="N39" s="11" t="str">
        <f>IF(H39="","",(E39-(F39+G39))*(1-BDD!C$4))</f>
        <v/>
      </c>
      <c r="O39" s="11" t="str">
        <f t="shared" si="7"/>
        <v/>
      </c>
      <c r="P39" s="11" t="str">
        <f t="shared" si="8"/>
        <v/>
      </c>
      <c r="Q39" s="10">
        <f t="shared" si="6"/>
        <v>0</v>
      </c>
      <c r="R39" s="21">
        <f t="shared" si="9"/>
        <v>0</v>
      </c>
    </row>
    <row r="40" spans="1:18" s="9" customFormat="1" x14ac:dyDescent="0.25">
      <c r="A4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cours2",IF(AND(H40&gt;0,H41&gt;0),"en cours",IF(AND(O40=0,P40=0),"",)))))</f>
        <v>0</v>
      </c>
      <c r="B40" s="59"/>
      <c r="C40" s="59"/>
      <c r="D40" s="59"/>
      <c r="E40" s="59"/>
      <c r="F40" s="59"/>
      <c r="G40" s="59"/>
      <c r="H40" s="63"/>
      <c r="I40" s="10"/>
      <c r="J40" s="10" t="str">
        <f t="shared" si="4"/>
        <v/>
      </c>
      <c r="K40" s="10" t="str">
        <f t="shared" si="5"/>
        <v/>
      </c>
      <c r="L40" s="12">
        <f>IF(Tableau2[[#This Row],[Status]]=0,0,IF(Tableau2[[#This Row],[Status]]="en cours2",L39,IF(K40="normal",VLOOKUP(LEFT(D40,1),BDD!$A$9:$N$18,13,FALSE),VLOOKUP(LEFT(D40,1),BDD!$A$9:$N$18,14,FALSE))))</f>
        <v>0</v>
      </c>
      <c r="M40" s="65"/>
      <c r="N40" s="11" t="str">
        <f>IF(H40="","",(E40-(F40+G40))*(1-BDD!C$4))</f>
        <v/>
      </c>
      <c r="O40" s="11" t="str">
        <f t="shared" si="7"/>
        <v/>
      </c>
      <c r="P40" s="11" t="str">
        <f t="shared" si="8"/>
        <v/>
      </c>
      <c r="Q40" s="10">
        <f t="shared" si="6"/>
        <v>0</v>
      </c>
      <c r="R40" s="21">
        <f t="shared" si="9"/>
        <v>0</v>
      </c>
    </row>
    <row r="41" spans="1:18" s="9" customFormat="1" x14ac:dyDescent="0.25">
      <c r="A4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cours2",IF(AND(H41&gt;0,H42&gt;0),"en cours",IF(AND(O41=0,P41=0),"",)))))</f>
        <v>0</v>
      </c>
      <c r="B41" s="59"/>
      <c r="C41" s="59"/>
      <c r="D41" s="59"/>
      <c r="E41" s="59"/>
      <c r="F41" s="59"/>
      <c r="G41" s="59"/>
      <c r="H41" s="63"/>
      <c r="I41" s="10"/>
      <c r="J41" s="10" t="str">
        <f t="shared" si="4"/>
        <v/>
      </c>
      <c r="K41" s="10" t="str">
        <f t="shared" si="5"/>
        <v/>
      </c>
      <c r="L41" s="12">
        <f>IF(Tableau2[[#This Row],[Status]]=0,0,IF(Tableau2[[#This Row],[Status]]="en cours2",L40,IF(K41="normal",VLOOKUP(LEFT(D41,1),BDD!$A$9:$N$18,13,FALSE),VLOOKUP(LEFT(D41,1),BDD!$A$9:$N$18,14,FALSE))))</f>
        <v>0</v>
      </c>
      <c r="M41" s="65"/>
      <c r="N41" s="11" t="str">
        <f>IF(H41="","",(E41-(F41+G41))*(1-BDD!C$4))</f>
        <v/>
      </c>
      <c r="O41" s="11" t="str">
        <f t="shared" si="7"/>
        <v/>
      </c>
      <c r="P41" s="11" t="str">
        <f t="shared" si="8"/>
        <v/>
      </c>
      <c r="Q41" s="10">
        <f t="shared" si="6"/>
        <v>0</v>
      </c>
      <c r="R41" s="21">
        <f t="shared" si="9"/>
        <v>0</v>
      </c>
    </row>
    <row r="42" spans="1:18" s="9" customFormat="1" x14ac:dyDescent="0.25">
      <c r="A4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cours2",IF(AND(H42&gt;0,H43&gt;0),"en cours",IF(AND(O42=0,P42=0),"",)))))</f>
        <v>0</v>
      </c>
      <c r="B42" s="59"/>
      <c r="C42" s="59"/>
      <c r="D42" s="59"/>
      <c r="E42" s="59"/>
      <c r="F42" s="59"/>
      <c r="G42" s="59"/>
      <c r="H42" s="63"/>
      <c r="I42" s="10"/>
      <c r="J42" s="10" t="str">
        <f t="shared" si="4"/>
        <v/>
      </c>
      <c r="K42" s="10" t="str">
        <f t="shared" si="5"/>
        <v/>
      </c>
      <c r="L42" s="12">
        <f>IF(Tableau2[[#This Row],[Status]]=0,0,IF(Tableau2[[#This Row],[Status]]="en cours2",L41,IF(K42="normal",VLOOKUP(LEFT(D42,1),BDD!$A$9:$N$18,13,FALSE),VLOOKUP(LEFT(D42,1),BDD!$A$9:$N$18,14,FALSE))))</f>
        <v>0</v>
      </c>
      <c r="M42" s="65"/>
      <c r="N42" s="11" t="str">
        <f>IF(H42="","",(E42-(F42+G42))*(1-BDD!C$4))</f>
        <v/>
      </c>
      <c r="O42" s="11" t="str">
        <f t="shared" si="7"/>
        <v/>
      </c>
      <c r="P42" s="11" t="str">
        <f t="shared" si="8"/>
        <v/>
      </c>
      <c r="Q42" s="10">
        <f t="shared" si="6"/>
        <v>0</v>
      </c>
      <c r="R42" s="21">
        <f t="shared" si="9"/>
        <v>0</v>
      </c>
    </row>
    <row r="43" spans="1:18" s="9" customFormat="1" x14ac:dyDescent="0.25">
      <c r="A4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cours2",IF(AND(H43&gt;0,H44&gt;0),"en cours",IF(AND(O43=0,P43=0),"",)))))</f>
        <v>0</v>
      </c>
      <c r="B43" s="59"/>
      <c r="C43" s="59"/>
      <c r="D43" s="59"/>
      <c r="E43" s="59"/>
      <c r="F43" s="59"/>
      <c r="G43" s="59"/>
      <c r="H43" s="63"/>
      <c r="I43" s="10"/>
      <c r="J43" s="10" t="str">
        <f t="shared" si="4"/>
        <v/>
      </c>
      <c r="K43" s="10" t="str">
        <f t="shared" si="5"/>
        <v/>
      </c>
      <c r="L43" s="12">
        <f>IF(Tableau2[[#This Row],[Status]]=0,0,IF(Tableau2[[#This Row],[Status]]="en cours2",L42,IF(K43="normal",VLOOKUP(LEFT(D43,1),BDD!$A$9:$N$18,13,FALSE),VLOOKUP(LEFT(D43,1),BDD!$A$9:$N$18,14,FALSE))))</f>
        <v>0</v>
      </c>
      <c r="M43" s="65"/>
      <c r="N43" s="11" t="str">
        <f>IF(H43="","",(E43-(F43+G43))*(1-BDD!C$4))</f>
        <v/>
      </c>
      <c r="O43" s="11" t="str">
        <f t="shared" si="7"/>
        <v/>
      </c>
      <c r="P43" s="11" t="str">
        <f t="shared" si="8"/>
        <v/>
      </c>
      <c r="Q43" s="10">
        <f t="shared" si="6"/>
        <v>0</v>
      </c>
      <c r="R43" s="21">
        <f t="shared" si="9"/>
        <v>0</v>
      </c>
    </row>
    <row r="44" spans="1:18" s="9" customFormat="1" x14ac:dyDescent="0.25">
      <c r="A4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cours2",IF(AND(H44&gt;0,H45&gt;0),"en cours",IF(AND(O44=0,P44=0),"",)))))</f>
        <v>0</v>
      </c>
      <c r="B44" s="59"/>
      <c r="C44" s="59"/>
      <c r="D44" s="59"/>
      <c r="E44" s="59"/>
      <c r="F44" s="59"/>
      <c r="G44" s="59"/>
      <c r="H44" s="63"/>
      <c r="I44" s="10"/>
      <c r="J44" s="10" t="str">
        <f t="shared" si="4"/>
        <v/>
      </c>
      <c r="K44" s="10" t="str">
        <f t="shared" si="5"/>
        <v/>
      </c>
      <c r="L44" s="12">
        <f>IF(Tableau2[[#This Row],[Status]]=0,0,IF(Tableau2[[#This Row],[Status]]="en cours2",L43,IF(K44="normal",VLOOKUP(LEFT(D44,1),BDD!$A$9:$N$18,13,FALSE),VLOOKUP(LEFT(D44,1),BDD!$A$9:$N$18,14,FALSE))))</f>
        <v>0</v>
      </c>
      <c r="M44" s="65"/>
      <c r="N44" s="11" t="str">
        <f>IF(H44="","",(E44-(F44+G44))*(1-BDD!C$4))</f>
        <v/>
      </c>
      <c r="O44" s="11" t="str">
        <f t="shared" si="7"/>
        <v/>
      </c>
      <c r="P44" s="11" t="str">
        <f t="shared" si="8"/>
        <v/>
      </c>
      <c r="Q44" s="10">
        <f t="shared" si="6"/>
        <v>0</v>
      </c>
      <c r="R44" s="21">
        <f t="shared" si="9"/>
        <v>0</v>
      </c>
    </row>
    <row r="45" spans="1:18" s="9" customFormat="1" x14ac:dyDescent="0.25">
      <c r="A4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cours2",IF(AND(H45&gt;0,H46&gt;0),"en cours",IF(AND(O45=0,P45=0),"",)))))</f>
        <v>0</v>
      </c>
      <c r="B45" s="59"/>
      <c r="C45" s="59"/>
      <c r="D45" s="59"/>
      <c r="E45" s="59"/>
      <c r="F45" s="59"/>
      <c r="G45" s="59"/>
      <c r="H45" s="63"/>
      <c r="I45" s="10"/>
      <c r="J45" s="10" t="str">
        <f t="shared" si="4"/>
        <v/>
      </c>
      <c r="K45" s="10" t="str">
        <f t="shared" si="5"/>
        <v/>
      </c>
      <c r="L45" s="12">
        <f>IF(Tableau2[[#This Row],[Status]]=0,0,IF(Tableau2[[#This Row],[Status]]="en cours2",L44,IF(K45="normal",VLOOKUP(LEFT(D45,1),BDD!$A$9:$N$18,13,FALSE),VLOOKUP(LEFT(D45,1),BDD!$A$9:$N$18,14,FALSE))))</f>
        <v>0</v>
      </c>
      <c r="M45" s="65"/>
      <c r="N45" s="11" t="str">
        <f>IF(H45="","",(E45-(F45+G45))*(1-BDD!C$4))</f>
        <v/>
      </c>
      <c r="O45" s="11" t="str">
        <f t="shared" si="7"/>
        <v/>
      </c>
      <c r="P45" s="11" t="str">
        <f t="shared" si="8"/>
        <v/>
      </c>
      <c r="Q45" s="10">
        <f t="shared" si="6"/>
        <v>0</v>
      </c>
      <c r="R45" s="21">
        <f t="shared" si="9"/>
        <v>0</v>
      </c>
    </row>
    <row r="46" spans="1:18" s="9" customFormat="1" x14ac:dyDescent="0.25">
      <c r="A4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cours2",IF(AND(H46&gt;0,H47&gt;0),"en cours",IF(AND(O46=0,P46=0),"",)))))</f>
        <v>0</v>
      </c>
      <c r="B46" s="59"/>
      <c r="C46" s="59"/>
      <c r="D46" s="59"/>
      <c r="E46" s="59"/>
      <c r="F46" s="59"/>
      <c r="G46" s="59"/>
      <c r="H46" s="63"/>
      <c r="I46" s="10"/>
      <c r="J46" s="10" t="str">
        <f t="shared" si="4"/>
        <v/>
      </c>
      <c r="K46" s="10" t="str">
        <f t="shared" si="5"/>
        <v/>
      </c>
      <c r="L46" s="12">
        <f>IF(Tableau2[[#This Row],[Status]]=0,0,IF(Tableau2[[#This Row],[Status]]="en cours2",L45,IF(K46="normal",VLOOKUP(LEFT(D46,1),BDD!$A$9:$N$18,13,FALSE),VLOOKUP(LEFT(D46,1),BDD!$A$9:$N$18,14,FALSE))))</f>
        <v>0</v>
      </c>
      <c r="M46" s="65"/>
      <c r="N46" s="11" t="str">
        <f>IF(H46="","",(E46-(F46+G46))*(1-BDD!C$4))</f>
        <v/>
      </c>
      <c r="O46" s="11" t="str">
        <f t="shared" si="7"/>
        <v/>
      </c>
      <c r="P46" s="11" t="str">
        <f t="shared" si="8"/>
        <v/>
      </c>
      <c r="Q46" s="10">
        <f t="shared" si="6"/>
        <v>0</v>
      </c>
      <c r="R46" s="21">
        <f t="shared" si="9"/>
        <v>0</v>
      </c>
    </row>
    <row r="47" spans="1:18" s="9" customFormat="1" x14ac:dyDescent="0.25">
      <c r="A4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cours2",IF(AND(H47&gt;0,H48&gt;0),"en cours",IF(AND(O47=0,P47=0),"",)))))</f>
        <v>0</v>
      </c>
      <c r="B47" s="59"/>
      <c r="C47" s="59"/>
      <c r="D47" s="59"/>
      <c r="E47" s="59"/>
      <c r="F47" s="59"/>
      <c r="G47" s="59"/>
      <c r="H47" s="63"/>
      <c r="I47" s="10"/>
      <c r="J47" s="10" t="str">
        <f t="shared" si="4"/>
        <v/>
      </c>
      <c r="K47" s="10" t="str">
        <f t="shared" si="5"/>
        <v/>
      </c>
      <c r="L47" s="12">
        <f>IF(Tableau2[[#This Row],[Status]]=0,0,IF(Tableau2[[#This Row],[Status]]="en cours2",L46,IF(K47="normal",VLOOKUP(LEFT(D47,1),BDD!$A$9:$N$18,13,FALSE),VLOOKUP(LEFT(D47,1),BDD!$A$9:$N$18,14,FALSE))))</f>
        <v>0</v>
      </c>
      <c r="M47" s="65"/>
      <c r="N47" s="11" t="str">
        <f>IF(H47="","",(E47-(F47+G47))*(1-BDD!C$4))</f>
        <v/>
      </c>
      <c r="O47" s="11" t="str">
        <f t="shared" si="7"/>
        <v/>
      </c>
      <c r="P47" s="11" t="str">
        <f t="shared" si="8"/>
        <v/>
      </c>
      <c r="Q47" s="10">
        <f t="shared" si="6"/>
        <v>0</v>
      </c>
      <c r="R47" s="21">
        <f t="shared" si="9"/>
        <v>0</v>
      </c>
    </row>
    <row r="48" spans="1:18" s="9" customFormat="1" x14ac:dyDescent="0.25">
      <c r="A4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cours2",IF(AND(H48&gt;0,H49&gt;0),"en cours",IF(AND(O48=0,P48=0),"",)))))</f>
        <v>0</v>
      </c>
      <c r="B48" s="59"/>
      <c r="C48" s="59"/>
      <c r="D48" s="59"/>
      <c r="E48" s="59"/>
      <c r="F48" s="59"/>
      <c r="G48" s="59"/>
      <c r="H48" s="63"/>
      <c r="I48" s="10"/>
      <c r="J48" s="10" t="str">
        <f t="shared" si="4"/>
        <v/>
      </c>
      <c r="K48" s="10" t="str">
        <f t="shared" si="5"/>
        <v/>
      </c>
      <c r="L48" s="12">
        <f>IF(Tableau2[[#This Row],[Status]]=0,0,IF(Tableau2[[#This Row],[Status]]="en cours2",L47,IF(K48="normal",VLOOKUP(LEFT(D48,1),BDD!$A$9:$N$18,13,FALSE),VLOOKUP(LEFT(D48,1),BDD!$A$9:$N$18,14,FALSE))))</f>
        <v>0</v>
      </c>
      <c r="M48" s="65"/>
      <c r="N48" s="11" t="str">
        <f>IF(H48="","",(E48-(F48+G48))*(1-BDD!C$4))</f>
        <v/>
      </c>
      <c r="O48" s="11" t="str">
        <f t="shared" si="7"/>
        <v/>
      </c>
      <c r="P48" s="11" t="str">
        <f t="shared" si="8"/>
        <v/>
      </c>
      <c r="Q48" s="10">
        <f t="shared" si="6"/>
        <v>0</v>
      </c>
      <c r="R48" s="21">
        <f t="shared" si="9"/>
        <v>0</v>
      </c>
    </row>
    <row r="49" spans="1:19" s="9" customFormat="1" x14ac:dyDescent="0.25">
      <c r="A4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cours2",IF(AND(H49&gt;0,H50&gt;0),"en cours",IF(AND(O49=0,P49=0),"",)))))</f>
        <v>0</v>
      </c>
      <c r="B49" s="59"/>
      <c r="C49" s="59"/>
      <c r="D49" s="59"/>
      <c r="E49" s="59"/>
      <c r="F49" s="59"/>
      <c r="G49" s="59"/>
      <c r="H49" s="63"/>
      <c r="I49" s="10"/>
      <c r="J49" s="10" t="str">
        <f t="shared" si="4"/>
        <v/>
      </c>
      <c r="K49" s="10" t="str">
        <f t="shared" si="5"/>
        <v/>
      </c>
      <c r="L49" s="12">
        <f>IF(Tableau2[[#This Row],[Status]]=0,0,IF(Tableau2[[#This Row],[Status]]="en cours2",L48,IF(K49="normal",VLOOKUP(LEFT(D49,1),BDD!$A$9:$N$18,13,FALSE),VLOOKUP(LEFT(D49,1),BDD!$A$9:$N$18,14,FALSE))))</f>
        <v>0</v>
      </c>
      <c r="M49" s="65"/>
      <c r="N49" s="11" t="str">
        <f>IF(H49="","",(E49-(F49+G49))*(1-BDD!C$4))</f>
        <v/>
      </c>
      <c r="O49" s="11" t="str">
        <f t="shared" si="7"/>
        <v/>
      </c>
      <c r="P49" s="11" t="str">
        <f t="shared" si="8"/>
        <v/>
      </c>
      <c r="Q49" s="10">
        <f t="shared" si="6"/>
        <v>0</v>
      </c>
      <c r="R49" s="21">
        <f t="shared" si="9"/>
        <v>0</v>
      </c>
    </row>
    <row r="50" spans="1:19" s="9" customFormat="1" x14ac:dyDescent="0.25">
      <c r="A5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cours2",IF(AND(H50&gt;0,H51&gt;0),"en cours",IF(AND(O50=0,P50=0),"",)))))</f>
        <v>0</v>
      </c>
      <c r="B50" s="59"/>
      <c r="C50" s="59"/>
      <c r="D50" s="59"/>
      <c r="E50" s="59"/>
      <c r="F50" s="59"/>
      <c r="G50" s="59"/>
      <c r="H50" s="63"/>
      <c r="I50" s="10"/>
      <c r="J50" s="10" t="str">
        <f t="shared" si="4"/>
        <v/>
      </c>
      <c r="K50" s="10" t="str">
        <f t="shared" si="5"/>
        <v/>
      </c>
      <c r="L50" s="12">
        <f>IF(Tableau2[[#This Row],[Status]]=0,0,IF(Tableau2[[#This Row],[Status]]="en cours2",L49,IF(K50="normal",VLOOKUP(LEFT(D50,1),BDD!$A$9:$N$18,13,FALSE),VLOOKUP(LEFT(D50,1),BDD!$A$9:$N$18,14,FALSE))))</f>
        <v>0</v>
      </c>
      <c r="M50" s="65"/>
      <c r="N50" s="11" t="str">
        <f>IF(H50="","",(E50-(F50+G50))*(1-BDD!C$4))</f>
        <v/>
      </c>
      <c r="O50" s="11" t="str">
        <f t="shared" si="7"/>
        <v/>
      </c>
      <c r="P50" s="11" t="str">
        <f t="shared" si="8"/>
        <v/>
      </c>
      <c r="Q50" s="10">
        <f t="shared" si="6"/>
        <v>0</v>
      </c>
      <c r="R50" s="21">
        <f t="shared" si="9"/>
        <v>0</v>
      </c>
    </row>
    <row r="51" spans="1:19" s="9" customFormat="1" x14ac:dyDescent="0.25">
      <c r="A5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cours2",IF(AND(H51&gt;0,H52&gt;0),"en cours",IF(AND(O51=0,P51=0),"",)))))</f>
        <v>0</v>
      </c>
      <c r="B51" s="59"/>
      <c r="C51" s="59"/>
      <c r="D51" s="59"/>
      <c r="E51" s="59"/>
      <c r="F51" s="59"/>
      <c r="G51" s="59"/>
      <c r="H51" s="63"/>
      <c r="I51" s="10"/>
      <c r="J51" s="10" t="str">
        <f t="shared" si="4"/>
        <v/>
      </c>
      <c r="K51" s="10" t="str">
        <f t="shared" si="5"/>
        <v/>
      </c>
      <c r="L51" s="12">
        <f>IF(Tableau2[[#This Row],[Status]]=0,0,IF(Tableau2[[#This Row],[Status]]="en cours2",L50,IF(K51="normal",VLOOKUP(LEFT(D51,1),BDD!$A$9:$N$18,13,FALSE),VLOOKUP(LEFT(D51,1),BDD!$A$9:$N$18,14,FALSE))))</f>
        <v>0</v>
      </c>
      <c r="M51" s="65"/>
      <c r="N51" s="11" t="str">
        <f>IF(H51="","",(E51-(F51+G51))*(1-BDD!C$4))</f>
        <v/>
      </c>
      <c r="O51" s="11" t="str">
        <f t="shared" si="7"/>
        <v/>
      </c>
      <c r="P51" s="11" t="str">
        <f t="shared" si="8"/>
        <v/>
      </c>
      <c r="Q51" s="10">
        <f t="shared" si="6"/>
        <v>0</v>
      </c>
      <c r="R51" s="21">
        <f t="shared" si="9"/>
        <v>0</v>
      </c>
    </row>
    <row r="52" spans="1:19" s="9" customFormat="1" x14ac:dyDescent="0.25">
      <c r="A5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cours2",IF(AND(H52&gt;0,H53&gt;0),"en cours",IF(AND(O52=0,P52=0),"",)))))</f>
        <v>0</v>
      </c>
      <c r="B52" s="59"/>
      <c r="C52" s="59"/>
      <c r="D52" s="59"/>
      <c r="E52" s="59"/>
      <c r="F52" s="59"/>
      <c r="G52" s="59"/>
      <c r="H52" s="63"/>
      <c r="I52" s="10"/>
      <c r="J52" s="10" t="str">
        <f t="shared" si="4"/>
        <v/>
      </c>
      <c r="K52" s="10" t="str">
        <f t="shared" si="5"/>
        <v/>
      </c>
      <c r="L52" s="12">
        <f>IF(Tableau2[[#This Row],[Status]]=0,0,IF(Tableau2[[#This Row],[Status]]="en cours2",L51,IF(K52="normal",VLOOKUP(LEFT(D52,1),BDD!$A$9:$N$18,13,FALSE),VLOOKUP(LEFT(D52,1),BDD!$A$9:$N$18,14,FALSE))))</f>
        <v>0</v>
      </c>
      <c r="M52" s="65"/>
      <c r="N52" s="11" t="str">
        <f>IF(H52="","",(E52-(F52+G52))*(1-BDD!C$4))</f>
        <v/>
      </c>
      <c r="O52" s="11" t="str">
        <f t="shared" si="7"/>
        <v/>
      </c>
      <c r="P52" s="11" t="str">
        <f t="shared" si="8"/>
        <v/>
      </c>
      <c r="Q52" s="10">
        <f t="shared" si="6"/>
        <v>0</v>
      </c>
      <c r="R52" s="21">
        <f t="shared" si="9"/>
        <v>0</v>
      </c>
    </row>
    <row r="53" spans="1:19" s="9" customFormat="1" x14ac:dyDescent="0.25">
      <c r="A5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cours2",IF(AND(H53&gt;0,H54&gt;0),"en cours",IF(AND(O53=0,P53=0),"",)))))</f>
        <v>0</v>
      </c>
      <c r="B53" s="59"/>
      <c r="C53" s="59"/>
      <c r="D53" s="59"/>
      <c r="E53" s="59"/>
      <c r="F53" s="59"/>
      <c r="G53" s="59"/>
      <c r="H53" s="63"/>
      <c r="I53" s="10"/>
      <c r="J53" s="10" t="str">
        <f t="shared" si="4"/>
        <v/>
      </c>
      <c r="K53" s="10" t="str">
        <f t="shared" si="5"/>
        <v/>
      </c>
      <c r="L53" s="12">
        <f>IF(Tableau2[[#This Row],[Status]]=0,0,IF(Tableau2[[#This Row],[Status]]="en cours2",L52,IF(K53="normal",VLOOKUP(LEFT(D53,1),BDD!$A$9:$N$18,13,FALSE),VLOOKUP(LEFT(D53,1),BDD!$A$9:$N$18,14,FALSE))))</f>
        <v>0</v>
      </c>
      <c r="M53" s="65"/>
      <c r="N53" s="11" t="str">
        <f>IF(H53="","",(E53-(F53+G53))*(1-BDD!C$4))</f>
        <v/>
      </c>
      <c r="O53" s="11" t="str">
        <f t="shared" si="7"/>
        <v/>
      </c>
      <c r="P53" s="11" t="str">
        <f t="shared" si="8"/>
        <v/>
      </c>
      <c r="Q53" s="10">
        <f t="shared" si="6"/>
        <v>0</v>
      </c>
      <c r="R53" s="21">
        <f t="shared" si="9"/>
        <v>0</v>
      </c>
    </row>
    <row r="54" spans="1:19" s="9" customFormat="1" x14ac:dyDescent="0.25">
      <c r="A5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cours2",IF(AND(H54&gt;0,H55&gt;0),"en cours",IF(AND(O54=0,P54=0),"",)))))</f>
        <v>0</v>
      </c>
      <c r="B54" s="59"/>
      <c r="C54" s="59"/>
      <c r="D54" s="59"/>
      <c r="E54" s="59"/>
      <c r="F54" s="59"/>
      <c r="G54" s="59"/>
      <c r="H54" s="63"/>
      <c r="I54" s="10"/>
      <c r="J54" s="10" t="str">
        <f t="shared" si="4"/>
        <v/>
      </c>
      <c r="K54" s="10" t="str">
        <f t="shared" si="5"/>
        <v/>
      </c>
      <c r="L54" s="12">
        <f>IF(Tableau2[[#This Row],[Status]]=0,0,IF(Tableau2[[#This Row],[Status]]="en cours2",L53,IF(K54="normal",VLOOKUP(LEFT(D54,1),BDD!$A$9:$N$18,13,FALSE),VLOOKUP(LEFT(D54,1),BDD!$A$9:$N$18,14,FALSE))))</f>
        <v>0</v>
      </c>
      <c r="M54" s="65"/>
      <c r="N54" s="11" t="str">
        <f>IF(H54="","",(E54-(F54+G54))*(1-BDD!C$4))</f>
        <v/>
      </c>
      <c r="O54" s="11" t="str">
        <f t="shared" si="7"/>
        <v/>
      </c>
      <c r="P54" s="11" t="str">
        <f t="shared" si="8"/>
        <v/>
      </c>
      <c r="Q54" s="10">
        <f t="shared" si="6"/>
        <v>0</v>
      </c>
      <c r="R54" s="21">
        <f t="shared" si="9"/>
        <v>0</v>
      </c>
    </row>
    <row r="55" spans="1:19" s="9" customFormat="1" x14ac:dyDescent="0.25">
      <c r="A5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cours2",IF(AND(H55&gt;0,H56&gt;0),"en cours",IF(AND(O55=0,P55=0),"",)))))</f>
        <v>0</v>
      </c>
      <c r="B55" s="59"/>
      <c r="C55" s="59"/>
      <c r="D55" s="59"/>
      <c r="E55" s="59"/>
      <c r="F55" s="59"/>
      <c r="G55" s="59"/>
      <c r="H55" s="63"/>
      <c r="I55" s="10"/>
      <c r="J55" s="10" t="str">
        <f t="shared" si="4"/>
        <v/>
      </c>
      <c r="K55" s="10" t="str">
        <f t="shared" si="5"/>
        <v/>
      </c>
      <c r="L55" s="12">
        <f>IF(Tableau2[[#This Row],[Status]]=0,0,IF(Tableau2[[#This Row],[Status]]="en cours2",L54,IF(K55="normal",VLOOKUP(LEFT(D55,1),BDD!$A$9:$N$18,13,FALSE),VLOOKUP(LEFT(D55,1),BDD!$A$9:$N$18,14,FALSE))))</f>
        <v>0</v>
      </c>
      <c r="M55" s="65"/>
      <c r="N55" s="11" t="str">
        <f>IF(H55="","",(E55-(F55+G55))*(1-BDD!C$4))</f>
        <v/>
      </c>
      <c r="O55" s="11" t="str">
        <f t="shared" si="7"/>
        <v/>
      </c>
      <c r="P55" s="11" t="str">
        <f t="shared" si="8"/>
        <v/>
      </c>
      <c r="Q55" s="10">
        <f t="shared" si="6"/>
        <v>0</v>
      </c>
      <c r="R55" s="21">
        <f t="shared" si="9"/>
        <v>0</v>
      </c>
    </row>
    <row r="56" spans="1:19" s="9" customFormat="1" x14ac:dyDescent="0.25">
      <c r="A5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cours2",IF(AND(H56&gt;0,H57&gt;0),"en cours",IF(AND(O56=0,P56=0),"",)))))</f>
        <v>0</v>
      </c>
      <c r="B56" s="59"/>
      <c r="C56" s="59"/>
      <c r="D56" s="59"/>
      <c r="E56" s="59"/>
      <c r="F56" s="59"/>
      <c r="G56" s="59"/>
      <c r="H56" s="63"/>
      <c r="I56" s="10"/>
      <c r="J56" s="10" t="str">
        <f t="shared" si="4"/>
        <v/>
      </c>
      <c r="K56" s="10" t="str">
        <f t="shared" si="5"/>
        <v/>
      </c>
      <c r="L56" s="12">
        <f>IF(Tableau2[[#This Row],[Status]]=0,0,IF(Tableau2[[#This Row],[Status]]="en cours2",L55,IF(K56="normal",VLOOKUP(LEFT(D56,1),BDD!$A$9:$N$18,13,FALSE),VLOOKUP(LEFT(D56,1),BDD!$A$9:$N$18,14,FALSE))))</f>
        <v>0</v>
      </c>
      <c r="M56" s="65"/>
      <c r="N56" s="11" t="str">
        <f>IF(H56="","",(E56-(F56+G56))*(1-BDD!C$4))</f>
        <v/>
      </c>
      <c r="O56" s="11" t="str">
        <f t="shared" si="7"/>
        <v/>
      </c>
      <c r="P56" s="11" t="str">
        <f t="shared" si="8"/>
        <v/>
      </c>
      <c r="Q56" s="10">
        <f t="shared" si="6"/>
        <v>0</v>
      </c>
      <c r="R56" s="21">
        <f t="shared" si="9"/>
        <v>0</v>
      </c>
    </row>
    <row r="57" spans="1:19" s="9" customFormat="1" x14ac:dyDescent="0.25">
      <c r="A5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cours2",IF(AND(H57&gt;0,H58&gt;0),"en cours",IF(AND(O57=0,P57=0),"",)))))</f>
        <v>0</v>
      </c>
      <c r="B57" s="59"/>
      <c r="C57" s="59"/>
      <c r="D57" s="59"/>
      <c r="E57" s="59"/>
      <c r="F57" s="59"/>
      <c r="G57" s="59"/>
      <c r="H57" s="63"/>
      <c r="I57" s="10"/>
      <c r="J57" s="10" t="str">
        <f t="shared" si="4"/>
        <v/>
      </c>
      <c r="K57" s="10" t="str">
        <f t="shared" si="5"/>
        <v/>
      </c>
      <c r="L57" s="12">
        <f>IF(Tableau2[[#This Row],[Status]]=0,0,IF(Tableau2[[#This Row],[Status]]="en cours2",L56,IF(K57="normal",VLOOKUP(LEFT(D57,1),BDD!$A$9:$N$18,13,FALSE),VLOOKUP(LEFT(D57,1),BDD!$A$9:$N$18,14,FALSE))))</f>
        <v>0</v>
      </c>
      <c r="M57" s="65"/>
      <c r="N57" s="11" t="str">
        <f>IF(H57="","",(E57-(F57+G57))*(1-BDD!C$4))</f>
        <v/>
      </c>
      <c r="O57" s="11" t="str">
        <f t="shared" si="7"/>
        <v/>
      </c>
      <c r="P57" s="11" t="str">
        <f t="shared" si="8"/>
        <v/>
      </c>
      <c r="Q57" s="10">
        <f t="shared" si="6"/>
        <v>0</v>
      </c>
      <c r="R57" s="21">
        <f t="shared" si="9"/>
        <v>0</v>
      </c>
    </row>
    <row r="58" spans="1:19" x14ac:dyDescent="0.25">
      <c r="A5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cours2",IF(AND(H58&gt;0,H59&gt;0),"en cours",IF(AND(O58=0,P58=0),"",)))))</f>
        <v>0</v>
      </c>
      <c r="B58" s="59"/>
      <c r="C58" s="59"/>
      <c r="D58" s="59"/>
      <c r="E58" s="63"/>
      <c r="F58" s="63"/>
      <c r="G58" s="59"/>
      <c r="H58" s="63"/>
      <c r="I58" s="10"/>
      <c r="J58" s="10" t="str">
        <f t="shared" si="4"/>
        <v/>
      </c>
      <c r="K58" s="10" t="str">
        <f t="shared" si="5"/>
        <v/>
      </c>
      <c r="L58" s="12">
        <f>IF(Tableau2[[#This Row],[Status]]=0,0,IF(Tableau2[[#This Row],[Status]]="en cours2",L57,IF(K58="normal",VLOOKUP(LEFT(D58,1),BDD!$A$9:$N$18,13,FALSE),VLOOKUP(LEFT(D58,1),BDD!$A$9:$N$18,14,FALSE))))</f>
        <v>0</v>
      </c>
      <c r="M58" s="65"/>
      <c r="N58" s="11" t="str">
        <f>IF(H58="","",(E58-(F58+G58))*(1-BDD!C$4))</f>
        <v/>
      </c>
      <c r="O58" s="11" t="str">
        <f t="shared" si="7"/>
        <v/>
      </c>
      <c r="P58" s="11" t="str">
        <f t="shared" si="8"/>
        <v/>
      </c>
      <c r="Q58" s="10">
        <f t="shared" si="6"/>
        <v>0</v>
      </c>
      <c r="R58" s="21">
        <f t="shared" si="9"/>
        <v>0</v>
      </c>
      <c r="S58"/>
    </row>
    <row r="59" spans="1:19" x14ac:dyDescent="0.25">
      <c r="A5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cours2",IF(AND(H59&gt;0,H60&gt;0),"en cours",IF(AND(O59=0,P59=0),"",)))))</f>
        <v>0</v>
      </c>
      <c r="B59" s="59"/>
      <c r="C59" s="59"/>
      <c r="D59" s="59"/>
      <c r="E59" s="59"/>
      <c r="F59" s="59"/>
      <c r="G59" s="59"/>
      <c r="H59" s="63"/>
      <c r="I59" s="10"/>
      <c r="J59" s="10" t="str">
        <f t="shared" si="4"/>
        <v/>
      </c>
      <c r="K59" s="10" t="str">
        <f t="shared" si="5"/>
        <v/>
      </c>
      <c r="L59" s="12">
        <f>IF(Tableau2[[#This Row],[Status]]=0,0,IF(Tableau2[[#This Row],[Status]]="en cours2",L58,IF(K59="normal",VLOOKUP(LEFT(D59,1),BDD!$A$9:$N$18,13,FALSE),VLOOKUP(LEFT(D59,1),BDD!$A$9:$N$18,14,FALSE))))</f>
        <v>0</v>
      </c>
      <c r="M59" s="65"/>
      <c r="N59" s="11" t="str">
        <f>IF(H59="","",(E59-(F59+G59))*(1-BDD!C$4))</f>
        <v/>
      </c>
      <c r="O59" s="11" t="str">
        <f t="shared" si="7"/>
        <v/>
      </c>
      <c r="P59" s="11" t="str">
        <f t="shared" si="8"/>
        <v/>
      </c>
      <c r="Q59" s="10">
        <f t="shared" si="6"/>
        <v>0</v>
      </c>
      <c r="R59" s="21">
        <f t="shared" si="9"/>
        <v>0</v>
      </c>
      <c r="S59"/>
    </row>
    <row r="60" spans="1:19" x14ac:dyDescent="0.25">
      <c r="A6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cours2",IF(AND(H60&gt;0,H61&gt;0),"en cours",IF(AND(O60=0,P60=0),"",)))))</f>
        <v>0</v>
      </c>
      <c r="B60" s="59"/>
      <c r="C60" s="59"/>
      <c r="D60" s="59"/>
      <c r="E60" s="63"/>
      <c r="F60" s="63"/>
      <c r="G60" s="59"/>
      <c r="H60" s="63"/>
      <c r="I60" s="10"/>
      <c r="J60" s="10" t="str">
        <f t="shared" si="4"/>
        <v/>
      </c>
      <c r="K60" s="10" t="str">
        <f t="shared" si="5"/>
        <v/>
      </c>
      <c r="L60" s="12">
        <f>IF(Tableau2[[#This Row],[Status]]=0,0,IF(Tableau2[[#This Row],[Status]]="en cours2",L59,IF(K60="normal",VLOOKUP(LEFT(D60,1),BDD!$A$9:$N$18,13,FALSE),VLOOKUP(LEFT(D60,1),BDD!$A$9:$N$18,14,FALSE))))</f>
        <v>0</v>
      </c>
      <c r="M60" s="65"/>
      <c r="N60" s="11" t="str">
        <f>IF(H60="","",(E60-(F60+G60))*(1-BDD!C$4))</f>
        <v/>
      </c>
      <c r="O60" s="11" t="str">
        <f t="shared" si="7"/>
        <v/>
      </c>
      <c r="P60" s="11" t="str">
        <f t="shared" si="8"/>
        <v/>
      </c>
      <c r="Q60" s="10">
        <f t="shared" si="6"/>
        <v>0</v>
      </c>
      <c r="R60" s="21">
        <f t="shared" si="9"/>
        <v>0</v>
      </c>
      <c r="S60"/>
    </row>
    <row r="61" spans="1:19" x14ac:dyDescent="0.25">
      <c r="A6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cours2",IF(AND(H61&gt;0,H62&gt;0),"en cours",IF(AND(O61=0,P61=0),"",)))))</f>
        <v>0</v>
      </c>
      <c r="B61" s="59"/>
      <c r="C61" s="59"/>
      <c r="D61" s="59"/>
      <c r="E61" s="59"/>
      <c r="F61" s="59"/>
      <c r="G61" s="59"/>
      <c r="H61" s="63"/>
      <c r="I61" s="10"/>
      <c r="J61" s="10" t="str">
        <f t="shared" si="4"/>
        <v/>
      </c>
      <c r="K61" s="10" t="str">
        <f t="shared" si="5"/>
        <v/>
      </c>
      <c r="L61" s="12">
        <f>IF(Tableau2[[#This Row],[Status]]=0,0,IF(Tableau2[[#This Row],[Status]]="en cours2",L60,IF(K61="normal",VLOOKUP(LEFT(D61,1),BDD!$A$9:$N$18,13,FALSE),VLOOKUP(LEFT(D61,1),BDD!$A$9:$N$18,14,FALSE))))</f>
        <v>0</v>
      </c>
      <c r="M61" s="65"/>
      <c r="N61" s="11" t="str">
        <f>IF(H61="","",(E61-(F61+G61))*(1-BDD!C$4))</f>
        <v/>
      </c>
      <c r="O61" s="11" t="str">
        <f t="shared" si="7"/>
        <v/>
      </c>
      <c r="P61" s="11" t="str">
        <f t="shared" si="8"/>
        <v/>
      </c>
      <c r="Q61" s="10">
        <f t="shared" si="6"/>
        <v>0</v>
      </c>
      <c r="R61" s="21">
        <f t="shared" si="9"/>
        <v>0</v>
      </c>
      <c r="S61"/>
    </row>
    <row r="62" spans="1:19" x14ac:dyDescent="0.25">
      <c r="A6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cours2",IF(AND(H62&gt;0,H63&gt;0),"en cours",IF(AND(O62=0,P62=0),"",)))))</f>
        <v>0</v>
      </c>
      <c r="B62" s="59"/>
      <c r="C62" s="59"/>
      <c r="D62" s="59"/>
      <c r="E62" s="63"/>
      <c r="F62" s="63"/>
      <c r="G62" s="59"/>
      <c r="H62" s="63"/>
      <c r="I62" s="10"/>
      <c r="J62" s="10" t="str">
        <f t="shared" si="4"/>
        <v/>
      </c>
      <c r="K62" s="10" t="str">
        <f t="shared" si="5"/>
        <v/>
      </c>
      <c r="L62" s="12">
        <f>IF(Tableau2[[#This Row],[Status]]=0,0,IF(Tableau2[[#This Row],[Status]]="en cours2",L61,IF(K62="normal",VLOOKUP(LEFT(D62,1),BDD!$A$9:$N$18,13,FALSE),VLOOKUP(LEFT(D62,1),BDD!$A$9:$N$18,14,FALSE))))</f>
        <v>0</v>
      </c>
      <c r="M62" s="65"/>
      <c r="N62" s="11" t="str">
        <f>IF(H62="","",(E62-(F62+G62))*(1-BDD!C$4))</f>
        <v/>
      </c>
      <c r="O62" s="11" t="str">
        <f t="shared" si="7"/>
        <v/>
      </c>
      <c r="P62" s="11" t="str">
        <f t="shared" si="8"/>
        <v/>
      </c>
      <c r="Q62" s="10">
        <f t="shared" si="6"/>
        <v>0</v>
      </c>
      <c r="R62" s="21">
        <f t="shared" si="9"/>
        <v>0</v>
      </c>
      <c r="S62"/>
    </row>
    <row r="63" spans="1:19" x14ac:dyDescent="0.25">
      <c r="A6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cours2",IF(AND(H63&gt;0,H64&gt;0),"en cours",IF(AND(O63=0,P63=0),"",)))))</f>
        <v>0</v>
      </c>
      <c r="B63" s="59"/>
      <c r="C63" s="59"/>
      <c r="D63" s="59"/>
      <c r="E63" s="59"/>
      <c r="F63" s="59"/>
      <c r="G63" s="59"/>
      <c r="H63" s="63"/>
      <c r="I63" s="10"/>
      <c r="J63" s="10" t="str">
        <f t="shared" si="4"/>
        <v/>
      </c>
      <c r="K63" s="10" t="str">
        <f t="shared" si="5"/>
        <v/>
      </c>
      <c r="L63" s="12">
        <f>IF(Tableau2[[#This Row],[Status]]=0,0,IF(Tableau2[[#This Row],[Status]]="en cours2",L62,IF(K63="normal",VLOOKUP(LEFT(D63,1),BDD!$A$9:$N$18,13,FALSE),VLOOKUP(LEFT(D63,1),BDD!$A$9:$N$18,14,FALSE))))</f>
        <v>0</v>
      </c>
      <c r="M63" s="65"/>
      <c r="N63" s="11" t="str">
        <f>IF(H63="","",(E63-(F63+G63))*(1-BDD!C$4))</f>
        <v/>
      </c>
      <c r="O63" s="11" t="str">
        <f t="shared" si="7"/>
        <v/>
      </c>
      <c r="P63" s="11" t="str">
        <f t="shared" si="8"/>
        <v/>
      </c>
      <c r="Q63" s="10">
        <f t="shared" si="6"/>
        <v>0</v>
      </c>
      <c r="R63" s="21">
        <f t="shared" si="9"/>
        <v>0</v>
      </c>
      <c r="S63"/>
    </row>
    <row r="64" spans="1:19" x14ac:dyDescent="0.25">
      <c r="A6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cours2",IF(AND(H64&gt;0,H65&gt;0),"en cours",IF(AND(O64=0,P64=0),"",)))))</f>
        <v>0</v>
      </c>
      <c r="B64" s="59"/>
      <c r="C64" s="59"/>
      <c r="D64" s="59"/>
      <c r="E64" s="63"/>
      <c r="F64" s="63"/>
      <c r="G64" s="63"/>
      <c r="H64" s="63"/>
      <c r="I64" s="10"/>
      <c r="J64" s="10" t="str">
        <f t="shared" si="4"/>
        <v/>
      </c>
      <c r="K64" s="10" t="str">
        <f t="shared" si="5"/>
        <v/>
      </c>
      <c r="L64" s="12">
        <f>IF(Tableau2[[#This Row],[Status]]=0,0,IF(Tableau2[[#This Row],[Status]]="en cours2",L63,IF(K64="normal",VLOOKUP(LEFT(D64,1),BDD!$A$9:$N$18,13,FALSE),VLOOKUP(LEFT(D64,1),BDD!$A$9:$N$18,14,FALSE))))</f>
        <v>0</v>
      </c>
      <c r="M64" s="65"/>
      <c r="N64" s="11" t="str">
        <f>IF(H64="","",(E64-(F64+G64))*(1-BDD!C$4))</f>
        <v/>
      </c>
      <c r="O64" s="11" t="str">
        <f t="shared" si="7"/>
        <v/>
      </c>
      <c r="P64" s="11" t="str">
        <f t="shared" si="8"/>
        <v/>
      </c>
      <c r="Q64" s="10">
        <f t="shared" si="6"/>
        <v>0</v>
      </c>
      <c r="R64" s="21">
        <f t="shared" si="9"/>
        <v>0</v>
      </c>
      <c r="S64"/>
    </row>
    <row r="65" spans="1:19" x14ac:dyDescent="0.25">
      <c r="A6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cours2",IF(AND(H65&gt;0,H66&gt;0),"en cours",IF(AND(O65=0,P65=0),"",)))))</f>
        <v>0</v>
      </c>
      <c r="B65" s="59"/>
      <c r="C65" s="59"/>
      <c r="D65" s="59"/>
      <c r="E65" s="59"/>
      <c r="F65" s="63"/>
      <c r="G65" s="63"/>
      <c r="H65" s="63"/>
      <c r="I65" s="10"/>
      <c r="J65" s="10" t="str">
        <f t="shared" si="4"/>
        <v/>
      </c>
      <c r="K65" s="10" t="str">
        <f t="shared" si="5"/>
        <v/>
      </c>
      <c r="L65" s="12">
        <f>IF(Tableau2[[#This Row],[Status]]=0,0,IF(Tableau2[[#This Row],[Status]]="en cours2",L64,IF(K65="normal",VLOOKUP(LEFT(D65,1),BDD!$A$9:$N$18,13,FALSE),VLOOKUP(LEFT(D65,1),BDD!$A$9:$N$18,14,FALSE))))</f>
        <v>0</v>
      </c>
      <c r="M65" s="65"/>
      <c r="N65" s="11" t="str">
        <f>IF(H65="","",(E65-(F65+G65))*(1-BDD!C$4))</f>
        <v/>
      </c>
      <c r="O65" s="11" t="str">
        <f t="shared" si="7"/>
        <v/>
      </c>
      <c r="P65" s="11" t="str">
        <f t="shared" si="8"/>
        <v/>
      </c>
      <c r="Q65" s="10">
        <f t="shared" si="6"/>
        <v>0</v>
      </c>
      <c r="R65" s="21">
        <f t="shared" si="9"/>
        <v>0</v>
      </c>
      <c r="S65"/>
    </row>
    <row r="66" spans="1:19" x14ac:dyDescent="0.25">
      <c r="A6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cours2",IF(AND(H66&gt;0,H67&gt;0),"en cours",IF(AND(O66=0,P66=0),"",)))))</f>
        <v>0</v>
      </c>
      <c r="B66" s="59"/>
      <c r="C66" s="59"/>
      <c r="D66" s="59"/>
      <c r="E66" s="63"/>
      <c r="F66" s="63"/>
      <c r="G66" s="63"/>
      <c r="H66" s="63"/>
      <c r="I66" s="10"/>
      <c r="J66" s="10" t="str">
        <f t="shared" si="4"/>
        <v/>
      </c>
      <c r="K66" s="10" t="str">
        <f t="shared" si="5"/>
        <v/>
      </c>
      <c r="L66" s="12">
        <f>IF(Tableau2[[#This Row],[Status]]=0,0,IF(Tableau2[[#This Row],[Status]]="en cours2",L65,IF(K66="normal",VLOOKUP(LEFT(D66,1),BDD!$A$9:$N$18,13,FALSE),VLOOKUP(LEFT(D66,1),BDD!$A$9:$N$18,14,FALSE))))</f>
        <v>0</v>
      </c>
      <c r="M66" s="65"/>
      <c r="N66" s="11" t="str">
        <f>IF(H66="","",(E66-(F66+G66))*(1-BDD!C$4))</f>
        <v/>
      </c>
      <c r="O66" s="11" t="str">
        <f t="shared" si="7"/>
        <v/>
      </c>
      <c r="P66" s="11" t="str">
        <f t="shared" si="8"/>
        <v/>
      </c>
      <c r="Q66" s="10">
        <f t="shared" si="6"/>
        <v>0</v>
      </c>
      <c r="R66" s="21">
        <f t="shared" si="9"/>
        <v>0</v>
      </c>
      <c r="S66"/>
    </row>
    <row r="67" spans="1:19" x14ac:dyDescent="0.25">
      <c r="A6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cours2",IF(AND(H67&gt;0,H68&gt;0),"en cours",IF(AND(O67=0,P67=0),"",)))))</f>
        <v>0</v>
      </c>
      <c r="B67" s="59"/>
      <c r="C67" s="59"/>
      <c r="D67" s="59"/>
      <c r="E67" s="59"/>
      <c r="F67" s="63"/>
      <c r="G67" s="63"/>
      <c r="H67" s="63"/>
      <c r="I67" s="10"/>
      <c r="J67" s="10" t="str">
        <f t="shared" si="4"/>
        <v/>
      </c>
      <c r="K67" s="10" t="str">
        <f t="shared" si="5"/>
        <v/>
      </c>
      <c r="L67" s="12">
        <f>IF(Tableau2[[#This Row],[Status]]=0,0,IF(Tableau2[[#This Row],[Status]]="en cours2",L66,IF(K67="normal",VLOOKUP(LEFT(D67,1),BDD!$A$9:$N$18,13,FALSE),VLOOKUP(LEFT(D67,1),BDD!$A$9:$N$18,14,FALSE))))</f>
        <v>0</v>
      </c>
      <c r="M67" s="65"/>
      <c r="N67" s="11" t="str">
        <f>IF(H67="","",(E67-(F67+G67))*(1-BDD!C$4))</f>
        <v/>
      </c>
      <c r="O67" s="11" t="str">
        <f t="shared" si="7"/>
        <v/>
      </c>
      <c r="P67" s="11" t="str">
        <f t="shared" si="8"/>
        <v/>
      </c>
      <c r="Q67" s="10">
        <f t="shared" si="6"/>
        <v>0</v>
      </c>
      <c r="R67" s="21">
        <f t="shared" si="9"/>
        <v>0</v>
      </c>
      <c r="S67"/>
    </row>
    <row r="68" spans="1:19" x14ac:dyDescent="0.25">
      <c r="A6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cours2",IF(AND(H68&gt;0,H69&gt;0),"en cours",IF(AND(O68=0,P68=0),"",)))))</f>
        <v>0</v>
      </c>
      <c r="B68" s="59"/>
      <c r="C68" s="59"/>
      <c r="D68" s="59"/>
      <c r="E68" s="63"/>
      <c r="F68" s="59"/>
      <c r="G68" s="59"/>
      <c r="H68" s="63"/>
      <c r="I68" s="10"/>
      <c r="J68" s="10" t="str">
        <f t="shared" si="4"/>
        <v/>
      </c>
      <c r="K68" s="10" t="str">
        <f t="shared" si="5"/>
        <v/>
      </c>
      <c r="L68" s="12">
        <f>IF(Tableau2[[#This Row],[Status]]=0,0,IF(Tableau2[[#This Row],[Status]]="en cours2",L67,IF(K68="normal",VLOOKUP(LEFT(D68,1),BDD!$A$9:$N$18,13,FALSE),VLOOKUP(LEFT(D68,1),BDD!$A$9:$N$18,14,FALSE))))</f>
        <v>0</v>
      </c>
      <c r="M68" s="65"/>
      <c r="N68" s="11" t="str">
        <f>IF(H68="","",(E68-(F68+G68))*(1-BDD!C$4))</f>
        <v/>
      </c>
      <c r="O68" s="11" t="str">
        <f t="shared" ref="O68:O103" si="10">IF(C68&lt;&gt;"",F69,"")</f>
        <v/>
      </c>
      <c r="P68" s="11" t="str">
        <f t="shared" ref="P68:P103" si="11">IF(C68&lt;&gt;"",G69,"")</f>
        <v/>
      </c>
      <c r="Q68" s="10">
        <f t="shared" si="6"/>
        <v>0</v>
      </c>
      <c r="R68" s="21">
        <f t="shared" ref="R68:R99" si="12">IF(OR(L68="",C68=""),0,Q68/1000*IF(M68=0,L68,M68))</f>
        <v>0</v>
      </c>
      <c r="S68"/>
    </row>
    <row r="69" spans="1:19" x14ac:dyDescent="0.25">
      <c r="A6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cours2",IF(AND(H69&gt;0,H70&gt;0),"en cours",IF(AND(O69=0,P69=0),"",)))))</f>
        <v>0</v>
      </c>
      <c r="B69" s="59"/>
      <c r="C69" s="59"/>
      <c r="D69" s="59"/>
      <c r="E69" s="59"/>
      <c r="F69" s="59"/>
      <c r="G69" s="59"/>
      <c r="H69" s="63"/>
      <c r="I69" s="10"/>
      <c r="J69" s="10" t="str">
        <f t="shared" ref="J69:J103" si="13">IF(D69="","",A$2)</f>
        <v/>
      </c>
      <c r="K69" s="10" t="str">
        <f t="shared" ref="K69:K103" si="14">IF(C69="","",IF(AND(F70&gt;0,F70=F69,OR(AND(G70&gt;=0,G70=G69))),"exclu",IF(OR(F69&lt;&gt;0,G69&lt;&gt;0),"normal","exclu")))</f>
        <v/>
      </c>
      <c r="L69" s="12">
        <f>IF(Tableau2[[#This Row],[Status]]=0,0,IF(Tableau2[[#This Row],[Status]]="en cours2",L68,IF(K69="normal",VLOOKUP(LEFT(D69,1),BDD!$A$9:$N$18,13,FALSE),VLOOKUP(LEFT(D69,1),BDD!$A$9:$N$18,14,FALSE))))</f>
        <v>0</v>
      </c>
      <c r="M69" s="65"/>
      <c r="N69" s="11" t="str">
        <f>IF(H69="","",(E69-(F69+G69))*(1-BDD!C$4))</f>
        <v/>
      </c>
      <c r="O69" s="11" t="str">
        <f t="shared" si="10"/>
        <v/>
      </c>
      <c r="P69" s="11" t="str">
        <f t="shared" si="11"/>
        <v/>
      </c>
      <c r="Q69" s="10">
        <f t="shared" ref="Q69:Q103" si="15">IF(C69="",0,IF(AND(O69=0,P69=0),0,SUM(O69)/12))</f>
        <v>0</v>
      </c>
      <c r="R69" s="21">
        <f t="shared" si="12"/>
        <v>0</v>
      </c>
      <c r="S69"/>
    </row>
    <row r="70" spans="1:19" x14ac:dyDescent="0.25">
      <c r="A7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cours2",IF(AND(H70&gt;0,H71&gt;0),"en cours",IF(AND(O70=0,P70=0),"",)))))</f>
        <v>0</v>
      </c>
      <c r="B70" s="59"/>
      <c r="C70" s="59"/>
      <c r="D70" s="59"/>
      <c r="E70" s="63"/>
      <c r="F70" s="59"/>
      <c r="G70" s="59"/>
      <c r="H70" s="63"/>
      <c r="I70" s="10"/>
      <c r="J70" s="10" t="str">
        <f t="shared" si="13"/>
        <v/>
      </c>
      <c r="K70" s="10" t="str">
        <f t="shared" si="14"/>
        <v/>
      </c>
      <c r="L70" s="12">
        <f>IF(Tableau2[[#This Row],[Status]]=0,0,IF(Tableau2[[#This Row],[Status]]="en cours2",L69,IF(K70="normal",VLOOKUP(LEFT(D70,1),BDD!$A$9:$N$18,13,FALSE),VLOOKUP(LEFT(D70,1),BDD!$A$9:$N$18,14,FALSE))))</f>
        <v>0</v>
      </c>
      <c r="M70" s="65"/>
      <c r="N70" s="11" t="str">
        <f>IF(H70="","",(E70-(F70+G70))*(1-BDD!C$4))</f>
        <v/>
      </c>
      <c r="O70" s="11" t="str">
        <f t="shared" si="10"/>
        <v/>
      </c>
      <c r="P70" s="11" t="str">
        <f t="shared" si="11"/>
        <v/>
      </c>
      <c r="Q70" s="10">
        <f t="shared" si="15"/>
        <v>0</v>
      </c>
      <c r="R70" s="21">
        <f t="shared" si="12"/>
        <v>0</v>
      </c>
      <c r="S70"/>
    </row>
    <row r="71" spans="1:19" x14ac:dyDescent="0.25">
      <c r="A7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cours2",IF(AND(H71&gt;0,H72&gt;0),"en cours",IF(AND(O71=0,P71=0),"",)))))</f>
        <v>0</v>
      </c>
      <c r="B71" s="59"/>
      <c r="C71" s="59"/>
      <c r="D71" s="59"/>
      <c r="E71" s="59"/>
      <c r="F71" s="59"/>
      <c r="G71" s="59"/>
      <c r="H71" s="63"/>
      <c r="I71" s="10"/>
      <c r="J71" s="10" t="str">
        <f t="shared" si="13"/>
        <v/>
      </c>
      <c r="K71" s="10" t="str">
        <f t="shared" si="14"/>
        <v/>
      </c>
      <c r="L71" s="12">
        <f>IF(Tableau2[[#This Row],[Status]]=0,0,IF(Tableau2[[#This Row],[Status]]="en cours2",L70,IF(K71="normal",VLOOKUP(LEFT(D71,1),BDD!$A$9:$N$18,13,FALSE),VLOOKUP(LEFT(D71,1),BDD!$A$9:$N$18,14,FALSE))))</f>
        <v>0</v>
      </c>
      <c r="M71" s="65"/>
      <c r="N71" s="11" t="str">
        <f>IF(H71="","",(E71-(F71+G71))*(1-BDD!C$4))</f>
        <v/>
      </c>
      <c r="O71" s="11" t="str">
        <f t="shared" si="10"/>
        <v/>
      </c>
      <c r="P71" s="11" t="str">
        <f t="shared" si="11"/>
        <v/>
      </c>
      <c r="Q71" s="10">
        <f t="shared" si="15"/>
        <v>0</v>
      </c>
      <c r="R71" s="21">
        <f t="shared" si="12"/>
        <v>0</v>
      </c>
      <c r="S71"/>
    </row>
    <row r="72" spans="1:19" x14ac:dyDescent="0.25">
      <c r="A7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cours2",IF(AND(H72&gt;0,H73&gt;0),"en cours",IF(AND(O72=0,P72=0),"",)))))</f>
        <v>0</v>
      </c>
      <c r="B72" s="59"/>
      <c r="C72" s="59"/>
      <c r="D72" s="59"/>
      <c r="E72" s="59"/>
      <c r="F72" s="59"/>
      <c r="G72" s="59"/>
      <c r="H72" s="63"/>
      <c r="I72" s="10"/>
      <c r="J72" s="10" t="str">
        <f t="shared" si="13"/>
        <v/>
      </c>
      <c r="K72" s="10" t="str">
        <f t="shared" si="14"/>
        <v/>
      </c>
      <c r="L72" s="12">
        <f>IF(Tableau2[[#This Row],[Status]]=0,0,IF(Tableau2[[#This Row],[Status]]="en cours2",L71,IF(K72="normal",VLOOKUP(LEFT(D72,1),BDD!$A$9:$N$18,13,FALSE),VLOOKUP(LEFT(D72,1),BDD!$A$9:$N$18,14,FALSE))))</f>
        <v>0</v>
      </c>
      <c r="M72" s="65"/>
      <c r="N72" s="11" t="str">
        <f>IF(H72="","",(E72-(F72+G72))*(1-BDD!C$4))</f>
        <v/>
      </c>
      <c r="O72" s="11" t="str">
        <f t="shared" si="10"/>
        <v/>
      </c>
      <c r="P72" s="11" t="str">
        <f t="shared" si="11"/>
        <v/>
      </c>
      <c r="Q72" s="10">
        <f t="shared" si="15"/>
        <v>0</v>
      </c>
      <c r="R72" s="21">
        <f t="shared" si="12"/>
        <v>0</v>
      </c>
      <c r="S72"/>
    </row>
    <row r="73" spans="1:19" x14ac:dyDescent="0.25">
      <c r="A7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cours2",IF(AND(H73&gt;0,H74&gt;0),"en cours",IF(AND(O73=0,P73=0),"",)))))</f>
        <v>0</v>
      </c>
      <c r="B73" s="59"/>
      <c r="C73" s="59"/>
      <c r="D73" s="59"/>
      <c r="E73" s="59"/>
      <c r="F73" s="59"/>
      <c r="G73" s="59"/>
      <c r="H73" s="63"/>
      <c r="I73" s="10"/>
      <c r="J73" s="10" t="str">
        <f t="shared" si="13"/>
        <v/>
      </c>
      <c r="K73" s="10" t="str">
        <f t="shared" si="14"/>
        <v/>
      </c>
      <c r="L73" s="12">
        <f>IF(Tableau2[[#This Row],[Status]]=0,0,IF(Tableau2[[#This Row],[Status]]="en cours2",L72,IF(K73="normal",VLOOKUP(LEFT(D73,1),BDD!$A$9:$N$18,13,FALSE),VLOOKUP(LEFT(D73,1),BDD!$A$9:$N$18,14,FALSE))))</f>
        <v>0</v>
      </c>
      <c r="M73" s="65"/>
      <c r="N73" s="11" t="str">
        <f>IF(H73="","",(E73-(F73+G73))*(1-BDD!C$4))</f>
        <v/>
      </c>
      <c r="O73" s="11" t="str">
        <f t="shared" si="10"/>
        <v/>
      </c>
      <c r="P73" s="11" t="str">
        <f t="shared" si="11"/>
        <v/>
      </c>
      <c r="Q73" s="10">
        <f t="shared" si="15"/>
        <v>0</v>
      </c>
      <c r="R73" s="21">
        <f t="shared" si="12"/>
        <v>0</v>
      </c>
      <c r="S73"/>
    </row>
    <row r="74" spans="1:19" x14ac:dyDescent="0.25">
      <c r="A7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cours2",IF(AND(H74&gt;0,H75&gt;0),"en cours",IF(AND(O74=0,P74=0),"",)))))</f>
        <v>0</v>
      </c>
      <c r="B74" s="59"/>
      <c r="C74" s="59"/>
      <c r="D74" s="59"/>
      <c r="E74" s="59"/>
      <c r="F74" s="59"/>
      <c r="G74" s="59"/>
      <c r="H74" s="63"/>
      <c r="I74" s="10"/>
      <c r="J74" s="10" t="str">
        <f t="shared" si="13"/>
        <v/>
      </c>
      <c r="K74" s="10" t="str">
        <f t="shared" si="14"/>
        <v/>
      </c>
      <c r="L74" s="12">
        <f>IF(Tableau2[[#This Row],[Status]]=0,0,IF(Tableau2[[#This Row],[Status]]="en cours2",L73,IF(K74="normal",VLOOKUP(LEFT(D74,1),BDD!$A$9:$N$18,13,FALSE),VLOOKUP(LEFT(D74,1),BDD!$A$9:$N$18,14,FALSE))))</f>
        <v>0</v>
      </c>
      <c r="M74" s="65"/>
      <c r="N74" s="11" t="str">
        <f>IF(H74="","",(E74-(F74+G74))*(1-BDD!C$4))</f>
        <v/>
      </c>
      <c r="O74" s="11" t="str">
        <f t="shared" si="10"/>
        <v/>
      </c>
      <c r="P74" s="11" t="str">
        <f t="shared" si="11"/>
        <v/>
      </c>
      <c r="Q74" s="10">
        <f t="shared" si="15"/>
        <v>0</v>
      </c>
      <c r="R74" s="21">
        <f t="shared" si="12"/>
        <v>0</v>
      </c>
      <c r="S74"/>
    </row>
    <row r="75" spans="1:19" x14ac:dyDescent="0.25">
      <c r="A7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cours2",IF(AND(H75&gt;0,H76&gt;0),"en cours",IF(AND(O75=0,P75=0),"",)))))</f>
        <v>0</v>
      </c>
      <c r="B75" s="59"/>
      <c r="C75" s="59"/>
      <c r="D75" s="59"/>
      <c r="E75" s="59"/>
      <c r="F75" s="59"/>
      <c r="G75" s="59"/>
      <c r="H75" s="63"/>
      <c r="I75" s="10"/>
      <c r="J75" s="10" t="str">
        <f t="shared" si="13"/>
        <v/>
      </c>
      <c r="K75" s="10" t="str">
        <f t="shared" si="14"/>
        <v/>
      </c>
      <c r="L75" s="12">
        <f>IF(Tableau2[[#This Row],[Status]]=0,0,IF(Tableau2[[#This Row],[Status]]="en cours2",L74,IF(K75="normal",VLOOKUP(LEFT(D75,1),BDD!$A$9:$N$18,13,FALSE),VLOOKUP(LEFT(D75,1),BDD!$A$9:$N$18,14,FALSE))))</f>
        <v>0</v>
      </c>
      <c r="M75" s="65"/>
      <c r="N75" s="11" t="str">
        <f>IF(H75="","",(E75-(F75+G75))*(1-BDD!C$4))</f>
        <v/>
      </c>
      <c r="O75" s="11" t="str">
        <f t="shared" si="10"/>
        <v/>
      </c>
      <c r="P75" s="11" t="str">
        <f t="shared" si="11"/>
        <v/>
      </c>
      <c r="Q75" s="10">
        <f t="shared" si="15"/>
        <v>0</v>
      </c>
      <c r="R75" s="21">
        <f t="shared" si="12"/>
        <v>0</v>
      </c>
      <c r="S75"/>
    </row>
    <row r="76" spans="1:19" x14ac:dyDescent="0.25">
      <c r="A7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cours2",IF(AND(H76&gt;0,H77&gt;0),"en cours",IF(AND(O76=0,P76=0),"",)))))</f>
        <v>0</v>
      </c>
      <c r="B76" s="59"/>
      <c r="C76" s="59"/>
      <c r="D76" s="59"/>
      <c r="E76" s="59"/>
      <c r="F76" s="59"/>
      <c r="G76" s="59"/>
      <c r="H76" s="63"/>
      <c r="I76" s="10"/>
      <c r="J76" s="10" t="str">
        <f t="shared" si="13"/>
        <v/>
      </c>
      <c r="K76" s="10" t="str">
        <f t="shared" si="14"/>
        <v/>
      </c>
      <c r="L76" s="12">
        <f>IF(Tableau2[[#This Row],[Status]]=0,0,IF(Tableau2[[#This Row],[Status]]="en cours2",L75,IF(K76="normal",VLOOKUP(LEFT(D76,1),BDD!$A$9:$N$18,13,FALSE),VLOOKUP(LEFT(D76,1),BDD!$A$9:$N$18,14,FALSE))))</f>
        <v>0</v>
      </c>
      <c r="M76" s="65"/>
      <c r="N76" s="11" t="str">
        <f>IF(H76="","",(E76-(F76+G76))*(1-BDD!C$4))</f>
        <v/>
      </c>
      <c r="O76" s="11" t="str">
        <f t="shared" si="10"/>
        <v/>
      </c>
      <c r="P76" s="11" t="str">
        <f t="shared" si="11"/>
        <v/>
      </c>
      <c r="Q76" s="10">
        <f t="shared" si="15"/>
        <v>0</v>
      </c>
      <c r="R76" s="21">
        <f t="shared" si="12"/>
        <v>0</v>
      </c>
      <c r="S76"/>
    </row>
    <row r="77" spans="1:19" x14ac:dyDescent="0.25">
      <c r="A7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cours2",IF(AND(H77&gt;0,H78&gt;0),"en cours",IF(AND(O77=0,P77=0),"",)))))</f>
        <v>0</v>
      </c>
      <c r="B77" s="59"/>
      <c r="C77" s="59"/>
      <c r="D77" s="59"/>
      <c r="E77" s="59"/>
      <c r="F77" s="59"/>
      <c r="G77" s="59"/>
      <c r="H77" s="63"/>
      <c r="I77" s="10"/>
      <c r="J77" s="10" t="str">
        <f t="shared" si="13"/>
        <v/>
      </c>
      <c r="K77" s="10" t="str">
        <f t="shared" si="14"/>
        <v/>
      </c>
      <c r="L77" s="12">
        <f>IF(Tableau2[[#This Row],[Status]]=0,0,IF(Tableau2[[#This Row],[Status]]="en cours2",L76,IF(K77="normal",VLOOKUP(LEFT(D77,1),BDD!$A$9:$N$18,13,FALSE),VLOOKUP(LEFT(D77,1),BDD!$A$9:$N$18,14,FALSE))))</f>
        <v>0</v>
      </c>
      <c r="M77" s="65"/>
      <c r="N77" s="11" t="str">
        <f>IF(H77="","",(E77-(F77+G77))*(1-BDD!C$4))</f>
        <v/>
      </c>
      <c r="O77" s="11" t="str">
        <f t="shared" si="10"/>
        <v/>
      </c>
      <c r="P77" s="11" t="str">
        <f t="shared" si="11"/>
        <v/>
      </c>
      <c r="Q77" s="10">
        <f t="shared" si="15"/>
        <v>0</v>
      </c>
      <c r="R77" s="21">
        <f t="shared" si="12"/>
        <v>0</v>
      </c>
      <c r="S77"/>
    </row>
    <row r="78" spans="1:19" x14ac:dyDescent="0.25">
      <c r="A7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cours2",IF(AND(H78&gt;0,H79&gt;0),"en cours",IF(AND(O78=0,P78=0),"",)))))</f>
        <v>0</v>
      </c>
      <c r="B78" s="59"/>
      <c r="C78" s="59"/>
      <c r="D78" s="59"/>
      <c r="E78" s="59"/>
      <c r="F78" s="59"/>
      <c r="G78" s="59"/>
      <c r="H78" s="63"/>
      <c r="I78" s="10"/>
      <c r="J78" s="10" t="str">
        <f t="shared" si="13"/>
        <v/>
      </c>
      <c r="K78" s="10" t="str">
        <f t="shared" si="14"/>
        <v/>
      </c>
      <c r="L78" s="12">
        <f>IF(Tableau2[[#This Row],[Status]]=0,0,IF(Tableau2[[#This Row],[Status]]="en cours2",L77,IF(K78="normal",VLOOKUP(LEFT(D78,1),BDD!$A$9:$N$18,13,FALSE),VLOOKUP(LEFT(D78,1),BDD!$A$9:$N$18,14,FALSE))))</f>
        <v>0</v>
      </c>
      <c r="M78" s="65"/>
      <c r="N78" s="11" t="str">
        <f>IF(H78="","",(E78-(F78+G78))*(1-BDD!C$4))</f>
        <v/>
      </c>
      <c r="O78" s="11" t="str">
        <f t="shared" si="10"/>
        <v/>
      </c>
      <c r="P78" s="11" t="str">
        <f t="shared" si="11"/>
        <v/>
      </c>
      <c r="Q78" s="10">
        <f t="shared" si="15"/>
        <v>0</v>
      </c>
      <c r="R78" s="21">
        <f t="shared" si="12"/>
        <v>0</v>
      </c>
      <c r="S78"/>
    </row>
    <row r="79" spans="1:19" x14ac:dyDescent="0.25">
      <c r="A7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cours2",IF(AND(H79&gt;0,H80&gt;0),"en cours",IF(AND(O79=0,P79=0),"",)))))</f>
        <v>0</v>
      </c>
      <c r="B79" s="59"/>
      <c r="C79" s="59"/>
      <c r="D79" s="59"/>
      <c r="E79" s="59"/>
      <c r="F79" s="59"/>
      <c r="G79" s="59"/>
      <c r="H79" s="63"/>
      <c r="I79" s="10"/>
      <c r="J79" s="10" t="str">
        <f t="shared" si="13"/>
        <v/>
      </c>
      <c r="K79" s="10" t="str">
        <f t="shared" si="14"/>
        <v/>
      </c>
      <c r="L79" s="12">
        <f>IF(Tableau2[[#This Row],[Status]]=0,0,IF(Tableau2[[#This Row],[Status]]="en cours2",L78,IF(K79="normal",VLOOKUP(LEFT(D79,1),BDD!$A$9:$N$18,13,FALSE),VLOOKUP(LEFT(D79,1),BDD!$A$9:$N$18,14,FALSE))))</f>
        <v>0</v>
      </c>
      <c r="M79" s="65"/>
      <c r="N79" s="11" t="str">
        <f>IF(H79="","",(E79-(F79+G79))*(1-BDD!C$4))</f>
        <v/>
      </c>
      <c r="O79" s="11" t="str">
        <f t="shared" si="10"/>
        <v/>
      </c>
      <c r="P79" s="11" t="str">
        <f t="shared" si="11"/>
        <v/>
      </c>
      <c r="Q79" s="10">
        <f t="shared" si="15"/>
        <v>0</v>
      </c>
      <c r="R79" s="21">
        <f t="shared" si="12"/>
        <v>0</v>
      </c>
      <c r="S79"/>
    </row>
    <row r="80" spans="1:19" x14ac:dyDescent="0.25">
      <c r="A8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cours2",IF(AND(H80&gt;0,H81&gt;0),"en cours",IF(AND(O80=0,P80=0),"",)))))</f>
        <v>0</v>
      </c>
      <c r="B80" s="59"/>
      <c r="C80" s="59"/>
      <c r="D80" s="59"/>
      <c r="E80" s="59"/>
      <c r="F80" s="59"/>
      <c r="G80" s="59"/>
      <c r="H80" s="63"/>
      <c r="I80" s="10"/>
      <c r="J80" s="10" t="str">
        <f t="shared" si="13"/>
        <v/>
      </c>
      <c r="K80" s="10" t="str">
        <f t="shared" si="14"/>
        <v/>
      </c>
      <c r="L80" s="12">
        <f>IF(Tableau2[[#This Row],[Status]]=0,0,IF(Tableau2[[#This Row],[Status]]="en cours2",L79,IF(K80="normal",VLOOKUP(LEFT(D80,1),BDD!$A$9:$N$18,13,FALSE),VLOOKUP(LEFT(D80,1),BDD!$A$9:$N$18,14,FALSE))))</f>
        <v>0</v>
      </c>
      <c r="M80" s="65"/>
      <c r="N80" s="11" t="str">
        <f>IF(H80="","",(E80-(F80+G80))*(1-BDD!C$4))</f>
        <v/>
      </c>
      <c r="O80" s="11" t="str">
        <f t="shared" si="10"/>
        <v/>
      </c>
      <c r="P80" s="11" t="str">
        <f t="shared" si="11"/>
        <v/>
      </c>
      <c r="Q80" s="10">
        <f t="shared" si="15"/>
        <v>0</v>
      </c>
      <c r="R80" s="21">
        <f t="shared" si="12"/>
        <v>0</v>
      </c>
      <c r="S80"/>
    </row>
    <row r="81" spans="1:19" x14ac:dyDescent="0.25">
      <c r="A8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cours2",IF(AND(H81&gt;0,H82&gt;0),"en cours",IF(AND(O81=0,P81=0),"",)))))</f>
        <v>0</v>
      </c>
      <c r="B81" s="59"/>
      <c r="C81" s="59"/>
      <c r="D81" s="59"/>
      <c r="E81" s="59"/>
      <c r="F81" s="59"/>
      <c r="G81" s="59"/>
      <c r="H81" s="63"/>
      <c r="I81" s="10"/>
      <c r="J81" s="10" t="str">
        <f t="shared" si="13"/>
        <v/>
      </c>
      <c r="K81" s="10" t="str">
        <f t="shared" si="14"/>
        <v/>
      </c>
      <c r="L81" s="12">
        <f>IF(Tableau2[[#This Row],[Status]]=0,0,IF(Tableau2[[#This Row],[Status]]="en cours2",L80,IF(K81="normal",VLOOKUP(LEFT(D81,1),BDD!$A$9:$N$18,13,FALSE),VLOOKUP(LEFT(D81,1),BDD!$A$9:$N$18,14,FALSE))))</f>
        <v>0</v>
      </c>
      <c r="M81" s="65"/>
      <c r="N81" s="11" t="str">
        <f>IF(H81="","",(E81-(F81+G81))*(1-BDD!C$4))</f>
        <v/>
      </c>
      <c r="O81" s="11" t="str">
        <f t="shared" si="10"/>
        <v/>
      </c>
      <c r="P81" s="11" t="str">
        <f t="shared" si="11"/>
        <v/>
      </c>
      <c r="Q81" s="10">
        <f t="shared" si="15"/>
        <v>0</v>
      </c>
      <c r="R81" s="21">
        <f t="shared" si="12"/>
        <v>0</v>
      </c>
      <c r="S81"/>
    </row>
    <row r="82" spans="1:19" x14ac:dyDescent="0.25">
      <c r="A8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cours2",IF(AND(H82&gt;0,H83&gt;0),"en cours",IF(AND(O82=0,P82=0),"",)))))</f>
        <v>0</v>
      </c>
      <c r="B82" s="59"/>
      <c r="C82" s="59"/>
      <c r="D82" s="59"/>
      <c r="E82" s="59"/>
      <c r="F82" s="59"/>
      <c r="G82" s="59"/>
      <c r="H82" s="63"/>
      <c r="I82" s="10"/>
      <c r="J82" s="10" t="str">
        <f t="shared" si="13"/>
        <v/>
      </c>
      <c r="K82" s="10" t="str">
        <f t="shared" si="14"/>
        <v/>
      </c>
      <c r="L82" s="12">
        <f>IF(Tableau2[[#This Row],[Status]]=0,0,IF(Tableau2[[#This Row],[Status]]="en cours2",L81,IF(K82="normal",VLOOKUP(LEFT(D82,1),BDD!$A$9:$N$18,13,FALSE),VLOOKUP(LEFT(D82,1),BDD!$A$9:$N$18,14,FALSE))))</f>
        <v>0</v>
      </c>
      <c r="M82" s="65"/>
      <c r="N82" s="11" t="str">
        <f>IF(H82="","",(E82-(F82+G82))*(1-BDD!C$4))</f>
        <v/>
      </c>
      <c r="O82" s="11" t="str">
        <f t="shared" si="10"/>
        <v/>
      </c>
      <c r="P82" s="11" t="str">
        <f t="shared" si="11"/>
        <v/>
      </c>
      <c r="Q82" s="10">
        <f t="shared" si="15"/>
        <v>0</v>
      </c>
      <c r="R82" s="21">
        <f t="shared" si="12"/>
        <v>0</v>
      </c>
      <c r="S82"/>
    </row>
    <row r="83" spans="1:19" x14ac:dyDescent="0.25">
      <c r="A8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cours2",IF(AND(H83&gt;0,H84&gt;0),"en cours",IF(AND(O83=0,P83=0),"",)))))</f>
        <v>0</v>
      </c>
      <c r="B83" s="59"/>
      <c r="C83" s="59"/>
      <c r="D83" s="59"/>
      <c r="E83" s="59"/>
      <c r="F83" s="59"/>
      <c r="G83" s="59"/>
      <c r="H83" s="63"/>
      <c r="I83" s="10"/>
      <c r="J83" s="10" t="str">
        <f t="shared" si="13"/>
        <v/>
      </c>
      <c r="K83" s="10" t="str">
        <f t="shared" si="14"/>
        <v/>
      </c>
      <c r="L83" s="12">
        <f>IF(Tableau2[[#This Row],[Status]]=0,0,IF(Tableau2[[#This Row],[Status]]="en cours2",L82,IF(K83="normal",VLOOKUP(LEFT(D83,1),BDD!$A$9:$N$18,13,FALSE),VLOOKUP(LEFT(D83,1),BDD!$A$9:$N$18,14,FALSE))))</f>
        <v>0</v>
      </c>
      <c r="M83" s="65"/>
      <c r="N83" s="11" t="str">
        <f>IF(H83="","",(E83-(F83+G83))*(1-BDD!C$4))</f>
        <v/>
      </c>
      <c r="O83" s="11" t="str">
        <f t="shared" si="10"/>
        <v/>
      </c>
      <c r="P83" s="11" t="str">
        <f t="shared" si="11"/>
        <v/>
      </c>
      <c r="Q83" s="10">
        <f t="shared" si="15"/>
        <v>0</v>
      </c>
      <c r="R83" s="21">
        <f t="shared" si="12"/>
        <v>0</v>
      </c>
      <c r="S83"/>
    </row>
    <row r="84" spans="1:19" x14ac:dyDescent="0.25">
      <c r="A8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cours2",IF(AND(H84&gt;0,H85&gt;0),"en cours",IF(AND(O84=0,P84=0),"",)))))</f>
        <v>0</v>
      </c>
      <c r="B84" s="59"/>
      <c r="C84" s="59"/>
      <c r="D84" s="59"/>
      <c r="E84" s="59"/>
      <c r="F84" s="59"/>
      <c r="G84" s="59"/>
      <c r="H84" s="63"/>
      <c r="I84" s="10"/>
      <c r="J84" s="10" t="str">
        <f t="shared" si="13"/>
        <v/>
      </c>
      <c r="K84" s="10" t="str">
        <f t="shared" si="14"/>
        <v/>
      </c>
      <c r="L84" s="12">
        <f>IF(Tableau2[[#This Row],[Status]]=0,0,IF(Tableau2[[#This Row],[Status]]="en cours2",L83,IF(K84="normal",VLOOKUP(LEFT(D84,1),BDD!$A$9:$N$18,13,FALSE),VLOOKUP(LEFT(D84,1),BDD!$A$9:$N$18,14,FALSE))))</f>
        <v>0</v>
      </c>
      <c r="M84" s="65"/>
      <c r="N84" s="11" t="str">
        <f>IF(H84="","",(E84-(F84+G84))*(1-BDD!C$4))</f>
        <v/>
      </c>
      <c r="O84" s="11" t="str">
        <f t="shared" si="10"/>
        <v/>
      </c>
      <c r="P84" s="11" t="str">
        <f t="shared" si="11"/>
        <v/>
      </c>
      <c r="Q84" s="10">
        <f t="shared" si="15"/>
        <v>0</v>
      </c>
      <c r="R84" s="21">
        <f t="shared" si="12"/>
        <v>0</v>
      </c>
      <c r="S84"/>
    </row>
    <row r="85" spans="1:19" x14ac:dyDescent="0.25">
      <c r="A8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cours2",IF(AND(H85&gt;0,H86&gt;0),"en cours",IF(AND(O85=0,P85=0),"",)))))</f>
        <v>0</v>
      </c>
      <c r="B85" s="59"/>
      <c r="C85" s="59"/>
      <c r="D85" s="59"/>
      <c r="E85" s="59"/>
      <c r="F85" s="59"/>
      <c r="G85" s="59"/>
      <c r="H85" s="63"/>
      <c r="I85" s="10"/>
      <c r="J85" s="10" t="str">
        <f t="shared" si="13"/>
        <v/>
      </c>
      <c r="K85" s="10" t="str">
        <f t="shared" si="14"/>
        <v/>
      </c>
      <c r="L85" s="12">
        <f>IF(Tableau2[[#This Row],[Status]]=0,0,IF(Tableau2[[#This Row],[Status]]="en cours2",L84,IF(K85="normal",VLOOKUP(LEFT(D85,1),BDD!$A$9:$N$18,13,FALSE),VLOOKUP(LEFT(D85,1),BDD!$A$9:$N$18,14,FALSE))))</f>
        <v>0</v>
      </c>
      <c r="M85" s="65"/>
      <c r="N85" s="11" t="str">
        <f>IF(H85="","",(E85-(F85+G85))*(1-BDD!C$4))</f>
        <v/>
      </c>
      <c r="O85" s="11" t="str">
        <f t="shared" si="10"/>
        <v/>
      </c>
      <c r="P85" s="11" t="str">
        <f t="shared" si="11"/>
        <v/>
      </c>
      <c r="Q85" s="10">
        <f t="shared" si="15"/>
        <v>0</v>
      </c>
      <c r="R85" s="21">
        <f t="shared" si="12"/>
        <v>0</v>
      </c>
      <c r="S85"/>
    </row>
    <row r="86" spans="1:19" x14ac:dyDescent="0.25">
      <c r="A8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cours2",IF(AND(H86&gt;0,H87&gt;0),"en cours",IF(AND(O86=0,P86=0),"",)))))</f>
        <v>0</v>
      </c>
      <c r="B86" s="59"/>
      <c r="C86" s="59"/>
      <c r="D86" s="59"/>
      <c r="E86" s="59"/>
      <c r="F86" s="59"/>
      <c r="G86" s="59"/>
      <c r="H86" s="63"/>
      <c r="I86" s="10"/>
      <c r="J86" s="10" t="str">
        <f t="shared" si="13"/>
        <v/>
      </c>
      <c r="K86" s="10" t="str">
        <f t="shared" si="14"/>
        <v/>
      </c>
      <c r="L86" s="12">
        <f>IF(Tableau2[[#This Row],[Status]]=0,0,IF(Tableau2[[#This Row],[Status]]="en cours2",L85,IF(K86="normal",VLOOKUP(LEFT(D86,1),BDD!$A$9:$N$18,13,FALSE),VLOOKUP(LEFT(D86,1),BDD!$A$9:$N$18,14,FALSE))))</f>
        <v>0</v>
      </c>
      <c r="M86" s="65"/>
      <c r="N86" s="11" t="str">
        <f>IF(H86="","",(E86-(F86+G86))*(1-BDD!C$4))</f>
        <v/>
      </c>
      <c r="O86" s="11" t="str">
        <f t="shared" si="10"/>
        <v/>
      </c>
      <c r="P86" s="11" t="str">
        <f t="shared" si="11"/>
        <v/>
      </c>
      <c r="Q86" s="10">
        <f t="shared" si="15"/>
        <v>0</v>
      </c>
      <c r="R86" s="21">
        <f t="shared" si="12"/>
        <v>0</v>
      </c>
      <c r="S86"/>
    </row>
    <row r="87" spans="1:19" x14ac:dyDescent="0.25">
      <c r="A8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cours2",IF(AND(H87&gt;0,H88&gt;0),"en cours",IF(AND(O87=0,P87=0),"",)))))</f>
        <v>0</v>
      </c>
      <c r="B87" s="59"/>
      <c r="C87" s="59"/>
      <c r="D87" s="59"/>
      <c r="E87" s="59"/>
      <c r="F87" s="59"/>
      <c r="G87" s="59"/>
      <c r="H87" s="63"/>
      <c r="I87" s="10"/>
      <c r="J87" s="10" t="str">
        <f t="shared" si="13"/>
        <v/>
      </c>
      <c r="K87" s="10" t="str">
        <f t="shared" si="14"/>
        <v/>
      </c>
      <c r="L87" s="12">
        <f>IF(Tableau2[[#This Row],[Status]]=0,0,IF(Tableau2[[#This Row],[Status]]="en cours2",L86,IF(K87="normal",VLOOKUP(LEFT(D87,1),BDD!$A$9:$N$18,13,FALSE),VLOOKUP(LEFT(D87,1),BDD!$A$9:$N$18,14,FALSE))))</f>
        <v>0</v>
      </c>
      <c r="M87" s="65"/>
      <c r="N87" s="11" t="str">
        <f>IF(H87="","",(E87-(F87+G87))*(1-BDD!C$4))</f>
        <v/>
      </c>
      <c r="O87" s="11" t="str">
        <f t="shared" si="10"/>
        <v/>
      </c>
      <c r="P87" s="11" t="str">
        <f t="shared" si="11"/>
        <v/>
      </c>
      <c r="Q87" s="10">
        <f t="shared" si="15"/>
        <v>0</v>
      </c>
      <c r="R87" s="21">
        <f t="shared" si="12"/>
        <v>0</v>
      </c>
      <c r="S87"/>
    </row>
    <row r="88" spans="1:19" x14ac:dyDescent="0.25">
      <c r="A8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cours2",IF(AND(H88&gt;0,H89&gt;0),"en cours",IF(AND(O88=0,P88=0),"",)))))</f>
        <v>0</v>
      </c>
      <c r="B88" s="59"/>
      <c r="C88" s="59"/>
      <c r="D88" s="59"/>
      <c r="E88" s="59"/>
      <c r="F88" s="59"/>
      <c r="G88" s="59"/>
      <c r="H88" s="63"/>
      <c r="I88" s="10"/>
      <c r="J88" s="10" t="str">
        <f t="shared" si="13"/>
        <v/>
      </c>
      <c r="K88" s="10" t="str">
        <f t="shared" si="14"/>
        <v/>
      </c>
      <c r="L88" s="12">
        <f>IF(Tableau2[[#This Row],[Status]]=0,0,IF(Tableau2[[#This Row],[Status]]="en cours2",L87,IF(K88="normal",VLOOKUP(LEFT(D88,1),BDD!$A$9:$N$18,13,FALSE),VLOOKUP(LEFT(D88,1),BDD!$A$9:$N$18,14,FALSE))))</f>
        <v>0</v>
      </c>
      <c r="M88" s="65"/>
      <c r="N88" s="11" t="str">
        <f>IF(H88="","",(E88-(F88+G88))*(1-BDD!C$4))</f>
        <v/>
      </c>
      <c r="O88" s="11" t="str">
        <f t="shared" si="10"/>
        <v/>
      </c>
      <c r="P88" s="11" t="str">
        <f t="shared" si="11"/>
        <v/>
      </c>
      <c r="Q88" s="10">
        <f t="shared" si="15"/>
        <v>0</v>
      </c>
      <c r="R88" s="21">
        <f t="shared" si="12"/>
        <v>0</v>
      </c>
      <c r="S88"/>
    </row>
    <row r="89" spans="1:19" x14ac:dyDescent="0.25">
      <c r="A8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cours2",IF(AND(H89&gt;0,H90&gt;0),"en cours",IF(AND(O89=0,P89=0),"",)))))</f>
        <v>0</v>
      </c>
      <c r="B89" s="59"/>
      <c r="C89" s="59"/>
      <c r="D89" s="59"/>
      <c r="E89" s="59"/>
      <c r="F89" s="59"/>
      <c r="G89" s="59"/>
      <c r="H89" s="63"/>
      <c r="I89" s="10"/>
      <c r="J89" s="10" t="str">
        <f t="shared" si="13"/>
        <v/>
      </c>
      <c r="K89" s="10" t="str">
        <f t="shared" si="14"/>
        <v/>
      </c>
      <c r="L89" s="12">
        <f>IF(Tableau2[[#This Row],[Status]]=0,0,IF(Tableau2[[#This Row],[Status]]="en cours2",L88,IF(K89="normal",VLOOKUP(LEFT(D89,1),BDD!$A$9:$N$18,13,FALSE),VLOOKUP(LEFT(D89,1),BDD!$A$9:$N$18,14,FALSE))))</f>
        <v>0</v>
      </c>
      <c r="M89" s="65"/>
      <c r="N89" s="11" t="str">
        <f>IF(H89="","",(E89-(F89+G89))*(1-BDD!C$4))</f>
        <v/>
      </c>
      <c r="O89" s="11" t="str">
        <f t="shared" si="10"/>
        <v/>
      </c>
      <c r="P89" s="11" t="str">
        <f t="shared" si="11"/>
        <v/>
      </c>
      <c r="Q89" s="10">
        <f t="shared" si="15"/>
        <v>0</v>
      </c>
      <c r="R89" s="21">
        <f t="shared" si="12"/>
        <v>0</v>
      </c>
      <c r="S89"/>
    </row>
    <row r="90" spans="1:19" x14ac:dyDescent="0.25">
      <c r="A9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cours2",IF(AND(H90&gt;0,H91&gt;0),"en cours",IF(AND(O90=0,P90=0),"",)))))</f>
        <v>0</v>
      </c>
      <c r="B90" s="59"/>
      <c r="C90" s="59"/>
      <c r="D90" s="59"/>
      <c r="E90" s="59"/>
      <c r="F90" s="59"/>
      <c r="G90" s="59"/>
      <c r="H90" s="63"/>
      <c r="I90" s="10"/>
      <c r="J90" s="10" t="str">
        <f t="shared" si="13"/>
        <v/>
      </c>
      <c r="K90" s="10" t="str">
        <f t="shared" si="14"/>
        <v/>
      </c>
      <c r="L90" s="12">
        <f>IF(Tableau2[[#This Row],[Status]]=0,0,IF(Tableau2[[#This Row],[Status]]="en cours2",L89,IF(K90="normal",VLOOKUP(LEFT(D90,1),BDD!$A$9:$N$18,13,FALSE),VLOOKUP(LEFT(D90,1),BDD!$A$9:$N$18,14,FALSE))))</f>
        <v>0</v>
      </c>
      <c r="M90" s="65"/>
      <c r="N90" s="11" t="str">
        <f>IF(H90="","",(E90-(F90+G90))*(1-BDD!C$4))</f>
        <v/>
      </c>
      <c r="O90" s="11" t="str">
        <f t="shared" si="10"/>
        <v/>
      </c>
      <c r="P90" s="11" t="str">
        <f t="shared" si="11"/>
        <v/>
      </c>
      <c r="Q90" s="10">
        <f t="shared" si="15"/>
        <v>0</v>
      </c>
      <c r="R90" s="21">
        <f t="shared" si="12"/>
        <v>0</v>
      </c>
      <c r="S90"/>
    </row>
    <row r="91" spans="1:19" x14ac:dyDescent="0.25">
      <c r="A9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cours2",IF(AND(H91&gt;0,H92&gt;0),"en cours",IF(AND(O91=0,P91=0),"",)))))</f>
        <v>0</v>
      </c>
      <c r="B91" s="59"/>
      <c r="C91" s="59"/>
      <c r="D91" s="59"/>
      <c r="E91" s="59"/>
      <c r="F91" s="59"/>
      <c r="G91" s="59"/>
      <c r="H91" s="63"/>
      <c r="I91" s="10"/>
      <c r="J91" s="10" t="str">
        <f t="shared" si="13"/>
        <v/>
      </c>
      <c r="K91" s="10" t="str">
        <f t="shared" si="14"/>
        <v/>
      </c>
      <c r="L91" s="12">
        <f>IF(Tableau2[[#This Row],[Status]]=0,0,IF(Tableau2[[#This Row],[Status]]="en cours2",L90,IF(K91="normal",VLOOKUP(LEFT(D91,1),BDD!$A$9:$N$18,13,FALSE),VLOOKUP(LEFT(D91,1),BDD!$A$9:$N$18,14,FALSE))))</f>
        <v>0</v>
      </c>
      <c r="M91" s="65"/>
      <c r="N91" s="11" t="str">
        <f>IF(H91="","",(E91-(F91+G91))*(1-BDD!C$4))</f>
        <v/>
      </c>
      <c r="O91" s="11" t="str">
        <f t="shared" si="10"/>
        <v/>
      </c>
      <c r="P91" s="11" t="str">
        <f t="shared" si="11"/>
        <v/>
      </c>
      <c r="Q91" s="10">
        <f t="shared" si="15"/>
        <v>0</v>
      </c>
      <c r="R91" s="21">
        <f t="shared" si="12"/>
        <v>0</v>
      </c>
      <c r="S91"/>
    </row>
    <row r="92" spans="1:19" x14ac:dyDescent="0.25">
      <c r="A9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cours2",IF(AND(H92&gt;0,H93&gt;0),"en cours",IF(AND(O92=0,P92=0),"",)))))</f>
        <v>0</v>
      </c>
      <c r="B92" s="59"/>
      <c r="C92" s="59"/>
      <c r="D92" s="59"/>
      <c r="E92" s="59"/>
      <c r="F92" s="59"/>
      <c r="G92" s="59"/>
      <c r="H92" s="63"/>
      <c r="I92" s="10"/>
      <c r="J92" s="10" t="str">
        <f t="shared" si="13"/>
        <v/>
      </c>
      <c r="K92" s="10" t="str">
        <f t="shared" si="14"/>
        <v/>
      </c>
      <c r="L92" s="12">
        <f>IF(Tableau2[[#This Row],[Status]]=0,0,IF(Tableau2[[#This Row],[Status]]="en cours2",L91,IF(K92="normal",VLOOKUP(LEFT(D92,1),BDD!$A$9:$N$18,13,FALSE),VLOOKUP(LEFT(D92,1),BDD!$A$9:$N$18,14,FALSE))))</f>
        <v>0</v>
      </c>
      <c r="M92" s="65"/>
      <c r="N92" s="11" t="str">
        <f>IF(H92="","",(E92-(F92+G92))*(1-BDD!C$4))</f>
        <v/>
      </c>
      <c r="O92" s="11" t="str">
        <f t="shared" si="10"/>
        <v/>
      </c>
      <c r="P92" s="11" t="str">
        <f t="shared" si="11"/>
        <v/>
      </c>
      <c r="Q92" s="10">
        <f t="shared" si="15"/>
        <v>0</v>
      </c>
      <c r="R92" s="21">
        <f t="shared" si="12"/>
        <v>0</v>
      </c>
      <c r="S92"/>
    </row>
    <row r="93" spans="1:19" x14ac:dyDescent="0.25">
      <c r="A9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cours2",IF(AND(H93&gt;0,H94&gt;0),"en cours",IF(AND(O93=0,P93=0),"",)))))</f>
        <v>0</v>
      </c>
      <c r="B93" s="59"/>
      <c r="C93" s="59"/>
      <c r="D93" s="59"/>
      <c r="E93" s="59"/>
      <c r="F93" s="59"/>
      <c r="G93" s="59"/>
      <c r="H93" s="63"/>
      <c r="I93" s="10"/>
      <c r="J93" s="10" t="str">
        <f t="shared" si="13"/>
        <v/>
      </c>
      <c r="K93" s="10" t="str">
        <f t="shared" si="14"/>
        <v/>
      </c>
      <c r="L93" s="12">
        <f>IF(Tableau2[[#This Row],[Status]]=0,0,IF(Tableau2[[#This Row],[Status]]="en cours2",L92,IF(K93="normal",VLOOKUP(LEFT(D93,1),BDD!$A$9:$N$18,13,FALSE),VLOOKUP(LEFT(D93,1),BDD!$A$9:$N$18,14,FALSE))))</f>
        <v>0</v>
      </c>
      <c r="M93" s="65"/>
      <c r="N93" s="11" t="str">
        <f>IF(H93="","",(E93-(F93+G93))*(1-BDD!C$4))</f>
        <v/>
      </c>
      <c r="O93" s="11" t="str">
        <f t="shared" si="10"/>
        <v/>
      </c>
      <c r="P93" s="11" t="str">
        <f t="shared" si="11"/>
        <v/>
      </c>
      <c r="Q93" s="10">
        <f t="shared" si="15"/>
        <v>0</v>
      </c>
      <c r="R93" s="21">
        <f t="shared" si="12"/>
        <v>0</v>
      </c>
      <c r="S93"/>
    </row>
    <row r="94" spans="1:19" x14ac:dyDescent="0.25">
      <c r="A94"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cours2",IF(AND(H94&gt;0,H95&gt;0),"en cours",IF(AND(O94=0,P94=0),"",)))))</f>
        <v>0</v>
      </c>
      <c r="B94" s="59"/>
      <c r="C94" s="59"/>
      <c r="D94" s="59"/>
      <c r="E94" s="59"/>
      <c r="F94" s="59"/>
      <c r="G94" s="59"/>
      <c r="H94" s="63"/>
      <c r="I94" s="10"/>
      <c r="J94" s="10" t="str">
        <f t="shared" si="13"/>
        <v/>
      </c>
      <c r="K94" s="10" t="str">
        <f t="shared" si="14"/>
        <v/>
      </c>
      <c r="L94" s="12">
        <f>IF(Tableau2[[#This Row],[Status]]=0,0,IF(Tableau2[[#This Row],[Status]]="en cours2",L93,IF(K94="normal",VLOOKUP(LEFT(D94,1),BDD!$A$9:$N$18,13,FALSE),VLOOKUP(LEFT(D94,1),BDD!$A$9:$N$18,14,FALSE))))</f>
        <v>0</v>
      </c>
      <c r="M94" s="65"/>
      <c r="N94" s="11" t="str">
        <f>IF(H94="","",(E94-(F94+G94))*(1-BDD!C$4))</f>
        <v/>
      </c>
      <c r="O94" s="11" t="str">
        <f t="shared" si="10"/>
        <v/>
      </c>
      <c r="P94" s="11" t="str">
        <f t="shared" si="11"/>
        <v/>
      </c>
      <c r="Q94" s="10">
        <f t="shared" si="15"/>
        <v>0</v>
      </c>
      <c r="R94" s="21">
        <f t="shared" si="12"/>
        <v>0</v>
      </c>
      <c r="S94"/>
    </row>
    <row r="95" spans="1:19" x14ac:dyDescent="0.25">
      <c r="A95"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cours2",IF(AND(H95&gt;0,H96&gt;0),"en cours",IF(AND(O95=0,P95=0),"",)))))</f>
        <v>0</v>
      </c>
      <c r="B95" s="59"/>
      <c r="C95" s="59"/>
      <c r="D95" s="59"/>
      <c r="E95" s="59"/>
      <c r="F95" s="59"/>
      <c r="G95" s="59"/>
      <c r="H95" s="63"/>
      <c r="I95" s="10"/>
      <c r="J95" s="10" t="str">
        <f t="shared" si="13"/>
        <v/>
      </c>
      <c r="K95" s="10" t="str">
        <f t="shared" si="14"/>
        <v/>
      </c>
      <c r="L95" s="12">
        <f>IF(Tableau2[[#This Row],[Status]]=0,0,IF(Tableau2[[#This Row],[Status]]="en cours2",L94,IF(K95="normal",VLOOKUP(LEFT(D95,1),BDD!$A$9:$N$18,13,FALSE),VLOOKUP(LEFT(D95,1),BDD!$A$9:$N$18,14,FALSE))))</f>
        <v>0</v>
      </c>
      <c r="M95" s="65"/>
      <c r="N95" s="11" t="str">
        <f>IF(H95="","",(E95-(F95+G95))*(1-BDD!C$4))</f>
        <v/>
      </c>
      <c r="O95" s="11" t="str">
        <f t="shared" si="10"/>
        <v/>
      </c>
      <c r="P95" s="11" t="str">
        <f t="shared" si="11"/>
        <v/>
      </c>
      <c r="Q95" s="10">
        <f t="shared" si="15"/>
        <v>0</v>
      </c>
      <c r="R95" s="21">
        <f t="shared" si="12"/>
        <v>0</v>
      </c>
      <c r="S95"/>
    </row>
    <row r="96" spans="1:19" x14ac:dyDescent="0.25">
      <c r="A96"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cours2",IF(AND(H96&gt;0,H97&gt;0),"en cours",IF(AND(O96=0,P96=0),"",)))))</f>
        <v>0</v>
      </c>
      <c r="B96" s="59"/>
      <c r="C96" s="59"/>
      <c r="D96" s="59"/>
      <c r="E96" s="59"/>
      <c r="F96" s="59"/>
      <c r="G96" s="59"/>
      <c r="H96" s="63"/>
      <c r="I96" s="10"/>
      <c r="J96" s="10" t="str">
        <f t="shared" si="13"/>
        <v/>
      </c>
      <c r="K96" s="10" t="str">
        <f t="shared" si="14"/>
        <v/>
      </c>
      <c r="L96" s="12">
        <f>IF(Tableau2[[#This Row],[Status]]=0,0,IF(Tableau2[[#This Row],[Status]]="en cours2",L95,IF(K96="normal",VLOOKUP(LEFT(D96,1),BDD!$A$9:$N$18,13,FALSE),VLOOKUP(LEFT(D96,1),BDD!$A$9:$N$18,14,FALSE))))</f>
        <v>0</v>
      </c>
      <c r="M96" s="65"/>
      <c r="N96" s="11" t="str">
        <f>IF(H96="","",(E96-(F96+G96))*(1-BDD!C$4))</f>
        <v/>
      </c>
      <c r="O96" s="11" t="str">
        <f t="shared" si="10"/>
        <v/>
      </c>
      <c r="P96" s="11" t="str">
        <f t="shared" si="11"/>
        <v/>
      </c>
      <c r="Q96" s="10">
        <f t="shared" si="15"/>
        <v>0</v>
      </c>
      <c r="R96" s="21">
        <f t="shared" si="12"/>
        <v>0</v>
      </c>
      <c r="S96"/>
    </row>
    <row r="97" spans="1:21" x14ac:dyDescent="0.25">
      <c r="A97"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cours2",IF(AND(H97&gt;0,H98&gt;0),"en cours",IF(AND(O97=0,P97=0),"",)))))</f>
        <v>0</v>
      </c>
      <c r="B97" s="59"/>
      <c r="C97" s="59"/>
      <c r="D97" s="59"/>
      <c r="E97" s="59"/>
      <c r="F97" s="59"/>
      <c r="G97" s="59"/>
      <c r="H97" s="63"/>
      <c r="I97" s="10"/>
      <c r="J97" s="10" t="str">
        <f t="shared" si="13"/>
        <v/>
      </c>
      <c r="K97" s="10" t="str">
        <f t="shared" si="14"/>
        <v/>
      </c>
      <c r="L97" s="12">
        <f>IF(Tableau2[[#This Row],[Status]]=0,0,IF(Tableau2[[#This Row],[Status]]="en cours2",L96,IF(K97="normal",VLOOKUP(LEFT(D97,1),BDD!$A$9:$N$18,13,FALSE),VLOOKUP(LEFT(D97,1),BDD!$A$9:$N$18,14,FALSE))))</f>
        <v>0</v>
      </c>
      <c r="M97" s="65"/>
      <c r="N97" s="11" t="str">
        <f>IF(H97="","",(E97-(F97+G97))*(1-BDD!C$4))</f>
        <v/>
      </c>
      <c r="O97" s="11" t="str">
        <f t="shared" si="10"/>
        <v/>
      </c>
      <c r="P97" s="11" t="str">
        <f t="shared" si="11"/>
        <v/>
      </c>
      <c r="Q97" s="10">
        <f t="shared" si="15"/>
        <v>0</v>
      </c>
      <c r="R97" s="21">
        <f t="shared" si="12"/>
        <v>0</v>
      </c>
      <c r="S97"/>
    </row>
    <row r="98" spans="1:21" x14ac:dyDescent="0.25">
      <c r="A98"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cours2",IF(AND(H98&gt;0,H99&gt;0),"en cours",IF(AND(O98=0,P98=0),"",)))))</f>
        <v>0</v>
      </c>
      <c r="B98" s="59"/>
      <c r="C98" s="59"/>
      <c r="D98" s="59"/>
      <c r="E98" s="59"/>
      <c r="F98" s="59"/>
      <c r="G98" s="59"/>
      <c r="H98" s="63"/>
      <c r="I98" s="10"/>
      <c r="J98" s="10" t="str">
        <f t="shared" si="13"/>
        <v/>
      </c>
      <c r="K98" s="10" t="str">
        <f t="shared" si="14"/>
        <v/>
      </c>
      <c r="L98" s="12">
        <f>IF(Tableau2[[#This Row],[Status]]=0,0,IF(Tableau2[[#This Row],[Status]]="en cours2",L97,IF(K98="normal",VLOOKUP(LEFT(D98,1),BDD!$A$9:$N$18,13,FALSE),VLOOKUP(LEFT(D98,1),BDD!$A$9:$N$18,14,FALSE))))</f>
        <v>0</v>
      </c>
      <c r="M98" s="65"/>
      <c r="N98" s="11" t="str">
        <f>IF(H98="","",(E98-(F98+G98))*(1-BDD!C$4))</f>
        <v/>
      </c>
      <c r="O98" s="11" t="str">
        <f t="shared" si="10"/>
        <v/>
      </c>
      <c r="P98" s="11" t="str">
        <f t="shared" si="11"/>
        <v/>
      </c>
      <c r="Q98" s="10">
        <f t="shared" si="15"/>
        <v>0</v>
      </c>
      <c r="R98" s="21">
        <f t="shared" si="12"/>
        <v>0</v>
      </c>
      <c r="S98"/>
    </row>
    <row r="99" spans="1:21" x14ac:dyDescent="0.25">
      <c r="A99"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cours2",IF(AND(H99&gt;0,H100&gt;0),"en cours",IF(AND(O99=0,P99=0),"",)))))</f>
        <v>0</v>
      </c>
      <c r="B99" s="59"/>
      <c r="C99" s="59"/>
      <c r="D99" s="59"/>
      <c r="E99" s="59"/>
      <c r="F99" s="59"/>
      <c r="G99" s="59"/>
      <c r="H99" s="63"/>
      <c r="I99" s="10"/>
      <c r="J99" s="10" t="str">
        <f t="shared" si="13"/>
        <v/>
      </c>
      <c r="K99" s="10" t="str">
        <f t="shared" si="14"/>
        <v/>
      </c>
      <c r="L99" s="12">
        <f>IF(Tableau2[[#This Row],[Status]]=0,0,IF(Tableau2[[#This Row],[Status]]="en cours2",L98,IF(K99="normal",VLOOKUP(LEFT(D99,1),BDD!$A$9:$N$18,13,FALSE),VLOOKUP(LEFT(D99,1),BDD!$A$9:$N$18,14,FALSE))))</f>
        <v>0</v>
      </c>
      <c r="M99" s="65"/>
      <c r="N99" s="11" t="str">
        <f>IF(H99="","",(E99-(F99+G99))*(1-BDD!C$4))</f>
        <v/>
      </c>
      <c r="O99" s="11" t="str">
        <f t="shared" si="10"/>
        <v/>
      </c>
      <c r="P99" s="11" t="str">
        <f t="shared" si="11"/>
        <v/>
      </c>
      <c r="Q99" s="10">
        <f t="shared" si="15"/>
        <v>0</v>
      </c>
      <c r="R99" s="21">
        <f t="shared" si="12"/>
        <v>0</v>
      </c>
      <c r="S99"/>
    </row>
    <row r="100" spans="1:21" x14ac:dyDescent="0.25">
      <c r="A100"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cours2",IF(AND(H100&gt;0,H101&gt;0),"en cours",IF(AND(O100=0,P100=0),"",)))))</f>
        <v>0</v>
      </c>
      <c r="B100" s="59"/>
      <c r="C100" s="59"/>
      <c r="D100" s="59"/>
      <c r="E100" s="59"/>
      <c r="F100" s="59"/>
      <c r="G100" s="59"/>
      <c r="H100" s="63"/>
      <c r="I100" s="10"/>
      <c r="J100" s="10" t="str">
        <f t="shared" si="13"/>
        <v/>
      </c>
      <c r="K100" s="10" t="str">
        <f t="shared" si="14"/>
        <v/>
      </c>
      <c r="L100" s="12">
        <f>IF(Tableau2[[#This Row],[Status]]=0,0,IF(Tableau2[[#This Row],[Status]]="en cours2",L99,IF(K100="normal",VLOOKUP(LEFT(D100,1),BDD!$A$9:$N$18,13,FALSE),VLOOKUP(LEFT(D100,1),BDD!$A$9:$N$18,14,FALSE))))</f>
        <v>0</v>
      </c>
      <c r="M100" s="65"/>
      <c r="N100" s="11" t="str">
        <f>IF(H100="","",(E100-(F100+G100))*(1-BDD!C$4))</f>
        <v/>
      </c>
      <c r="O100" s="11" t="str">
        <f t="shared" si="10"/>
        <v/>
      </c>
      <c r="P100" s="11" t="str">
        <f t="shared" si="11"/>
        <v/>
      </c>
      <c r="Q100" s="10">
        <f t="shared" si="15"/>
        <v>0</v>
      </c>
      <c r="R100" s="21">
        <f t="shared" ref="R100:R103" si="16">IF(OR(L100="",C100=""),0,Q100/1000*IF(M100=0,L100,M100))</f>
        <v>0</v>
      </c>
      <c r="S100"/>
    </row>
    <row r="101" spans="1:21" x14ac:dyDescent="0.25">
      <c r="A101"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cours2",IF(AND(H101&gt;0,H102&gt;0),"en cours",IF(AND(O101=0,P101=0),"",)))))</f>
        <v>0</v>
      </c>
      <c r="B101" s="59"/>
      <c r="C101" s="59"/>
      <c r="D101" s="59"/>
      <c r="E101" s="59"/>
      <c r="F101" s="59"/>
      <c r="G101" s="59"/>
      <c r="H101" s="63"/>
      <c r="I101" s="10"/>
      <c r="J101" s="10" t="str">
        <f t="shared" si="13"/>
        <v/>
      </c>
      <c r="K101" s="10" t="str">
        <f t="shared" si="14"/>
        <v/>
      </c>
      <c r="L101" s="12">
        <f>IF(Tableau2[[#This Row],[Status]]=0,0,IF(Tableau2[[#This Row],[Status]]="en cours2",L100,IF(K101="normal",VLOOKUP(LEFT(D101,1),BDD!$A$9:$N$18,13,FALSE),VLOOKUP(LEFT(D101,1),BDD!$A$9:$N$18,14,FALSE))))</f>
        <v>0</v>
      </c>
      <c r="M101" s="65"/>
      <c r="N101" s="11" t="str">
        <f>IF(H101="","",(E101-(F101+G101))*(1-BDD!C$4))</f>
        <v/>
      </c>
      <c r="O101" s="11" t="str">
        <f t="shared" si="10"/>
        <v/>
      </c>
      <c r="P101" s="11" t="str">
        <f t="shared" si="11"/>
        <v/>
      </c>
      <c r="Q101" s="10">
        <f t="shared" si="15"/>
        <v>0</v>
      </c>
      <c r="R101" s="21">
        <f t="shared" si="16"/>
        <v>0</v>
      </c>
      <c r="S101"/>
    </row>
    <row r="102" spans="1:21" x14ac:dyDescent="0.25">
      <c r="A102"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cours2",IF(AND(H102&gt;0,H103&gt;0),"en cours",IF(AND(O102=0,P102=0),"",)))))</f>
        <v>0</v>
      </c>
      <c r="B102" s="59"/>
      <c r="C102" s="59"/>
      <c r="D102" s="59"/>
      <c r="E102" s="59"/>
      <c r="F102" s="59"/>
      <c r="G102" s="59"/>
      <c r="H102" s="63"/>
      <c r="I102" s="10"/>
      <c r="J102" s="10" t="str">
        <f t="shared" si="13"/>
        <v/>
      </c>
      <c r="K102" s="10" t="str">
        <f t="shared" si="14"/>
        <v/>
      </c>
      <c r="L102" s="12">
        <f>IF(Tableau2[[#This Row],[Status]]=0,0,IF(Tableau2[[#This Row],[Status]]="en cours2",L101,IF(K102="normal",VLOOKUP(LEFT(D102,1),BDD!$A$9:$N$18,13,FALSE),VLOOKUP(LEFT(D102,1),BDD!$A$9:$N$18,14,FALSE))))</f>
        <v>0</v>
      </c>
      <c r="M102" s="65"/>
      <c r="N102" s="11" t="str">
        <f>IF(H102="","",(E102-(F102+G102))*(1-BDD!C$4))</f>
        <v/>
      </c>
      <c r="O102" s="11" t="str">
        <f t="shared" si="10"/>
        <v/>
      </c>
      <c r="P102" s="11" t="str">
        <f t="shared" si="11"/>
        <v/>
      </c>
      <c r="Q102" s="10">
        <f t="shared" si="15"/>
        <v>0</v>
      </c>
      <c r="R102" s="21">
        <f t="shared" si="16"/>
        <v>0</v>
      </c>
      <c r="S102"/>
    </row>
    <row r="103" spans="1:21" x14ac:dyDescent="0.25">
      <c r="A103" s="20">
        <f>IF(AND(Tableau2[[#This Row],[Contrats à venir]]=0,Tableau2[[#This Row],[Propositions en cours]]=0,Tableau2[[#This Row],[notre contrat en cours]]=0,Tableau2[[#This Row],[notre contrat à venir]]=0),"",IF(SUM(Tableau2[[#This Row],[notre contrat en cours]],Tableau2[[#This Row],[notre contrat à venir]])&gt;0,"accepté",IF(AND(Tableau2[[#This Row],[Nombre de femelle(s)]]=0,Tableau2[[#This Row],[Propositions en cours]]&gt;0),"en cours2",IF(AND(H103&gt;0,H104&gt;0),"en cours",IF(AND(O103=0,P103=0),"",)))))</f>
        <v>0</v>
      </c>
      <c r="B103" s="61"/>
      <c r="C103" s="61"/>
      <c r="D103" s="61"/>
      <c r="E103" s="61"/>
      <c r="F103" s="61"/>
      <c r="G103" s="61"/>
      <c r="H103" s="64"/>
      <c r="I103" s="22"/>
      <c r="J103" s="22" t="str">
        <f t="shared" si="13"/>
        <v/>
      </c>
      <c r="K103" s="22" t="str">
        <f t="shared" si="14"/>
        <v/>
      </c>
      <c r="L103" s="24">
        <f>IF(Tableau2[[#This Row],[Status]]=0,0,IF(Tableau2[[#This Row],[Status]]="en cours2",L102,IF(K103="normal",VLOOKUP(LEFT(D103,1),BDD!$A$9:$N$18,13,FALSE),VLOOKUP(LEFT(D103,1),BDD!$A$9:$N$18,14,FALSE))))</f>
        <v>0</v>
      </c>
      <c r="M103" s="66"/>
      <c r="N103" s="23" t="str">
        <f>IF(H103="","",(E103-(F103+G103))*(1-BDD!C$4))</f>
        <v/>
      </c>
      <c r="O103" s="23" t="str">
        <f t="shared" si="10"/>
        <v/>
      </c>
      <c r="P103" s="23" t="str">
        <f t="shared" si="11"/>
        <v/>
      </c>
      <c r="Q103" s="10">
        <f t="shared" si="15"/>
        <v>0</v>
      </c>
      <c r="R103" s="25">
        <f t="shared" si="16"/>
        <v>0</v>
      </c>
      <c r="S103"/>
    </row>
    <row r="104" spans="1:21" x14ac:dyDescent="0.25">
      <c r="A104" s="9"/>
      <c r="B104" s="9"/>
      <c r="C104" s="9"/>
      <c r="D104" s="9"/>
      <c r="E104" s="9"/>
      <c r="F104" s="9"/>
      <c r="G104" s="9"/>
      <c r="H104" s="9"/>
      <c r="I104" s="9"/>
      <c r="K104" s="9"/>
      <c r="L104" s="3"/>
      <c r="M104" s="3"/>
      <c r="O104" s="5"/>
      <c r="P104" s="5"/>
      <c r="Q104" s="5"/>
      <c r="R104" s="5"/>
      <c r="S104" s="5"/>
      <c r="T104" s="9"/>
      <c r="U104" s="9"/>
    </row>
    <row r="105" spans="1:21" x14ac:dyDescent="0.25">
      <c r="A105" s="9"/>
      <c r="B105" s="9"/>
      <c r="C105" s="9"/>
      <c r="D105" s="9"/>
      <c r="E105" s="9"/>
      <c r="F105" s="9"/>
      <c r="G105" s="9"/>
      <c r="H105" s="9"/>
      <c r="I105" s="9"/>
      <c r="K105" s="9"/>
      <c r="L105" s="9"/>
      <c r="O105" s="9"/>
      <c r="P105" s="9"/>
      <c r="Q105" s="9"/>
      <c r="R105" s="9"/>
      <c r="T105" s="9"/>
      <c r="U105" s="9"/>
    </row>
    <row r="106" spans="1:21" x14ac:dyDescent="0.25">
      <c r="A106" s="13" t="s">
        <v>50</v>
      </c>
      <c r="B106" s="4"/>
      <c r="C106" s="4"/>
      <c r="D106" s="4"/>
      <c r="E106" s="4"/>
      <c r="F106" s="4"/>
      <c r="G106" s="4"/>
      <c r="H106" s="4"/>
      <c r="I106" s="9"/>
      <c r="K106" s="9"/>
      <c r="L106" s="9"/>
      <c r="O106" s="9"/>
      <c r="P106" s="9"/>
      <c r="Q106" s="9"/>
      <c r="R106" s="9"/>
      <c r="T106" s="9"/>
      <c r="U106" s="9"/>
    </row>
    <row r="107" spans="1:21" s="15" customFormat="1" ht="48" customHeight="1" x14ac:dyDescent="0.25">
      <c r="A107" s="28" t="s">
        <v>65</v>
      </c>
      <c r="B107" s="26" t="s">
        <v>5</v>
      </c>
      <c r="C107" s="26" t="s">
        <v>30</v>
      </c>
      <c r="D107" s="26" t="s">
        <v>55</v>
      </c>
      <c r="E107" s="26" t="s">
        <v>66</v>
      </c>
      <c r="F107" s="26" t="s">
        <v>46</v>
      </c>
      <c r="G107" s="26" t="s">
        <v>47</v>
      </c>
      <c r="H107" s="26" t="s">
        <v>48</v>
      </c>
      <c r="I107" s="26" t="s">
        <v>54</v>
      </c>
      <c r="J107" s="26" t="s">
        <v>0</v>
      </c>
      <c r="K107" s="26" t="s">
        <v>22</v>
      </c>
      <c r="L107" s="26" t="s">
        <v>49</v>
      </c>
      <c r="M107" s="34" t="s">
        <v>45</v>
      </c>
      <c r="N107" s="26" t="s">
        <v>32</v>
      </c>
      <c r="O107" s="26" t="s">
        <v>35</v>
      </c>
      <c r="P107" s="26" t="s">
        <v>31</v>
      </c>
      <c r="Q107" s="26" t="s">
        <v>33</v>
      </c>
      <c r="R107" s="27" t="s">
        <v>34</v>
      </c>
    </row>
    <row r="108" spans="1:21" x14ac:dyDescent="0.25">
      <c r="A108"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cours2",IF(AND(H108&gt;0,H109&gt;0),"en cours",IF(AND(O108=0,P108=0),"",)))))</f>
        <v/>
      </c>
      <c r="B108" s="59" t="s">
        <v>82</v>
      </c>
      <c r="C108" s="59">
        <v>1362</v>
      </c>
      <c r="D108" s="59">
        <v>50.21</v>
      </c>
      <c r="E108" s="63">
        <v>893088</v>
      </c>
      <c r="F108" s="63">
        <v>0</v>
      </c>
      <c r="G108" s="59">
        <v>0</v>
      </c>
      <c r="H108" s="63">
        <v>0</v>
      </c>
      <c r="I108" s="10"/>
      <c r="J108" s="10" t="str">
        <f t="shared" ref="J108:J139" si="17">IF(D108="","",A$106)</f>
        <v>lait de brebis conv</v>
      </c>
      <c r="K108" s="10" t="str">
        <f t="shared" ref="K108:K171" si="18">IF(C108="","",IF(AND(F109&gt;0,F109=F108,OR(AND(G109&gt;=0,G109=G108))),"exclu",IF(OR(F108&lt;&gt;0,G108&lt;&gt;0),"normal","exclu")))</f>
        <v>exclu</v>
      </c>
      <c r="L108" s="12">
        <f>IF(Tableau3[[#This Row],[Status]]=0,0,IF(Tableau3[[#This Row],[Status]]="en cours2",L107,IF(K108="normal",VLOOKUP(LEFT(D108,1),BDD!$A$9:$N$18,11,FALSE),VLOOKUP(LEFT(D108,1),BDD!$A$9:$N$18,12,FALSE))))</f>
        <v>1026</v>
      </c>
      <c r="M108" s="65"/>
      <c r="N108" s="11">
        <f>IF(H108="","",(E108-(F108+G108))*(1-BDD!C$4))</f>
        <v>803779.20000000007</v>
      </c>
      <c r="O108" s="11">
        <f t="shared" ref="O108:O139" si="19">IF(C108&lt;&gt;"",F109,"")</f>
        <v>0</v>
      </c>
      <c r="P108" s="11">
        <f t="shared" ref="P108:P139" si="20">IF(C108&lt;&gt;"",G109,"")</f>
        <v>0</v>
      </c>
      <c r="Q108" s="10">
        <f>IF(C108="",0,IF(AND(O108=0,P108=0),0,SUM(O108)/12))</f>
        <v>0</v>
      </c>
      <c r="R108" s="21">
        <f t="shared" ref="R108:R139" si="21">IF(OR(L108="",C108=""),0,Q108/1000*IF(M108=0,L108,M108))</f>
        <v>0</v>
      </c>
      <c r="S108"/>
    </row>
    <row r="109" spans="1:21" x14ac:dyDescent="0.25">
      <c r="A10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cours2",IF(AND(H109&gt;0,H110&gt;0),"en cours",IF(AND(O109=0,P109=0),"",)))))</f>
        <v>0</v>
      </c>
      <c r="B109" s="59" t="s">
        <v>83</v>
      </c>
      <c r="C109" s="59"/>
      <c r="D109" s="59"/>
      <c r="E109" s="59"/>
      <c r="F109" s="59"/>
      <c r="G109" s="59"/>
      <c r="H109" s="63"/>
      <c r="I109" s="10"/>
      <c r="J109" s="10" t="str">
        <f t="shared" si="17"/>
        <v/>
      </c>
      <c r="K109" s="10" t="str">
        <f t="shared" si="18"/>
        <v/>
      </c>
      <c r="L109" s="12">
        <f>IF(Tableau3[[#This Row],[Status]]=0,0,IF(Tableau3[[#This Row],[Status]]="en cours2",L108,IF(K109="normal",VLOOKUP(LEFT(D109,1),BDD!$A$9:$N$18,11,FALSE),VLOOKUP(LEFT(D109,1),BDD!$A$9:$N$18,12,FALSE))))</f>
        <v>0</v>
      </c>
      <c r="M109" s="65"/>
      <c r="N109" s="11" t="str">
        <f>IF(H109="","",(E109-(F109+G109))*(1-BDD!C$4))</f>
        <v/>
      </c>
      <c r="O109" s="11" t="str">
        <f t="shared" si="19"/>
        <v/>
      </c>
      <c r="P109" s="11" t="str">
        <f t="shared" si="20"/>
        <v/>
      </c>
      <c r="Q109" s="10">
        <f t="shared" ref="Q109:Q172" si="22">IF(C109="",0,IF(AND(O109=0,P109=0),0,SUM(O109)/12))</f>
        <v>0</v>
      </c>
      <c r="R109" s="21">
        <f t="shared" si="21"/>
        <v>0</v>
      </c>
      <c r="S109"/>
    </row>
    <row r="110" spans="1:21" x14ac:dyDescent="0.25">
      <c r="A110"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cours2",IF(AND(H110&gt;0,H111&gt;0),"en cours",IF(AND(O110=0,P110=0),"",)))))</f>
        <v/>
      </c>
      <c r="B110" s="59" t="s">
        <v>80</v>
      </c>
      <c r="C110" s="59">
        <v>1325</v>
      </c>
      <c r="D110" s="59">
        <v>43.11</v>
      </c>
      <c r="E110" s="63">
        <v>893928</v>
      </c>
      <c r="F110" s="63">
        <v>0</v>
      </c>
      <c r="G110" s="59">
        <v>0</v>
      </c>
      <c r="H110" s="63">
        <v>0</v>
      </c>
      <c r="I110" s="10"/>
      <c r="J110" s="10" t="str">
        <f t="shared" si="17"/>
        <v>lait de brebis conv</v>
      </c>
      <c r="K110" s="10" t="str">
        <f t="shared" si="18"/>
        <v>exclu</v>
      </c>
      <c r="L110" s="12">
        <f>IF(Tableau3[[#This Row],[Status]]=0,0,IF(Tableau3[[#This Row],[Status]]="en cours2",L109,IF(K110="normal",VLOOKUP(LEFT(D110,1),BDD!$A$9:$N$18,11,FALSE),VLOOKUP(LEFT(D110,1),BDD!$A$9:$N$18,12,FALSE))))</f>
        <v>1015</v>
      </c>
      <c r="M110" s="65"/>
      <c r="N110" s="11">
        <f>IF(H110="","",(E110-(F110+G110))*(1-BDD!C$4))</f>
        <v>804535.20000000007</v>
      </c>
      <c r="O110" s="11">
        <f t="shared" si="19"/>
        <v>0</v>
      </c>
      <c r="P110" s="11">
        <f t="shared" si="20"/>
        <v>0</v>
      </c>
      <c r="Q110" s="10">
        <f t="shared" si="22"/>
        <v>0</v>
      </c>
      <c r="R110" s="21">
        <f t="shared" si="21"/>
        <v>0</v>
      </c>
      <c r="S110"/>
    </row>
    <row r="111" spans="1:21" x14ac:dyDescent="0.25">
      <c r="A11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cours2",IF(AND(H111&gt;0,H112&gt;0),"en cours",IF(AND(O111=0,P111=0),"",)))))</f>
        <v>0</v>
      </c>
      <c r="B111" s="59" t="s">
        <v>81</v>
      </c>
      <c r="C111" s="59"/>
      <c r="D111" s="59"/>
      <c r="E111" s="59"/>
      <c r="F111" s="59"/>
      <c r="G111" s="59"/>
      <c r="H111" s="63"/>
      <c r="I111" s="10"/>
      <c r="J111" s="10" t="str">
        <f t="shared" si="17"/>
        <v/>
      </c>
      <c r="K111" s="10" t="str">
        <f t="shared" si="18"/>
        <v/>
      </c>
      <c r="L111" s="12">
        <f>IF(Tableau3[[#This Row],[Status]]=0,0,IF(Tableau3[[#This Row],[Status]]="en cours2",L110,IF(K111="normal",VLOOKUP(LEFT(D111,1),BDD!$A$9:$N$18,11,FALSE),VLOOKUP(LEFT(D111,1),BDD!$A$9:$N$18,12,FALSE))))</f>
        <v>0</v>
      </c>
      <c r="M111" s="65"/>
      <c r="N111" s="11" t="str">
        <f>IF(H111="","",(E111-(F111+G111))*(1-BDD!C$4))</f>
        <v/>
      </c>
      <c r="O111" s="11" t="str">
        <f t="shared" si="19"/>
        <v/>
      </c>
      <c r="P111" s="11" t="str">
        <f t="shared" si="20"/>
        <v/>
      </c>
      <c r="Q111" s="10">
        <f t="shared" si="22"/>
        <v>0</v>
      </c>
      <c r="R111" s="21">
        <f t="shared" si="21"/>
        <v>0</v>
      </c>
      <c r="S111"/>
    </row>
    <row r="112" spans="1:21" x14ac:dyDescent="0.25">
      <c r="A112"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cours2",IF(AND(H112&gt;0,H113&gt;0),"en cours",IF(AND(O112=0,P112=0),"",)))))</f>
        <v/>
      </c>
      <c r="B112" s="59" t="s">
        <v>86</v>
      </c>
      <c r="C112" s="59">
        <v>572</v>
      </c>
      <c r="D112" s="59">
        <v>46.09</v>
      </c>
      <c r="E112" s="63">
        <v>383376</v>
      </c>
      <c r="F112" s="63">
        <v>0</v>
      </c>
      <c r="G112" s="59">
        <v>0</v>
      </c>
      <c r="H112" s="63">
        <v>0</v>
      </c>
      <c r="I112" s="10"/>
      <c r="J112" s="10" t="str">
        <f t="shared" si="17"/>
        <v>lait de brebis conv</v>
      </c>
      <c r="K112" s="10" t="str">
        <f t="shared" si="18"/>
        <v>exclu</v>
      </c>
      <c r="L112" s="12">
        <f>IF(Tableau3[[#This Row],[Status]]=0,0,IF(Tableau3[[#This Row],[Status]]="en cours2",L111,IF(K112="normal",VLOOKUP(LEFT(D112,1),BDD!$A$9:$N$18,11,FALSE),VLOOKUP(LEFT(D112,1),BDD!$A$9:$N$18,12,FALSE))))</f>
        <v>1015</v>
      </c>
      <c r="M112" s="65"/>
      <c r="N112" s="11">
        <f>IF(H112="","",(E112-(F112+G112))*(1-BDD!C$4))</f>
        <v>345038.4</v>
      </c>
      <c r="O112" s="11">
        <f t="shared" si="19"/>
        <v>0</v>
      </c>
      <c r="P112" s="11">
        <f t="shared" si="20"/>
        <v>0</v>
      </c>
      <c r="Q112" s="10">
        <f t="shared" si="22"/>
        <v>0</v>
      </c>
      <c r="R112" s="21">
        <f t="shared" si="21"/>
        <v>0</v>
      </c>
      <c r="S112"/>
    </row>
    <row r="113" spans="1:19" x14ac:dyDescent="0.25">
      <c r="A11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cours2",IF(AND(H113&gt;0,H114&gt;0),"en cours",IF(AND(O113=0,P113=0),"",)))))</f>
        <v>0</v>
      </c>
      <c r="B113" s="59" t="s">
        <v>87</v>
      </c>
      <c r="C113" s="59"/>
      <c r="D113" s="59"/>
      <c r="E113" s="59"/>
      <c r="F113" s="59"/>
      <c r="G113" s="59"/>
      <c r="H113" s="63"/>
      <c r="I113" s="10"/>
      <c r="J113" s="10" t="str">
        <f t="shared" si="17"/>
        <v/>
      </c>
      <c r="K113" s="10" t="str">
        <f t="shared" si="18"/>
        <v/>
      </c>
      <c r="L113" s="12">
        <f>IF(Tableau3[[#This Row],[Status]]=0,0,IF(Tableau3[[#This Row],[Status]]="en cours2",L112,IF(K113="normal",VLOOKUP(LEFT(D113,1),BDD!$A$9:$N$18,11,FALSE),VLOOKUP(LEFT(D113,1),BDD!$A$9:$N$18,12,FALSE))))</f>
        <v>0</v>
      </c>
      <c r="M113" s="65"/>
      <c r="N113" s="11" t="str">
        <f>IF(H113="","",(E113-(F113+G113))*(1-BDD!C$4))</f>
        <v/>
      </c>
      <c r="O113" s="11" t="str">
        <f t="shared" si="19"/>
        <v/>
      </c>
      <c r="P113" s="11" t="str">
        <f t="shared" si="20"/>
        <v/>
      </c>
      <c r="Q113" s="10">
        <f t="shared" si="22"/>
        <v>0</v>
      </c>
      <c r="R113" s="21">
        <f t="shared" si="21"/>
        <v>0</v>
      </c>
      <c r="S113"/>
    </row>
    <row r="114" spans="1:19" x14ac:dyDescent="0.25">
      <c r="A114"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cours2",IF(AND(H114&gt;0,H115&gt;0),"en cours",IF(AND(O114=0,P114=0),"",)))))</f>
        <v/>
      </c>
      <c r="B114" s="59" t="s">
        <v>84</v>
      </c>
      <c r="C114" s="59">
        <v>469</v>
      </c>
      <c r="D114" s="59">
        <v>43.25</v>
      </c>
      <c r="E114" s="63">
        <v>325752</v>
      </c>
      <c r="F114" s="59">
        <v>0</v>
      </c>
      <c r="G114" s="59">
        <v>0</v>
      </c>
      <c r="H114" s="63">
        <v>0</v>
      </c>
      <c r="I114" s="10"/>
      <c r="J114" s="10" t="str">
        <f t="shared" si="17"/>
        <v>lait de brebis conv</v>
      </c>
      <c r="K114" s="10" t="str">
        <f t="shared" si="18"/>
        <v>exclu</v>
      </c>
      <c r="L114" s="12">
        <f>IF(Tableau3[[#This Row],[Status]]=0,0,IF(Tableau3[[#This Row],[Status]]="en cours2",L113,IF(K114="normal",VLOOKUP(LEFT(D114,1),BDD!$A$9:$N$18,11,FALSE),VLOOKUP(LEFT(D114,1),BDD!$A$9:$N$18,12,FALSE))))</f>
        <v>1015</v>
      </c>
      <c r="M114" s="65"/>
      <c r="N114" s="11">
        <f>IF(H114="","",(E114-(F114+G114))*(1-BDD!C$4))</f>
        <v>293176.8</v>
      </c>
      <c r="O114" s="11">
        <f t="shared" si="19"/>
        <v>0</v>
      </c>
      <c r="P114" s="11">
        <f t="shared" si="20"/>
        <v>0</v>
      </c>
      <c r="Q114" s="10">
        <f t="shared" si="22"/>
        <v>0</v>
      </c>
      <c r="R114" s="21">
        <f t="shared" si="21"/>
        <v>0</v>
      </c>
      <c r="S114"/>
    </row>
    <row r="115" spans="1:19" x14ac:dyDescent="0.25">
      <c r="A11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cours2",IF(AND(H115&gt;0,H116&gt;0),"en cours",IF(AND(O115=0,P115=0),"",)))))</f>
        <v>0</v>
      </c>
      <c r="B115" s="59" t="s">
        <v>85</v>
      </c>
      <c r="C115" s="59"/>
      <c r="D115" s="59"/>
      <c r="E115" s="59"/>
      <c r="F115" s="59"/>
      <c r="G115" s="59"/>
      <c r="H115" s="63"/>
      <c r="I115" s="10"/>
      <c r="J115" s="10" t="str">
        <f t="shared" si="17"/>
        <v/>
      </c>
      <c r="K115" s="10" t="str">
        <f t="shared" si="18"/>
        <v/>
      </c>
      <c r="L115" s="12">
        <f>IF(Tableau3[[#This Row],[Status]]=0,0,IF(Tableau3[[#This Row],[Status]]="en cours2",L114,IF(K115="normal",VLOOKUP(LEFT(D115,1),BDD!$A$9:$N$18,11,FALSE),VLOOKUP(LEFT(D115,1),BDD!$A$9:$N$18,12,FALSE))))</f>
        <v>0</v>
      </c>
      <c r="M115" s="65"/>
      <c r="N115" s="11" t="str">
        <f>IF(H115="","",(E115-(F115+G115))*(1-BDD!C$4))</f>
        <v/>
      </c>
      <c r="O115" s="11" t="str">
        <f t="shared" si="19"/>
        <v/>
      </c>
      <c r="P115" s="11" t="str">
        <f t="shared" si="20"/>
        <v/>
      </c>
      <c r="Q115" s="10">
        <f t="shared" si="22"/>
        <v>0</v>
      </c>
      <c r="R115" s="21">
        <f t="shared" si="21"/>
        <v>0</v>
      </c>
      <c r="S115"/>
    </row>
    <row r="116" spans="1:19" x14ac:dyDescent="0.25">
      <c r="A116"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cours2",IF(AND(H116&gt;0,H117&gt;0),"en cours",IF(AND(O116=0,P116=0),"",)))))</f>
        <v>accepté</v>
      </c>
      <c r="B116" s="59" t="s">
        <v>90</v>
      </c>
      <c r="C116" s="59">
        <v>387</v>
      </c>
      <c r="D116" s="59">
        <v>86.06</v>
      </c>
      <c r="E116" s="63">
        <v>195048</v>
      </c>
      <c r="F116" s="63">
        <v>181200</v>
      </c>
      <c r="G116" s="59">
        <v>0</v>
      </c>
      <c r="H116" s="63">
        <v>0</v>
      </c>
      <c r="I116" s="10"/>
      <c r="J116" s="10" t="str">
        <f t="shared" si="17"/>
        <v>lait de brebis conv</v>
      </c>
      <c r="K116" s="10" t="str">
        <f t="shared" si="18"/>
        <v>exclu</v>
      </c>
      <c r="L116" s="12">
        <f>IF(Tableau3[[#This Row],[Status]]=0,0,IF(Tableau3[[#This Row],[Status]]="en cours2",L115,IF(K116="normal",VLOOKUP(LEFT(D116,1),BDD!$A$9:$N$18,11,FALSE),VLOOKUP(LEFT(D116,1),BDD!$A$9:$N$18,12,FALSE))))</f>
        <v>1060</v>
      </c>
      <c r="M116" s="65"/>
      <c r="N116" s="11">
        <f>IF(H116="","",(E116-(F116+G116))*(1-BDD!C$4))</f>
        <v>12463.2</v>
      </c>
      <c r="O116" s="11">
        <f t="shared" si="19"/>
        <v>181200</v>
      </c>
      <c r="P116" s="11">
        <f t="shared" si="20"/>
        <v>0</v>
      </c>
      <c r="Q116" s="10">
        <f t="shared" si="22"/>
        <v>15100</v>
      </c>
      <c r="R116" s="21">
        <f t="shared" si="21"/>
        <v>16006</v>
      </c>
      <c r="S116"/>
    </row>
    <row r="117" spans="1:19" x14ac:dyDescent="0.25">
      <c r="A11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cours2",IF(AND(H117&gt;0,H118&gt;0),"en cours",IF(AND(O117=0,P117=0),"",)))))</f>
        <v>0</v>
      </c>
      <c r="B117" s="59" t="s">
        <v>91</v>
      </c>
      <c r="C117" s="59"/>
      <c r="D117" s="59"/>
      <c r="E117" s="59"/>
      <c r="F117" s="63">
        <v>181200</v>
      </c>
      <c r="G117" s="59"/>
      <c r="H117" s="63"/>
      <c r="I117" s="10"/>
      <c r="J117" s="10" t="str">
        <f t="shared" si="17"/>
        <v/>
      </c>
      <c r="K117" s="10" t="str">
        <f t="shared" si="18"/>
        <v/>
      </c>
      <c r="L117" s="12">
        <f>IF(Tableau3[[#This Row],[Status]]=0,0,IF(Tableau3[[#This Row],[Status]]="en cours2",L116,IF(K117="normal",VLOOKUP(LEFT(D117,1),BDD!$A$9:$N$18,11,FALSE),VLOOKUP(LEFT(D117,1),BDD!$A$9:$N$18,12,FALSE))))</f>
        <v>0</v>
      </c>
      <c r="M117" s="65"/>
      <c r="N117" s="11" t="str">
        <f>IF(H117="","",(E117-(F117+G117))*(1-BDD!C$4))</f>
        <v/>
      </c>
      <c r="O117" s="11" t="str">
        <f t="shared" si="19"/>
        <v/>
      </c>
      <c r="P117" s="11" t="str">
        <f t="shared" si="20"/>
        <v/>
      </c>
      <c r="Q117" s="10">
        <f t="shared" si="22"/>
        <v>0</v>
      </c>
      <c r="R117" s="21">
        <f t="shared" si="21"/>
        <v>0</v>
      </c>
      <c r="S117"/>
    </row>
    <row r="118" spans="1:19" x14ac:dyDescent="0.25">
      <c r="A118"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cours2",IF(AND(H118&gt;0,H119&gt;0),"en cours",IF(AND(O118=0,P118=0),"",)))))</f>
        <v/>
      </c>
      <c r="B118" s="59" t="s">
        <v>88</v>
      </c>
      <c r="C118" s="59">
        <v>305</v>
      </c>
      <c r="D118" s="59">
        <v>53.37</v>
      </c>
      <c r="E118" s="63">
        <v>196728</v>
      </c>
      <c r="F118" s="63">
        <v>0</v>
      </c>
      <c r="G118" s="59">
        <v>0</v>
      </c>
      <c r="H118" s="63">
        <v>0</v>
      </c>
      <c r="I118" s="10"/>
      <c r="J118" s="10" t="str">
        <f t="shared" si="17"/>
        <v>lait de brebis conv</v>
      </c>
      <c r="K118" s="10" t="str">
        <f t="shared" si="18"/>
        <v>exclu</v>
      </c>
      <c r="L118" s="12">
        <f>IF(Tableau3[[#This Row],[Status]]=0,0,IF(Tableau3[[#This Row],[Status]]="en cours2",L117,IF(K118="normal",VLOOKUP(LEFT(D118,1),BDD!$A$9:$N$18,11,FALSE),VLOOKUP(LEFT(D118,1),BDD!$A$9:$N$18,12,FALSE))))</f>
        <v>1026</v>
      </c>
      <c r="M118" s="65"/>
      <c r="N118" s="11">
        <f>IF(H118="","",(E118-(F118+G118))*(1-BDD!C$4))</f>
        <v>177055.2</v>
      </c>
      <c r="O118" s="11">
        <f t="shared" si="19"/>
        <v>0</v>
      </c>
      <c r="P118" s="11">
        <f t="shared" si="20"/>
        <v>0</v>
      </c>
      <c r="Q118" s="10">
        <f t="shared" si="22"/>
        <v>0</v>
      </c>
      <c r="R118" s="21">
        <f t="shared" si="21"/>
        <v>0</v>
      </c>
      <c r="S118"/>
    </row>
    <row r="119" spans="1:19" x14ac:dyDescent="0.25">
      <c r="A11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cours2",IF(AND(H119&gt;0,H120&gt;0),"en cours",IF(AND(O119=0,P119=0),"",)))))</f>
        <v>0</v>
      </c>
      <c r="B119" s="59" t="s">
        <v>89</v>
      </c>
      <c r="C119" s="59"/>
      <c r="D119" s="59"/>
      <c r="E119" s="59"/>
      <c r="F119" s="63"/>
      <c r="G119" s="59"/>
      <c r="H119" s="63"/>
      <c r="I119" s="10"/>
      <c r="J119" s="10" t="str">
        <f t="shared" si="17"/>
        <v/>
      </c>
      <c r="K119" s="10" t="str">
        <f t="shared" si="18"/>
        <v/>
      </c>
      <c r="L119" s="12">
        <f>IF(Tableau3[[#This Row],[Status]]=0,0,IF(Tableau3[[#This Row],[Status]]="en cours2",L118,IF(K119="normal",VLOOKUP(LEFT(D119,1),BDD!$A$9:$N$18,11,FALSE),VLOOKUP(LEFT(D119,1),BDD!$A$9:$N$18,12,FALSE))))</f>
        <v>0</v>
      </c>
      <c r="M119" s="65"/>
      <c r="N119" s="11" t="str">
        <f>IF(H119="","",(E119-(F119+G119))*(1-BDD!C$4))</f>
        <v/>
      </c>
      <c r="O119" s="11" t="str">
        <f t="shared" si="19"/>
        <v/>
      </c>
      <c r="P119" s="11" t="str">
        <f t="shared" si="20"/>
        <v/>
      </c>
      <c r="Q119" s="10">
        <f t="shared" si="22"/>
        <v>0</v>
      </c>
      <c r="R119" s="21">
        <f t="shared" si="21"/>
        <v>0</v>
      </c>
      <c r="S119"/>
    </row>
    <row r="120" spans="1:19" x14ac:dyDescent="0.25">
      <c r="A120"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cours2",IF(AND(H120&gt;0,H121&gt;0),"en cours",IF(AND(O120=0,P120=0),"",)))))</f>
        <v/>
      </c>
      <c r="B120" s="59" t="s">
        <v>94</v>
      </c>
      <c r="C120" s="59">
        <v>69</v>
      </c>
      <c r="D120" s="59">
        <v>53.32</v>
      </c>
      <c r="E120" s="63">
        <v>57960</v>
      </c>
      <c r="F120" s="63">
        <v>0</v>
      </c>
      <c r="G120" s="63">
        <v>0</v>
      </c>
      <c r="H120" s="63">
        <v>0</v>
      </c>
      <c r="I120" s="10"/>
      <c r="J120" s="10" t="str">
        <f t="shared" si="17"/>
        <v>lait de brebis conv</v>
      </c>
      <c r="K120" s="10" t="str">
        <f t="shared" si="18"/>
        <v>exclu</v>
      </c>
      <c r="L120" s="12">
        <f>IF(Tableau3[[#This Row],[Status]]=0,0,IF(Tableau3[[#This Row],[Status]]="en cours2",L119,IF(K120="normal",VLOOKUP(LEFT(D120,1),BDD!$A$9:$N$18,11,FALSE),VLOOKUP(LEFT(D120,1),BDD!$A$9:$N$18,12,FALSE))))</f>
        <v>1026</v>
      </c>
      <c r="M120" s="65"/>
      <c r="N120" s="11">
        <f>IF(H120="","",(E120-(F120+G120))*(1-BDD!C$4))</f>
        <v>52164</v>
      </c>
      <c r="O120" s="11">
        <f t="shared" si="19"/>
        <v>0</v>
      </c>
      <c r="P120" s="11">
        <f t="shared" si="20"/>
        <v>0</v>
      </c>
      <c r="Q120" s="10">
        <f t="shared" si="22"/>
        <v>0</v>
      </c>
      <c r="R120" s="21">
        <f t="shared" si="21"/>
        <v>0</v>
      </c>
      <c r="S120"/>
    </row>
    <row r="121" spans="1:19" x14ac:dyDescent="0.25">
      <c r="A12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cours2",IF(AND(H121&gt;0,H122&gt;0),"en cours",IF(AND(O121=0,P121=0),"",)))))</f>
        <v>0</v>
      </c>
      <c r="B121" s="59" t="s">
        <v>89</v>
      </c>
      <c r="C121" s="59"/>
      <c r="D121" s="59"/>
      <c r="E121" s="59"/>
      <c r="F121" s="63"/>
      <c r="G121" s="63"/>
      <c r="H121" s="63"/>
      <c r="I121" s="10"/>
      <c r="J121" s="10" t="str">
        <f t="shared" si="17"/>
        <v/>
      </c>
      <c r="K121" s="10" t="str">
        <f t="shared" si="18"/>
        <v/>
      </c>
      <c r="L121" s="12">
        <f>IF(Tableau3[[#This Row],[Status]]=0,0,IF(Tableau3[[#This Row],[Status]]="en cours2",L120,IF(K121="normal",VLOOKUP(LEFT(D121,1),BDD!$A$9:$N$18,11,FALSE),VLOOKUP(LEFT(D121,1),BDD!$A$9:$N$18,12,FALSE))))</f>
        <v>0</v>
      </c>
      <c r="M121" s="65"/>
      <c r="N121" s="11" t="str">
        <f>IF(H121="","",(E121-(F121+G121))*(1-BDD!C$4))</f>
        <v/>
      </c>
      <c r="O121" s="11" t="str">
        <f t="shared" si="19"/>
        <v/>
      </c>
      <c r="P121" s="11" t="str">
        <f t="shared" si="20"/>
        <v/>
      </c>
      <c r="Q121" s="10">
        <f t="shared" si="22"/>
        <v>0</v>
      </c>
      <c r="R121" s="21">
        <f t="shared" si="21"/>
        <v>0</v>
      </c>
      <c r="S121"/>
    </row>
    <row r="122" spans="1:19" x14ac:dyDescent="0.25">
      <c r="A122"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cours2",IF(AND(H122&gt;0,H123&gt;0),"en cours",IF(AND(O122=0,P122=0),"",)))))</f>
        <v>accepté</v>
      </c>
      <c r="B122" s="59" t="s">
        <v>95</v>
      </c>
      <c r="C122" s="59">
        <v>68</v>
      </c>
      <c r="D122" s="59">
        <v>89.41</v>
      </c>
      <c r="E122" s="63">
        <v>34272</v>
      </c>
      <c r="F122" s="63">
        <v>33600</v>
      </c>
      <c r="G122" s="59">
        <v>0</v>
      </c>
      <c r="H122" s="63">
        <v>0</v>
      </c>
      <c r="I122" s="10"/>
      <c r="J122" s="10" t="str">
        <f t="shared" si="17"/>
        <v>lait de brebis conv</v>
      </c>
      <c r="K122" s="10" t="str">
        <f t="shared" si="18"/>
        <v>exclu</v>
      </c>
      <c r="L122" s="12">
        <f>IF(Tableau3[[#This Row],[Status]]=0,0,IF(Tableau3[[#This Row],[Status]]="en cours2",L121,IF(K122="normal",VLOOKUP(LEFT(D122,1),BDD!$A$9:$N$18,11,FALSE),VLOOKUP(LEFT(D122,1),BDD!$A$9:$N$18,12,FALSE))))</f>
        <v>1060</v>
      </c>
      <c r="M122" s="65"/>
      <c r="N122" s="11">
        <f>IF(H122="","",(E122-(F122+G122))*(1-BDD!C$4))</f>
        <v>604.80000000000007</v>
      </c>
      <c r="O122" s="11">
        <f t="shared" si="19"/>
        <v>33600</v>
      </c>
      <c r="P122" s="11">
        <f t="shared" si="20"/>
        <v>0</v>
      </c>
      <c r="Q122" s="10">
        <f t="shared" si="22"/>
        <v>2800</v>
      </c>
      <c r="R122" s="21">
        <f t="shared" si="21"/>
        <v>2968</v>
      </c>
      <c r="S122"/>
    </row>
    <row r="123" spans="1:19" x14ac:dyDescent="0.25">
      <c r="A12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cours2",IF(AND(H123&gt;0,H124&gt;0),"en cours",IF(AND(O123=0,P123=0),"",)))))</f>
        <v>0</v>
      </c>
      <c r="B123" s="59" t="s">
        <v>96</v>
      </c>
      <c r="C123" s="59"/>
      <c r="D123" s="59"/>
      <c r="E123" s="59"/>
      <c r="F123" s="63">
        <v>33600</v>
      </c>
      <c r="G123" s="59"/>
      <c r="H123" s="63"/>
      <c r="I123" s="10"/>
      <c r="J123" s="10" t="str">
        <f t="shared" si="17"/>
        <v/>
      </c>
      <c r="K123" s="10" t="str">
        <f t="shared" si="18"/>
        <v/>
      </c>
      <c r="L123" s="12">
        <f>IF(Tableau3[[#This Row],[Status]]=0,0,IF(Tableau3[[#This Row],[Status]]="en cours2",L122,IF(K123="normal",VLOOKUP(LEFT(D123,1),BDD!$A$9:$N$18,11,FALSE),VLOOKUP(LEFT(D123,1),BDD!$A$9:$N$18,12,FALSE))))</f>
        <v>0</v>
      </c>
      <c r="M123" s="65"/>
      <c r="N123" s="11" t="str">
        <f>IF(H123="","",(E123-(F123+G123))*(1-BDD!C$4))</f>
        <v/>
      </c>
      <c r="O123" s="11" t="str">
        <f t="shared" si="19"/>
        <v/>
      </c>
      <c r="P123" s="11" t="str">
        <f t="shared" si="20"/>
        <v/>
      </c>
      <c r="Q123" s="10">
        <f t="shared" si="22"/>
        <v>0</v>
      </c>
      <c r="R123" s="21">
        <f t="shared" si="21"/>
        <v>0</v>
      </c>
      <c r="S123"/>
    </row>
    <row r="124" spans="1:19" x14ac:dyDescent="0.25">
      <c r="A124"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cours2",IF(AND(H124&gt;0,H125&gt;0),"en cours",IF(AND(O124=0,P124=0),"",)))))</f>
        <v/>
      </c>
      <c r="B124" s="59" t="s">
        <v>117</v>
      </c>
      <c r="C124" s="59">
        <v>55</v>
      </c>
      <c r="D124" s="59">
        <v>64.55</v>
      </c>
      <c r="E124" s="63">
        <v>41832</v>
      </c>
      <c r="F124" s="63">
        <v>34800</v>
      </c>
      <c r="G124" s="63">
        <v>0</v>
      </c>
      <c r="H124" s="63">
        <v>0</v>
      </c>
      <c r="I124" s="10"/>
      <c r="J124" s="10" t="str">
        <f t="shared" si="17"/>
        <v>lait de brebis conv</v>
      </c>
      <c r="K124" s="10" t="str">
        <f t="shared" si="18"/>
        <v>normal</v>
      </c>
      <c r="L124" s="12">
        <f>IF(Tableau3[[#This Row],[Status]]=0,0,IF(Tableau3[[#This Row],[Status]]="en cours2",L123,IF(K124="normal",VLOOKUP(LEFT(D124,1),BDD!$A$9:$N$18,11,FALSE),VLOOKUP(LEFT(D124,1),BDD!$A$9:$N$18,12,FALSE))))</f>
        <v>1019</v>
      </c>
      <c r="M124" s="65"/>
      <c r="N124" s="11">
        <f>IF(H124="","",(E124-(F124+G124))*(1-BDD!C$4))</f>
        <v>6328.8</v>
      </c>
      <c r="O124" s="11">
        <f t="shared" si="19"/>
        <v>0</v>
      </c>
      <c r="P124" s="11">
        <f t="shared" si="20"/>
        <v>0</v>
      </c>
      <c r="Q124" s="10">
        <f t="shared" si="22"/>
        <v>0</v>
      </c>
      <c r="R124" s="21">
        <f t="shared" si="21"/>
        <v>0</v>
      </c>
      <c r="S124"/>
    </row>
    <row r="125" spans="1:19" x14ac:dyDescent="0.25">
      <c r="A12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cours2",IF(AND(H125&gt;0,H126&gt;0),"en cours",IF(AND(O125=0,P125=0),"",)))))</f>
        <v>0</v>
      </c>
      <c r="B125" s="59" t="s">
        <v>105</v>
      </c>
      <c r="C125" s="59"/>
      <c r="D125" s="59"/>
      <c r="E125" s="59"/>
      <c r="F125" s="63"/>
      <c r="G125" s="63"/>
      <c r="H125" s="63"/>
      <c r="I125" s="10"/>
      <c r="J125" s="10" t="str">
        <f t="shared" si="17"/>
        <v/>
      </c>
      <c r="K125" s="10" t="str">
        <f t="shared" si="18"/>
        <v/>
      </c>
      <c r="L125" s="12">
        <f>IF(Tableau3[[#This Row],[Status]]=0,0,IF(Tableau3[[#This Row],[Status]]="en cours2",L124,IF(K125="normal",VLOOKUP(LEFT(D125,1),BDD!$A$9:$N$18,11,FALSE),VLOOKUP(LEFT(D125,1),BDD!$A$9:$N$18,12,FALSE))))</f>
        <v>0</v>
      </c>
      <c r="M125" s="65"/>
      <c r="N125" s="11" t="str">
        <f>IF(H125="","",(E125-(F125+G125))*(1-BDD!C$4))</f>
        <v/>
      </c>
      <c r="O125" s="11" t="str">
        <f t="shared" si="19"/>
        <v/>
      </c>
      <c r="P125" s="11" t="str">
        <f t="shared" si="20"/>
        <v/>
      </c>
      <c r="Q125" s="10">
        <f t="shared" si="22"/>
        <v>0</v>
      </c>
      <c r="R125" s="21">
        <f t="shared" si="21"/>
        <v>0</v>
      </c>
      <c r="S125"/>
    </row>
    <row r="126" spans="1:19" x14ac:dyDescent="0.25">
      <c r="A126"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cours2",IF(AND(H126&gt;0,H127&gt;0),"en cours",IF(AND(O126=0,P126=0),"",)))))</f>
        <v>accepté</v>
      </c>
      <c r="B126" s="59" t="s">
        <v>92</v>
      </c>
      <c r="C126" s="59">
        <v>40</v>
      </c>
      <c r="D126" s="59">
        <v>51.3</v>
      </c>
      <c r="E126" s="63">
        <v>33600</v>
      </c>
      <c r="F126" s="63">
        <v>36000</v>
      </c>
      <c r="G126" s="63">
        <v>0</v>
      </c>
      <c r="H126" s="63">
        <v>0</v>
      </c>
      <c r="I126" s="10"/>
      <c r="J126" s="10" t="str">
        <f t="shared" si="17"/>
        <v>lait de brebis conv</v>
      </c>
      <c r="K126" s="10" t="str">
        <f t="shared" si="18"/>
        <v>exclu</v>
      </c>
      <c r="L126" s="12">
        <f>IF(Tableau3[[#This Row],[Status]]=0,0,IF(Tableau3[[#This Row],[Status]]="en cours2",L125,IF(K126="normal",VLOOKUP(LEFT(D126,1),BDD!$A$9:$N$18,11,FALSE),VLOOKUP(LEFT(D126,1),BDD!$A$9:$N$18,12,FALSE))))</f>
        <v>1026</v>
      </c>
      <c r="M126" s="65"/>
      <c r="N126" s="11">
        <f>IF(H126="","",(E126-(F126+G126))*(1-BDD!C$4))</f>
        <v>-2160</v>
      </c>
      <c r="O126" s="11">
        <f t="shared" si="19"/>
        <v>36000</v>
      </c>
      <c r="P126" s="11">
        <f t="shared" si="20"/>
        <v>0</v>
      </c>
      <c r="Q126" s="10">
        <f t="shared" si="22"/>
        <v>3000</v>
      </c>
      <c r="R126" s="21">
        <f t="shared" si="21"/>
        <v>3078</v>
      </c>
      <c r="S126"/>
    </row>
    <row r="127" spans="1:19" x14ac:dyDescent="0.25">
      <c r="A12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cours2",IF(AND(H127&gt;0,H128&gt;0),"en cours",IF(AND(O127=0,P127=0),"",)))))</f>
        <v>0</v>
      </c>
      <c r="B127" s="59" t="s">
        <v>93</v>
      </c>
      <c r="C127" s="59"/>
      <c r="D127" s="59"/>
      <c r="E127" s="59"/>
      <c r="F127" s="63">
        <v>36000</v>
      </c>
      <c r="G127" s="59"/>
      <c r="H127" s="63"/>
      <c r="I127" s="10"/>
      <c r="J127" s="10" t="str">
        <f t="shared" si="17"/>
        <v/>
      </c>
      <c r="K127" s="10" t="str">
        <f t="shared" si="18"/>
        <v/>
      </c>
      <c r="L127" s="12">
        <f>IF(Tableau3[[#This Row],[Status]]=0,0,IF(Tableau3[[#This Row],[Status]]="en cours2",L126,IF(K127="normal",VLOOKUP(LEFT(D127,1),BDD!$A$9:$N$18,11,FALSE),VLOOKUP(LEFT(D127,1),BDD!$A$9:$N$18,12,FALSE))))</f>
        <v>0</v>
      </c>
      <c r="M127" s="65"/>
      <c r="N127" s="11" t="str">
        <f>IF(H127="","",(E127-(F127+G127))*(1-BDD!C$4))</f>
        <v/>
      </c>
      <c r="O127" s="11" t="str">
        <f t="shared" si="19"/>
        <v/>
      </c>
      <c r="P127" s="11" t="str">
        <f t="shared" si="20"/>
        <v/>
      </c>
      <c r="Q127" s="10">
        <f t="shared" si="22"/>
        <v>0</v>
      </c>
      <c r="R127" s="21">
        <f t="shared" si="21"/>
        <v>0</v>
      </c>
      <c r="S127"/>
    </row>
    <row r="128" spans="1:19" s="9" customFormat="1" x14ac:dyDescent="0.25">
      <c r="A128"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cours2",IF(AND(H128&gt;0,H129&gt;0),"en cours",IF(AND(O128=0,P128=0),"",)))))</f>
        <v>accepté</v>
      </c>
      <c r="B128" s="59" t="s">
        <v>99</v>
      </c>
      <c r="C128" s="59">
        <v>37</v>
      </c>
      <c r="D128" s="59">
        <v>70.459999999999994</v>
      </c>
      <c r="E128" s="63">
        <v>24696</v>
      </c>
      <c r="F128" s="63">
        <v>22800</v>
      </c>
      <c r="G128" s="59">
        <v>0</v>
      </c>
      <c r="H128" s="63">
        <v>0</v>
      </c>
      <c r="I128" s="10"/>
      <c r="J128" s="10" t="str">
        <f t="shared" si="17"/>
        <v>lait de brebis conv</v>
      </c>
      <c r="K128" s="10" t="str">
        <f t="shared" si="18"/>
        <v>exclu</v>
      </c>
      <c r="L128" s="12">
        <f>IF(Tableau3[[#This Row],[Status]]=0,0,IF(Tableau3[[#This Row],[Status]]="en cours2",L127,IF(K128="normal",VLOOKUP(LEFT(D128,1),BDD!$A$9:$N$18,11,FALSE),VLOOKUP(LEFT(D128,1),BDD!$A$9:$N$18,12,FALSE))))</f>
        <v>1049</v>
      </c>
      <c r="M128" s="65"/>
      <c r="N128" s="11">
        <f>IF(H128="","",(E128-(F128+G128))*(1-BDD!C$4))</f>
        <v>1706.4</v>
      </c>
      <c r="O128" s="11">
        <f t="shared" si="19"/>
        <v>22800</v>
      </c>
      <c r="P128" s="11">
        <f t="shared" si="20"/>
        <v>0</v>
      </c>
      <c r="Q128" s="10">
        <f t="shared" si="22"/>
        <v>1900</v>
      </c>
      <c r="R128" s="21">
        <f t="shared" si="21"/>
        <v>1993.1</v>
      </c>
    </row>
    <row r="129" spans="1:18" s="9" customFormat="1" x14ac:dyDescent="0.25">
      <c r="A12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cours2",IF(AND(H129&gt;0,H130&gt;0),"en cours",IF(AND(O129=0,P129=0),"",)))))</f>
        <v>0</v>
      </c>
      <c r="B129" s="59" t="s">
        <v>100</v>
      </c>
      <c r="C129" s="59"/>
      <c r="D129" s="59"/>
      <c r="E129" s="59"/>
      <c r="F129" s="63">
        <v>22800</v>
      </c>
      <c r="G129" s="59"/>
      <c r="H129" s="63"/>
      <c r="I129" s="10"/>
      <c r="J129" s="10" t="str">
        <f t="shared" si="17"/>
        <v/>
      </c>
      <c r="K129" s="10" t="str">
        <f t="shared" si="18"/>
        <v/>
      </c>
      <c r="L129" s="12">
        <f>IF(Tableau3[[#This Row],[Status]]=0,0,IF(Tableau3[[#This Row],[Status]]="en cours2",L128,IF(K129="normal",VLOOKUP(LEFT(D129,1),BDD!$A$9:$N$18,11,FALSE),VLOOKUP(LEFT(D129,1),BDD!$A$9:$N$18,12,FALSE))))</f>
        <v>0</v>
      </c>
      <c r="M129" s="65"/>
      <c r="N129" s="11" t="str">
        <f>IF(H129="","",(E129-(F129+G129))*(1-BDD!C$4))</f>
        <v/>
      </c>
      <c r="O129" s="11" t="str">
        <f t="shared" si="19"/>
        <v/>
      </c>
      <c r="P129" s="11" t="str">
        <f t="shared" si="20"/>
        <v/>
      </c>
      <c r="Q129" s="10">
        <f t="shared" si="22"/>
        <v>0</v>
      </c>
      <c r="R129" s="21">
        <f t="shared" si="21"/>
        <v>0</v>
      </c>
    </row>
    <row r="130" spans="1:18" s="9" customFormat="1" x14ac:dyDescent="0.25">
      <c r="A130" s="20" t="str">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cours2",IF(AND(H130&gt;0,H131&gt;0),"en cours",IF(AND(O130=0,P130=0),"",)))))</f>
        <v/>
      </c>
      <c r="B130" s="59" t="s">
        <v>132</v>
      </c>
      <c r="C130" s="59">
        <v>5</v>
      </c>
      <c r="D130" s="59">
        <v>30.32</v>
      </c>
      <c r="E130" s="63">
        <v>2520</v>
      </c>
      <c r="F130" s="63">
        <v>1200</v>
      </c>
      <c r="G130" s="59">
        <v>0</v>
      </c>
      <c r="H130" s="63">
        <v>0</v>
      </c>
      <c r="I130" s="10"/>
      <c r="J130" s="10" t="str">
        <f t="shared" si="17"/>
        <v>lait de brebis conv</v>
      </c>
      <c r="K130" s="10" t="str">
        <f t="shared" si="18"/>
        <v>normal</v>
      </c>
      <c r="L130" s="12">
        <f>IF(Tableau3[[#This Row],[Status]]=0,0,IF(Tableau3[[#This Row],[Status]]="en cours2",L129,IF(K130="normal",VLOOKUP(LEFT(D130,1),BDD!$A$9:$N$18,11,FALSE),VLOOKUP(LEFT(D130,1),BDD!$A$9:$N$18,12,FALSE))))</f>
        <v>986</v>
      </c>
      <c r="M130" s="65"/>
      <c r="N130" s="11">
        <f>IF(H130="","",(E130-(F130+G130))*(1-BDD!C$4))</f>
        <v>1188</v>
      </c>
      <c r="O130" s="11">
        <f t="shared" si="19"/>
        <v>0</v>
      </c>
      <c r="P130" s="11">
        <f t="shared" si="20"/>
        <v>0</v>
      </c>
      <c r="Q130" s="10">
        <f t="shared" si="22"/>
        <v>0</v>
      </c>
      <c r="R130" s="21">
        <f t="shared" si="21"/>
        <v>0</v>
      </c>
    </row>
    <row r="131" spans="1:18" s="9" customFormat="1" x14ac:dyDescent="0.25">
      <c r="A13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cours2",IF(AND(H131&gt;0,H132&gt;0),"en cours",IF(AND(O131=0,P131=0),"",)))))</f>
        <v>0</v>
      </c>
      <c r="B131" s="59" t="s">
        <v>91</v>
      </c>
      <c r="C131" s="59"/>
      <c r="D131" s="59"/>
      <c r="E131" s="59"/>
      <c r="F131" s="59"/>
      <c r="G131" s="59"/>
      <c r="H131" s="63"/>
      <c r="I131" s="10"/>
      <c r="J131" s="10" t="str">
        <f t="shared" si="17"/>
        <v/>
      </c>
      <c r="K131" s="10" t="str">
        <f t="shared" si="18"/>
        <v/>
      </c>
      <c r="L131" s="12">
        <f>IF(Tableau3[[#This Row],[Status]]=0,0,IF(Tableau3[[#This Row],[Status]]="en cours2",L130,IF(K131="normal",VLOOKUP(LEFT(D131,1),BDD!$A$9:$N$18,11,FALSE),VLOOKUP(LEFT(D131,1),BDD!$A$9:$N$18,12,FALSE))))</f>
        <v>0</v>
      </c>
      <c r="M131" s="65"/>
      <c r="N131" s="11" t="str">
        <f>IF(H131="","",(E131-(F131+G131))*(1-BDD!C$4))</f>
        <v/>
      </c>
      <c r="O131" s="11" t="str">
        <f t="shared" si="19"/>
        <v/>
      </c>
      <c r="P131" s="11" t="str">
        <f t="shared" si="20"/>
        <v/>
      </c>
      <c r="Q131" s="10">
        <f t="shared" si="22"/>
        <v>0</v>
      </c>
      <c r="R131" s="21">
        <f t="shared" si="21"/>
        <v>0</v>
      </c>
    </row>
    <row r="132" spans="1:18" s="9" customFormat="1" x14ac:dyDescent="0.25">
      <c r="A13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cours2",IF(AND(H132&gt;0,H133&gt;0),"en cours",IF(AND(O132=0,P132=0),"",)))))</f>
        <v>0</v>
      </c>
      <c r="B132" s="59"/>
      <c r="C132" s="59"/>
      <c r="D132" s="59"/>
      <c r="E132" s="63"/>
      <c r="F132" s="63"/>
      <c r="G132" s="59">
        <v>0</v>
      </c>
      <c r="H132" s="63">
        <v>0</v>
      </c>
      <c r="I132" s="10"/>
      <c r="J132" s="10" t="str">
        <f t="shared" si="17"/>
        <v/>
      </c>
      <c r="K132" s="10" t="str">
        <f t="shared" si="18"/>
        <v/>
      </c>
      <c r="L132" s="12">
        <f>IF(Tableau3[[#This Row],[Status]]=0,0,IF(Tableau3[[#This Row],[Status]]="en cours2",L131,IF(K132="normal",VLOOKUP(LEFT(D132,1),BDD!$A$9:$N$18,11,FALSE),VLOOKUP(LEFT(D132,1),BDD!$A$9:$N$18,12,FALSE))))</f>
        <v>0</v>
      </c>
      <c r="M132" s="65"/>
      <c r="N132" s="11">
        <f>IF(H132="","",(E132-(F132+G132))*(1-BDD!C$4))</f>
        <v>0</v>
      </c>
      <c r="O132" s="11" t="str">
        <f t="shared" si="19"/>
        <v/>
      </c>
      <c r="P132" s="11" t="str">
        <f t="shared" si="20"/>
        <v/>
      </c>
      <c r="Q132" s="10">
        <f t="shared" si="22"/>
        <v>0</v>
      </c>
      <c r="R132" s="21">
        <f t="shared" si="21"/>
        <v>0</v>
      </c>
    </row>
    <row r="133" spans="1:18" s="9" customFormat="1" x14ac:dyDescent="0.25">
      <c r="A13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cours2",IF(AND(H133&gt;0,H134&gt;0),"en cours",IF(AND(O133=0,P133=0),"",)))))</f>
        <v>0</v>
      </c>
      <c r="B133" s="59"/>
      <c r="C133" s="59"/>
      <c r="D133" s="59"/>
      <c r="E133" s="59"/>
      <c r="F133" s="59"/>
      <c r="G133" s="59"/>
      <c r="H133" s="63"/>
      <c r="I133" s="10"/>
      <c r="J133" s="10" t="str">
        <f t="shared" si="17"/>
        <v/>
      </c>
      <c r="K133" s="10" t="str">
        <f t="shared" si="18"/>
        <v/>
      </c>
      <c r="L133" s="12">
        <f>IF(Tableau3[[#This Row],[Status]]=0,0,IF(Tableau3[[#This Row],[Status]]="en cours2",L132,IF(K133="normal",VLOOKUP(LEFT(D133,1),BDD!$A$9:$N$18,11,FALSE),VLOOKUP(LEFT(D133,1),BDD!$A$9:$N$18,12,FALSE))))</f>
        <v>0</v>
      </c>
      <c r="M133" s="65"/>
      <c r="N133" s="11" t="str">
        <f>IF(H133="","",(E133-(F133+G133))*(1-BDD!C$4))</f>
        <v/>
      </c>
      <c r="O133" s="11" t="str">
        <f t="shared" si="19"/>
        <v/>
      </c>
      <c r="P133" s="11" t="str">
        <f t="shared" si="20"/>
        <v/>
      </c>
      <c r="Q133" s="10">
        <f t="shared" si="22"/>
        <v>0</v>
      </c>
      <c r="R133" s="21">
        <f t="shared" si="21"/>
        <v>0</v>
      </c>
    </row>
    <row r="134" spans="1:18" s="9" customFormat="1" x14ac:dyDescent="0.25">
      <c r="A13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cours2",IF(AND(H134&gt;0,H135&gt;0),"en cours",IF(AND(O134=0,P134=0),"",)))))</f>
        <v>0</v>
      </c>
      <c r="B134" s="59"/>
      <c r="C134" s="59"/>
      <c r="D134" s="59"/>
      <c r="E134" s="59"/>
      <c r="F134" s="59"/>
      <c r="G134" s="59"/>
      <c r="H134" s="63"/>
      <c r="I134" s="10"/>
      <c r="J134" s="10" t="str">
        <f t="shared" si="17"/>
        <v/>
      </c>
      <c r="K134" s="10" t="str">
        <f t="shared" si="18"/>
        <v/>
      </c>
      <c r="L134" s="12">
        <f>IF(Tableau3[[#This Row],[Status]]=0,0,IF(Tableau3[[#This Row],[Status]]="en cours2",L133,IF(K134="normal",VLOOKUP(LEFT(D134,1),BDD!$A$9:$N$18,11,FALSE),VLOOKUP(LEFT(D134,1),BDD!$A$9:$N$18,12,FALSE))))</f>
        <v>0</v>
      </c>
      <c r="M134" s="65"/>
      <c r="N134" s="11" t="str">
        <f>IF(H134="","",(E134-(F134+G134))*(1-BDD!C$4))</f>
        <v/>
      </c>
      <c r="O134" s="11" t="str">
        <f t="shared" si="19"/>
        <v/>
      </c>
      <c r="P134" s="11" t="str">
        <f t="shared" si="20"/>
        <v/>
      </c>
      <c r="Q134" s="10">
        <f t="shared" si="22"/>
        <v>0</v>
      </c>
      <c r="R134" s="21">
        <f t="shared" si="21"/>
        <v>0</v>
      </c>
    </row>
    <row r="135" spans="1:18" s="9" customFormat="1" x14ac:dyDescent="0.25">
      <c r="A13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cours2",IF(AND(H135&gt;0,H136&gt;0),"en cours",IF(AND(O135=0,P135=0),"",)))))</f>
        <v>0</v>
      </c>
      <c r="B135" s="59"/>
      <c r="C135" s="59"/>
      <c r="D135" s="59"/>
      <c r="E135" s="59"/>
      <c r="F135" s="59"/>
      <c r="G135" s="59"/>
      <c r="H135" s="63"/>
      <c r="I135" s="10"/>
      <c r="J135" s="10" t="str">
        <f t="shared" si="17"/>
        <v/>
      </c>
      <c r="K135" s="10" t="str">
        <f t="shared" si="18"/>
        <v/>
      </c>
      <c r="L135" s="12">
        <f>IF(Tableau3[[#This Row],[Status]]=0,0,IF(Tableau3[[#This Row],[Status]]="en cours2",L134,IF(K135="normal",VLOOKUP(LEFT(D135,1),BDD!$A$9:$N$18,11,FALSE),VLOOKUP(LEFT(D135,1),BDD!$A$9:$N$18,12,FALSE))))</f>
        <v>0</v>
      </c>
      <c r="M135" s="65"/>
      <c r="N135" s="11" t="str">
        <f>IF(H135="","",(E135-(F135+G135))*(1-BDD!C$4))</f>
        <v/>
      </c>
      <c r="O135" s="11" t="str">
        <f t="shared" si="19"/>
        <v/>
      </c>
      <c r="P135" s="11" t="str">
        <f t="shared" si="20"/>
        <v/>
      </c>
      <c r="Q135" s="10">
        <f t="shared" si="22"/>
        <v>0</v>
      </c>
      <c r="R135" s="21">
        <f t="shared" si="21"/>
        <v>0</v>
      </c>
    </row>
    <row r="136" spans="1:18" s="9" customFormat="1" x14ac:dyDescent="0.25">
      <c r="A13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cours2",IF(AND(H136&gt;0,H137&gt;0),"en cours",IF(AND(O136=0,P136=0),"",)))))</f>
        <v>0</v>
      </c>
      <c r="B136" s="59"/>
      <c r="C136" s="59"/>
      <c r="D136" s="59"/>
      <c r="E136" s="59"/>
      <c r="F136" s="59"/>
      <c r="G136" s="59"/>
      <c r="H136" s="63"/>
      <c r="I136" s="10"/>
      <c r="J136" s="10" t="str">
        <f t="shared" si="17"/>
        <v/>
      </c>
      <c r="K136" s="10" t="str">
        <f t="shared" si="18"/>
        <v/>
      </c>
      <c r="L136" s="12">
        <f>IF(Tableau3[[#This Row],[Status]]=0,0,IF(Tableau3[[#This Row],[Status]]="en cours2",L135,IF(K136="normal",VLOOKUP(LEFT(D136,1),BDD!$A$9:$N$18,11,FALSE),VLOOKUP(LEFT(D136,1),BDD!$A$9:$N$18,12,FALSE))))</f>
        <v>0</v>
      </c>
      <c r="M136" s="65"/>
      <c r="N136" s="11" t="str">
        <f>IF(H136="","",(E136-(F136+G136))*(1-BDD!C$4))</f>
        <v/>
      </c>
      <c r="O136" s="11" t="str">
        <f t="shared" si="19"/>
        <v/>
      </c>
      <c r="P136" s="11" t="str">
        <f t="shared" si="20"/>
        <v/>
      </c>
      <c r="Q136" s="10">
        <f t="shared" si="22"/>
        <v>0</v>
      </c>
      <c r="R136" s="21">
        <f t="shared" si="21"/>
        <v>0</v>
      </c>
    </row>
    <row r="137" spans="1:18" s="9" customFormat="1" x14ac:dyDescent="0.25">
      <c r="A13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cours2",IF(AND(H137&gt;0,H138&gt;0),"en cours",IF(AND(O137=0,P137=0),"",)))))</f>
        <v>0</v>
      </c>
      <c r="B137" s="59"/>
      <c r="C137" s="59"/>
      <c r="D137" s="59"/>
      <c r="E137" s="59"/>
      <c r="F137" s="59"/>
      <c r="G137" s="59"/>
      <c r="H137" s="63"/>
      <c r="I137" s="10"/>
      <c r="J137" s="10" t="str">
        <f t="shared" si="17"/>
        <v/>
      </c>
      <c r="K137" s="10" t="str">
        <f t="shared" si="18"/>
        <v/>
      </c>
      <c r="L137" s="12">
        <f>IF(Tableau3[[#This Row],[Status]]=0,0,IF(Tableau3[[#This Row],[Status]]="en cours2",L136,IF(K137="normal",VLOOKUP(LEFT(D137,1),BDD!$A$9:$N$18,11,FALSE),VLOOKUP(LEFT(D137,1),BDD!$A$9:$N$18,12,FALSE))))</f>
        <v>0</v>
      </c>
      <c r="M137" s="65"/>
      <c r="N137" s="11" t="str">
        <f>IF(H137="","",(E137-(F137+G137))*(1-BDD!C$4))</f>
        <v/>
      </c>
      <c r="O137" s="11" t="str">
        <f t="shared" si="19"/>
        <v/>
      </c>
      <c r="P137" s="11" t="str">
        <f t="shared" si="20"/>
        <v/>
      </c>
      <c r="Q137" s="10">
        <f t="shared" si="22"/>
        <v>0</v>
      </c>
      <c r="R137" s="21">
        <f t="shared" si="21"/>
        <v>0</v>
      </c>
    </row>
    <row r="138" spans="1:18" s="9" customFormat="1" x14ac:dyDescent="0.25">
      <c r="A13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cours2",IF(AND(H138&gt;0,H139&gt;0),"en cours",IF(AND(O138=0,P138=0),"",)))))</f>
        <v>0</v>
      </c>
      <c r="B138" s="59"/>
      <c r="C138" s="59"/>
      <c r="D138" s="59"/>
      <c r="E138" s="59"/>
      <c r="F138" s="59"/>
      <c r="G138" s="59"/>
      <c r="H138" s="63"/>
      <c r="I138" s="10"/>
      <c r="J138" s="10" t="str">
        <f t="shared" si="17"/>
        <v/>
      </c>
      <c r="K138" s="10" t="str">
        <f t="shared" si="18"/>
        <v/>
      </c>
      <c r="L138" s="12">
        <f>IF(Tableau3[[#This Row],[Status]]=0,0,IF(Tableau3[[#This Row],[Status]]="en cours2",L137,IF(K138="normal",VLOOKUP(LEFT(D138,1),BDD!$A$9:$N$18,11,FALSE),VLOOKUP(LEFT(D138,1),BDD!$A$9:$N$18,12,FALSE))))</f>
        <v>0</v>
      </c>
      <c r="M138" s="65"/>
      <c r="N138" s="11" t="str">
        <f>IF(H138="","",(E138-(F138+G138))*(1-BDD!C$4))</f>
        <v/>
      </c>
      <c r="O138" s="11" t="str">
        <f t="shared" si="19"/>
        <v/>
      </c>
      <c r="P138" s="11" t="str">
        <f t="shared" si="20"/>
        <v/>
      </c>
      <c r="Q138" s="10">
        <f t="shared" si="22"/>
        <v>0</v>
      </c>
      <c r="R138" s="21">
        <f t="shared" si="21"/>
        <v>0</v>
      </c>
    </row>
    <row r="139" spans="1:18" s="9" customFormat="1" x14ac:dyDescent="0.25">
      <c r="A13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cours2",IF(AND(H139&gt;0,H140&gt;0),"en cours",IF(AND(O139=0,P139=0),"",)))))</f>
        <v>0</v>
      </c>
      <c r="B139" s="59"/>
      <c r="C139" s="59"/>
      <c r="D139" s="59"/>
      <c r="E139" s="59"/>
      <c r="F139" s="59"/>
      <c r="G139" s="59"/>
      <c r="H139" s="63"/>
      <c r="I139" s="10"/>
      <c r="J139" s="10" t="str">
        <f t="shared" si="17"/>
        <v/>
      </c>
      <c r="K139" s="10" t="str">
        <f t="shared" si="18"/>
        <v/>
      </c>
      <c r="L139" s="12">
        <f>IF(Tableau3[[#This Row],[Status]]=0,0,IF(Tableau3[[#This Row],[Status]]="en cours2",L138,IF(K139="normal",VLOOKUP(LEFT(D139,1),BDD!$A$9:$N$18,11,FALSE),VLOOKUP(LEFT(D139,1),BDD!$A$9:$N$18,12,FALSE))))</f>
        <v>0</v>
      </c>
      <c r="M139" s="65"/>
      <c r="N139" s="11" t="str">
        <f>IF(H139="","",(E139-(F139+G139))*(1-BDD!C$4))</f>
        <v/>
      </c>
      <c r="O139" s="11" t="str">
        <f t="shared" si="19"/>
        <v/>
      </c>
      <c r="P139" s="11" t="str">
        <f t="shared" si="20"/>
        <v/>
      </c>
      <c r="Q139" s="10">
        <f t="shared" si="22"/>
        <v>0</v>
      </c>
      <c r="R139" s="21">
        <f t="shared" si="21"/>
        <v>0</v>
      </c>
    </row>
    <row r="140" spans="1:18" s="9" customFormat="1" x14ac:dyDescent="0.25">
      <c r="A14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cours2",IF(AND(H140&gt;0,H141&gt;0),"en cours",IF(AND(O140=0,P140=0),"",)))))</f>
        <v>0</v>
      </c>
      <c r="B140" s="59"/>
      <c r="C140" s="59"/>
      <c r="D140" s="59"/>
      <c r="E140" s="59"/>
      <c r="F140" s="59"/>
      <c r="G140" s="59"/>
      <c r="H140" s="63"/>
      <c r="I140" s="10"/>
      <c r="J140" s="10" t="str">
        <f t="shared" ref="J140:J171" si="23">IF(D140="","",A$106)</f>
        <v/>
      </c>
      <c r="K140" s="10" t="str">
        <f t="shared" si="18"/>
        <v/>
      </c>
      <c r="L140" s="12">
        <f>IF(Tableau3[[#This Row],[Status]]=0,0,IF(Tableau3[[#This Row],[Status]]="en cours2",L139,IF(K140="normal",VLOOKUP(LEFT(D140,1),BDD!$A$9:$N$18,11,FALSE),VLOOKUP(LEFT(D140,1),BDD!$A$9:$N$18,12,FALSE))))</f>
        <v>0</v>
      </c>
      <c r="M140" s="65"/>
      <c r="N140" s="11" t="str">
        <f>IF(H140="","",(E140-(F140+G140))*(1-BDD!C$4))</f>
        <v/>
      </c>
      <c r="O140" s="11" t="str">
        <f t="shared" ref="O140:O171" si="24">IF(C140&lt;&gt;"",F141,"")</f>
        <v/>
      </c>
      <c r="P140" s="11" t="str">
        <f t="shared" ref="P140:P171" si="25">IF(C140&lt;&gt;"",G141,"")</f>
        <v/>
      </c>
      <c r="Q140" s="10">
        <f t="shared" si="22"/>
        <v>0</v>
      </c>
      <c r="R140" s="21">
        <f t="shared" ref="R140:R171" si="26">IF(OR(L140="",C140=""),0,Q140/1000*IF(M140=0,L140,M140))</f>
        <v>0</v>
      </c>
    </row>
    <row r="141" spans="1:18" s="9" customFormat="1" x14ac:dyDescent="0.25">
      <c r="A14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cours2",IF(AND(H141&gt;0,H142&gt;0),"en cours",IF(AND(O141=0,P141=0),"",)))))</f>
        <v>0</v>
      </c>
      <c r="B141" s="59"/>
      <c r="C141" s="59"/>
      <c r="D141" s="59"/>
      <c r="E141" s="59"/>
      <c r="F141" s="59"/>
      <c r="G141" s="59"/>
      <c r="H141" s="63"/>
      <c r="I141" s="10"/>
      <c r="J141" s="10" t="str">
        <f t="shared" si="23"/>
        <v/>
      </c>
      <c r="K141" s="10" t="str">
        <f t="shared" si="18"/>
        <v/>
      </c>
      <c r="L141" s="12">
        <f>IF(Tableau3[[#This Row],[Status]]=0,0,IF(Tableau3[[#This Row],[Status]]="en cours2",L140,IF(K141="normal",VLOOKUP(LEFT(D141,1),BDD!$A$9:$N$18,11,FALSE),VLOOKUP(LEFT(D141,1),BDD!$A$9:$N$18,12,FALSE))))</f>
        <v>0</v>
      </c>
      <c r="M141" s="65"/>
      <c r="N141" s="11" t="str">
        <f>IF(H141="","",(E141-(F141+G141))*(1-BDD!C$4))</f>
        <v/>
      </c>
      <c r="O141" s="11" t="str">
        <f t="shared" si="24"/>
        <v/>
      </c>
      <c r="P141" s="11" t="str">
        <f t="shared" si="25"/>
        <v/>
      </c>
      <c r="Q141" s="10">
        <f t="shared" si="22"/>
        <v>0</v>
      </c>
      <c r="R141" s="21">
        <f t="shared" si="26"/>
        <v>0</v>
      </c>
    </row>
    <row r="142" spans="1:18" s="9" customFormat="1" x14ac:dyDescent="0.25">
      <c r="A14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cours2",IF(AND(H142&gt;0,H143&gt;0),"en cours",IF(AND(O142=0,P142=0),"",)))))</f>
        <v>0</v>
      </c>
      <c r="B142" s="59"/>
      <c r="C142" s="59"/>
      <c r="D142" s="59"/>
      <c r="E142" s="59"/>
      <c r="F142" s="59"/>
      <c r="G142" s="59"/>
      <c r="H142" s="63"/>
      <c r="I142" s="10"/>
      <c r="J142" s="10" t="str">
        <f t="shared" si="23"/>
        <v/>
      </c>
      <c r="K142" s="10" t="str">
        <f t="shared" si="18"/>
        <v/>
      </c>
      <c r="L142" s="12">
        <f>IF(Tableau3[[#This Row],[Status]]=0,0,IF(Tableau3[[#This Row],[Status]]="en cours2",L141,IF(K142="normal",VLOOKUP(LEFT(D142,1),BDD!$A$9:$N$18,11,FALSE),VLOOKUP(LEFT(D142,1),BDD!$A$9:$N$18,12,FALSE))))</f>
        <v>0</v>
      </c>
      <c r="M142" s="65"/>
      <c r="N142" s="11" t="str">
        <f>IF(H142="","",(E142-(F142+G142))*(1-BDD!C$4))</f>
        <v/>
      </c>
      <c r="O142" s="11" t="str">
        <f t="shared" si="24"/>
        <v/>
      </c>
      <c r="P142" s="11" t="str">
        <f t="shared" si="25"/>
        <v/>
      </c>
      <c r="Q142" s="10">
        <f t="shared" si="22"/>
        <v>0</v>
      </c>
      <c r="R142" s="21">
        <f t="shared" si="26"/>
        <v>0</v>
      </c>
    </row>
    <row r="143" spans="1:18" s="9" customFormat="1" x14ac:dyDescent="0.25">
      <c r="A14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cours2",IF(AND(H143&gt;0,H144&gt;0),"en cours",IF(AND(O143=0,P143=0),"",)))))</f>
        <v>0</v>
      </c>
      <c r="B143" s="59"/>
      <c r="C143" s="59"/>
      <c r="D143" s="59"/>
      <c r="E143" s="59"/>
      <c r="F143" s="59"/>
      <c r="G143" s="59"/>
      <c r="H143" s="63"/>
      <c r="I143" s="10"/>
      <c r="J143" s="10" t="str">
        <f t="shared" si="23"/>
        <v/>
      </c>
      <c r="K143" s="10" t="str">
        <f t="shared" si="18"/>
        <v/>
      </c>
      <c r="L143" s="12">
        <f>IF(Tableau3[[#This Row],[Status]]=0,0,IF(Tableau3[[#This Row],[Status]]="en cours2",L142,IF(K143="normal",VLOOKUP(LEFT(D143,1),BDD!$A$9:$N$18,11,FALSE),VLOOKUP(LEFT(D143,1),BDD!$A$9:$N$18,12,FALSE))))</f>
        <v>0</v>
      </c>
      <c r="M143" s="65"/>
      <c r="N143" s="11" t="str">
        <f>IF(H143="","",(E143-(F143+G143))*(1-BDD!C$4))</f>
        <v/>
      </c>
      <c r="O143" s="11" t="str">
        <f t="shared" si="24"/>
        <v/>
      </c>
      <c r="P143" s="11" t="str">
        <f t="shared" si="25"/>
        <v/>
      </c>
      <c r="Q143" s="10">
        <f t="shared" si="22"/>
        <v>0</v>
      </c>
      <c r="R143" s="21">
        <f t="shared" si="26"/>
        <v>0</v>
      </c>
    </row>
    <row r="144" spans="1:18" s="9" customFormat="1" x14ac:dyDescent="0.25">
      <c r="A14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cours2",IF(AND(H144&gt;0,H145&gt;0),"en cours",IF(AND(O144=0,P144=0),"",)))))</f>
        <v>0</v>
      </c>
      <c r="B144" s="59"/>
      <c r="C144" s="59"/>
      <c r="D144" s="59"/>
      <c r="E144" s="59"/>
      <c r="F144" s="59"/>
      <c r="G144" s="59"/>
      <c r="H144" s="63"/>
      <c r="I144" s="10"/>
      <c r="J144" s="10" t="str">
        <f t="shared" si="23"/>
        <v/>
      </c>
      <c r="K144" s="10" t="str">
        <f t="shared" si="18"/>
        <v/>
      </c>
      <c r="L144" s="12">
        <f>IF(Tableau3[[#This Row],[Status]]=0,0,IF(Tableau3[[#This Row],[Status]]="en cours2",L143,IF(K144="normal",VLOOKUP(LEFT(D144,1),BDD!$A$9:$N$18,11,FALSE),VLOOKUP(LEFT(D144,1),BDD!$A$9:$N$18,12,FALSE))))</f>
        <v>0</v>
      </c>
      <c r="M144" s="65"/>
      <c r="N144" s="11" t="str">
        <f>IF(H144="","",(E144-(F144+G144))*(1-BDD!C$4))</f>
        <v/>
      </c>
      <c r="O144" s="11" t="str">
        <f t="shared" si="24"/>
        <v/>
      </c>
      <c r="P144" s="11" t="str">
        <f t="shared" si="25"/>
        <v/>
      </c>
      <c r="Q144" s="10">
        <f t="shared" si="22"/>
        <v>0</v>
      </c>
      <c r="R144" s="21">
        <f t="shared" si="26"/>
        <v>0</v>
      </c>
    </row>
    <row r="145" spans="1:18" s="9" customFormat="1" x14ac:dyDescent="0.25">
      <c r="A14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cours2",IF(AND(H145&gt;0,H146&gt;0),"en cours",IF(AND(O145=0,P145=0),"",)))))</f>
        <v>0</v>
      </c>
      <c r="B145" s="59"/>
      <c r="C145" s="59"/>
      <c r="D145" s="59"/>
      <c r="E145" s="59"/>
      <c r="F145" s="59"/>
      <c r="G145" s="59"/>
      <c r="H145" s="63"/>
      <c r="I145" s="10"/>
      <c r="J145" s="10" t="str">
        <f t="shared" si="23"/>
        <v/>
      </c>
      <c r="K145" s="10" t="str">
        <f t="shared" si="18"/>
        <v/>
      </c>
      <c r="L145" s="12">
        <f>IF(Tableau3[[#This Row],[Status]]=0,0,IF(Tableau3[[#This Row],[Status]]="en cours2",L144,IF(K145="normal",VLOOKUP(LEFT(D145,1),BDD!$A$9:$N$18,11,FALSE),VLOOKUP(LEFT(D145,1),BDD!$A$9:$N$18,12,FALSE))))</f>
        <v>0</v>
      </c>
      <c r="M145" s="65"/>
      <c r="N145" s="11" t="str">
        <f>IF(H145="","",(E145-(F145+G145))*(1-BDD!C$4))</f>
        <v/>
      </c>
      <c r="O145" s="11" t="str">
        <f t="shared" si="24"/>
        <v/>
      </c>
      <c r="P145" s="11" t="str">
        <f t="shared" si="25"/>
        <v/>
      </c>
      <c r="Q145" s="10">
        <f t="shared" si="22"/>
        <v>0</v>
      </c>
      <c r="R145" s="21">
        <f t="shared" si="26"/>
        <v>0</v>
      </c>
    </row>
    <row r="146" spans="1:18" s="9" customFormat="1" x14ac:dyDescent="0.25">
      <c r="A14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cours2",IF(AND(H146&gt;0,H147&gt;0),"en cours",IF(AND(O146=0,P146=0),"",)))))</f>
        <v>0</v>
      </c>
      <c r="B146" s="59"/>
      <c r="C146" s="59"/>
      <c r="D146" s="59"/>
      <c r="E146" s="59"/>
      <c r="F146" s="59"/>
      <c r="G146" s="59"/>
      <c r="H146" s="63"/>
      <c r="I146" s="10"/>
      <c r="J146" s="10" t="str">
        <f t="shared" si="23"/>
        <v/>
      </c>
      <c r="K146" s="10" t="str">
        <f t="shared" si="18"/>
        <v/>
      </c>
      <c r="L146" s="12">
        <f>IF(Tableau3[[#This Row],[Status]]=0,0,IF(Tableau3[[#This Row],[Status]]="en cours2",L145,IF(K146="normal",VLOOKUP(LEFT(D146,1),BDD!$A$9:$N$18,11,FALSE),VLOOKUP(LEFT(D146,1),BDD!$A$9:$N$18,12,FALSE))))</f>
        <v>0</v>
      </c>
      <c r="M146" s="65"/>
      <c r="N146" s="11" t="str">
        <f>IF(H146="","",(E146-(F146+G146))*(1-BDD!C$4))</f>
        <v/>
      </c>
      <c r="O146" s="11" t="str">
        <f t="shared" si="24"/>
        <v/>
      </c>
      <c r="P146" s="11" t="str">
        <f t="shared" si="25"/>
        <v/>
      </c>
      <c r="Q146" s="10">
        <f t="shared" si="22"/>
        <v>0</v>
      </c>
      <c r="R146" s="21">
        <f t="shared" si="26"/>
        <v>0</v>
      </c>
    </row>
    <row r="147" spans="1:18" s="9" customFormat="1" x14ac:dyDescent="0.25">
      <c r="A14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cours2",IF(AND(H147&gt;0,H148&gt;0),"en cours",IF(AND(O147=0,P147=0),"",)))))</f>
        <v>0</v>
      </c>
      <c r="B147" s="59"/>
      <c r="C147" s="59"/>
      <c r="D147" s="59"/>
      <c r="E147" s="59"/>
      <c r="F147" s="59"/>
      <c r="G147" s="59"/>
      <c r="H147" s="63"/>
      <c r="I147" s="10"/>
      <c r="J147" s="10" t="str">
        <f t="shared" si="23"/>
        <v/>
      </c>
      <c r="K147" s="10" t="str">
        <f t="shared" si="18"/>
        <v/>
      </c>
      <c r="L147" s="12">
        <f>IF(Tableau3[[#This Row],[Status]]=0,0,IF(Tableau3[[#This Row],[Status]]="en cours2",L146,IF(K147="normal",VLOOKUP(LEFT(D147,1),BDD!$A$9:$N$18,11,FALSE),VLOOKUP(LEFT(D147,1),BDD!$A$9:$N$18,12,FALSE))))</f>
        <v>0</v>
      </c>
      <c r="M147" s="65"/>
      <c r="N147" s="11" t="str">
        <f>IF(H147="","",(E147-(F147+G147))*(1-BDD!C$4))</f>
        <v/>
      </c>
      <c r="O147" s="11" t="str">
        <f t="shared" si="24"/>
        <v/>
      </c>
      <c r="P147" s="11" t="str">
        <f t="shared" si="25"/>
        <v/>
      </c>
      <c r="Q147" s="10">
        <f t="shared" si="22"/>
        <v>0</v>
      </c>
      <c r="R147" s="21">
        <f t="shared" si="26"/>
        <v>0</v>
      </c>
    </row>
    <row r="148" spans="1:18" s="9" customFormat="1" x14ac:dyDescent="0.25">
      <c r="A14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cours2",IF(AND(H148&gt;0,H149&gt;0),"en cours",IF(AND(O148=0,P148=0),"",)))))</f>
        <v>0</v>
      </c>
      <c r="B148" s="59"/>
      <c r="C148" s="59"/>
      <c r="D148" s="59"/>
      <c r="E148" s="59"/>
      <c r="F148" s="59"/>
      <c r="G148" s="59"/>
      <c r="H148" s="63"/>
      <c r="I148" s="10"/>
      <c r="J148" s="10" t="str">
        <f t="shared" si="23"/>
        <v/>
      </c>
      <c r="K148" s="10" t="str">
        <f t="shared" si="18"/>
        <v/>
      </c>
      <c r="L148" s="12">
        <f>IF(Tableau3[[#This Row],[Status]]=0,0,IF(Tableau3[[#This Row],[Status]]="en cours2",L147,IF(K148="normal",VLOOKUP(LEFT(D148,1),BDD!$A$9:$N$18,11,FALSE),VLOOKUP(LEFT(D148,1),BDD!$A$9:$N$18,12,FALSE))))</f>
        <v>0</v>
      </c>
      <c r="M148" s="65"/>
      <c r="N148" s="11" t="str">
        <f>IF(H148="","",(E148-(F148+G148))*(1-BDD!C$4))</f>
        <v/>
      </c>
      <c r="O148" s="11" t="str">
        <f t="shared" si="24"/>
        <v/>
      </c>
      <c r="P148" s="11" t="str">
        <f t="shared" si="25"/>
        <v/>
      </c>
      <c r="Q148" s="10">
        <f t="shared" si="22"/>
        <v>0</v>
      </c>
      <c r="R148" s="21">
        <f t="shared" si="26"/>
        <v>0</v>
      </c>
    </row>
    <row r="149" spans="1:18" s="9" customFormat="1" x14ac:dyDescent="0.25">
      <c r="A14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cours2",IF(AND(H149&gt;0,H150&gt;0),"en cours",IF(AND(O149=0,P149=0),"",)))))</f>
        <v>0</v>
      </c>
      <c r="B149" s="59"/>
      <c r="C149" s="59"/>
      <c r="D149" s="59"/>
      <c r="E149" s="59"/>
      <c r="F149" s="59"/>
      <c r="G149" s="59"/>
      <c r="H149" s="63"/>
      <c r="I149" s="10"/>
      <c r="J149" s="10" t="str">
        <f t="shared" si="23"/>
        <v/>
      </c>
      <c r="K149" s="10" t="str">
        <f t="shared" si="18"/>
        <v/>
      </c>
      <c r="L149" s="12">
        <f>IF(Tableau3[[#This Row],[Status]]=0,0,IF(Tableau3[[#This Row],[Status]]="en cours2",L148,IF(K149="normal",VLOOKUP(LEFT(D149,1),BDD!$A$9:$N$18,11,FALSE),VLOOKUP(LEFT(D149,1),BDD!$A$9:$N$18,12,FALSE))))</f>
        <v>0</v>
      </c>
      <c r="M149" s="65"/>
      <c r="N149" s="11" t="str">
        <f>IF(H149="","",(E149-(F149+G149))*(1-BDD!C$4))</f>
        <v/>
      </c>
      <c r="O149" s="11" t="str">
        <f t="shared" si="24"/>
        <v/>
      </c>
      <c r="P149" s="11" t="str">
        <f t="shared" si="25"/>
        <v/>
      </c>
      <c r="Q149" s="10">
        <f t="shared" si="22"/>
        <v>0</v>
      </c>
      <c r="R149" s="21">
        <f t="shared" si="26"/>
        <v>0</v>
      </c>
    </row>
    <row r="150" spans="1:18" s="9" customFormat="1" x14ac:dyDescent="0.25">
      <c r="A15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cours2",IF(AND(H150&gt;0,H151&gt;0),"en cours",IF(AND(O150=0,P150=0),"",)))))</f>
        <v>0</v>
      </c>
      <c r="B150" s="59"/>
      <c r="C150" s="59"/>
      <c r="D150" s="59"/>
      <c r="E150" s="59"/>
      <c r="F150" s="59"/>
      <c r="G150" s="59"/>
      <c r="H150" s="63"/>
      <c r="I150" s="10"/>
      <c r="J150" s="10" t="str">
        <f t="shared" si="23"/>
        <v/>
      </c>
      <c r="K150" s="10" t="str">
        <f t="shared" si="18"/>
        <v/>
      </c>
      <c r="L150" s="12">
        <f>IF(Tableau3[[#This Row],[Status]]=0,0,IF(Tableau3[[#This Row],[Status]]="en cours2",L149,IF(K150="normal",VLOOKUP(LEFT(D150,1),BDD!$A$9:$N$18,11,FALSE),VLOOKUP(LEFT(D150,1),BDD!$A$9:$N$18,12,FALSE))))</f>
        <v>0</v>
      </c>
      <c r="M150" s="65"/>
      <c r="N150" s="11" t="str">
        <f>IF(H150="","",(E150-(F150+G150))*(1-BDD!C$4))</f>
        <v/>
      </c>
      <c r="O150" s="11" t="str">
        <f t="shared" si="24"/>
        <v/>
      </c>
      <c r="P150" s="11" t="str">
        <f t="shared" si="25"/>
        <v/>
      </c>
      <c r="Q150" s="10">
        <f t="shared" si="22"/>
        <v>0</v>
      </c>
      <c r="R150" s="21">
        <f t="shared" si="26"/>
        <v>0</v>
      </c>
    </row>
    <row r="151" spans="1:18" s="9" customFormat="1" x14ac:dyDescent="0.25">
      <c r="A15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cours2",IF(AND(H151&gt;0,H152&gt;0),"en cours",IF(AND(O151=0,P151=0),"",)))))</f>
        <v>0</v>
      </c>
      <c r="B151" s="59"/>
      <c r="C151" s="59"/>
      <c r="D151" s="59"/>
      <c r="E151" s="59"/>
      <c r="F151" s="59"/>
      <c r="G151" s="59"/>
      <c r="H151" s="63"/>
      <c r="I151" s="10"/>
      <c r="J151" s="10" t="str">
        <f t="shared" si="23"/>
        <v/>
      </c>
      <c r="K151" s="10" t="str">
        <f t="shared" si="18"/>
        <v/>
      </c>
      <c r="L151" s="12">
        <f>IF(Tableau3[[#This Row],[Status]]=0,0,IF(Tableau3[[#This Row],[Status]]="en cours2",L150,IF(K151="normal",VLOOKUP(LEFT(D151,1),BDD!$A$9:$N$18,11,FALSE),VLOOKUP(LEFT(D151,1),BDD!$A$9:$N$18,12,FALSE))))</f>
        <v>0</v>
      </c>
      <c r="M151" s="65"/>
      <c r="N151" s="11" t="str">
        <f>IF(H151="","",(E151-(F151+G151))*(1-BDD!C$4))</f>
        <v/>
      </c>
      <c r="O151" s="11" t="str">
        <f t="shared" si="24"/>
        <v/>
      </c>
      <c r="P151" s="11" t="str">
        <f t="shared" si="25"/>
        <v/>
      </c>
      <c r="Q151" s="10">
        <f t="shared" si="22"/>
        <v>0</v>
      </c>
      <c r="R151" s="21">
        <f t="shared" si="26"/>
        <v>0</v>
      </c>
    </row>
    <row r="152" spans="1:18" s="9" customFormat="1" x14ac:dyDescent="0.25">
      <c r="A15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cours2",IF(AND(H152&gt;0,H153&gt;0),"en cours",IF(AND(O152=0,P152=0),"",)))))</f>
        <v>0</v>
      </c>
      <c r="B152" s="59"/>
      <c r="C152" s="59"/>
      <c r="D152" s="59"/>
      <c r="E152" s="59"/>
      <c r="F152" s="59"/>
      <c r="G152" s="59"/>
      <c r="H152" s="63"/>
      <c r="I152" s="10"/>
      <c r="J152" s="10" t="str">
        <f t="shared" si="23"/>
        <v/>
      </c>
      <c r="K152" s="10" t="str">
        <f t="shared" si="18"/>
        <v/>
      </c>
      <c r="L152" s="12">
        <f>IF(Tableau3[[#This Row],[Status]]=0,0,IF(Tableau3[[#This Row],[Status]]="en cours2",L151,IF(K152="normal",VLOOKUP(LEFT(D152,1),BDD!$A$9:$N$18,11,FALSE),VLOOKUP(LEFT(D152,1),BDD!$A$9:$N$18,12,FALSE))))</f>
        <v>0</v>
      </c>
      <c r="M152" s="65"/>
      <c r="N152" s="11" t="str">
        <f>IF(H152="","",(E152-(F152+G152))*(1-BDD!C$4))</f>
        <v/>
      </c>
      <c r="O152" s="11" t="str">
        <f t="shared" si="24"/>
        <v/>
      </c>
      <c r="P152" s="11" t="str">
        <f t="shared" si="25"/>
        <v/>
      </c>
      <c r="Q152" s="10">
        <f t="shared" si="22"/>
        <v>0</v>
      </c>
      <c r="R152" s="21">
        <f t="shared" si="26"/>
        <v>0</v>
      </c>
    </row>
    <row r="153" spans="1:18" s="9" customFormat="1" x14ac:dyDescent="0.25">
      <c r="A15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cours2",IF(AND(H153&gt;0,H154&gt;0),"en cours",IF(AND(O153=0,P153=0),"",)))))</f>
        <v>0</v>
      </c>
      <c r="B153" s="59"/>
      <c r="C153" s="59"/>
      <c r="D153" s="59"/>
      <c r="E153" s="59"/>
      <c r="F153" s="59"/>
      <c r="G153" s="59"/>
      <c r="H153" s="63"/>
      <c r="I153" s="10"/>
      <c r="J153" s="10" t="str">
        <f t="shared" si="23"/>
        <v/>
      </c>
      <c r="K153" s="10" t="str">
        <f t="shared" si="18"/>
        <v/>
      </c>
      <c r="L153" s="12">
        <f>IF(Tableau3[[#This Row],[Status]]=0,0,IF(Tableau3[[#This Row],[Status]]="en cours2",L152,IF(K153="normal",VLOOKUP(LEFT(D153,1),BDD!$A$9:$N$18,11,FALSE),VLOOKUP(LEFT(D153,1),BDD!$A$9:$N$18,12,FALSE))))</f>
        <v>0</v>
      </c>
      <c r="M153" s="65"/>
      <c r="N153" s="11" t="str">
        <f>IF(H153="","",(E153-(F153+G153))*(1-BDD!C$4))</f>
        <v/>
      </c>
      <c r="O153" s="11" t="str">
        <f t="shared" si="24"/>
        <v/>
      </c>
      <c r="P153" s="11" t="str">
        <f t="shared" si="25"/>
        <v/>
      </c>
      <c r="Q153" s="10">
        <f t="shared" si="22"/>
        <v>0</v>
      </c>
      <c r="R153" s="21">
        <f t="shared" si="26"/>
        <v>0</v>
      </c>
    </row>
    <row r="154" spans="1:18" s="9" customFormat="1" x14ac:dyDescent="0.25">
      <c r="A15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cours2",IF(AND(H154&gt;0,H155&gt;0),"en cours",IF(AND(O154=0,P154=0),"",)))))</f>
        <v>0</v>
      </c>
      <c r="B154" s="59"/>
      <c r="C154" s="59"/>
      <c r="D154" s="59"/>
      <c r="E154" s="59"/>
      <c r="F154" s="59"/>
      <c r="G154" s="59"/>
      <c r="H154" s="63"/>
      <c r="I154" s="10"/>
      <c r="J154" s="10" t="str">
        <f t="shared" si="23"/>
        <v/>
      </c>
      <c r="K154" s="10" t="str">
        <f t="shared" si="18"/>
        <v/>
      </c>
      <c r="L154" s="12">
        <f>IF(Tableau3[[#This Row],[Status]]=0,0,IF(Tableau3[[#This Row],[Status]]="en cours2",L153,IF(K154="normal",VLOOKUP(LEFT(D154,1),BDD!$A$9:$N$18,11,FALSE),VLOOKUP(LEFT(D154,1),BDD!$A$9:$N$18,12,FALSE))))</f>
        <v>0</v>
      </c>
      <c r="M154" s="65"/>
      <c r="N154" s="11" t="str">
        <f>IF(H154="","",(E154-(F154+G154))*(1-BDD!C$4))</f>
        <v/>
      </c>
      <c r="O154" s="11" t="str">
        <f t="shared" si="24"/>
        <v/>
      </c>
      <c r="P154" s="11" t="str">
        <f t="shared" si="25"/>
        <v/>
      </c>
      <c r="Q154" s="10">
        <f t="shared" si="22"/>
        <v>0</v>
      </c>
      <c r="R154" s="21">
        <f t="shared" si="26"/>
        <v>0</v>
      </c>
    </row>
    <row r="155" spans="1:18" s="9" customFormat="1" x14ac:dyDescent="0.25">
      <c r="A15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cours2",IF(AND(H155&gt;0,H156&gt;0),"en cours",IF(AND(O155=0,P155=0),"",)))))</f>
        <v>0</v>
      </c>
      <c r="B155" s="59"/>
      <c r="C155" s="59"/>
      <c r="D155" s="59"/>
      <c r="E155" s="59"/>
      <c r="F155" s="59"/>
      <c r="G155" s="59"/>
      <c r="H155" s="63"/>
      <c r="I155" s="10"/>
      <c r="J155" s="10" t="str">
        <f t="shared" si="23"/>
        <v/>
      </c>
      <c r="K155" s="10" t="str">
        <f t="shared" si="18"/>
        <v/>
      </c>
      <c r="L155" s="12">
        <f>IF(Tableau3[[#This Row],[Status]]=0,0,IF(Tableau3[[#This Row],[Status]]="en cours2",L154,IF(K155="normal",VLOOKUP(LEFT(D155,1),BDD!$A$9:$N$18,11,FALSE),VLOOKUP(LEFT(D155,1),BDD!$A$9:$N$18,12,FALSE))))</f>
        <v>0</v>
      </c>
      <c r="M155" s="65"/>
      <c r="N155" s="11" t="str">
        <f>IF(H155="","",(E155-(F155+G155))*(1-BDD!C$4))</f>
        <v/>
      </c>
      <c r="O155" s="11" t="str">
        <f t="shared" si="24"/>
        <v/>
      </c>
      <c r="P155" s="11" t="str">
        <f t="shared" si="25"/>
        <v/>
      </c>
      <c r="Q155" s="10">
        <f t="shared" si="22"/>
        <v>0</v>
      </c>
      <c r="R155" s="21">
        <f t="shared" si="26"/>
        <v>0</v>
      </c>
    </row>
    <row r="156" spans="1:18" s="9" customFormat="1" x14ac:dyDescent="0.25">
      <c r="A15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cours2",IF(AND(H156&gt;0,H157&gt;0),"en cours",IF(AND(O156=0,P156=0),"",)))))</f>
        <v>0</v>
      </c>
      <c r="B156" s="59"/>
      <c r="C156" s="59"/>
      <c r="D156" s="59"/>
      <c r="E156" s="59"/>
      <c r="F156" s="59"/>
      <c r="G156" s="59"/>
      <c r="H156" s="63"/>
      <c r="I156" s="10"/>
      <c r="J156" s="10" t="str">
        <f t="shared" si="23"/>
        <v/>
      </c>
      <c r="K156" s="10" t="str">
        <f t="shared" si="18"/>
        <v/>
      </c>
      <c r="L156" s="12">
        <f>IF(Tableau3[[#This Row],[Status]]=0,0,IF(Tableau3[[#This Row],[Status]]="en cours2",L155,IF(K156="normal",VLOOKUP(LEFT(D156,1),BDD!$A$9:$N$18,11,FALSE),VLOOKUP(LEFT(D156,1),BDD!$A$9:$N$18,12,FALSE))))</f>
        <v>0</v>
      </c>
      <c r="M156" s="65"/>
      <c r="N156" s="11" t="str">
        <f>IF(H156="","",(E156-(F156+G156))*(1-BDD!C$4))</f>
        <v/>
      </c>
      <c r="O156" s="11" t="str">
        <f t="shared" si="24"/>
        <v/>
      </c>
      <c r="P156" s="11" t="str">
        <f t="shared" si="25"/>
        <v/>
      </c>
      <c r="Q156" s="10">
        <f t="shared" si="22"/>
        <v>0</v>
      </c>
      <c r="R156" s="21">
        <f t="shared" si="26"/>
        <v>0</v>
      </c>
    </row>
    <row r="157" spans="1:18" s="9" customFormat="1" x14ac:dyDescent="0.25">
      <c r="A15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cours2",IF(AND(H157&gt;0,H158&gt;0),"en cours",IF(AND(O157=0,P157=0),"",)))))</f>
        <v>0</v>
      </c>
      <c r="B157" s="59"/>
      <c r="C157" s="59"/>
      <c r="D157" s="59"/>
      <c r="E157" s="59"/>
      <c r="F157" s="59"/>
      <c r="G157" s="59"/>
      <c r="H157" s="63"/>
      <c r="I157" s="10"/>
      <c r="J157" s="10" t="str">
        <f t="shared" si="23"/>
        <v/>
      </c>
      <c r="K157" s="10" t="str">
        <f t="shared" si="18"/>
        <v/>
      </c>
      <c r="L157" s="12">
        <f>IF(Tableau3[[#This Row],[Status]]=0,0,IF(Tableau3[[#This Row],[Status]]="en cours2",L156,IF(K157="normal",VLOOKUP(LEFT(D157,1),BDD!$A$9:$N$18,11,FALSE),VLOOKUP(LEFT(D157,1),BDD!$A$9:$N$18,12,FALSE))))</f>
        <v>0</v>
      </c>
      <c r="M157" s="65"/>
      <c r="N157" s="11" t="str">
        <f>IF(H157="","",(E157-(F157+G157))*(1-BDD!C$4))</f>
        <v/>
      </c>
      <c r="O157" s="11" t="str">
        <f t="shared" si="24"/>
        <v/>
      </c>
      <c r="P157" s="11" t="str">
        <f t="shared" si="25"/>
        <v/>
      </c>
      <c r="Q157" s="10">
        <f t="shared" si="22"/>
        <v>0</v>
      </c>
      <c r="R157" s="21">
        <f t="shared" si="26"/>
        <v>0</v>
      </c>
    </row>
    <row r="158" spans="1:18" s="9" customFormat="1" x14ac:dyDescent="0.25">
      <c r="A15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cours2",IF(AND(H158&gt;0,H159&gt;0),"en cours",IF(AND(O158=0,P158=0),"",)))))</f>
        <v>0</v>
      </c>
      <c r="B158" s="59"/>
      <c r="C158" s="59"/>
      <c r="D158" s="59"/>
      <c r="E158" s="59"/>
      <c r="F158" s="59"/>
      <c r="G158" s="59"/>
      <c r="H158" s="63"/>
      <c r="I158" s="10"/>
      <c r="J158" s="10" t="str">
        <f t="shared" si="23"/>
        <v/>
      </c>
      <c r="K158" s="10" t="str">
        <f t="shared" si="18"/>
        <v/>
      </c>
      <c r="L158" s="12">
        <f>IF(Tableau3[[#This Row],[Status]]=0,0,IF(Tableau3[[#This Row],[Status]]="en cours2",L157,IF(K158="normal",VLOOKUP(LEFT(D158,1),BDD!$A$9:$N$18,11,FALSE),VLOOKUP(LEFT(D158,1),BDD!$A$9:$N$18,12,FALSE))))</f>
        <v>0</v>
      </c>
      <c r="M158" s="65"/>
      <c r="N158" s="11" t="str">
        <f>IF(H158="","",(E158-(F158+G158))*(1-BDD!C$4))</f>
        <v/>
      </c>
      <c r="O158" s="11" t="str">
        <f t="shared" si="24"/>
        <v/>
      </c>
      <c r="P158" s="11" t="str">
        <f t="shared" si="25"/>
        <v/>
      </c>
      <c r="Q158" s="10">
        <f t="shared" si="22"/>
        <v>0</v>
      </c>
      <c r="R158" s="21">
        <f t="shared" si="26"/>
        <v>0</v>
      </c>
    </row>
    <row r="159" spans="1:18" s="9" customFormat="1" x14ac:dyDescent="0.25">
      <c r="A15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cours2",IF(AND(H159&gt;0,H160&gt;0),"en cours",IF(AND(O159=0,P159=0),"",)))))</f>
        <v>0</v>
      </c>
      <c r="B159" s="59"/>
      <c r="C159" s="59"/>
      <c r="D159" s="59"/>
      <c r="E159" s="59"/>
      <c r="F159" s="59"/>
      <c r="G159" s="59"/>
      <c r="H159" s="63"/>
      <c r="I159" s="10"/>
      <c r="J159" s="10" t="str">
        <f t="shared" si="23"/>
        <v/>
      </c>
      <c r="K159" s="10" t="str">
        <f t="shared" si="18"/>
        <v/>
      </c>
      <c r="L159" s="12">
        <f>IF(Tableau3[[#This Row],[Status]]=0,0,IF(Tableau3[[#This Row],[Status]]="en cours2",L158,IF(K159="normal",VLOOKUP(LEFT(D159,1),BDD!$A$9:$N$18,11,FALSE),VLOOKUP(LEFT(D159,1),BDD!$A$9:$N$18,12,FALSE))))</f>
        <v>0</v>
      </c>
      <c r="M159" s="65"/>
      <c r="N159" s="11" t="str">
        <f>IF(H159="","",(E159-(F159+G159))*(1-BDD!C$4))</f>
        <v/>
      </c>
      <c r="O159" s="11" t="str">
        <f t="shared" si="24"/>
        <v/>
      </c>
      <c r="P159" s="11" t="str">
        <f t="shared" si="25"/>
        <v/>
      </c>
      <c r="Q159" s="10">
        <f t="shared" si="22"/>
        <v>0</v>
      </c>
      <c r="R159" s="21">
        <f t="shared" si="26"/>
        <v>0</v>
      </c>
    </row>
    <row r="160" spans="1:18" s="9" customFormat="1" x14ac:dyDescent="0.25">
      <c r="A16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cours2",IF(AND(H160&gt;0,H161&gt;0),"en cours",IF(AND(O160=0,P160=0),"",)))))</f>
        <v>0</v>
      </c>
      <c r="B160" s="59"/>
      <c r="C160" s="59"/>
      <c r="D160" s="59"/>
      <c r="E160" s="59"/>
      <c r="F160" s="59"/>
      <c r="G160" s="59"/>
      <c r="H160" s="63"/>
      <c r="I160" s="10"/>
      <c r="J160" s="10" t="str">
        <f t="shared" si="23"/>
        <v/>
      </c>
      <c r="K160" s="10" t="str">
        <f t="shared" si="18"/>
        <v/>
      </c>
      <c r="L160" s="12">
        <f>IF(Tableau3[[#This Row],[Status]]=0,0,IF(Tableau3[[#This Row],[Status]]="en cours2",L159,IF(K160="normal",VLOOKUP(LEFT(D160,1),BDD!$A$9:$N$18,11,FALSE),VLOOKUP(LEFT(D160,1),BDD!$A$9:$N$18,12,FALSE))))</f>
        <v>0</v>
      </c>
      <c r="M160" s="65"/>
      <c r="N160" s="11" t="str">
        <f>IF(H160="","",(E160-(F160+G160))*(1-BDD!C$4))</f>
        <v/>
      </c>
      <c r="O160" s="11" t="str">
        <f t="shared" si="24"/>
        <v/>
      </c>
      <c r="P160" s="11" t="str">
        <f t="shared" si="25"/>
        <v/>
      </c>
      <c r="Q160" s="10">
        <f t="shared" si="22"/>
        <v>0</v>
      </c>
      <c r="R160" s="21">
        <f t="shared" si="26"/>
        <v>0</v>
      </c>
    </row>
    <row r="161" spans="1:18" s="9" customFormat="1" x14ac:dyDescent="0.25">
      <c r="A16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cours2",IF(AND(H161&gt;0,H162&gt;0),"en cours",IF(AND(O161=0,P161=0),"",)))))</f>
        <v>0</v>
      </c>
      <c r="B161" s="59"/>
      <c r="C161" s="59"/>
      <c r="D161" s="59"/>
      <c r="E161" s="59"/>
      <c r="F161" s="59"/>
      <c r="G161" s="59"/>
      <c r="H161" s="63"/>
      <c r="I161" s="10"/>
      <c r="J161" s="10" t="str">
        <f t="shared" si="23"/>
        <v/>
      </c>
      <c r="K161" s="10" t="str">
        <f t="shared" si="18"/>
        <v/>
      </c>
      <c r="L161" s="12">
        <f>IF(Tableau3[[#This Row],[Status]]=0,0,IF(Tableau3[[#This Row],[Status]]="en cours2",L160,IF(K161="normal",VLOOKUP(LEFT(D161,1),BDD!$A$9:$N$18,11,FALSE),VLOOKUP(LEFT(D161,1),BDD!$A$9:$N$18,12,FALSE))))</f>
        <v>0</v>
      </c>
      <c r="M161" s="65"/>
      <c r="N161" s="11" t="str">
        <f>IF(H161="","",(E161-(F161+G161))*(1-BDD!C$4))</f>
        <v/>
      </c>
      <c r="O161" s="11" t="str">
        <f t="shared" si="24"/>
        <v/>
      </c>
      <c r="P161" s="11" t="str">
        <f t="shared" si="25"/>
        <v/>
      </c>
      <c r="Q161" s="10">
        <f t="shared" si="22"/>
        <v>0</v>
      </c>
      <c r="R161" s="21">
        <f t="shared" si="26"/>
        <v>0</v>
      </c>
    </row>
    <row r="162" spans="1:18" s="9" customFormat="1" x14ac:dyDescent="0.25">
      <c r="A16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cours2",IF(AND(H162&gt;0,H163&gt;0),"en cours",IF(AND(O162=0,P162=0),"",)))))</f>
        <v>0</v>
      </c>
      <c r="B162" s="59"/>
      <c r="C162" s="59"/>
      <c r="D162" s="59"/>
      <c r="E162" s="63"/>
      <c r="F162" s="63"/>
      <c r="G162" s="59"/>
      <c r="H162" s="63"/>
      <c r="I162" s="10"/>
      <c r="J162" s="10" t="str">
        <f t="shared" si="23"/>
        <v/>
      </c>
      <c r="K162" s="10" t="str">
        <f t="shared" si="18"/>
        <v/>
      </c>
      <c r="L162" s="12">
        <f>IF(Tableau3[[#This Row],[Status]]=0,0,IF(Tableau3[[#This Row],[Status]]="en cours2",L161,IF(K162="normal",VLOOKUP(LEFT(D162,1),BDD!$A$9:$N$18,11,FALSE),VLOOKUP(LEFT(D162,1),BDD!$A$9:$N$18,12,FALSE))))</f>
        <v>0</v>
      </c>
      <c r="M162" s="65"/>
      <c r="N162" s="11" t="str">
        <f>IF(H162="","",(E162-(F162+G162))*(1-BDD!C$4))</f>
        <v/>
      </c>
      <c r="O162" s="11" t="str">
        <f t="shared" si="24"/>
        <v/>
      </c>
      <c r="P162" s="11" t="str">
        <f t="shared" si="25"/>
        <v/>
      </c>
      <c r="Q162" s="10">
        <f t="shared" si="22"/>
        <v>0</v>
      </c>
      <c r="R162" s="21">
        <f t="shared" si="26"/>
        <v>0</v>
      </c>
    </row>
    <row r="163" spans="1:18" s="9" customFormat="1" x14ac:dyDescent="0.25">
      <c r="A16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cours2",IF(AND(H163&gt;0,H164&gt;0),"en cours",IF(AND(O163=0,P163=0),"",)))))</f>
        <v>0</v>
      </c>
      <c r="B163" s="59"/>
      <c r="C163" s="59"/>
      <c r="D163" s="59"/>
      <c r="E163" s="59"/>
      <c r="F163" s="59"/>
      <c r="G163" s="59"/>
      <c r="H163" s="63"/>
      <c r="I163" s="10"/>
      <c r="J163" s="10" t="str">
        <f t="shared" si="23"/>
        <v/>
      </c>
      <c r="K163" s="10" t="str">
        <f t="shared" si="18"/>
        <v/>
      </c>
      <c r="L163" s="12">
        <f>IF(Tableau3[[#This Row],[Status]]=0,0,IF(Tableau3[[#This Row],[Status]]="en cours2",L162,IF(K163="normal",VLOOKUP(LEFT(D163,1),BDD!$A$9:$N$18,11,FALSE),VLOOKUP(LEFT(D163,1),BDD!$A$9:$N$18,12,FALSE))))</f>
        <v>0</v>
      </c>
      <c r="M163" s="65"/>
      <c r="N163" s="11" t="str">
        <f>IF(H163="","",(E163-(F163+G163))*(1-BDD!C$4))</f>
        <v/>
      </c>
      <c r="O163" s="11" t="str">
        <f t="shared" si="24"/>
        <v/>
      </c>
      <c r="P163" s="11" t="str">
        <f t="shared" si="25"/>
        <v/>
      </c>
      <c r="Q163" s="10">
        <f t="shared" si="22"/>
        <v>0</v>
      </c>
      <c r="R163" s="21">
        <f t="shared" si="26"/>
        <v>0</v>
      </c>
    </row>
    <row r="164" spans="1:18" s="9" customFormat="1" x14ac:dyDescent="0.25">
      <c r="A16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cours2",IF(AND(H164&gt;0,H165&gt;0),"en cours",IF(AND(O164=0,P164=0),"",)))))</f>
        <v>0</v>
      </c>
      <c r="B164" s="59"/>
      <c r="C164" s="59"/>
      <c r="D164" s="59"/>
      <c r="E164" s="63"/>
      <c r="F164" s="63"/>
      <c r="G164" s="59"/>
      <c r="H164" s="63"/>
      <c r="I164" s="10"/>
      <c r="J164" s="10" t="str">
        <f t="shared" si="23"/>
        <v/>
      </c>
      <c r="K164" s="10" t="str">
        <f t="shared" si="18"/>
        <v/>
      </c>
      <c r="L164" s="12">
        <f>IF(Tableau3[[#This Row],[Status]]=0,0,IF(Tableau3[[#This Row],[Status]]="en cours2",L163,IF(K164="normal",VLOOKUP(LEFT(D164,1),BDD!$A$9:$N$18,11,FALSE),VLOOKUP(LEFT(D164,1),BDD!$A$9:$N$18,12,FALSE))))</f>
        <v>0</v>
      </c>
      <c r="M164" s="65"/>
      <c r="N164" s="11" t="str">
        <f>IF(H164="","",(E164-(F164+G164))*(1-BDD!C$4))</f>
        <v/>
      </c>
      <c r="O164" s="11" t="str">
        <f t="shared" si="24"/>
        <v/>
      </c>
      <c r="P164" s="11" t="str">
        <f t="shared" si="25"/>
        <v/>
      </c>
      <c r="Q164" s="10">
        <f t="shared" si="22"/>
        <v>0</v>
      </c>
      <c r="R164" s="21">
        <f t="shared" si="26"/>
        <v>0</v>
      </c>
    </row>
    <row r="165" spans="1:18" s="9" customFormat="1" x14ac:dyDescent="0.25">
      <c r="A16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cours2",IF(AND(H165&gt;0,H166&gt;0),"en cours",IF(AND(O165=0,P165=0),"",)))))</f>
        <v>0</v>
      </c>
      <c r="B165" s="59"/>
      <c r="C165" s="59"/>
      <c r="D165" s="59"/>
      <c r="E165" s="59"/>
      <c r="F165" s="59"/>
      <c r="G165" s="59"/>
      <c r="H165" s="63"/>
      <c r="I165" s="10"/>
      <c r="J165" s="10" t="str">
        <f t="shared" si="23"/>
        <v/>
      </c>
      <c r="K165" s="10" t="str">
        <f t="shared" si="18"/>
        <v/>
      </c>
      <c r="L165" s="12">
        <f>IF(Tableau3[[#This Row],[Status]]=0,0,IF(Tableau3[[#This Row],[Status]]="en cours2",L164,IF(K165="normal",VLOOKUP(LEFT(D165,1),BDD!$A$9:$N$18,11,FALSE),VLOOKUP(LEFT(D165,1),BDD!$A$9:$N$18,12,FALSE))))</f>
        <v>0</v>
      </c>
      <c r="M165" s="65"/>
      <c r="N165" s="11" t="str">
        <f>IF(H165="","",(E165-(F165+G165))*(1-BDD!C$4))</f>
        <v/>
      </c>
      <c r="O165" s="11" t="str">
        <f t="shared" si="24"/>
        <v/>
      </c>
      <c r="P165" s="11" t="str">
        <f t="shared" si="25"/>
        <v/>
      </c>
      <c r="Q165" s="10">
        <f t="shared" si="22"/>
        <v>0</v>
      </c>
      <c r="R165" s="21">
        <f t="shared" si="26"/>
        <v>0</v>
      </c>
    </row>
    <row r="166" spans="1:18" s="9" customFormat="1" x14ac:dyDescent="0.25">
      <c r="A16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cours2",IF(AND(H166&gt;0,H167&gt;0),"en cours",IF(AND(O166=0,P166=0),"",)))))</f>
        <v>0</v>
      </c>
      <c r="B166" s="59"/>
      <c r="C166" s="59"/>
      <c r="D166" s="59"/>
      <c r="E166" s="63"/>
      <c r="F166" s="63"/>
      <c r="G166" s="59"/>
      <c r="H166" s="63"/>
      <c r="I166" s="10"/>
      <c r="J166" s="10" t="str">
        <f t="shared" si="23"/>
        <v/>
      </c>
      <c r="K166" s="10" t="str">
        <f t="shared" si="18"/>
        <v/>
      </c>
      <c r="L166" s="12">
        <f>IF(Tableau3[[#This Row],[Status]]=0,0,IF(Tableau3[[#This Row],[Status]]="en cours2",L165,IF(K166="normal",VLOOKUP(LEFT(D166,1),BDD!$A$9:$N$18,11,FALSE),VLOOKUP(LEFT(D166,1),BDD!$A$9:$N$18,12,FALSE))))</f>
        <v>0</v>
      </c>
      <c r="M166" s="65"/>
      <c r="N166" s="11" t="str">
        <f>IF(H166="","",(E166-(F166+G166))*(1-BDD!C$4))</f>
        <v/>
      </c>
      <c r="O166" s="11" t="str">
        <f t="shared" si="24"/>
        <v/>
      </c>
      <c r="P166" s="11" t="str">
        <f t="shared" si="25"/>
        <v/>
      </c>
      <c r="Q166" s="10">
        <f t="shared" si="22"/>
        <v>0</v>
      </c>
      <c r="R166" s="21">
        <f t="shared" si="26"/>
        <v>0</v>
      </c>
    </row>
    <row r="167" spans="1:18" s="9" customFormat="1" x14ac:dyDescent="0.25">
      <c r="A16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cours2",IF(AND(H167&gt;0,H168&gt;0),"en cours",IF(AND(O167=0,P167=0),"",)))))</f>
        <v>0</v>
      </c>
      <c r="B167" s="59"/>
      <c r="C167" s="59"/>
      <c r="D167" s="59"/>
      <c r="E167" s="59"/>
      <c r="F167" s="59"/>
      <c r="G167" s="59"/>
      <c r="H167" s="63"/>
      <c r="I167" s="10"/>
      <c r="J167" s="10" t="str">
        <f t="shared" si="23"/>
        <v/>
      </c>
      <c r="K167" s="10" t="str">
        <f t="shared" si="18"/>
        <v/>
      </c>
      <c r="L167" s="12">
        <f>IF(Tableau3[[#This Row],[Status]]=0,0,IF(Tableau3[[#This Row],[Status]]="en cours2",L166,IF(K167="normal",VLOOKUP(LEFT(D167,1),BDD!$A$9:$N$18,11,FALSE),VLOOKUP(LEFT(D167,1),BDD!$A$9:$N$18,12,FALSE))))</f>
        <v>0</v>
      </c>
      <c r="M167" s="65"/>
      <c r="N167" s="11" t="str">
        <f>IF(H167="","",(E167-(F167+G167))*(1-BDD!C$4))</f>
        <v/>
      </c>
      <c r="O167" s="11" t="str">
        <f t="shared" si="24"/>
        <v/>
      </c>
      <c r="P167" s="11" t="str">
        <f t="shared" si="25"/>
        <v/>
      </c>
      <c r="Q167" s="10">
        <f t="shared" si="22"/>
        <v>0</v>
      </c>
      <c r="R167" s="21">
        <f t="shared" si="26"/>
        <v>0</v>
      </c>
    </row>
    <row r="168" spans="1:18" s="9" customFormat="1" x14ac:dyDescent="0.25">
      <c r="A16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cours2",IF(AND(H168&gt;0,H169&gt;0),"en cours",IF(AND(O168=0,P168=0),"",)))))</f>
        <v>0</v>
      </c>
      <c r="B168" s="59"/>
      <c r="C168" s="59"/>
      <c r="D168" s="59"/>
      <c r="E168" s="63"/>
      <c r="F168" s="63"/>
      <c r="G168" s="63"/>
      <c r="H168" s="63"/>
      <c r="I168" s="10"/>
      <c r="J168" s="10" t="str">
        <f t="shared" si="23"/>
        <v/>
      </c>
      <c r="K168" s="10" t="str">
        <f t="shared" si="18"/>
        <v/>
      </c>
      <c r="L168" s="12">
        <f>IF(Tableau3[[#This Row],[Status]]=0,0,IF(Tableau3[[#This Row],[Status]]="en cours2",L167,IF(K168="normal",VLOOKUP(LEFT(D168,1),BDD!$A$9:$N$18,11,FALSE),VLOOKUP(LEFT(D168,1),BDD!$A$9:$N$18,12,FALSE))))</f>
        <v>0</v>
      </c>
      <c r="M168" s="65"/>
      <c r="N168" s="11" t="str">
        <f>IF(H168="","",(E168-(F168+G168))*(1-BDD!C$4))</f>
        <v/>
      </c>
      <c r="O168" s="11" t="str">
        <f t="shared" si="24"/>
        <v/>
      </c>
      <c r="P168" s="11" t="str">
        <f t="shared" si="25"/>
        <v/>
      </c>
      <c r="Q168" s="10">
        <f t="shared" si="22"/>
        <v>0</v>
      </c>
      <c r="R168" s="21">
        <f t="shared" si="26"/>
        <v>0</v>
      </c>
    </row>
    <row r="169" spans="1:18" s="9" customFormat="1" x14ac:dyDescent="0.25">
      <c r="A16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cours2",IF(AND(H169&gt;0,H170&gt;0),"en cours",IF(AND(O169=0,P169=0),"",)))))</f>
        <v>0</v>
      </c>
      <c r="B169" s="59"/>
      <c r="C169" s="59"/>
      <c r="D169" s="59"/>
      <c r="E169" s="59"/>
      <c r="F169" s="63"/>
      <c r="G169" s="63"/>
      <c r="H169" s="63"/>
      <c r="I169" s="10"/>
      <c r="J169" s="10" t="str">
        <f t="shared" si="23"/>
        <v/>
      </c>
      <c r="K169" s="10" t="str">
        <f t="shared" si="18"/>
        <v/>
      </c>
      <c r="L169" s="12">
        <f>IF(Tableau3[[#This Row],[Status]]=0,0,IF(Tableau3[[#This Row],[Status]]="en cours2",L168,IF(K169="normal",VLOOKUP(LEFT(D169,1),BDD!$A$9:$N$18,11,FALSE),VLOOKUP(LEFT(D169,1),BDD!$A$9:$N$18,12,FALSE))))</f>
        <v>0</v>
      </c>
      <c r="M169" s="65"/>
      <c r="N169" s="11" t="str">
        <f>IF(H169="","",(E169-(F169+G169))*(1-BDD!C$4))</f>
        <v/>
      </c>
      <c r="O169" s="11" t="str">
        <f t="shared" si="24"/>
        <v/>
      </c>
      <c r="P169" s="11" t="str">
        <f t="shared" si="25"/>
        <v/>
      </c>
      <c r="Q169" s="10">
        <f t="shared" si="22"/>
        <v>0</v>
      </c>
      <c r="R169" s="21">
        <f t="shared" si="26"/>
        <v>0</v>
      </c>
    </row>
    <row r="170" spans="1:18" s="9" customFormat="1" x14ac:dyDescent="0.25">
      <c r="A17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cours2",IF(AND(H170&gt;0,H171&gt;0),"en cours",IF(AND(O170=0,P170=0),"",)))))</f>
        <v>0</v>
      </c>
      <c r="B170" s="59"/>
      <c r="C170" s="59"/>
      <c r="D170" s="59"/>
      <c r="E170" s="63"/>
      <c r="F170" s="63"/>
      <c r="G170" s="63"/>
      <c r="H170" s="63"/>
      <c r="I170" s="10"/>
      <c r="J170" s="10" t="str">
        <f t="shared" si="23"/>
        <v/>
      </c>
      <c r="K170" s="10" t="str">
        <f t="shared" si="18"/>
        <v/>
      </c>
      <c r="L170" s="12">
        <f>IF(Tableau3[[#This Row],[Status]]=0,0,IF(Tableau3[[#This Row],[Status]]="en cours2",L169,IF(K170="normal",VLOOKUP(LEFT(D170,1),BDD!$A$9:$N$18,11,FALSE),VLOOKUP(LEFT(D170,1),BDD!$A$9:$N$18,12,FALSE))))</f>
        <v>0</v>
      </c>
      <c r="M170" s="65"/>
      <c r="N170" s="11" t="str">
        <f>IF(H170="","",(E170-(F170+G170))*(1-BDD!C$4))</f>
        <v/>
      </c>
      <c r="O170" s="11" t="str">
        <f t="shared" si="24"/>
        <v/>
      </c>
      <c r="P170" s="11" t="str">
        <f t="shared" si="25"/>
        <v/>
      </c>
      <c r="Q170" s="10">
        <f t="shared" si="22"/>
        <v>0</v>
      </c>
      <c r="R170" s="21">
        <f t="shared" si="26"/>
        <v>0</v>
      </c>
    </row>
    <row r="171" spans="1:18" s="9" customFormat="1" x14ac:dyDescent="0.25">
      <c r="A17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cours2",IF(AND(H171&gt;0,H172&gt;0),"en cours",IF(AND(O171=0,P171=0),"",)))))</f>
        <v>0</v>
      </c>
      <c r="B171" s="59"/>
      <c r="C171" s="59"/>
      <c r="D171" s="59"/>
      <c r="E171" s="59"/>
      <c r="F171" s="63"/>
      <c r="G171" s="63"/>
      <c r="H171" s="63"/>
      <c r="I171" s="10"/>
      <c r="J171" s="10" t="str">
        <f t="shared" si="23"/>
        <v/>
      </c>
      <c r="K171" s="10" t="str">
        <f t="shared" si="18"/>
        <v/>
      </c>
      <c r="L171" s="12">
        <f>IF(Tableau3[[#This Row],[Status]]=0,0,IF(Tableau3[[#This Row],[Status]]="en cours2",L170,IF(K171="normal",VLOOKUP(LEFT(D171,1),BDD!$A$9:$N$18,11,FALSE),VLOOKUP(LEFT(D171,1),BDD!$A$9:$N$18,12,FALSE))))</f>
        <v>0</v>
      </c>
      <c r="M171" s="65"/>
      <c r="N171" s="11" t="str">
        <f>IF(H171="","",(E171-(F171+G171))*(1-BDD!C$4))</f>
        <v/>
      </c>
      <c r="O171" s="11" t="str">
        <f t="shared" si="24"/>
        <v/>
      </c>
      <c r="P171" s="11" t="str">
        <f t="shared" si="25"/>
        <v/>
      </c>
      <c r="Q171" s="10">
        <f t="shared" si="22"/>
        <v>0</v>
      </c>
      <c r="R171" s="21">
        <f t="shared" si="26"/>
        <v>0</v>
      </c>
    </row>
    <row r="172" spans="1:18" s="9" customFormat="1" x14ac:dyDescent="0.25">
      <c r="A17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cours2",IF(AND(H172&gt;0,H173&gt;0),"en cours",IF(AND(O172=0,P172=0),"",)))))</f>
        <v>0</v>
      </c>
      <c r="B172" s="59"/>
      <c r="C172" s="59"/>
      <c r="D172" s="59"/>
      <c r="E172" s="63"/>
      <c r="F172" s="59"/>
      <c r="G172" s="59"/>
      <c r="H172" s="63"/>
      <c r="I172" s="10"/>
      <c r="J172" s="10" t="str">
        <f t="shared" ref="J172:J207" si="27">IF(D172="","",A$106)</f>
        <v/>
      </c>
      <c r="K172" s="10" t="str">
        <f t="shared" ref="K172:K207" si="28">IF(C172="","",IF(AND(F173&gt;0,F173=F172,OR(AND(G173&gt;=0,G173=G172))),"exclu",IF(OR(F172&lt;&gt;0,G172&lt;&gt;0),"normal","exclu")))</f>
        <v/>
      </c>
      <c r="L172" s="12">
        <f>IF(Tableau3[[#This Row],[Status]]=0,0,IF(Tableau3[[#This Row],[Status]]="en cours2",L171,IF(K172="normal",VLOOKUP(LEFT(D172,1),BDD!$A$9:$N$18,11,FALSE),VLOOKUP(LEFT(D172,1),BDD!$A$9:$N$18,12,FALSE))))</f>
        <v>0</v>
      </c>
      <c r="M172" s="65"/>
      <c r="N172" s="11" t="str">
        <f>IF(H172="","",(E172-(F172+G172))*(1-BDD!C$4))</f>
        <v/>
      </c>
      <c r="O172" s="11" t="str">
        <f t="shared" ref="O172:O207" si="29">IF(C172&lt;&gt;"",F173,"")</f>
        <v/>
      </c>
      <c r="P172" s="11" t="str">
        <f t="shared" ref="P172:P207" si="30">IF(C172&lt;&gt;"",G173,"")</f>
        <v/>
      </c>
      <c r="Q172" s="10">
        <f t="shared" si="22"/>
        <v>0</v>
      </c>
      <c r="R172" s="21">
        <f t="shared" ref="R172:R203" si="31">IF(OR(L172="",C172=""),0,Q172/1000*IF(M172=0,L172,M172))</f>
        <v>0</v>
      </c>
    </row>
    <row r="173" spans="1:18" s="9" customFormat="1" x14ac:dyDescent="0.25">
      <c r="A17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cours2",IF(AND(H173&gt;0,H174&gt;0),"en cours",IF(AND(O173=0,P173=0),"",)))))</f>
        <v>0</v>
      </c>
      <c r="B173" s="59"/>
      <c r="C173" s="59"/>
      <c r="D173" s="59"/>
      <c r="E173" s="59"/>
      <c r="F173" s="59"/>
      <c r="G173" s="59"/>
      <c r="H173" s="63"/>
      <c r="I173" s="10"/>
      <c r="J173" s="10" t="str">
        <f t="shared" si="27"/>
        <v/>
      </c>
      <c r="K173" s="10" t="str">
        <f t="shared" si="28"/>
        <v/>
      </c>
      <c r="L173" s="12">
        <f>IF(Tableau3[[#This Row],[Status]]=0,0,IF(Tableau3[[#This Row],[Status]]="en cours2",L172,IF(K173="normal",VLOOKUP(LEFT(D173,1),BDD!$A$9:$N$18,11,FALSE),VLOOKUP(LEFT(D173,1),BDD!$A$9:$N$18,12,FALSE))))</f>
        <v>0</v>
      </c>
      <c r="M173" s="65"/>
      <c r="N173" s="11" t="str">
        <f>IF(H173="","",(E173-(F173+G173))*(1-BDD!C$4))</f>
        <v/>
      </c>
      <c r="O173" s="11" t="str">
        <f t="shared" si="29"/>
        <v/>
      </c>
      <c r="P173" s="11" t="str">
        <f t="shared" si="30"/>
        <v/>
      </c>
      <c r="Q173" s="10">
        <f t="shared" ref="Q173:Q207" si="32">IF(C173="",0,IF(AND(O173=0,P173=0),0,SUM(O173)/12))</f>
        <v>0</v>
      </c>
      <c r="R173" s="21">
        <f t="shared" si="31"/>
        <v>0</v>
      </c>
    </row>
    <row r="174" spans="1:18" s="9" customFormat="1" x14ac:dyDescent="0.25">
      <c r="A17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cours2",IF(AND(H174&gt;0,H175&gt;0),"en cours",IF(AND(O174=0,P174=0),"",)))))</f>
        <v>0</v>
      </c>
      <c r="B174" s="59"/>
      <c r="C174" s="59"/>
      <c r="D174" s="59"/>
      <c r="E174" s="63"/>
      <c r="F174" s="59"/>
      <c r="G174" s="59"/>
      <c r="H174" s="63"/>
      <c r="I174" s="10"/>
      <c r="J174" s="10" t="str">
        <f t="shared" si="27"/>
        <v/>
      </c>
      <c r="K174" s="10" t="str">
        <f t="shared" si="28"/>
        <v/>
      </c>
      <c r="L174" s="12">
        <f>IF(Tableau3[[#This Row],[Status]]=0,0,IF(Tableau3[[#This Row],[Status]]="en cours2",L173,IF(K174="normal",VLOOKUP(LEFT(D174,1),BDD!$A$9:$N$18,11,FALSE),VLOOKUP(LEFT(D174,1),BDD!$A$9:$N$18,12,FALSE))))</f>
        <v>0</v>
      </c>
      <c r="M174" s="65"/>
      <c r="N174" s="11" t="str">
        <f>IF(H174="","",(E174-(F174+G174))*(1-BDD!C$4))</f>
        <v/>
      </c>
      <c r="O174" s="11" t="str">
        <f t="shared" si="29"/>
        <v/>
      </c>
      <c r="P174" s="11" t="str">
        <f t="shared" si="30"/>
        <v/>
      </c>
      <c r="Q174" s="10">
        <f t="shared" si="32"/>
        <v>0</v>
      </c>
      <c r="R174" s="21">
        <f t="shared" si="31"/>
        <v>0</v>
      </c>
    </row>
    <row r="175" spans="1:18" s="9" customFormat="1" x14ac:dyDescent="0.25">
      <c r="A17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cours2",IF(AND(H175&gt;0,H176&gt;0),"en cours",IF(AND(O175=0,P175=0),"",)))))</f>
        <v>0</v>
      </c>
      <c r="B175" s="59"/>
      <c r="C175" s="59"/>
      <c r="D175" s="59"/>
      <c r="E175" s="59"/>
      <c r="F175" s="59"/>
      <c r="G175" s="59"/>
      <c r="H175" s="63"/>
      <c r="I175" s="10"/>
      <c r="J175" s="10" t="str">
        <f t="shared" si="27"/>
        <v/>
      </c>
      <c r="K175" s="10" t="str">
        <f t="shared" si="28"/>
        <v/>
      </c>
      <c r="L175" s="12">
        <f>IF(Tableau3[[#This Row],[Status]]=0,0,IF(Tableau3[[#This Row],[Status]]="en cours2",L174,IF(K175="normal",VLOOKUP(LEFT(D175,1),BDD!$A$9:$N$18,11,FALSE),VLOOKUP(LEFT(D175,1),BDD!$A$9:$N$18,12,FALSE))))</f>
        <v>0</v>
      </c>
      <c r="M175" s="65"/>
      <c r="N175" s="11" t="str">
        <f>IF(H175="","",(E175-(F175+G175))*(1-BDD!C$4))</f>
        <v/>
      </c>
      <c r="O175" s="11" t="str">
        <f t="shared" si="29"/>
        <v/>
      </c>
      <c r="P175" s="11" t="str">
        <f t="shared" si="30"/>
        <v/>
      </c>
      <c r="Q175" s="10">
        <f t="shared" si="32"/>
        <v>0</v>
      </c>
      <c r="R175" s="21">
        <f t="shared" si="31"/>
        <v>0</v>
      </c>
    </row>
    <row r="176" spans="1:18" s="9" customFormat="1" x14ac:dyDescent="0.25">
      <c r="A17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cours2",IF(AND(H176&gt;0,H177&gt;0),"en cours",IF(AND(O176=0,P176=0),"",)))))</f>
        <v>0</v>
      </c>
      <c r="B176" s="59"/>
      <c r="C176" s="59"/>
      <c r="D176" s="59"/>
      <c r="E176" s="59"/>
      <c r="F176" s="59"/>
      <c r="G176" s="59"/>
      <c r="H176" s="63"/>
      <c r="I176" s="10"/>
      <c r="J176" s="10" t="str">
        <f t="shared" si="27"/>
        <v/>
      </c>
      <c r="K176" s="10" t="str">
        <f t="shared" si="28"/>
        <v/>
      </c>
      <c r="L176" s="12">
        <f>IF(Tableau3[[#This Row],[Status]]=0,0,IF(Tableau3[[#This Row],[Status]]="en cours2",L175,IF(K176="normal",VLOOKUP(LEFT(D176,1),BDD!$A$9:$N$18,11,FALSE),VLOOKUP(LEFT(D176,1),BDD!$A$9:$N$18,12,FALSE))))</f>
        <v>0</v>
      </c>
      <c r="M176" s="65"/>
      <c r="N176" s="11" t="str">
        <f>IF(H176="","",(E176-(F176+G176))*(1-BDD!C$4))</f>
        <v/>
      </c>
      <c r="O176" s="11" t="str">
        <f t="shared" si="29"/>
        <v/>
      </c>
      <c r="P176" s="11" t="str">
        <f t="shared" si="30"/>
        <v/>
      </c>
      <c r="Q176" s="10">
        <f t="shared" si="32"/>
        <v>0</v>
      </c>
      <c r="R176" s="21">
        <f t="shared" si="31"/>
        <v>0</v>
      </c>
    </row>
    <row r="177" spans="1:19" s="9" customFormat="1" x14ac:dyDescent="0.25">
      <c r="A17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cours2",IF(AND(H177&gt;0,H178&gt;0),"en cours",IF(AND(O177=0,P177=0),"",)))))</f>
        <v>0</v>
      </c>
      <c r="B177" s="59"/>
      <c r="C177" s="59"/>
      <c r="D177" s="59"/>
      <c r="E177" s="59"/>
      <c r="F177" s="59"/>
      <c r="G177" s="59"/>
      <c r="H177" s="63"/>
      <c r="I177" s="10"/>
      <c r="J177" s="10" t="str">
        <f t="shared" si="27"/>
        <v/>
      </c>
      <c r="K177" s="10" t="str">
        <f t="shared" si="28"/>
        <v/>
      </c>
      <c r="L177" s="12">
        <f>IF(Tableau3[[#This Row],[Status]]=0,0,IF(Tableau3[[#This Row],[Status]]="en cours2",L176,IF(K177="normal",VLOOKUP(LEFT(D177,1),BDD!$A$9:$N$18,11,FALSE),VLOOKUP(LEFT(D177,1),BDD!$A$9:$N$18,12,FALSE))))</f>
        <v>0</v>
      </c>
      <c r="M177" s="65"/>
      <c r="N177" s="11" t="str">
        <f>IF(H177="","",(E177-(F177+G177))*(1-BDD!C$4))</f>
        <v/>
      </c>
      <c r="O177" s="11" t="str">
        <f t="shared" si="29"/>
        <v/>
      </c>
      <c r="P177" s="11" t="str">
        <f t="shared" si="30"/>
        <v/>
      </c>
      <c r="Q177" s="10">
        <f t="shared" si="32"/>
        <v>0</v>
      </c>
      <c r="R177" s="21">
        <f t="shared" si="31"/>
        <v>0</v>
      </c>
    </row>
    <row r="178" spans="1:19" x14ac:dyDescent="0.25">
      <c r="A17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cours2",IF(AND(H178&gt;0,H179&gt;0),"en cours",IF(AND(O178=0,P178=0),"",)))))</f>
        <v>0</v>
      </c>
      <c r="B178" s="59"/>
      <c r="C178" s="59"/>
      <c r="D178" s="59"/>
      <c r="E178" s="59"/>
      <c r="F178" s="59"/>
      <c r="G178" s="59"/>
      <c r="H178" s="63"/>
      <c r="I178" s="10"/>
      <c r="J178" s="10" t="str">
        <f t="shared" si="27"/>
        <v/>
      </c>
      <c r="K178" s="10" t="str">
        <f t="shared" si="28"/>
        <v/>
      </c>
      <c r="L178" s="12">
        <f>IF(Tableau3[[#This Row],[Status]]=0,0,IF(Tableau3[[#This Row],[Status]]="en cours2",L177,IF(K178="normal",VLOOKUP(LEFT(D178,1),BDD!$A$9:$N$18,11,FALSE),VLOOKUP(LEFT(D178,1),BDD!$A$9:$N$18,12,FALSE))))</f>
        <v>0</v>
      </c>
      <c r="M178" s="65"/>
      <c r="N178" s="11" t="str">
        <f>IF(H178="","",(E178-(F178+G178))*(1-BDD!C$4))</f>
        <v/>
      </c>
      <c r="O178" s="11" t="str">
        <f t="shared" si="29"/>
        <v/>
      </c>
      <c r="P178" s="11" t="str">
        <f t="shared" si="30"/>
        <v/>
      </c>
      <c r="Q178" s="10">
        <f t="shared" si="32"/>
        <v>0</v>
      </c>
      <c r="R178" s="21">
        <f t="shared" si="31"/>
        <v>0</v>
      </c>
      <c r="S178"/>
    </row>
    <row r="179" spans="1:19" x14ac:dyDescent="0.25">
      <c r="A17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cours2",IF(AND(H179&gt;0,H180&gt;0),"en cours",IF(AND(O179=0,P179=0),"",)))))</f>
        <v>0</v>
      </c>
      <c r="B179" s="59"/>
      <c r="C179" s="59"/>
      <c r="D179" s="59"/>
      <c r="E179" s="59"/>
      <c r="F179" s="59"/>
      <c r="G179" s="59"/>
      <c r="H179" s="63"/>
      <c r="I179" s="10"/>
      <c r="J179" s="10" t="str">
        <f t="shared" si="27"/>
        <v/>
      </c>
      <c r="K179" s="10" t="str">
        <f t="shared" si="28"/>
        <v/>
      </c>
      <c r="L179" s="12">
        <f>IF(Tableau3[[#This Row],[Status]]=0,0,IF(Tableau3[[#This Row],[Status]]="en cours2",L178,IF(K179="normal",VLOOKUP(LEFT(D179,1),BDD!$A$9:$N$18,11,FALSE),VLOOKUP(LEFT(D179,1),BDD!$A$9:$N$18,12,FALSE))))</f>
        <v>0</v>
      </c>
      <c r="M179" s="65"/>
      <c r="N179" s="11" t="str">
        <f>IF(H179="","",(E179-(F179+G179))*(1-BDD!C$4))</f>
        <v/>
      </c>
      <c r="O179" s="11" t="str">
        <f t="shared" si="29"/>
        <v/>
      </c>
      <c r="P179" s="11" t="str">
        <f t="shared" si="30"/>
        <v/>
      </c>
      <c r="Q179" s="10">
        <f t="shared" si="32"/>
        <v>0</v>
      </c>
      <c r="R179" s="21">
        <f t="shared" si="31"/>
        <v>0</v>
      </c>
      <c r="S179"/>
    </row>
    <row r="180" spans="1:19" x14ac:dyDescent="0.25">
      <c r="A18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cours2",IF(AND(H180&gt;0,H181&gt;0),"en cours",IF(AND(O180=0,P180=0),"",)))))</f>
        <v>0</v>
      </c>
      <c r="B180" s="59"/>
      <c r="C180" s="59"/>
      <c r="D180" s="59"/>
      <c r="E180" s="59"/>
      <c r="F180" s="59"/>
      <c r="G180" s="59"/>
      <c r="H180" s="63"/>
      <c r="I180" s="10"/>
      <c r="J180" s="10" t="str">
        <f t="shared" si="27"/>
        <v/>
      </c>
      <c r="K180" s="10" t="str">
        <f t="shared" si="28"/>
        <v/>
      </c>
      <c r="L180" s="12">
        <f>IF(Tableau3[[#This Row],[Status]]=0,0,IF(Tableau3[[#This Row],[Status]]="en cours2",L179,IF(K180="normal",VLOOKUP(LEFT(D180,1),BDD!$A$9:$N$18,11,FALSE),VLOOKUP(LEFT(D180,1),BDD!$A$9:$N$18,12,FALSE))))</f>
        <v>0</v>
      </c>
      <c r="M180" s="65"/>
      <c r="N180" s="11" t="str">
        <f>IF(H180="","",(E180-(F180+G180))*(1-BDD!C$4))</f>
        <v/>
      </c>
      <c r="O180" s="11" t="str">
        <f t="shared" si="29"/>
        <v/>
      </c>
      <c r="P180" s="11" t="str">
        <f t="shared" si="30"/>
        <v/>
      </c>
      <c r="Q180" s="10">
        <f t="shared" si="32"/>
        <v>0</v>
      </c>
      <c r="R180" s="21">
        <f t="shared" si="31"/>
        <v>0</v>
      </c>
      <c r="S180"/>
    </row>
    <row r="181" spans="1:19" x14ac:dyDescent="0.25">
      <c r="A18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cours2",IF(AND(H181&gt;0,H182&gt;0),"en cours",IF(AND(O181=0,P181=0),"",)))))</f>
        <v>0</v>
      </c>
      <c r="B181" s="59"/>
      <c r="C181" s="59"/>
      <c r="D181" s="59"/>
      <c r="E181" s="59"/>
      <c r="F181" s="59"/>
      <c r="G181" s="59"/>
      <c r="H181" s="63"/>
      <c r="I181" s="10"/>
      <c r="J181" s="10" t="str">
        <f t="shared" si="27"/>
        <v/>
      </c>
      <c r="K181" s="10" t="str">
        <f t="shared" si="28"/>
        <v/>
      </c>
      <c r="L181" s="12">
        <f>IF(Tableau3[[#This Row],[Status]]=0,0,IF(Tableau3[[#This Row],[Status]]="en cours2",L180,IF(K181="normal",VLOOKUP(LEFT(D181,1),BDD!$A$9:$N$18,11,FALSE),VLOOKUP(LEFT(D181,1),BDD!$A$9:$N$18,12,FALSE))))</f>
        <v>0</v>
      </c>
      <c r="M181" s="65"/>
      <c r="N181" s="11" t="str">
        <f>IF(H181="","",(E181-(F181+G181))*(1-BDD!C$4))</f>
        <v/>
      </c>
      <c r="O181" s="11" t="str">
        <f t="shared" si="29"/>
        <v/>
      </c>
      <c r="P181" s="11" t="str">
        <f t="shared" si="30"/>
        <v/>
      </c>
      <c r="Q181" s="10">
        <f t="shared" si="32"/>
        <v>0</v>
      </c>
      <c r="R181" s="21">
        <f t="shared" si="31"/>
        <v>0</v>
      </c>
      <c r="S181"/>
    </row>
    <row r="182" spans="1:19" x14ac:dyDescent="0.25">
      <c r="A18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cours2",IF(AND(H182&gt;0,H183&gt;0),"en cours",IF(AND(O182=0,P182=0),"",)))))</f>
        <v>0</v>
      </c>
      <c r="B182" s="59"/>
      <c r="C182" s="59"/>
      <c r="D182" s="59"/>
      <c r="E182" s="59"/>
      <c r="F182" s="59"/>
      <c r="G182" s="59"/>
      <c r="H182" s="63"/>
      <c r="I182" s="10"/>
      <c r="J182" s="10" t="str">
        <f t="shared" si="27"/>
        <v/>
      </c>
      <c r="K182" s="10" t="str">
        <f t="shared" si="28"/>
        <v/>
      </c>
      <c r="L182" s="12">
        <f>IF(Tableau3[[#This Row],[Status]]=0,0,IF(Tableau3[[#This Row],[Status]]="en cours2",L181,IF(K182="normal",VLOOKUP(LEFT(D182,1),BDD!$A$9:$N$18,11,FALSE),VLOOKUP(LEFT(D182,1),BDD!$A$9:$N$18,12,FALSE))))</f>
        <v>0</v>
      </c>
      <c r="M182" s="65"/>
      <c r="N182" s="11" t="str">
        <f>IF(H182="","",(E182-(F182+G182))*(1-BDD!C$4))</f>
        <v/>
      </c>
      <c r="O182" s="11" t="str">
        <f t="shared" si="29"/>
        <v/>
      </c>
      <c r="P182" s="11" t="str">
        <f t="shared" si="30"/>
        <v/>
      </c>
      <c r="Q182" s="10">
        <f t="shared" si="32"/>
        <v>0</v>
      </c>
      <c r="R182" s="21">
        <f t="shared" si="31"/>
        <v>0</v>
      </c>
      <c r="S182"/>
    </row>
    <row r="183" spans="1:19" x14ac:dyDescent="0.25">
      <c r="A18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cours2",IF(AND(H183&gt;0,H184&gt;0),"en cours",IF(AND(O183=0,P183=0),"",)))))</f>
        <v>0</v>
      </c>
      <c r="B183" s="59"/>
      <c r="C183" s="59"/>
      <c r="D183" s="59"/>
      <c r="E183" s="59"/>
      <c r="F183" s="59"/>
      <c r="G183" s="59"/>
      <c r="H183" s="63"/>
      <c r="I183" s="10"/>
      <c r="J183" s="10" t="str">
        <f t="shared" si="27"/>
        <v/>
      </c>
      <c r="K183" s="10" t="str">
        <f t="shared" si="28"/>
        <v/>
      </c>
      <c r="L183" s="12">
        <f>IF(Tableau3[[#This Row],[Status]]=0,0,IF(Tableau3[[#This Row],[Status]]="en cours2",L182,IF(K183="normal",VLOOKUP(LEFT(D183,1),BDD!$A$9:$N$18,11,FALSE),VLOOKUP(LEFT(D183,1),BDD!$A$9:$N$18,12,FALSE))))</f>
        <v>0</v>
      </c>
      <c r="M183" s="65"/>
      <c r="N183" s="11" t="str">
        <f>IF(H183="","",(E183-(F183+G183))*(1-BDD!C$4))</f>
        <v/>
      </c>
      <c r="O183" s="11" t="str">
        <f t="shared" si="29"/>
        <v/>
      </c>
      <c r="P183" s="11" t="str">
        <f t="shared" si="30"/>
        <v/>
      </c>
      <c r="Q183" s="10">
        <f t="shared" si="32"/>
        <v>0</v>
      </c>
      <c r="R183" s="21">
        <f t="shared" si="31"/>
        <v>0</v>
      </c>
      <c r="S183"/>
    </row>
    <row r="184" spans="1:19" x14ac:dyDescent="0.25">
      <c r="A18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cours2",IF(AND(H184&gt;0,H185&gt;0),"en cours",IF(AND(O184=0,P184=0),"",)))))</f>
        <v>0</v>
      </c>
      <c r="B184" s="59"/>
      <c r="C184" s="59"/>
      <c r="D184" s="59"/>
      <c r="E184" s="59"/>
      <c r="F184" s="59"/>
      <c r="G184" s="59"/>
      <c r="H184" s="63"/>
      <c r="I184" s="10"/>
      <c r="J184" s="10" t="str">
        <f t="shared" si="27"/>
        <v/>
      </c>
      <c r="K184" s="10" t="str">
        <f t="shared" si="28"/>
        <v/>
      </c>
      <c r="L184" s="12">
        <f>IF(Tableau3[[#This Row],[Status]]=0,0,IF(Tableau3[[#This Row],[Status]]="en cours2",L183,IF(K184="normal",VLOOKUP(LEFT(D184,1),BDD!$A$9:$N$18,11,FALSE),VLOOKUP(LEFT(D184,1),BDD!$A$9:$N$18,12,FALSE))))</f>
        <v>0</v>
      </c>
      <c r="M184" s="65"/>
      <c r="N184" s="11" t="str">
        <f>IF(H184="","",(E184-(F184+G184))*(1-BDD!C$4))</f>
        <v/>
      </c>
      <c r="O184" s="11" t="str">
        <f t="shared" si="29"/>
        <v/>
      </c>
      <c r="P184" s="11" t="str">
        <f t="shared" si="30"/>
        <v/>
      </c>
      <c r="Q184" s="10">
        <f t="shared" si="32"/>
        <v>0</v>
      </c>
      <c r="R184" s="21">
        <f t="shared" si="31"/>
        <v>0</v>
      </c>
      <c r="S184"/>
    </row>
    <row r="185" spans="1:19" x14ac:dyDescent="0.25">
      <c r="A18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cours2",IF(AND(H185&gt;0,H186&gt;0),"en cours",IF(AND(O185=0,P185=0),"",)))))</f>
        <v>0</v>
      </c>
      <c r="B185" s="59"/>
      <c r="C185" s="59"/>
      <c r="D185" s="59"/>
      <c r="E185" s="59"/>
      <c r="F185" s="59"/>
      <c r="G185" s="59"/>
      <c r="H185" s="63"/>
      <c r="I185" s="10"/>
      <c r="J185" s="10" t="str">
        <f t="shared" si="27"/>
        <v/>
      </c>
      <c r="K185" s="10" t="str">
        <f t="shared" si="28"/>
        <v/>
      </c>
      <c r="L185" s="12">
        <f>IF(Tableau3[[#This Row],[Status]]=0,0,IF(Tableau3[[#This Row],[Status]]="en cours2",L184,IF(K185="normal",VLOOKUP(LEFT(D185,1),BDD!$A$9:$N$18,11,FALSE),VLOOKUP(LEFT(D185,1),BDD!$A$9:$N$18,12,FALSE))))</f>
        <v>0</v>
      </c>
      <c r="M185" s="65"/>
      <c r="N185" s="11" t="str">
        <f>IF(H185="","",(E185-(F185+G185))*(1-BDD!C$4))</f>
        <v/>
      </c>
      <c r="O185" s="11" t="str">
        <f t="shared" si="29"/>
        <v/>
      </c>
      <c r="P185" s="11" t="str">
        <f t="shared" si="30"/>
        <v/>
      </c>
      <c r="Q185" s="10">
        <f t="shared" si="32"/>
        <v>0</v>
      </c>
      <c r="R185" s="21">
        <f t="shared" si="31"/>
        <v>0</v>
      </c>
      <c r="S185"/>
    </row>
    <row r="186" spans="1:19" x14ac:dyDescent="0.25">
      <c r="A18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cours2",IF(AND(H186&gt;0,H187&gt;0),"en cours",IF(AND(O186=0,P186=0),"",)))))</f>
        <v>0</v>
      </c>
      <c r="B186" s="59"/>
      <c r="C186" s="59"/>
      <c r="D186" s="59"/>
      <c r="E186" s="59"/>
      <c r="F186" s="59"/>
      <c r="G186" s="59"/>
      <c r="H186" s="63"/>
      <c r="I186" s="10"/>
      <c r="J186" s="10" t="str">
        <f t="shared" si="27"/>
        <v/>
      </c>
      <c r="K186" s="10" t="str">
        <f t="shared" si="28"/>
        <v/>
      </c>
      <c r="L186" s="12">
        <f>IF(Tableau3[[#This Row],[Status]]=0,0,IF(Tableau3[[#This Row],[Status]]="en cours2",L185,IF(K186="normal",VLOOKUP(LEFT(D186,1),BDD!$A$9:$N$18,11,FALSE),VLOOKUP(LEFT(D186,1),BDD!$A$9:$N$18,12,FALSE))))</f>
        <v>0</v>
      </c>
      <c r="M186" s="65"/>
      <c r="N186" s="11" t="str">
        <f>IF(H186="","",(E186-(F186+G186))*(1-BDD!C$4))</f>
        <v/>
      </c>
      <c r="O186" s="11" t="str">
        <f t="shared" si="29"/>
        <v/>
      </c>
      <c r="P186" s="11" t="str">
        <f t="shared" si="30"/>
        <v/>
      </c>
      <c r="Q186" s="10">
        <f t="shared" si="32"/>
        <v>0</v>
      </c>
      <c r="R186" s="21">
        <f t="shared" si="31"/>
        <v>0</v>
      </c>
      <c r="S186"/>
    </row>
    <row r="187" spans="1:19" x14ac:dyDescent="0.25">
      <c r="A18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cours2",IF(AND(H187&gt;0,H188&gt;0),"en cours",IF(AND(O187=0,P187=0),"",)))))</f>
        <v>0</v>
      </c>
      <c r="B187" s="59"/>
      <c r="C187" s="59"/>
      <c r="D187" s="59"/>
      <c r="E187" s="59"/>
      <c r="F187" s="59"/>
      <c r="G187" s="59"/>
      <c r="H187" s="63"/>
      <c r="I187" s="10"/>
      <c r="J187" s="10" t="str">
        <f t="shared" si="27"/>
        <v/>
      </c>
      <c r="K187" s="10" t="str">
        <f t="shared" si="28"/>
        <v/>
      </c>
      <c r="L187" s="12">
        <f>IF(Tableau3[[#This Row],[Status]]=0,0,IF(Tableau3[[#This Row],[Status]]="en cours2",L186,IF(K187="normal",VLOOKUP(LEFT(D187,1),BDD!$A$9:$N$18,11,FALSE),VLOOKUP(LEFT(D187,1),BDD!$A$9:$N$18,12,FALSE))))</f>
        <v>0</v>
      </c>
      <c r="M187" s="65"/>
      <c r="N187" s="11" t="str">
        <f>IF(H187="","",(E187-(F187+G187))*(1-BDD!C$4))</f>
        <v/>
      </c>
      <c r="O187" s="11" t="str">
        <f t="shared" si="29"/>
        <v/>
      </c>
      <c r="P187" s="11" t="str">
        <f t="shared" si="30"/>
        <v/>
      </c>
      <c r="Q187" s="10">
        <f t="shared" si="32"/>
        <v>0</v>
      </c>
      <c r="R187" s="21">
        <f t="shared" si="31"/>
        <v>0</v>
      </c>
      <c r="S187"/>
    </row>
    <row r="188" spans="1:19" x14ac:dyDescent="0.25">
      <c r="A18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cours2",IF(AND(H188&gt;0,H189&gt;0),"en cours",IF(AND(O188=0,P188=0),"",)))))</f>
        <v>0</v>
      </c>
      <c r="B188" s="59"/>
      <c r="C188" s="59"/>
      <c r="D188" s="59"/>
      <c r="E188" s="59"/>
      <c r="F188" s="59"/>
      <c r="G188" s="59"/>
      <c r="H188" s="63"/>
      <c r="I188" s="10"/>
      <c r="J188" s="10" t="str">
        <f t="shared" si="27"/>
        <v/>
      </c>
      <c r="K188" s="10" t="str">
        <f t="shared" si="28"/>
        <v/>
      </c>
      <c r="L188" s="12">
        <f>IF(Tableau3[[#This Row],[Status]]=0,0,IF(Tableau3[[#This Row],[Status]]="en cours2",L187,IF(K188="normal",VLOOKUP(LEFT(D188,1),BDD!$A$9:$N$18,11,FALSE),VLOOKUP(LEFT(D188,1),BDD!$A$9:$N$18,12,FALSE))))</f>
        <v>0</v>
      </c>
      <c r="M188" s="65"/>
      <c r="N188" s="11" t="str">
        <f>IF(H188="","",(E188-(F188+G188))*(1-BDD!C$4))</f>
        <v/>
      </c>
      <c r="O188" s="11" t="str">
        <f t="shared" si="29"/>
        <v/>
      </c>
      <c r="P188" s="11" t="str">
        <f t="shared" si="30"/>
        <v/>
      </c>
      <c r="Q188" s="10">
        <f t="shared" si="32"/>
        <v>0</v>
      </c>
      <c r="R188" s="21">
        <f t="shared" si="31"/>
        <v>0</v>
      </c>
      <c r="S188"/>
    </row>
    <row r="189" spans="1:19" x14ac:dyDescent="0.25">
      <c r="A18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cours2",IF(AND(H189&gt;0,H190&gt;0),"en cours",IF(AND(O189=0,P189=0),"",)))))</f>
        <v>0</v>
      </c>
      <c r="B189" s="59"/>
      <c r="C189" s="59"/>
      <c r="D189" s="59"/>
      <c r="E189" s="59"/>
      <c r="F189" s="59"/>
      <c r="G189" s="59"/>
      <c r="H189" s="63"/>
      <c r="I189" s="10"/>
      <c r="J189" s="10" t="str">
        <f t="shared" si="27"/>
        <v/>
      </c>
      <c r="K189" s="10" t="str">
        <f t="shared" si="28"/>
        <v/>
      </c>
      <c r="L189" s="12">
        <f>IF(Tableau3[[#This Row],[Status]]=0,0,IF(Tableau3[[#This Row],[Status]]="en cours2",L188,IF(K189="normal",VLOOKUP(LEFT(D189,1),BDD!$A$9:$N$18,11,FALSE),VLOOKUP(LEFT(D189,1),BDD!$A$9:$N$18,12,FALSE))))</f>
        <v>0</v>
      </c>
      <c r="M189" s="65"/>
      <c r="N189" s="11" t="str">
        <f>IF(H189="","",(E189-(F189+G189))*(1-BDD!C$4))</f>
        <v/>
      </c>
      <c r="O189" s="11" t="str">
        <f t="shared" si="29"/>
        <v/>
      </c>
      <c r="P189" s="11" t="str">
        <f t="shared" si="30"/>
        <v/>
      </c>
      <c r="Q189" s="10">
        <f t="shared" si="32"/>
        <v>0</v>
      </c>
      <c r="R189" s="21">
        <f t="shared" si="31"/>
        <v>0</v>
      </c>
      <c r="S189"/>
    </row>
    <row r="190" spans="1:19" x14ac:dyDescent="0.25">
      <c r="A19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cours2",IF(AND(H190&gt;0,H191&gt;0),"en cours",IF(AND(O190=0,P190=0),"",)))))</f>
        <v>0</v>
      </c>
      <c r="B190" s="59"/>
      <c r="C190" s="59"/>
      <c r="D190" s="59"/>
      <c r="E190" s="59"/>
      <c r="F190" s="59"/>
      <c r="G190" s="59"/>
      <c r="H190" s="63"/>
      <c r="I190" s="10"/>
      <c r="J190" s="10" t="str">
        <f t="shared" si="27"/>
        <v/>
      </c>
      <c r="K190" s="10" t="str">
        <f t="shared" si="28"/>
        <v/>
      </c>
      <c r="L190" s="12">
        <f>IF(Tableau3[[#This Row],[Status]]=0,0,IF(Tableau3[[#This Row],[Status]]="en cours2",L189,IF(K190="normal",VLOOKUP(LEFT(D190,1),BDD!$A$9:$N$18,11,FALSE),VLOOKUP(LEFT(D190,1),BDD!$A$9:$N$18,12,FALSE))))</f>
        <v>0</v>
      </c>
      <c r="M190" s="65"/>
      <c r="N190" s="11" t="str">
        <f>IF(H190="","",(E190-(F190+G190))*(1-BDD!C$4))</f>
        <v/>
      </c>
      <c r="O190" s="11" t="str">
        <f t="shared" si="29"/>
        <v/>
      </c>
      <c r="P190" s="11" t="str">
        <f t="shared" si="30"/>
        <v/>
      </c>
      <c r="Q190" s="10">
        <f t="shared" si="32"/>
        <v>0</v>
      </c>
      <c r="R190" s="21">
        <f t="shared" si="31"/>
        <v>0</v>
      </c>
      <c r="S190"/>
    </row>
    <row r="191" spans="1:19" x14ac:dyDescent="0.25">
      <c r="A19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cours2",IF(AND(H191&gt;0,H192&gt;0),"en cours",IF(AND(O191=0,P191=0),"",)))))</f>
        <v>0</v>
      </c>
      <c r="B191" s="59"/>
      <c r="C191" s="59"/>
      <c r="D191" s="59"/>
      <c r="E191" s="59"/>
      <c r="F191" s="59"/>
      <c r="G191" s="59"/>
      <c r="H191" s="63"/>
      <c r="I191" s="10"/>
      <c r="J191" s="10" t="str">
        <f t="shared" si="27"/>
        <v/>
      </c>
      <c r="K191" s="10" t="str">
        <f t="shared" si="28"/>
        <v/>
      </c>
      <c r="L191" s="12">
        <f>IF(Tableau3[[#This Row],[Status]]=0,0,IF(Tableau3[[#This Row],[Status]]="en cours2",L190,IF(K191="normal",VLOOKUP(LEFT(D191,1),BDD!$A$9:$N$18,11,FALSE),VLOOKUP(LEFT(D191,1),BDD!$A$9:$N$18,12,FALSE))))</f>
        <v>0</v>
      </c>
      <c r="M191" s="65"/>
      <c r="N191" s="11" t="str">
        <f>IF(H191="","",(E191-(F191+G191))*(1-BDD!C$4))</f>
        <v/>
      </c>
      <c r="O191" s="11" t="str">
        <f t="shared" si="29"/>
        <v/>
      </c>
      <c r="P191" s="11" t="str">
        <f t="shared" si="30"/>
        <v/>
      </c>
      <c r="Q191" s="10">
        <f t="shared" si="32"/>
        <v>0</v>
      </c>
      <c r="R191" s="21">
        <f t="shared" si="31"/>
        <v>0</v>
      </c>
      <c r="S191"/>
    </row>
    <row r="192" spans="1:19" x14ac:dyDescent="0.25">
      <c r="A19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cours2",IF(AND(H192&gt;0,H193&gt;0),"en cours",IF(AND(O192=0,P192=0),"",)))))</f>
        <v>0</v>
      </c>
      <c r="B192" s="59"/>
      <c r="C192" s="59"/>
      <c r="D192" s="59"/>
      <c r="E192" s="59"/>
      <c r="F192" s="59"/>
      <c r="G192" s="59"/>
      <c r="H192" s="63"/>
      <c r="I192" s="10"/>
      <c r="J192" s="10" t="str">
        <f t="shared" si="27"/>
        <v/>
      </c>
      <c r="K192" s="10" t="str">
        <f t="shared" si="28"/>
        <v/>
      </c>
      <c r="L192" s="12">
        <f>IF(Tableau3[[#This Row],[Status]]=0,0,IF(Tableau3[[#This Row],[Status]]="en cours2",L191,IF(K192="normal",VLOOKUP(LEFT(D192,1),BDD!$A$9:$N$18,11,FALSE),VLOOKUP(LEFT(D192,1),BDD!$A$9:$N$18,12,FALSE))))</f>
        <v>0</v>
      </c>
      <c r="M192" s="65"/>
      <c r="N192" s="11" t="str">
        <f>IF(H192="","",(E192-(F192+G192))*(1-BDD!C$4))</f>
        <v/>
      </c>
      <c r="O192" s="11" t="str">
        <f t="shared" si="29"/>
        <v/>
      </c>
      <c r="P192" s="11" t="str">
        <f t="shared" si="30"/>
        <v/>
      </c>
      <c r="Q192" s="10">
        <f t="shared" si="32"/>
        <v>0</v>
      </c>
      <c r="R192" s="21">
        <f t="shared" si="31"/>
        <v>0</v>
      </c>
      <c r="S192"/>
    </row>
    <row r="193" spans="1:21" x14ac:dyDescent="0.25">
      <c r="A19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cours2",IF(AND(H193&gt;0,H194&gt;0),"en cours",IF(AND(O193=0,P193=0),"",)))))</f>
        <v>0</v>
      </c>
      <c r="B193" s="59"/>
      <c r="C193" s="59"/>
      <c r="D193" s="59"/>
      <c r="E193" s="59"/>
      <c r="F193" s="59"/>
      <c r="G193" s="59"/>
      <c r="H193" s="63"/>
      <c r="I193" s="10"/>
      <c r="J193" s="10" t="str">
        <f t="shared" si="27"/>
        <v/>
      </c>
      <c r="K193" s="10" t="str">
        <f t="shared" si="28"/>
        <v/>
      </c>
      <c r="L193" s="12">
        <f>IF(Tableau3[[#This Row],[Status]]=0,0,IF(Tableau3[[#This Row],[Status]]="en cours2",L192,IF(K193="normal",VLOOKUP(LEFT(D193,1),BDD!$A$9:$N$18,11,FALSE),VLOOKUP(LEFT(D193,1),BDD!$A$9:$N$18,12,FALSE))))</f>
        <v>0</v>
      </c>
      <c r="M193" s="65"/>
      <c r="N193" s="11" t="str">
        <f>IF(H193="","",(E193-(F193+G193))*(1-BDD!C$4))</f>
        <v/>
      </c>
      <c r="O193" s="11" t="str">
        <f t="shared" si="29"/>
        <v/>
      </c>
      <c r="P193" s="11" t="str">
        <f t="shared" si="30"/>
        <v/>
      </c>
      <c r="Q193" s="10">
        <f t="shared" si="32"/>
        <v>0</v>
      </c>
      <c r="R193" s="21">
        <f t="shared" si="31"/>
        <v>0</v>
      </c>
      <c r="S193"/>
    </row>
    <row r="194" spans="1:21" x14ac:dyDescent="0.25">
      <c r="A19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cours2",IF(AND(H194&gt;0,H195&gt;0),"en cours",IF(AND(O194=0,P194=0),"",)))))</f>
        <v>0</v>
      </c>
      <c r="B194" s="59"/>
      <c r="C194" s="59"/>
      <c r="D194" s="59"/>
      <c r="E194" s="59"/>
      <c r="F194" s="59"/>
      <c r="G194" s="59"/>
      <c r="H194" s="63"/>
      <c r="I194" s="10"/>
      <c r="J194" s="10" t="str">
        <f t="shared" si="27"/>
        <v/>
      </c>
      <c r="K194" s="10" t="str">
        <f t="shared" si="28"/>
        <v/>
      </c>
      <c r="L194" s="12">
        <f>IF(Tableau3[[#This Row],[Status]]=0,0,IF(Tableau3[[#This Row],[Status]]="en cours2",L193,IF(K194="normal",VLOOKUP(LEFT(D194,1),BDD!$A$9:$N$18,11,FALSE),VLOOKUP(LEFT(D194,1),BDD!$A$9:$N$18,12,FALSE))))</f>
        <v>0</v>
      </c>
      <c r="M194" s="65"/>
      <c r="N194" s="11" t="str">
        <f>IF(H194="","",(E194-(F194+G194))*(1-BDD!C$4))</f>
        <v/>
      </c>
      <c r="O194" s="11" t="str">
        <f t="shared" si="29"/>
        <v/>
      </c>
      <c r="P194" s="11" t="str">
        <f t="shared" si="30"/>
        <v/>
      </c>
      <c r="Q194" s="10">
        <f t="shared" si="32"/>
        <v>0</v>
      </c>
      <c r="R194" s="21">
        <f t="shared" si="31"/>
        <v>0</v>
      </c>
      <c r="S194"/>
    </row>
    <row r="195" spans="1:21" x14ac:dyDescent="0.25">
      <c r="A19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cours2",IF(AND(H195&gt;0,H196&gt;0),"en cours",IF(AND(O195=0,P195=0),"",)))))</f>
        <v>0</v>
      </c>
      <c r="B195" s="59"/>
      <c r="C195" s="59"/>
      <c r="D195" s="59"/>
      <c r="E195" s="59"/>
      <c r="F195" s="59"/>
      <c r="G195" s="59"/>
      <c r="H195" s="63"/>
      <c r="I195" s="10"/>
      <c r="J195" s="10" t="str">
        <f t="shared" si="27"/>
        <v/>
      </c>
      <c r="K195" s="10" t="str">
        <f t="shared" si="28"/>
        <v/>
      </c>
      <c r="L195" s="12">
        <f>IF(Tableau3[[#This Row],[Status]]=0,0,IF(Tableau3[[#This Row],[Status]]="en cours2",L194,IF(K195="normal",VLOOKUP(LEFT(D195,1),BDD!$A$9:$N$18,11,FALSE),VLOOKUP(LEFT(D195,1),BDD!$A$9:$N$18,12,FALSE))))</f>
        <v>0</v>
      </c>
      <c r="M195" s="65"/>
      <c r="N195" s="11" t="str">
        <f>IF(H195="","",(E195-(F195+G195))*(1-BDD!C$4))</f>
        <v/>
      </c>
      <c r="O195" s="11" t="str">
        <f t="shared" si="29"/>
        <v/>
      </c>
      <c r="P195" s="11" t="str">
        <f t="shared" si="30"/>
        <v/>
      </c>
      <c r="Q195" s="10">
        <f t="shared" si="32"/>
        <v>0</v>
      </c>
      <c r="R195" s="21">
        <f t="shared" si="31"/>
        <v>0</v>
      </c>
      <c r="S195"/>
    </row>
    <row r="196" spans="1:21" x14ac:dyDescent="0.25">
      <c r="A19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cours2",IF(AND(H196&gt;0,H197&gt;0),"en cours",IF(AND(O196=0,P196=0),"",)))))</f>
        <v>0</v>
      </c>
      <c r="B196" s="59"/>
      <c r="C196" s="59"/>
      <c r="D196" s="59"/>
      <c r="E196" s="59"/>
      <c r="F196" s="59"/>
      <c r="G196" s="59"/>
      <c r="H196" s="63"/>
      <c r="I196" s="10"/>
      <c r="J196" s="10" t="str">
        <f t="shared" si="27"/>
        <v/>
      </c>
      <c r="K196" s="10" t="str">
        <f t="shared" si="28"/>
        <v/>
      </c>
      <c r="L196" s="12">
        <f>IF(Tableau3[[#This Row],[Status]]=0,0,IF(Tableau3[[#This Row],[Status]]="en cours2",L195,IF(K196="normal",VLOOKUP(LEFT(D196,1),BDD!$A$9:$N$18,11,FALSE),VLOOKUP(LEFT(D196,1),BDD!$A$9:$N$18,12,FALSE))))</f>
        <v>0</v>
      </c>
      <c r="M196" s="65"/>
      <c r="N196" s="11" t="str">
        <f>IF(H196="","",(E196-(F196+G196))*(1-BDD!C$4))</f>
        <v/>
      </c>
      <c r="O196" s="11" t="str">
        <f t="shared" si="29"/>
        <v/>
      </c>
      <c r="P196" s="11" t="str">
        <f t="shared" si="30"/>
        <v/>
      </c>
      <c r="Q196" s="10">
        <f t="shared" si="32"/>
        <v>0</v>
      </c>
      <c r="R196" s="21">
        <f t="shared" si="31"/>
        <v>0</v>
      </c>
      <c r="S196"/>
    </row>
    <row r="197" spans="1:21" x14ac:dyDescent="0.25">
      <c r="A19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cours2",IF(AND(H197&gt;0,H198&gt;0),"en cours",IF(AND(O197=0,P197=0),"",)))))</f>
        <v>0</v>
      </c>
      <c r="B197" s="59"/>
      <c r="C197" s="59"/>
      <c r="D197" s="59"/>
      <c r="E197" s="59"/>
      <c r="F197" s="59"/>
      <c r="G197" s="59"/>
      <c r="H197" s="63"/>
      <c r="I197" s="10"/>
      <c r="J197" s="10" t="str">
        <f t="shared" si="27"/>
        <v/>
      </c>
      <c r="K197" s="10" t="str">
        <f t="shared" si="28"/>
        <v/>
      </c>
      <c r="L197" s="12">
        <f>IF(Tableau3[[#This Row],[Status]]=0,0,IF(Tableau3[[#This Row],[Status]]="en cours2",L196,IF(K197="normal",VLOOKUP(LEFT(D197,1),BDD!$A$9:$N$18,11,FALSE),VLOOKUP(LEFT(D197,1),BDD!$A$9:$N$18,12,FALSE))))</f>
        <v>0</v>
      </c>
      <c r="M197" s="65"/>
      <c r="N197" s="11" t="str">
        <f>IF(H197="","",(E197-(F197+G197))*(1-BDD!C$4))</f>
        <v/>
      </c>
      <c r="O197" s="11" t="str">
        <f t="shared" si="29"/>
        <v/>
      </c>
      <c r="P197" s="11" t="str">
        <f t="shared" si="30"/>
        <v/>
      </c>
      <c r="Q197" s="10">
        <f t="shared" si="32"/>
        <v>0</v>
      </c>
      <c r="R197" s="21">
        <f t="shared" si="31"/>
        <v>0</v>
      </c>
      <c r="S197"/>
    </row>
    <row r="198" spans="1:21" x14ac:dyDescent="0.25">
      <c r="A198"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cours2",IF(AND(H198&gt;0,H199&gt;0),"en cours",IF(AND(O198=0,P198=0),"",)))))</f>
        <v>0</v>
      </c>
      <c r="B198" s="59"/>
      <c r="C198" s="59"/>
      <c r="D198" s="59"/>
      <c r="E198" s="59"/>
      <c r="F198" s="59"/>
      <c r="G198" s="59"/>
      <c r="H198" s="63"/>
      <c r="I198" s="10"/>
      <c r="J198" s="10" t="str">
        <f t="shared" si="27"/>
        <v/>
      </c>
      <c r="K198" s="10" t="str">
        <f t="shared" si="28"/>
        <v/>
      </c>
      <c r="L198" s="12">
        <f>IF(Tableau3[[#This Row],[Status]]=0,0,IF(Tableau3[[#This Row],[Status]]="en cours2",L197,IF(K198="normal",VLOOKUP(LEFT(D198,1),BDD!$A$9:$N$18,11,FALSE),VLOOKUP(LEFT(D198,1),BDD!$A$9:$N$18,12,FALSE))))</f>
        <v>0</v>
      </c>
      <c r="M198" s="65"/>
      <c r="N198" s="11" t="str">
        <f>IF(H198="","",(E198-(F198+G198))*(1-BDD!C$4))</f>
        <v/>
      </c>
      <c r="O198" s="11" t="str">
        <f t="shared" si="29"/>
        <v/>
      </c>
      <c r="P198" s="11" t="str">
        <f t="shared" si="30"/>
        <v/>
      </c>
      <c r="Q198" s="10">
        <f t="shared" si="32"/>
        <v>0</v>
      </c>
      <c r="R198" s="21">
        <f t="shared" si="31"/>
        <v>0</v>
      </c>
      <c r="S198"/>
    </row>
    <row r="199" spans="1:21" x14ac:dyDescent="0.25">
      <c r="A199"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cours2",IF(AND(H199&gt;0,H200&gt;0),"en cours",IF(AND(O199=0,P199=0),"",)))))</f>
        <v>0</v>
      </c>
      <c r="B199" s="59"/>
      <c r="C199" s="59"/>
      <c r="D199" s="59"/>
      <c r="E199" s="59"/>
      <c r="F199" s="59"/>
      <c r="G199" s="59"/>
      <c r="H199" s="63"/>
      <c r="I199" s="10"/>
      <c r="J199" s="10" t="str">
        <f t="shared" si="27"/>
        <v/>
      </c>
      <c r="K199" s="10" t="str">
        <f t="shared" si="28"/>
        <v/>
      </c>
      <c r="L199" s="12">
        <f>IF(Tableau3[[#This Row],[Status]]=0,0,IF(Tableau3[[#This Row],[Status]]="en cours2",L198,IF(K199="normal",VLOOKUP(LEFT(D199,1),BDD!$A$9:$N$18,11,FALSE),VLOOKUP(LEFT(D199,1),BDD!$A$9:$N$18,12,FALSE))))</f>
        <v>0</v>
      </c>
      <c r="M199" s="65"/>
      <c r="N199" s="11" t="str">
        <f>IF(H199="","",(E199-(F199+G199))*(1-BDD!C$4))</f>
        <v/>
      </c>
      <c r="O199" s="11" t="str">
        <f t="shared" si="29"/>
        <v/>
      </c>
      <c r="P199" s="11" t="str">
        <f t="shared" si="30"/>
        <v/>
      </c>
      <c r="Q199" s="10">
        <f t="shared" si="32"/>
        <v>0</v>
      </c>
      <c r="R199" s="21">
        <f t="shared" si="31"/>
        <v>0</v>
      </c>
      <c r="S199"/>
    </row>
    <row r="200" spans="1:21" x14ac:dyDescent="0.25">
      <c r="A200"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cours2",IF(AND(H200&gt;0,H201&gt;0),"en cours",IF(AND(O200=0,P200=0),"",)))))</f>
        <v>0</v>
      </c>
      <c r="B200" s="59"/>
      <c r="C200" s="59"/>
      <c r="D200" s="59"/>
      <c r="E200" s="59"/>
      <c r="F200" s="59"/>
      <c r="G200" s="59"/>
      <c r="H200" s="63"/>
      <c r="I200" s="10"/>
      <c r="J200" s="10" t="str">
        <f t="shared" si="27"/>
        <v/>
      </c>
      <c r="K200" s="10" t="str">
        <f t="shared" si="28"/>
        <v/>
      </c>
      <c r="L200" s="12">
        <f>IF(Tableau3[[#This Row],[Status]]=0,0,IF(Tableau3[[#This Row],[Status]]="en cours2",L199,IF(K200="normal",VLOOKUP(LEFT(D200,1),BDD!$A$9:$N$18,11,FALSE),VLOOKUP(LEFT(D200,1),BDD!$A$9:$N$18,12,FALSE))))</f>
        <v>0</v>
      </c>
      <c r="M200" s="65"/>
      <c r="N200" s="11" t="str">
        <f>IF(H200="","",(E200-(F200+G200))*(1-BDD!C$4))</f>
        <v/>
      </c>
      <c r="O200" s="11" t="str">
        <f t="shared" si="29"/>
        <v/>
      </c>
      <c r="P200" s="11" t="str">
        <f t="shared" si="30"/>
        <v/>
      </c>
      <c r="Q200" s="10">
        <f t="shared" si="32"/>
        <v>0</v>
      </c>
      <c r="R200" s="21">
        <f t="shared" si="31"/>
        <v>0</v>
      </c>
      <c r="S200"/>
    </row>
    <row r="201" spans="1:21" x14ac:dyDescent="0.25">
      <c r="A201"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cours2",IF(AND(H201&gt;0,H202&gt;0),"en cours",IF(AND(O201=0,P201=0),"",)))))</f>
        <v>0</v>
      </c>
      <c r="B201" s="59"/>
      <c r="C201" s="59"/>
      <c r="D201" s="59"/>
      <c r="E201" s="59"/>
      <c r="F201" s="59"/>
      <c r="G201" s="59"/>
      <c r="H201" s="63"/>
      <c r="I201" s="10"/>
      <c r="J201" s="10" t="str">
        <f t="shared" si="27"/>
        <v/>
      </c>
      <c r="K201" s="10" t="str">
        <f t="shared" si="28"/>
        <v/>
      </c>
      <c r="L201" s="12">
        <f>IF(Tableau3[[#This Row],[Status]]=0,0,IF(Tableau3[[#This Row],[Status]]="en cours2",L200,IF(K201="normal",VLOOKUP(LEFT(D201,1),BDD!$A$9:$N$18,11,FALSE),VLOOKUP(LEFT(D201,1),BDD!$A$9:$N$18,12,FALSE))))</f>
        <v>0</v>
      </c>
      <c r="M201" s="65"/>
      <c r="N201" s="11" t="str">
        <f>IF(H201="","",(E201-(F201+G201))*(1-BDD!C$4))</f>
        <v/>
      </c>
      <c r="O201" s="11" t="str">
        <f t="shared" si="29"/>
        <v/>
      </c>
      <c r="P201" s="11" t="str">
        <f t="shared" si="30"/>
        <v/>
      </c>
      <c r="Q201" s="10">
        <f t="shared" si="32"/>
        <v>0</v>
      </c>
      <c r="R201" s="21">
        <f t="shared" si="31"/>
        <v>0</v>
      </c>
      <c r="S201"/>
    </row>
    <row r="202" spans="1:21" x14ac:dyDescent="0.25">
      <c r="A202"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cours2",IF(AND(H202&gt;0,H203&gt;0),"en cours",IF(AND(O202=0,P202=0),"",)))))</f>
        <v>0</v>
      </c>
      <c r="B202" s="59"/>
      <c r="C202" s="59"/>
      <c r="D202" s="59"/>
      <c r="E202" s="59"/>
      <c r="F202" s="59"/>
      <c r="G202" s="59"/>
      <c r="H202" s="63"/>
      <c r="I202" s="10"/>
      <c r="J202" s="10" t="str">
        <f t="shared" si="27"/>
        <v/>
      </c>
      <c r="K202" s="10" t="str">
        <f t="shared" si="28"/>
        <v/>
      </c>
      <c r="L202" s="12">
        <f>IF(Tableau3[[#This Row],[Status]]=0,0,IF(Tableau3[[#This Row],[Status]]="en cours2",L201,IF(K202="normal",VLOOKUP(LEFT(D202,1),BDD!$A$9:$N$18,11,FALSE),VLOOKUP(LEFT(D202,1),BDD!$A$9:$N$18,12,FALSE))))</f>
        <v>0</v>
      </c>
      <c r="M202" s="65"/>
      <c r="N202" s="11" t="str">
        <f>IF(H202="","",(E202-(F202+G202))*(1-BDD!C$4))</f>
        <v/>
      </c>
      <c r="O202" s="11" t="str">
        <f t="shared" si="29"/>
        <v/>
      </c>
      <c r="P202" s="11" t="str">
        <f t="shared" si="30"/>
        <v/>
      </c>
      <c r="Q202" s="10">
        <f t="shared" si="32"/>
        <v>0</v>
      </c>
      <c r="R202" s="21">
        <f t="shared" si="31"/>
        <v>0</v>
      </c>
      <c r="S202"/>
    </row>
    <row r="203" spans="1:21" x14ac:dyDescent="0.25">
      <c r="A203"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cours2",IF(AND(H203&gt;0,H204&gt;0),"en cours",IF(AND(O203=0,P203=0),"",)))))</f>
        <v>0</v>
      </c>
      <c r="B203" s="59"/>
      <c r="C203" s="59"/>
      <c r="D203" s="59"/>
      <c r="E203" s="59"/>
      <c r="F203" s="59"/>
      <c r="G203" s="59"/>
      <c r="H203" s="63"/>
      <c r="I203" s="10"/>
      <c r="J203" s="10" t="str">
        <f t="shared" si="27"/>
        <v/>
      </c>
      <c r="K203" s="10" t="str">
        <f t="shared" si="28"/>
        <v/>
      </c>
      <c r="L203" s="12">
        <f>IF(Tableau3[[#This Row],[Status]]=0,0,IF(Tableau3[[#This Row],[Status]]="en cours2",L202,IF(K203="normal",VLOOKUP(LEFT(D203,1),BDD!$A$9:$N$18,11,FALSE),VLOOKUP(LEFT(D203,1),BDD!$A$9:$N$18,12,FALSE))))</f>
        <v>0</v>
      </c>
      <c r="M203" s="65"/>
      <c r="N203" s="11" t="str">
        <f>IF(H203="","",(E203-(F203+G203))*(1-BDD!C$4))</f>
        <v/>
      </c>
      <c r="O203" s="11" t="str">
        <f t="shared" si="29"/>
        <v/>
      </c>
      <c r="P203" s="11" t="str">
        <f t="shared" si="30"/>
        <v/>
      </c>
      <c r="Q203" s="10">
        <f t="shared" si="32"/>
        <v>0</v>
      </c>
      <c r="R203" s="21">
        <f t="shared" si="31"/>
        <v>0</v>
      </c>
      <c r="S203"/>
    </row>
    <row r="204" spans="1:21" x14ac:dyDescent="0.25">
      <c r="A204"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cours2",IF(AND(H204&gt;0,H205&gt;0),"en cours",IF(AND(O204=0,P204=0),"",)))))</f>
        <v>0</v>
      </c>
      <c r="B204" s="59"/>
      <c r="C204" s="59"/>
      <c r="D204" s="59"/>
      <c r="E204" s="59"/>
      <c r="F204" s="59"/>
      <c r="G204" s="59"/>
      <c r="H204" s="63"/>
      <c r="I204" s="10"/>
      <c r="J204" s="10" t="str">
        <f t="shared" si="27"/>
        <v/>
      </c>
      <c r="K204" s="10" t="str">
        <f t="shared" si="28"/>
        <v/>
      </c>
      <c r="L204" s="12">
        <f>IF(Tableau3[[#This Row],[Status]]=0,0,IF(Tableau3[[#This Row],[Status]]="en cours2",L203,IF(K204="normal",VLOOKUP(LEFT(D204,1),BDD!$A$9:$N$18,11,FALSE),VLOOKUP(LEFT(D204,1),BDD!$A$9:$N$18,12,FALSE))))</f>
        <v>0</v>
      </c>
      <c r="M204" s="65"/>
      <c r="N204" s="11" t="str">
        <f>IF(H204="","",(E204-(F204+G204))*(1-BDD!C$4))</f>
        <v/>
      </c>
      <c r="O204" s="11" t="str">
        <f t="shared" si="29"/>
        <v/>
      </c>
      <c r="P204" s="11" t="str">
        <f t="shared" si="30"/>
        <v/>
      </c>
      <c r="Q204" s="10">
        <f t="shared" si="32"/>
        <v>0</v>
      </c>
      <c r="R204" s="21">
        <f t="shared" ref="R204:R207" si="33">IF(OR(L204="",C204=""),0,Q204/1000*IF(M204=0,L204,M204))</f>
        <v>0</v>
      </c>
      <c r="S204"/>
    </row>
    <row r="205" spans="1:21" x14ac:dyDescent="0.25">
      <c r="A205"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cours2",IF(AND(H205&gt;0,H206&gt;0),"en cours",IF(AND(O205=0,P205=0),"",)))))</f>
        <v>0</v>
      </c>
      <c r="B205" s="59"/>
      <c r="C205" s="59"/>
      <c r="D205" s="59"/>
      <c r="E205" s="59"/>
      <c r="F205" s="59"/>
      <c r="G205" s="59"/>
      <c r="H205" s="63"/>
      <c r="I205" s="10"/>
      <c r="J205" s="10" t="str">
        <f t="shared" si="27"/>
        <v/>
      </c>
      <c r="K205" s="10" t="str">
        <f t="shared" si="28"/>
        <v/>
      </c>
      <c r="L205" s="12">
        <f>IF(Tableau3[[#This Row],[Status]]=0,0,IF(Tableau3[[#This Row],[Status]]="en cours2",L204,IF(K205="normal",VLOOKUP(LEFT(D205,1),BDD!$A$9:$N$18,11,FALSE),VLOOKUP(LEFT(D205,1),BDD!$A$9:$N$18,12,FALSE))))</f>
        <v>0</v>
      </c>
      <c r="M205" s="65"/>
      <c r="N205" s="11" t="str">
        <f>IF(H205="","",(E205-(F205+G205))*(1-BDD!C$4))</f>
        <v/>
      </c>
      <c r="O205" s="11" t="str">
        <f t="shared" si="29"/>
        <v/>
      </c>
      <c r="P205" s="11" t="str">
        <f t="shared" si="30"/>
        <v/>
      </c>
      <c r="Q205" s="10">
        <f t="shared" si="32"/>
        <v>0</v>
      </c>
      <c r="R205" s="21">
        <f t="shared" si="33"/>
        <v>0</v>
      </c>
      <c r="S205"/>
    </row>
    <row r="206" spans="1:21" x14ac:dyDescent="0.25">
      <c r="A206"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cours2",IF(AND(H206&gt;0,H207&gt;0),"en cours",IF(AND(O206=0,P206=0),"",)))))</f>
        <v>0</v>
      </c>
      <c r="B206" s="59"/>
      <c r="C206" s="59"/>
      <c r="D206" s="59"/>
      <c r="E206" s="59"/>
      <c r="F206" s="59"/>
      <c r="G206" s="59"/>
      <c r="H206" s="63"/>
      <c r="I206" s="10"/>
      <c r="J206" s="10" t="str">
        <f t="shared" si="27"/>
        <v/>
      </c>
      <c r="K206" s="10" t="str">
        <f t="shared" si="28"/>
        <v/>
      </c>
      <c r="L206" s="12">
        <f>IF(Tableau3[[#This Row],[Status]]=0,0,IF(Tableau3[[#This Row],[Status]]="en cours2",L205,IF(K206="normal",VLOOKUP(LEFT(D206,1),BDD!$A$9:$N$18,11,FALSE),VLOOKUP(LEFT(D206,1),BDD!$A$9:$N$18,12,FALSE))))</f>
        <v>0</v>
      </c>
      <c r="M206" s="65"/>
      <c r="N206" s="11" t="str">
        <f>IF(H206="","",(E206-(F206+G206))*(1-BDD!C$4))</f>
        <v/>
      </c>
      <c r="O206" s="11" t="str">
        <f t="shared" si="29"/>
        <v/>
      </c>
      <c r="P206" s="11" t="str">
        <f t="shared" si="30"/>
        <v/>
      </c>
      <c r="Q206" s="10">
        <f t="shared" si="32"/>
        <v>0</v>
      </c>
      <c r="R206" s="21">
        <f t="shared" si="33"/>
        <v>0</v>
      </c>
      <c r="S206"/>
    </row>
    <row r="207" spans="1:21" x14ac:dyDescent="0.25">
      <c r="A207" s="20">
        <f>IF(AND(Tableau3[[#This Row],[Contrats à venir]]=0,Tableau3[[#This Row],[Propositions en cours]]=0,Tableau3[[#This Row],[notre contrat en cours]]=0,Tableau3[[#This Row],[notre contrat à venir]]=0),"",IF(SUM(Tableau3[[#This Row],[notre contrat en cours]],Tableau3[[#This Row],[notre contrat à venir]])&gt;0,"accepté",IF(AND(Tableau3[[#This Row],[Nombre de femelle(s)]]=0,Tableau3[[#This Row],[Propositions en cours]]&gt;0),"en cours2",IF(AND(H207&gt;0,H208&gt;0),"en cours",IF(AND(O207=0,P207=0),"",)))))</f>
        <v>0</v>
      </c>
      <c r="B207" s="61"/>
      <c r="C207" s="61"/>
      <c r="D207" s="61"/>
      <c r="E207" s="61"/>
      <c r="F207" s="61"/>
      <c r="G207" s="61"/>
      <c r="H207" s="64"/>
      <c r="I207" s="22"/>
      <c r="J207" s="22" t="str">
        <f t="shared" si="27"/>
        <v/>
      </c>
      <c r="K207" s="22" t="str">
        <f t="shared" si="28"/>
        <v/>
      </c>
      <c r="L207" s="24">
        <f>IF(Tableau3[[#This Row],[Status]]=0,0,IF(Tableau3[[#This Row],[Status]]="en cours2",L206,IF(K207="normal",VLOOKUP(LEFT(D207,1),BDD!$A$9:$N$18,11,FALSE),VLOOKUP(LEFT(D207,1),BDD!$A$9:$N$18,12,FALSE))))</f>
        <v>0</v>
      </c>
      <c r="M207" s="66"/>
      <c r="N207" s="23" t="str">
        <f>IF(H207="","",(E207-(F207+G207))*(1-BDD!C$4))</f>
        <v/>
      </c>
      <c r="O207" s="23" t="str">
        <f t="shared" si="29"/>
        <v/>
      </c>
      <c r="P207" s="23" t="str">
        <f t="shared" si="30"/>
        <v/>
      </c>
      <c r="Q207" s="10">
        <f t="shared" si="32"/>
        <v>0</v>
      </c>
      <c r="R207" s="25">
        <f t="shared" si="33"/>
        <v>0</v>
      </c>
      <c r="S207"/>
    </row>
    <row r="208" spans="1:21" x14ac:dyDescent="0.25">
      <c r="A208" s="9"/>
      <c r="B208" s="9"/>
      <c r="C208" s="9"/>
      <c r="D208" s="9"/>
      <c r="E208" s="9"/>
      <c r="F208" s="9"/>
      <c r="G208" s="9"/>
      <c r="H208" s="9"/>
      <c r="I208" s="9"/>
      <c r="K208" s="9"/>
      <c r="L208" s="3"/>
      <c r="M208" s="3"/>
      <c r="O208" s="5"/>
      <c r="P208" s="5"/>
      <c r="Q208" s="5"/>
      <c r="R208" s="5"/>
      <c r="S208" s="5"/>
      <c r="T208" s="9"/>
      <c r="U208" s="9"/>
    </row>
    <row r="209" spans="1:21" x14ac:dyDescent="0.25">
      <c r="A209" s="9"/>
      <c r="B209" s="9"/>
      <c r="C209" s="9"/>
      <c r="D209" s="9"/>
      <c r="E209" s="9"/>
      <c r="F209" s="9"/>
      <c r="G209" s="9"/>
      <c r="H209" s="9"/>
      <c r="I209" s="9"/>
      <c r="K209" s="9"/>
      <c r="L209" s="9"/>
      <c r="O209" s="9"/>
      <c r="P209" s="9"/>
      <c r="Q209" s="9"/>
      <c r="R209" s="9"/>
      <c r="T209" s="9"/>
      <c r="U209" s="9"/>
    </row>
    <row r="210" spans="1:21" x14ac:dyDescent="0.25">
      <c r="A210" s="13" t="s">
        <v>20</v>
      </c>
      <c r="B210" s="4"/>
      <c r="C210" s="4"/>
      <c r="D210" s="4"/>
      <c r="E210" s="4"/>
      <c r="F210" s="4"/>
      <c r="G210" s="4"/>
      <c r="H210" s="4"/>
      <c r="I210" s="9"/>
      <c r="K210" s="9"/>
      <c r="L210" s="9"/>
      <c r="O210" s="9"/>
      <c r="P210" s="9"/>
      <c r="Q210" s="9"/>
      <c r="R210" s="9"/>
      <c r="T210" s="9"/>
      <c r="U210" s="9"/>
    </row>
    <row r="211" spans="1:21" s="15" customFormat="1" ht="48" customHeight="1" x14ac:dyDescent="0.25">
      <c r="A211" s="28" t="s">
        <v>65</v>
      </c>
      <c r="B211" s="26" t="s">
        <v>5</v>
      </c>
      <c r="C211" s="26" t="s">
        <v>30</v>
      </c>
      <c r="D211" s="26" t="s">
        <v>55</v>
      </c>
      <c r="E211" s="26" t="s">
        <v>66</v>
      </c>
      <c r="F211" s="26" t="s">
        <v>46</v>
      </c>
      <c r="G211" s="26" t="s">
        <v>47</v>
      </c>
      <c r="H211" s="26" t="s">
        <v>48</v>
      </c>
      <c r="I211" s="26" t="s">
        <v>54</v>
      </c>
      <c r="J211" s="26" t="s">
        <v>0</v>
      </c>
      <c r="K211" s="26" t="s">
        <v>22</v>
      </c>
      <c r="L211" s="26" t="s">
        <v>49</v>
      </c>
      <c r="M211" s="34" t="s">
        <v>45</v>
      </c>
      <c r="N211" s="26" t="s">
        <v>32</v>
      </c>
      <c r="O211" s="26" t="s">
        <v>35</v>
      </c>
      <c r="P211" s="26" t="s">
        <v>31</v>
      </c>
      <c r="Q211" s="26" t="s">
        <v>33</v>
      </c>
      <c r="R211" s="27" t="s">
        <v>34</v>
      </c>
    </row>
    <row r="212" spans="1:21" x14ac:dyDescent="0.25">
      <c r="A212" s="20" t="str">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cours2",IF(AND(H212&gt;0,H213&gt;0),"en cours",IF(AND(O212=0,P212=0),"",)))))</f>
        <v>accepté</v>
      </c>
      <c r="B212" s="59" t="s">
        <v>90</v>
      </c>
      <c r="C212" s="59">
        <v>387</v>
      </c>
      <c r="D212" s="59">
        <v>79.38</v>
      </c>
      <c r="E212" s="63">
        <v>259224</v>
      </c>
      <c r="F212" s="63">
        <v>236400</v>
      </c>
      <c r="G212" s="63">
        <v>0</v>
      </c>
      <c r="H212" s="63">
        <v>0</v>
      </c>
      <c r="I212" s="10"/>
      <c r="J212" s="10" t="str">
        <f t="shared" ref="J212:J243" si="34">IF(D212="","",A$210)</f>
        <v>lait de chèvre bio</v>
      </c>
      <c r="K212" s="10" t="str">
        <f t="shared" ref="K212:K275" si="35">IF(C212="","",IF(AND(F213&gt;0,F213=F212,OR(AND(G213&gt;=0,G213=G212))),"exclu",IF(OR(F212&lt;&gt;0,G212&lt;&gt;0),"normal","exclu")))</f>
        <v>exclu</v>
      </c>
      <c r="L212" s="12">
        <f>IF(Tableau4[[#This Row],[Status]]=0,0,IF(Tableau4[[#This Row],[Status]]="en cours2",L211,IF(K212="normal",VLOOKUP(LEFT(D212,1),BDD!$A$9:$N$18,9,FALSE),VLOOKUP(LEFT(D212,1),BDD!$A$9:$N$18,10,FALSE))))</f>
        <v>848</v>
      </c>
      <c r="M212" s="65"/>
      <c r="N212" s="11">
        <f>IF(H212="","",(E212-(F212+G212))*(1-BDD!C$4))</f>
        <v>20541.600000000002</v>
      </c>
      <c r="O212" s="11">
        <f t="shared" ref="O212:O243" si="36">IF(C212&lt;&gt;"",F213,"")</f>
        <v>236400</v>
      </c>
      <c r="P212" s="11">
        <f t="shared" ref="P212:P243" si="37">IF(C212&lt;&gt;"",G213,"")</f>
        <v>0</v>
      </c>
      <c r="Q212" s="10">
        <f>IF(C212="",0,IF(AND(O212=0,P212=0),0,SUM(O212)/12))</f>
        <v>19700</v>
      </c>
      <c r="R212" s="21">
        <f t="shared" ref="R212:R243" si="38">IF(OR(L212="",C212=""),0,Q212/1000*IF(M212=0,L212,M212))</f>
        <v>16705.599999999999</v>
      </c>
      <c r="S212"/>
    </row>
    <row r="213" spans="1:21" x14ac:dyDescent="0.25">
      <c r="A21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cours2",IF(AND(H213&gt;0,H214&gt;0),"en cours",IF(AND(O213=0,P213=0),"",)))))</f>
        <v>0</v>
      </c>
      <c r="B213" s="59" t="s">
        <v>91</v>
      </c>
      <c r="C213" s="59"/>
      <c r="D213" s="59"/>
      <c r="E213" s="59"/>
      <c r="F213" s="63">
        <v>236400</v>
      </c>
      <c r="G213" s="63"/>
      <c r="H213" s="63"/>
      <c r="I213" s="10"/>
      <c r="J213" s="10" t="str">
        <f t="shared" si="34"/>
        <v/>
      </c>
      <c r="K213" s="10" t="str">
        <f t="shared" si="35"/>
        <v/>
      </c>
      <c r="L213" s="12">
        <f>IF(Tableau4[[#This Row],[Status]]=0,0,IF(Tableau4[[#This Row],[Status]]="en cours2",L212,IF(K213="normal",VLOOKUP(LEFT(D213,1),BDD!$A$9:$N$18,9,FALSE),VLOOKUP(LEFT(D213,1),BDD!$A$9:$N$18,10,FALSE))))</f>
        <v>0</v>
      </c>
      <c r="M213" s="65"/>
      <c r="N213" s="11" t="str">
        <f>IF(H213="","",(E213-(F213+G213))*(1-BDD!C$4))</f>
        <v/>
      </c>
      <c r="O213" s="11" t="str">
        <f t="shared" si="36"/>
        <v/>
      </c>
      <c r="P213" s="11" t="str">
        <f t="shared" si="37"/>
        <v/>
      </c>
      <c r="Q213" s="10">
        <f t="shared" ref="Q213:Q276" si="39">IF(C213="",0,IF(AND(O213=0,P213=0),0,SUM(O213)/12))</f>
        <v>0</v>
      </c>
      <c r="R213" s="21">
        <f t="shared" si="38"/>
        <v>0</v>
      </c>
      <c r="S213"/>
    </row>
    <row r="214" spans="1:21" x14ac:dyDescent="0.25">
      <c r="A214" s="20" t="str">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cours2",IF(AND(H214&gt;0,H215&gt;0),"en cours",IF(AND(O214=0,P214=0),"",)))))</f>
        <v>accepté</v>
      </c>
      <c r="B214" s="59" t="s">
        <v>95</v>
      </c>
      <c r="C214" s="59">
        <v>370</v>
      </c>
      <c r="D214" s="59">
        <v>65.03</v>
      </c>
      <c r="E214" s="63">
        <v>287952</v>
      </c>
      <c r="F214" s="63">
        <v>273600</v>
      </c>
      <c r="G214" s="63">
        <v>0</v>
      </c>
      <c r="H214" s="63">
        <v>0</v>
      </c>
      <c r="I214" s="10"/>
      <c r="J214" s="10" t="str">
        <f t="shared" si="34"/>
        <v>lait de chèvre bio</v>
      </c>
      <c r="K214" s="10" t="str">
        <f t="shared" si="35"/>
        <v>exclu</v>
      </c>
      <c r="L214" s="12">
        <f>IF(Tableau4[[#This Row],[Status]]=0,0,IF(Tableau4[[#This Row],[Status]]="en cours2",L213,IF(K214="normal",VLOOKUP(LEFT(D214,1),BDD!$A$9:$N$18,9,FALSE),VLOOKUP(LEFT(D214,1),BDD!$A$9:$N$18,10,FALSE))))</f>
        <v>834</v>
      </c>
      <c r="M214" s="65"/>
      <c r="N214" s="11">
        <f>IF(H214="","",(E214-(F214+G214))*(1-BDD!C$4))</f>
        <v>12916.800000000001</v>
      </c>
      <c r="O214" s="11">
        <f t="shared" si="36"/>
        <v>273600</v>
      </c>
      <c r="P214" s="11">
        <f t="shared" si="37"/>
        <v>0</v>
      </c>
      <c r="Q214" s="10">
        <f t="shared" si="39"/>
        <v>22800</v>
      </c>
      <c r="R214" s="21">
        <f t="shared" si="38"/>
        <v>19015.2</v>
      </c>
      <c r="S214"/>
    </row>
    <row r="215" spans="1:21" x14ac:dyDescent="0.25">
      <c r="A21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cours2",IF(AND(H215&gt;0,H216&gt;0),"en cours",IF(AND(O215=0,P215=0),"",)))))</f>
        <v>0</v>
      </c>
      <c r="B215" s="59" t="s">
        <v>96</v>
      </c>
      <c r="C215" s="59"/>
      <c r="D215" s="59"/>
      <c r="E215" s="59"/>
      <c r="F215" s="63">
        <v>273600</v>
      </c>
      <c r="G215" s="63"/>
      <c r="H215" s="63"/>
      <c r="I215" s="10"/>
      <c r="J215" s="10" t="str">
        <f t="shared" si="34"/>
        <v/>
      </c>
      <c r="K215" s="10" t="str">
        <f t="shared" si="35"/>
        <v/>
      </c>
      <c r="L215" s="12">
        <f>IF(Tableau4[[#This Row],[Status]]=0,0,IF(Tableau4[[#This Row],[Status]]="en cours2",L214,IF(K215="normal",VLOOKUP(LEFT(D215,1),BDD!$A$9:$N$18,9,FALSE),VLOOKUP(LEFT(D215,1),BDD!$A$9:$N$18,10,FALSE))))</f>
        <v>0</v>
      </c>
      <c r="M215" s="65"/>
      <c r="N215" s="11" t="str">
        <f>IF(H215="","",(E215-(F215+G215))*(1-BDD!C$4))</f>
        <v/>
      </c>
      <c r="O215" s="11" t="str">
        <f t="shared" si="36"/>
        <v/>
      </c>
      <c r="P215" s="11" t="str">
        <f t="shared" si="37"/>
        <v/>
      </c>
      <c r="Q215" s="10">
        <f t="shared" si="39"/>
        <v>0</v>
      </c>
      <c r="R215" s="21">
        <f t="shared" si="38"/>
        <v>0</v>
      </c>
      <c r="S215"/>
    </row>
    <row r="216" spans="1:21" x14ac:dyDescent="0.25">
      <c r="A216" s="20" t="str">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cours2",IF(AND(H216&gt;0,H217&gt;0),"en cours",IF(AND(O216=0,P216=0),"",)))))</f>
        <v/>
      </c>
      <c r="B216" s="59" t="s">
        <v>97</v>
      </c>
      <c r="C216" s="59">
        <v>156</v>
      </c>
      <c r="D216" s="59">
        <v>47.97</v>
      </c>
      <c r="E216" s="63">
        <v>83328</v>
      </c>
      <c r="F216" s="63">
        <v>24000</v>
      </c>
      <c r="G216" s="59">
        <v>0</v>
      </c>
      <c r="H216" s="63">
        <v>0</v>
      </c>
      <c r="I216" s="10"/>
      <c r="J216" s="10" t="str">
        <f t="shared" si="34"/>
        <v>lait de chèvre bio</v>
      </c>
      <c r="K216" s="10" t="str">
        <f t="shared" si="35"/>
        <v>normal</v>
      </c>
      <c r="L216" s="12">
        <f>IF(Tableau4[[#This Row],[Status]]=0,0,IF(Tableau4[[#This Row],[Status]]="en cours2",L215,IF(K216="normal",VLOOKUP(LEFT(D216,1),BDD!$A$9:$N$18,9,FALSE),VLOOKUP(LEFT(D216,1),BDD!$A$9:$N$18,10,FALSE))))</f>
        <v>793</v>
      </c>
      <c r="M216" s="65"/>
      <c r="N216" s="11">
        <f>IF(H216="","",(E216-(F216+G216))*(1-BDD!C$4))</f>
        <v>53395.200000000004</v>
      </c>
      <c r="O216" s="11">
        <f t="shared" si="36"/>
        <v>0</v>
      </c>
      <c r="P216" s="11">
        <f t="shared" si="37"/>
        <v>0</v>
      </c>
      <c r="Q216" s="10">
        <f t="shared" si="39"/>
        <v>0</v>
      </c>
      <c r="R216" s="21">
        <f t="shared" si="38"/>
        <v>0</v>
      </c>
      <c r="S216"/>
    </row>
    <row r="217" spans="1:21" x14ac:dyDescent="0.25">
      <c r="A21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cours2",IF(AND(H217&gt;0,H218&gt;0),"en cours",IF(AND(O217=0,P217=0),"",)))))</f>
        <v>0</v>
      </c>
      <c r="B217" s="59" t="s">
        <v>98</v>
      </c>
      <c r="C217" s="59"/>
      <c r="D217" s="59"/>
      <c r="E217" s="59"/>
      <c r="F217" s="59"/>
      <c r="G217" s="59"/>
      <c r="H217" s="63"/>
      <c r="I217" s="10"/>
      <c r="J217" s="10" t="str">
        <f t="shared" si="34"/>
        <v/>
      </c>
      <c r="K217" s="10" t="str">
        <f t="shared" si="35"/>
        <v/>
      </c>
      <c r="L217" s="12">
        <f>IF(Tableau4[[#This Row],[Status]]=0,0,IF(Tableau4[[#This Row],[Status]]="en cours2",L216,IF(K217="normal",VLOOKUP(LEFT(D217,1),BDD!$A$9:$N$18,9,FALSE),VLOOKUP(LEFT(D217,1),BDD!$A$9:$N$18,10,FALSE))))</f>
        <v>0</v>
      </c>
      <c r="M217" s="65"/>
      <c r="N217" s="11" t="str">
        <f>IF(H217="","",(E217-(F217+G217))*(1-BDD!C$4))</f>
        <v/>
      </c>
      <c r="O217" s="11" t="str">
        <f t="shared" si="36"/>
        <v/>
      </c>
      <c r="P217" s="11" t="str">
        <f t="shared" si="37"/>
        <v/>
      </c>
      <c r="Q217" s="10">
        <f t="shared" si="39"/>
        <v>0</v>
      </c>
      <c r="R217" s="21">
        <f t="shared" si="38"/>
        <v>0</v>
      </c>
      <c r="S217"/>
    </row>
    <row r="218" spans="1:21" x14ac:dyDescent="0.25">
      <c r="A218" s="20" t="str">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cours2",IF(AND(H218&gt;0,H219&gt;0),"en cours",IF(AND(O218=0,P218=0),"",)))))</f>
        <v>accepté</v>
      </c>
      <c r="B218" s="59" t="s">
        <v>99</v>
      </c>
      <c r="C218" s="59">
        <v>79</v>
      </c>
      <c r="D218" s="59">
        <v>69.36</v>
      </c>
      <c r="E218" s="63">
        <v>55272</v>
      </c>
      <c r="F218" s="63">
        <v>52800</v>
      </c>
      <c r="G218" s="59">
        <v>0</v>
      </c>
      <c r="H218" s="63">
        <v>0</v>
      </c>
      <c r="I218" s="10"/>
      <c r="J218" s="10" t="str">
        <f t="shared" si="34"/>
        <v>lait de chèvre bio</v>
      </c>
      <c r="K218" s="10" t="str">
        <f t="shared" si="35"/>
        <v>exclu</v>
      </c>
      <c r="L218" s="12">
        <f>IF(Tableau4[[#This Row],[Status]]=0,0,IF(Tableau4[[#This Row],[Status]]="en cours2",L217,IF(K218="normal",VLOOKUP(LEFT(D218,1),BDD!$A$9:$N$18,9,FALSE),VLOOKUP(LEFT(D218,1),BDD!$A$9:$N$18,10,FALSE))))</f>
        <v>834</v>
      </c>
      <c r="M218" s="65"/>
      <c r="N218" s="11">
        <f>IF(H218="","",(E218-(F218+G218))*(1-BDD!C$4))</f>
        <v>2224.8000000000002</v>
      </c>
      <c r="O218" s="11">
        <f t="shared" si="36"/>
        <v>52800</v>
      </c>
      <c r="P218" s="11">
        <f t="shared" si="37"/>
        <v>0</v>
      </c>
      <c r="Q218" s="10">
        <f t="shared" si="39"/>
        <v>4400</v>
      </c>
      <c r="R218" s="21">
        <f t="shared" si="38"/>
        <v>3669.6000000000004</v>
      </c>
      <c r="S218"/>
    </row>
    <row r="219" spans="1:21" x14ac:dyDescent="0.25">
      <c r="A21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cours2",IF(AND(H219&gt;0,H220&gt;0),"en cours",IF(AND(O219=0,P219=0),"",)))))</f>
        <v>0</v>
      </c>
      <c r="B219" s="59" t="s">
        <v>100</v>
      </c>
      <c r="C219" s="59"/>
      <c r="D219" s="59"/>
      <c r="E219" s="59"/>
      <c r="F219" s="63">
        <v>52800</v>
      </c>
      <c r="G219" s="59"/>
      <c r="H219" s="63"/>
      <c r="I219" s="10"/>
      <c r="J219" s="10" t="str">
        <f t="shared" si="34"/>
        <v/>
      </c>
      <c r="K219" s="10" t="str">
        <f t="shared" si="35"/>
        <v/>
      </c>
      <c r="L219" s="12">
        <f>IF(Tableau4[[#This Row],[Status]]=0,0,IF(Tableau4[[#This Row],[Status]]="en cours2",L218,IF(K219="normal",VLOOKUP(LEFT(D219,1),BDD!$A$9:$N$18,9,FALSE),VLOOKUP(LEFT(D219,1),BDD!$A$9:$N$18,10,FALSE))))</f>
        <v>0</v>
      </c>
      <c r="M219" s="65"/>
      <c r="N219" s="11" t="str">
        <f>IF(H219="","",(E219-(F219+G219))*(1-BDD!C$4))</f>
        <v/>
      </c>
      <c r="O219" s="11" t="str">
        <f t="shared" si="36"/>
        <v/>
      </c>
      <c r="P219" s="11" t="str">
        <f t="shared" si="37"/>
        <v/>
      </c>
      <c r="Q219" s="10">
        <f t="shared" si="39"/>
        <v>0</v>
      </c>
      <c r="R219" s="21">
        <f t="shared" si="38"/>
        <v>0</v>
      </c>
      <c r="S219"/>
    </row>
    <row r="220" spans="1:21" x14ac:dyDescent="0.25">
      <c r="A22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cours2",IF(AND(H220&gt;0,H221&gt;0),"en cours",IF(AND(O220=0,P220=0),"",)))))</f>
        <v>0</v>
      </c>
      <c r="B220" s="59"/>
      <c r="C220" s="59"/>
      <c r="D220" s="59"/>
      <c r="E220" s="59"/>
      <c r="F220" s="59"/>
      <c r="G220" s="59"/>
      <c r="H220" s="63"/>
      <c r="I220" s="10"/>
      <c r="J220" s="10" t="str">
        <f t="shared" si="34"/>
        <v/>
      </c>
      <c r="K220" s="10" t="str">
        <f t="shared" si="35"/>
        <v/>
      </c>
      <c r="L220" s="12">
        <f>IF(Tableau4[[#This Row],[Status]]=0,0,IF(Tableau4[[#This Row],[Status]]="en cours2",L219,IF(K220="normal",VLOOKUP(LEFT(D220,1),BDD!$A$9:$N$18,9,FALSE),VLOOKUP(LEFT(D220,1),BDD!$A$9:$N$18,10,FALSE))))</f>
        <v>0</v>
      </c>
      <c r="M220" s="65"/>
      <c r="N220" s="11" t="str">
        <f>IF(H220="","",(E220-(F220+G220))*(1-BDD!C$4))</f>
        <v/>
      </c>
      <c r="O220" s="11" t="str">
        <f t="shared" si="36"/>
        <v/>
      </c>
      <c r="P220" s="11" t="str">
        <f t="shared" si="37"/>
        <v/>
      </c>
      <c r="Q220" s="10">
        <f t="shared" si="39"/>
        <v>0</v>
      </c>
      <c r="R220" s="21">
        <f t="shared" si="38"/>
        <v>0</v>
      </c>
      <c r="S220"/>
    </row>
    <row r="221" spans="1:21" s="9" customFormat="1" x14ac:dyDescent="0.25">
      <c r="A22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cours2",IF(AND(H221&gt;0,H222&gt;0),"en cours",IF(AND(O221=0,P221=0),"",)))))</f>
        <v>0</v>
      </c>
      <c r="B221" s="59"/>
      <c r="C221" s="59"/>
      <c r="D221" s="59"/>
      <c r="E221" s="59"/>
      <c r="F221" s="59"/>
      <c r="G221" s="59"/>
      <c r="H221" s="63"/>
      <c r="I221" s="10"/>
      <c r="J221" s="10" t="str">
        <f t="shared" si="34"/>
        <v/>
      </c>
      <c r="K221" s="10" t="str">
        <f t="shared" si="35"/>
        <v/>
      </c>
      <c r="L221" s="12">
        <f>IF(Tableau4[[#This Row],[Status]]=0,0,IF(Tableau4[[#This Row],[Status]]="en cours2",L220,IF(K221="normal",VLOOKUP(LEFT(D221,1),BDD!$A$9:$N$18,9,FALSE),VLOOKUP(LEFT(D221,1),BDD!$A$9:$N$18,10,FALSE))))</f>
        <v>0</v>
      </c>
      <c r="M221" s="65"/>
      <c r="N221" s="11" t="str">
        <f>IF(H221="","",(E221-(F221+G221))*(1-BDD!C$4))</f>
        <v/>
      </c>
      <c r="O221" s="11" t="str">
        <f t="shared" si="36"/>
        <v/>
      </c>
      <c r="P221" s="11" t="str">
        <f t="shared" si="37"/>
        <v/>
      </c>
      <c r="Q221" s="10">
        <f t="shared" si="39"/>
        <v>0</v>
      </c>
      <c r="R221" s="21">
        <f t="shared" si="38"/>
        <v>0</v>
      </c>
    </row>
    <row r="222" spans="1:21" s="9" customFormat="1" x14ac:dyDescent="0.25">
      <c r="A22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cours2",IF(AND(H222&gt;0,H223&gt;0),"en cours",IF(AND(O222=0,P222=0),"",)))))</f>
        <v>0</v>
      </c>
      <c r="B222" s="59"/>
      <c r="C222" s="59"/>
      <c r="D222" s="59"/>
      <c r="E222" s="59"/>
      <c r="F222" s="59"/>
      <c r="G222" s="59"/>
      <c r="H222" s="63"/>
      <c r="I222" s="10"/>
      <c r="J222" s="10" t="str">
        <f t="shared" si="34"/>
        <v/>
      </c>
      <c r="K222" s="10" t="str">
        <f t="shared" si="35"/>
        <v/>
      </c>
      <c r="L222" s="12">
        <f>IF(Tableau4[[#This Row],[Status]]=0,0,IF(Tableau4[[#This Row],[Status]]="en cours2",L221,IF(K222="normal",VLOOKUP(LEFT(D222,1),BDD!$A$9:$N$18,9,FALSE),VLOOKUP(LEFT(D222,1),BDD!$A$9:$N$18,10,FALSE))))</f>
        <v>0</v>
      </c>
      <c r="M222" s="65"/>
      <c r="N222" s="11" t="str">
        <f>IF(H222="","",(E222-(F222+G222))*(1-BDD!C$4))</f>
        <v/>
      </c>
      <c r="O222" s="11" t="str">
        <f t="shared" si="36"/>
        <v/>
      </c>
      <c r="P222" s="11" t="str">
        <f t="shared" si="37"/>
        <v/>
      </c>
      <c r="Q222" s="10">
        <f t="shared" si="39"/>
        <v>0</v>
      </c>
      <c r="R222" s="21">
        <f t="shared" si="38"/>
        <v>0</v>
      </c>
    </row>
    <row r="223" spans="1:21" s="9" customFormat="1" x14ac:dyDescent="0.25">
      <c r="A22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cours2",IF(AND(H223&gt;0,H224&gt;0),"en cours",IF(AND(O223=0,P223=0),"",)))))</f>
        <v>0</v>
      </c>
      <c r="B223" s="59"/>
      <c r="C223" s="59"/>
      <c r="D223" s="59"/>
      <c r="E223" s="59"/>
      <c r="F223" s="59"/>
      <c r="G223" s="59"/>
      <c r="H223" s="63"/>
      <c r="I223" s="10"/>
      <c r="J223" s="10" t="str">
        <f t="shared" si="34"/>
        <v/>
      </c>
      <c r="K223" s="10" t="str">
        <f t="shared" si="35"/>
        <v/>
      </c>
      <c r="L223" s="12">
        <f>IF(Tableau4[[#This Row],[Status]]=0,0,IF(Tableau4[[#This Row],[Status]]="en cours2",L222,IF(K223="normal",VLOOKUP(LEFT(D223,1),BDD!$A$9:$N$18,9,FALSE),VLOOKUP(LEFT(D223,1),BDD!$A$9:$N$18,10,FALSE))))</f>
        <v>0</v>
      </c>
      <c r="M223" s="65"/>
      <c r="N223" s="11" t="str">
        <f>IF(H223="","",(E223-(F223+G223))*(1-BDD!C$4))</f>
        <v/>
      </c>
      <c r="O223" s="11" t="str">
        <f t="shared" si="36"/>
        <v/>
      </c>
      <c r="P223" s="11" t="str">
        <f t="shared" si="37"/>
        <v/>
      </c>
      <c r="Q223" s="10">
        <f t="shared" si="39"/>
        <v>0</v>
      </c>
      <c r="R223" s="21">
        <f t="shared" si="38"/>
        <v>0</v>
      </c>
    </row>
    <row r="224" spans="1:21" s="9" customFormat="1" x14ac:dyDescent="0.25">
      <c r="A22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cours2",IF(AND(H224&gt;0,H225&gt;0),"en cours",IF(AND(O224=0,P224=0),"",)))))</f>
        <v>0</v>
      </c>
      <c r="B224" s="59"/>
      <c r="C224" s="59"/>
      <c r="D224" s="59"/>
      <c r="E224" s="59"/>
      <c r="F224" s="59"/>
      <c r="G224" s="59"/>
      <c r="H224" s="63"/>
      <c r="I224" s="10"/>
      <c r="J224" s="10" t="str">
        <f t="shared" si="34"/>
        <v/>
      </c>
      <c r="K224" s="10" t="str">
        <f t="shared" si="35"/>
        <v/>
      </c>
      <c r="L224" s="12">
        <f>IF(Tableau4[[#This Row],[Status]]=0,0,IF(Tableau4[[#This Row],[Status]]="en cours2",L223,IF(K224="normal",VLOOKUP(LEFT(D224,1),BDD!$A$9:$N$18,9,FALSE),VLOOKUP(LEFT(D224,1),BDD!$A$9:$N$18,10,FALSE))))</f>
        <v>0</v>
      </c>
      <c r="M224" s="65"/>
      <c r="N224" s="11" t="str">
        <f>IF(H224="","",(E224-(F224+G224))*(1-BDD!C$4))</f>
        <v/>
      </c>
      <c r="O224" s="11" t="str">
        <f t="shared" si="36"/>
        <v/>
      </c>
      <c r="P224" s="11" t="str">
        <f t="shared" si="37"/>
        <v/>
      </c>
      <c r="Q224" s="10">
        <f t="shared" si="39"/>
        <v>0</v>
      </c>
      <c r="R224" s="21">
        <f t="shared" si="38"/>
        <v>0</v>
      </c>
    </row>
    <row r="225" spans="1:18" s="9" customFormat="1" x14ac:dyDescent="0.25">
      <c r="A22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cours2",IF(AND(H225&gt;0,H226&gt;0),"en cours",IF(AND(O225=0,P225=0),"",)))))</f>
        <v>0</v>
      </c>
      <c r="B225" s="59"/>
      <c r="C225" s="59"/>
      <c r="D225" s="59"/>
      <c r="E225" s="59"/>
      <c r="F225" s="59"/>
      <c r="G225" s="59"/>
      <c r="H225" s="63"/>
      <c r="I225" s="10"/>
      <c r="J225" s="10" t="str">
        <f t="shared" si="34"/>
        <v/>
      </c>
      <c r="K225" s="10" t="str">
        <f t="shared" si="35"/>
        <v/>
      </c>
      <c r="L225" s="12">
        <f>IF(Tableau4[[#This Row],[Status]]=0,0,IF(Tableau4[[#This Row],[Status]]="en cours2",L224,IF(K225="normal",VLOOKUP(LEFT(D225,1),BDD!$A$9:$N$18,9,FALSE),VLOOKUP(LEFT(D225,1),BDD!$A$9:$N$18,10,FALSE))))</f>
        <v>0</v>
      </c>
      <c r="M225" s="65"/>
      <c r="N225" s="11" t="str">
        <f>IF(H225="","",(E225-(F225+G225))*(1-BDD!C$4))</f>
        <v/>
      </c>
      <c r="O225" s="11" t="str">
        <f t="shared" si="36"/>
        <v/>
      </c>
      <c r="P225" s="11" t="str">
        <f t="shared" si="37"/>
        <v/>
      </c>
      <c r="Q225" s="10">
        <f t="shared" si="39"/>
        <v>0</v>
      </c>
      <c r="R225" s="21">
        <f t="shared" si="38"/>
        <v>0</v>
      </c>
    </row>
    <row r="226" spans="1:18" s="9" customFormat="1" x14ac:dyDescent="0.25">
      <c r="A22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cours2",IF(AND(H226&gt;0,H227&gt;0),"en cours",IF(AND(O226=0,P226=0),"",)))))</f>
        <v>0</v>
      </c>
      <c r="B226" s="59"/>
      <c r="C226" s="59"/>
      <c r="D226" s="59"/>
      <c r="E226" s="59"/>
      <c r="F226" s="59"/>
      <c r="G226" s="59"/>
      <c r="H226" s="63"/>
      <c r="I226" s="10"/>
      <c r="J226" s="10" t="str">
        <f t="shared" si="34"/>
        <v/>
      </c>
      <c r="K226" s="10" t="str">
        <f t="shared" si="35"/>
        <v/>
      </c>
      <c r="L226" s="12">
        <f>IF(Tableau4[[#This Row],[Status]]=0,0,IF(Tableau4[[#This Row],[Status]]="en cours2",L225,IF(K226="normal",VLOOKUP(LEFT(D226,1),BDD!$A$9:$N$18,9,FALSE),VLOOKUP(LEFT(D226,1),BDD!$A$9:$N$18,10,FALSE))))</f>
        <v>0</v>
      </c>
      <c r="M226" s="65"/>
      <c r="N226" s="11" t="str">
        <f>IF(H226="","",(E226-(F226+G226))*(1-BDD!C$4))</f>
        <v/>
      </c>
      <c r="O226" s="11" t="str">
        <f t="shared" si="36"/>
        <v/>
      </c>
      <c r="P226" s="11" t="str">
        <f t="shared" si="37"/>
        <v/>
      </c>
      <c r="Q226" s="10">
        <f t="shared" si="39"/>
        <v>0</v>
      </c>
      <c r="R226" s="21">
        <f t="shared" si="38"/>
        <v>0</v>
      </c>
    </row>
    <row r="227" spans="1:18" s="9" customFormat="1" x14ac:dyDescent="0.25">
      <c r="A22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cours2",IF(AND(H227&gt;0,H228&gt;0),"en cours",IF(AND(O227=0,P227=0),"",)))))</f>
        <v>0</v>
      </c>
      <c r="B227" s="59"/>
      <c r="C227" s="59"/>
      <c r="D227" s="59"/>
      <c r="E227" s="59"/>
      <c r="F227" s="59"/>
      <c r="G227" s="59"/>
      <c r="H227" s="63"/>
      <c r="I227" s="10"/>
      <c r="J227" s="10" t="str">
        <f t="shared" si="34"/>
        <v/>
      </c>
      <c r="K227" s="10" t="str">
        <f t="shared" si="35"/>
        <v/>
      </c>
      <c r="L227" s="12">
        <f>IF(Tableau4[[#This Row],[Status]]=0,0,IF(Tableau4[[#This Row],[Status]]="en cours2",L226,IF(K227="normal",VLOOKUP(LEFT(D227,1),BDD!$A$9:$N$18,9,FALSE),VLOOKUP(LEFT(D227,1),BDD!$A$9:$N$18,10,FALSE))))</f>
        <v>0</v>
      </c>
      <c r="M227" s="65"/>
      <c r="N227" s="11" t="str">
        <f>IF(H227="","",(E227-(F227+G227))*(1-BDD!C$4))</f>
        <v/>
      </c>
      <c r="O227" s="11" t="str">
        <f t="shared" si="36"/>
        <v/>
      </c>
      <c r="P227" s="11" t="str">
        <f t="shared" si="37"/>
        <v/>
      </c>
      <c r="Q227" s="10">
        <f t="shared" si="39"/>
        <v>0</v>
      </c>
      <c r="R227" s="21">
        <f t="shared" si="38"/>
        <v>0</v>
      </c>
    </row>
    <row r="228" spans="1:18" s="9" customFormat="1" x14ac:dyDescent="0.25">
      <c r="A22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cours2",IF(AND(H228&gt;0,H229&gt;0),"en cours",IF(AND(O228=0,P228=0),"",)))))</f>
        <v>0</v>
      </c>
      <c r="B228" s="59"/>
      <c r="C228" s="59"/>
      <c r="D228" s="59"/>
      <c r="E228" s="59"/>
      <c r="F228" s="59"/>
      <c r="G228" s="59"/>
      <c r="H228" s="63"/>
      <c r="I228" s="10"/>
      <c r="J228" s="10" t="str">
        <f t="shared" si="34"/>
        <v/>
      </c>
      <c r="K228" s="10" t="str">
        <f t="shared" si="35"/>
        <v/>
      </c>
      <c r="L228" s="12">
        <f>IF(Tableau4[[#This Row],[Status]]=0,0,IF(Tableau4[[#This Row],[Status]]="en cours2",L227,IF(K228="normal",VLOOKUP(LEFT(D228,1),BDD!$A$9:$N$18,9,FALSE),VLOOKUP(LEFT(D228,1),BDD!$A$9:$N$18,10,FALSE))))</f>
        <v>0</v>
      </c>
      <c r="M228" s="65"/>
      <c r="N228" s="11" t="str">
        <f>IF(H228="","",(E228-(F228+G228))*(1-BDD!C$4))</f>
        <v/>
      </c>
      <c r="O228" s="11" t="str">
        <f t="shared" si="36"/>
        <v/>
      </c>
      <c r="P228" s="11" t="str">
        <f t="shared" si="37"/>
        <v/>
      </c>
      <c r="Q228" s="10">
        <f t="shared" si="39"/>
        <v>0</v>
      </c>
      <c r="R228" s="21">
        <f t="shared" si="38"/>
        <v>0</v>
      </c>
    </row>
    <row r="229" spans="1:18" s="9" customFormat="1" x14ac:dyDescent="0.25">
      <c r="A22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cours2",IF(AND(H229&gt;0,H230&gt;0),"en cours",IF(AND(O229=0,P229=0),"",)))))</f>
        <v>0</v>
      </c>
      <c r="B229" s="59"/>
      <c r="C229" s="59"/>
      <c r="D229" s="59"/>
      <c r="E229" s="59"/>
      <c r="F229" s="59"/>
      <c r="G229" s="59"/>
      <c r="H229" s="63"/>
      <c r="I229" s="10"/>
      <c r="J229" s="10" t="str">
        <f t="shared" si="34"/>
        <v/>
      </c>
      <c r="K229" s="10" t="str">
        <f t="shared" si="35"/>
        <v/>
      </c>
      <c r="L229" s="12">
        <f>IF(Tableau4[[#This Row],[Status]]=0,0,IF(Tableau4[[#This Row],[Status]]="en cours2",L228,IF(K229="normal",VLOOKUP(LEFT(D229,1),BDD!$A$9:$N$18,9,FALSE),VLOOKUP(LEFT(D229,1),BDD!$A$9:$N$18,10,FALSE))))</f>
        <v>0</v>
      </c>
      <c r="M229" s="65"/>
      <c r="N229" s="11" t="str">
        <f>IF(H229="","",(E229-(F229+G229))*(1-BDD!C$4))</f>
        <v/>
      </c>
      <c r="O229" s="11" t="str">
        <f t="shared" si="36"/>
        <v/>
      </c>
      <c r="P229" s="11" t="str">
        <f t="shared" si="37"/>
        <v/>
      </c>
      <c r="Q229" s="10">
        <f t="shared" si="39"/>
        <v>0</v>
      </c>
      <c r="R229" s="21">
        <f t="shared" si="38"/>
        <v>0</v>
      </c>
    </row>
    <row r="230" spans="1:18" s="9" customFormat="1" x14ac:dyDescent="0.25">
      <c r="A23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cours2",IF(AND(H230&gt;0,H231&gt;0),"en cours",IF(AND(O230=0,P230=0),"",)))))</f>
        <v>0</v>
      </c>
      <c r="B230" s="59"/>
      <c r="C230" s="59"/>
      <c r="D230" s="59"/>
      <c r="E230" s="59"/>
      <c r="F230" s="59"/>
      <c r="G230" s="59"/>
      <c r="H230" s="63"/>
      <c r="I230" s="10"/>
      <c r="J230" s="10" t="str">
        <f t="shared" si="34"/>
        <v/>
      </c>
      <c r="K230" s="10" t="str">
        <f t="shared" si="35"/>
        <v/>
      </c>
      <c r="L230" s="12">
        <f>IF(Tableau4[[#This Row],[Status]]=0,0,IF(Tableau4[[#This Row],[Status]]="en cours2",L229,IF(K230="normal",VLOOKUP(LEFT(D230,1),BDD!$A$9:$N$18,9,FALSE),VLOOKUP(LEFT(D230,1),BDD!$A$9:$N$18,10,FALSE))))</f>
        <v>0</v>
      </c>
      <c r="M230" s="65"/>
      <c r="N230" s="11" t="str">
        <f>IF(H230="","",(E230-(F230+G230))*(1-BDD!C$4))</f>
        <v/>
      </c>
      <c r="O230" s="11" t="str">
        <f t="shared" si="36"/>
        <v/>
      </c>
      <c r="P230" s="11" t="str">
        <f t="shared" si="37"/>
        <v/>
      </c>
      <c r="Q230" s="10">
        <f t="shared" si="39"/>
        <v>0</v>
      </c>
      <c r="R230" s="21">
        <f t="shared" si="38"/>
        <v>0</v>
      </c>
    </row>
    <row r="231" spans="1:18" s="9" customFormat="1" x14ac:dyDescent="0.25">
      <c r="A23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cours2",IF(AND(H231&gt;0,H232&gt;0),"en cours",IF(AND(O231=0,P231=0),"",)))))</f>
        <v>0</v>
      </c>
      <c r="B231" s="59"/>
      <c r="C231" s="59"/>
      <c r="D231" s="59"/>
      <c r="E231" s="59"/>
      <c r="F231" s="59"/>
      <c r="G231" s="59"/>
      <c r="H231" s="63"/>
      <c r="I231" s="10"/>
      <c r="J231" s="10" t="str">
        <f t="shared" si="34"/>
        <v/>
      </c>
      <c r="K231" s="10" t="str">
        <f t="shared" si="35"/>
        <v/>
      </c>
      <c r="L231" s="12">
        <f>IF(Tableau4[[#This Row],[Status]]=0,0,IF(Tableau4[[#This Row],[Status]]="en cours2",L230,IF(K231="normal",VLOOKUP(LEFT(D231,1),BDD!$A$9:$N$18,9,FALSE),VLOOKUP(LEFT(D231,1),BDD!$A$9:$N$18,10,FALSE))))</f>
        <v>0</v>
      </c>
      <c r="M231" s="65"/>
      <c r="N231" s="11" t="str">
        <f>IF(H231="","",(E231-(F231+G231))*(1-BDD!C$4))</f>
        <v/>
      </c>
      <c r="O231" s="11" t="str">
        <f t="shared" si="36"/>
        <v/>
      </c>
      <c r="P231" s="11" t="str">
        <f t="shared" si="37"/>
        <v/>
      </c>
      <c r="Q231" s="10">
        <f t="shared" si="39"/>
        <v>0</v>
      </c>
      <c r="R231" s="21">
        <f t="shared" si="38"/>
        <v>0</v>
      </c>
    </row>
    <row r="232" spans="1:18" s="9" customFormat="1" x14ac:dyDescent="0.25">
      <c r="A23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cours2",IF(AND(H232&gt;0,H233&gt;0),"en cours",IF(AND(O232=0,P232=0),"",)))))</f>
        <v>0</v>
      </c>
      <c r="B232" s="59"/>
      <c r="C232" s="59"/>
      <c r="D232" s="59"/>
      <c r="E232" s="59"/>
      <c r="F232" s="59"/>
      <c r="G232" s="59"/>
      <c r="H232" s="63"/>
      <c r="I232" s="10"/>
      <c r="J232" s="10" t="str">
        <f t="shared" si="34"/>
        <v/>
      </c>
      <c r="K232" s="10" t="str">
        <f t="shared" si="35"/>
        <v/>
      </c>
      <c r="L232" s="12">
        <f>IF(Tableau4[[#This Row],[Status]]=0,0,IF(Tableau4[[#This Row],[Status]]="en cours2",L231,IF(K232="normal",VLOOKUP(LEFT(D232,1),BDD!$A$9:$N$18,9,FALSE),VLOOKUP(LEFT(D232,1),BDD!$A$9:$N$18,10,FALSE))))</f>
        <v>0</v>
      </c>
      <c r="M232" s="65"/>
      <c r="N232" s="11" t="str">
        <f>IF(H232="","",(E232-(F232+G232))*(1-BDD!C$4))</f>
        <v/>
      </c>
      <c r="O232" s="11" t="str">
        <f t="shared" si="36"/>
        <v/>
      </c>
      <c r="P232" s="11" t="str">
        <f t="shared" si="37"/>
        <v/>
      </c>
      <c r="Q232" s="10">
        <f t="shared" si="39"/>
        <v>0</v>
      </c>
      <c r="R232" s="21">
        <f t="shared" si="38"/>
        <v>0</v>
      </c>
    </row>
    <row r="233" spans="1:18" s="9" customFormat="1" x14ac:dyDescent="0.25">
      <c r="A23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cours2",IF(AND(H233&gt;0,H234&gt;0),"en cours",IF(AND(O233=0,P233=0),"",)))))</f>
        <v>0</v>
      </c>
      <c r="B233" s="59"/>
      <c r="C233" s="59"/>
      <c r="D233" s="59"/>
      <c r="E233" s="59"/>
      <c r="F233" s="59"/>
      <c r="G233" s="59"/>
      <c r="H233" s="63"/>
      <c r="I233" s="10"/>
      <c r="J233" s="10" t="str">
        <f t="shared" si="34"/>
        <v/>
      </c>
      <c r="K233" s="10" t="str">
        <f t="shared" si="35"/>
        <v/>
      </c>
      <c r="L233" s="12">
        <f>IF(Tableau4[[#This Row],[Status]]=0,0,IF(Tableau4[[#This Row],[Status]]="en cours2",L232,IF(K233="normal",VLOOKUP(LEFT(D233,1),BDD!$A$9:$N$18,9,FALSE),VLOOKUP(LEFT(D233,1),BDD!$A$9:$N$18,10,FALSE))))</f>
        <v>0</v>
      </c>
      <c r="M233" s="65"/>
      <c r="N233" s="11" t="str">
        <f>IF(H233="","",(E233-(F233+G233))*(1-BDD!C$4))</f>
        <v/>
      </c>
      <c r="O233" s="11" t="str">
        <f t="shared" si="36"/>
        <v/>
      </c>
      <c r="P233" s="11" t="str">
        <f t="shared" si="37"/>
        <v/>
      </c>
      <c r="Q233" s="10">
        <f t="shared" si="39"/>
        <v>0</v>
      </c>
      <c r="R233" s="21">
        <f t="shared" si="38"/>
        <v>0</v>
      </c>
    </row>
    <row r="234" spans="1:18" s="9" customFormat="1" x14ac:dyDescent="0.25">
      <c r="A23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cours2",IF(AND(H234&gt;0,H235&gt;0),"en cours",IF(AND(O234=0,P234=0),"",)))))</f>
        <v>0</v>
      </c>
      <c r="B234" s="59"/>
      <c r="C234" s="59"/>
      <c r="D234" s="59"/>
      <c r="E234" s="59"/>
      <c r="F234" s="59"/>
      <c r="G234" s="59"/>
      <c r="H234" s="63"/>
      <c r="I234" s="10"/>
      <c r="J234" s="10" t="str">
        <f t="shared" si="34"/>
        <v/>
      </c>
      <c r="K234" s="10" t="str">
        <f t="shared" si="35"/>
        <v/>
      </c>
      <c r="L234" s="12">
        <f>IF(Tableau4[[#This Row],[Status]]=0,0,IF(Tableau4[[#This Row],[Status]]="en cours2",L233,IF(K234="normal",VLOOKUP(LEFT(D234,1),BDD!$A$9:$N$18,9,FALSE),VLOOKUP(LEFT(D234,1),BDD!$A$9:$N$18,10,FALSE))))</f>
        <v>0</v>
      </c>
      <c r="M234" s="65"/>
      <c r="N234" s="11" t="str">
        <f>IF(H234="","",(E234-(F234+G234))*(1-BDD!C$4))</f>
        <v/>
      </c>
      <c r="O234" s="11" t="str">
        <f t="shared" si="36"/>
        <v/>
      </c>
      <c r="P234" s="11" t="str">
        <f t="shared" si="37"/>
        <v/>
      </c>
      <c r="Q234" s="10">
        <f t="shared" si="39"/>
        <v>0</v>
      </c>
      <c r="R234" s="21">
        <f t="shared" si="38"/>
        <v>0</v>
      </c>
    </row>
    <row r="235" spans="1:18" s="9" customFormat="1" x14ac:dyDescent="0.25">
      <c r="A23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cours2",IF(AND(H235&gt;0,H236&gt;0),"en cours",IF(AND(O235=0,P235=0),"",)))))</f>
        <v>0</v>
      </c>
      <c r="B235" s="59"/>
      <c r="C235" s="59"/>
      <c r="D235" s="59"/>
      <c r="E235" s="59"/>
      <c r="F235" s="59"/>
      <c r="G235" s="59"/>
      <c r="H235" s="63"/>
      <c r="I235" s="10"/>
      <c r="J235" s="10" t="str">
        <f t="shared" si="34"/>
        <v/>
      </c>
      <c r="K235" s="10" t="str">
        <f t="shared" si="35"/>
        <v/>
      </c>
      <c r="L235" s="12">
        <f>IF(Tableau4[[#This Row],[Status]]=0,0,IF(Tableau4[[#This Row],[Status]]="en cours2",L234,IF(K235="normal",VLOOKUP(LEFT(D235,1),BDD!$A$9:$N$18,9,FALSE),VLOOKUP(LEFT(D235,1),BDD!$A$9:$N$18,10,FALSE))))</f>
        <v>0</v>
      </c>
      <c r="M235" s="65"/>
      <c r="N235" s="11" t="str">
        <f>IF(H235="","",(E235-(F235+G235))*(1-BDD!C$4))</f>
        <v/>
      </c>
      <c r="O235" s="11" t="str">
        <f t="shared" si="36"/>
        <v/>
      </c>
      <c r="P235" s="11" t="str">
        <f t="shared" si="37"/>
        <v/>
      </c>
      <c r="Q235" s="10">
        <f t="shared" si="39"/>
        <v>0</v>
      </c>
      <c r="R235" s="21">
        <f t="shared" si="38"/>
        <v>0</v>
      </c>
    </row>
    <row r="236" spans="1:18" s="9" customFormat="1" x14ac:dyDescent="0.25">
      <c r="A23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cours2",IF(AND(H236&gt;0,H237&gt;0),"en cours",IF(AND(O236=0,P236=0),"",)))))</f>
        <v>0</v>
      </c>
      <c r="B236" s="59"/>
      <c r="C236" s="59"/>
      <c r="D236" s="59"/>
      <c r="E236" s="59"/>
      <c r="F236" s="59"/>
      <c r="G236" s="59"/>
      <c r="H236" s="63"/>
      <c r="I236" s="10"/>
      <c r="J236" s="10" t="str">
        <f t="shared" si="34"/>
        <v/>
      </c>
      <c r="K236" s="10" t="str">
        <f t="shared" si="35"/>
        <v/>
      </c>
      <c r="L236" s="12">
        <f>IF(Tableau4[[#This Row],[Status]]=0,0,IF(Tableau4[[#This Row],[Status]]="en cours2",L235,IF(K236="normal",VLOOKUP(LEFT(D236,1),BDD!$A$9:$N$18,9,FALSE),VLOOKUP(LEFT(D236,1),BDD!$A$9:$N$18,10,FALSE))))</f>
        <v>0</v>
      </c>
      <c r="M236" s="65"/>
      <c r="N236" s="11" t="str">
        <f>IF(H236="","",(E236-(F236+G236))*(1-BDD!C$4))</f>
        <v/>
      </c>
      <c r="O236" s="11" t="str">
        <f t="shared" si="36"/>
        <v/>
      </c>
      <c r="P236" s="11" t="str">
        <f t="shared" si="37"/>
        <v/>
      </c>
      <c r="Q236" s="10">
        <f t="shared" si="39"/>
        <v>0</v>
      </c>
      <c r="R236" s="21">
        <f t="shared" si="38"/>
        <v>0</v>
      </c>
    </row>
    <row r="237" spans="1:18" s="9" customFormat="1" x14ac:dyDescent="0.25">
      <c r="A23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cours2",IF(AND(H237&gt;0,H238&gt;0),"en cours",IF(AND(O237=0,P237=0),"",)))))</f>
        <v>0</v>
      </c>
      <c r="B237" s="59"/>
      <c r="C237" s="59"/>
      <c r="D237" s="59"/>
      <c r="E237" s="59"/>
      <c r="F237" s="59"/>
      <c r="G237" s="59"/>
      <c r="H237" s="63"/>
      <c r="I237" s="10"/>
      <c r="J237" s="10" t="str">
        <f t="shared" si="34"/>
        <v/>
      </c>
      <c r="K237" s="10" t="str">
        <f t="shared" si="35"/>
        <v/>
      </c>
      <c r="L237" s="12">
        <f>IF(Tableau4[[#This Row],[Status]]=0,0,IF(Tableau4[[#This Row],[Status]]="en cours2",L236,IF(K237="normal",VLOOKUP(LEFT(D237,1),BDD!$A$9:$N$18,9,FALSE),VLOOKUP(LEFT(D237,1),BDD!$A$9:$N$18,10,FALSE))))</f>
        <v>0</v>
      </c>
      <c r="M237" s="65"/>
      <c r="N237" s="11" t="str">
        <f>IF(H237="","",(E237-(F237+G237))*(1-BDD!C$4))</f>
        <v/>
      </c>
      <c r="O237" s="11" t="str">
        <f t="shared" si="36"/>
        <v/>
      </c>
      <c r="P237" s="11" t="str">
        <f t="shared" si="37"/>
        <v/>
      </c>
      <c r="Q237" s="10">
        <f t="shared" si="39"/>
        <v>0</v>
      </c>
      <c r="R237" s="21">
        <f t="shared" si="38"/>
        <v>0</v>
      </c>
    </row>
    <row r="238" spans="1:18" s="9" customFormat="1" x14ac:dyDescent="0.25">
      <c r="A23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cours2",IF(AND(H238&gt;0,H239&gt;0),"en cours",IF(AND(O238=0,P238=0),"",)))))</f>
        <v>0</v>
      </c>
      <c r="B238" s="59"/>
      <c r="C238" s="59"/>
      <c r="D238" s="59"/>
      <c r="E238" s="59"/>
      <c r="F238" s="59"/>
      <c r="G238" s="59"/>
      <c r="H238" s="63"/>
      <c r="I238" s="10"/>
      <c r="J238" s="10" t="str">
        <f t="shared" si="34"/>
        <v/>
      </c>
      <c r="K238" s="10" t="str">
        <f t="shared" si="35"/>
        <v/>
      </c>
      <c r="L238" s="12">
        <f>IF(Tableau4[[#This Row],[Status]]=0,0,IF(Tableau4[[#This Row],[Status]]="en cours2",L237,IF(K238="normal",VLOOKUP(LEFT(D238,1),BDD!$A$9:$N$18,9,FALSE),VLOOKUP(LEFT(D238,1),BDD!$A$9:$N$18,10,FALSE))))</f>
        <v>0</v>
      </c>
      <c r="M238" s="65"/>
      <c r="N238" s="11" t="str">
        <f>IF(H238="","",(E238-(F238+G238))*(1-BDD!C$4))</f>
        <v/>
      </c>
      <c r="O238" s="11" t="str">
        <f t="shared" si="36"/>
        <v/>
      </c>
      <c r="P238" s="11" t="str">
        <f t="shared" si="37"/>
        <v/>
      </c>
      <c r="Q238" s="10">
        <f t="shared" si="39"/>
        <v>0</v>
      </c>
      <c r="R238" s="21">
        <f t="shared" si="38"/>
        <v>0</v>
      </c>
    </row>
    <row r="239" spans="1:18" s="9" customFormat="1" x14ac:dyDescent="0.25">
      <c r="A23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cours2",IF(AND(H239&gt;0,H240&gt;0),"en cours",IF(AND(O239=0,P239=0),"",)))))</f>
        <v>0</v>
      </c>
      <c r="B239" s="59"/>
      <c r="C239" s="59"/>
      <c r="D239" s="59"/>
      <c r="E239" s="59"/>
      <c r="F239" s="59"/>
      <c r="G239" s="59"/>
      <c r="H239" s="63"/>
      <c r="I239" s="10"/>
      <c r="J239" s="10" t="str">
        <f t="shared" si="34"/>
        <v/>
      </c>
      <c r="K239" s="10" t="str">
        <f t="shared" si="35"/>
        <v/>
      </c>
      <c r="L239" s="12">
        <f>IF(Tableau4[[#This Row],[Status]]=0,0,IF(Tableau4[[#This Row],[Status]]="en cours2",L238,IF(K239="normal",VLOOKUP(LEFT(D239,1),BDD!$A$9:$N$18,9,FALSE),VLOOKUP(LEFT(D239,1),BDD!$A$9:$N$18,10,FALSE))))</f>
        <v>0</v>
      </c>
      <c r="M239" s="65"/>
      <c r="N239" s="11" t="str">
        <f>IF(H239="","",(E239-(F239+G239))*(1-BDD!C$4))</f>
        <v/>
      </c>
      <c r="O239" s="11" t="str">
        <f t="shared" si="36"/>
        <v/>
      </c>
      <c r="P239" s="11" t="str">
        <f t="shared" si="37"/>
        <v/>
      </c>
      <c r="Q239" s="10">
        <f t="shared" si="39"/>
        <v>0</v>
      </c>
      <c r="R239" s="21">
        <f t="shared" si="38"/>
        <v>0</v>
      </c>
    </row>
    <row r="240" spans="1:18" s="9" customFormat="1" x14ac:dyDescent="0.25">
      <c r="A24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cours2",IF(AND(H240&gt;0,H241&gt;0),"en cours",IF(AND(O240=0,P240=0),"",)))))</f>
        <v>0</v>
      </c>
      <c r="B240" s="59"/>
      <c r="C240" s="59"/>
      <c r="D240" s="59"/>
      <c r="E240" s="59"/>
      <c r="F240" s="59"/>
      <c r="G240" s="59"/>
      <c r="H240" s="63"/>
      <c r="I240" s="10"/>
      <c r="J240" s="10" t="str">
        <f t="shared" si="34"/>
        <v/>
      </c>
      <c r="K240" s="10" t="str">
        <f t="shared" si="35"/>
        <v/>
      </c>
      <c r="L240" s="12">
        <f>IF(Tableau4[[#This Row],[Status]]=0,0,IF(Tableau4[[#This Row],[Status]]="en cours2",L239,IF(K240="normal",VLOOKUP(LEFT(D240,1),BDD!$A$9:$N$18,9,FALSE),VLOOKUP(LEFT(D240,1),BDD!$A$9:$N$18,10,FALSE))))</f>
        <v>0</v>
      </c>
      <c r="M240" s="65"/>
      <c r="N240" s="11" t="str">
        <f>IF(H240="","",(E240-(F240+G240))*(1-BDD!C$4))</f>
        <v/>
      </c>
      <c r="O240" s="11" t="str">
        <f t="shared" si="36"/>
        <v/>
      </c>
      <c r="P240" s="11" t="str">
        <f t="shared" si="37"/>
        <v/>
      </c>
      <c r="Q240" s="10">
        <f t="shared" si="39"/>
        <v>0</v>
      </c>
      <c r="R240" s="21">
        <f t="shared" si="38"/>
        <v>0</v>
      </c>
    </row>
    <row r="241" spans="1:18" s="9" customFormat="1" x14ac:dyDescent="0.25">
      <c r="A24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cours2",IF(AND(H241&gt;0,H242&gt;0),"en cours",IF(AND(O241=0,P241=0),"",)))))</f>
        <v>0</v>
      </c>
      <c r="B241" s="59"/>
      <c r="C241" s="59"/>
      <c r="D241" s="59"/>
      <c r="E241" s="59"/>
      <c r="F241" s="59"/>
      <c r="G241" s="59"/>
      <c r="H241" s="63"/>
      <c r="I241" s="10"/>
      <c r="J241" s="10" t="str">
        <f t="shared" si="34"/>
        <v/>
      </c>
      <c r="K241" s="10" t="str">
        <f t="shared" si="35"/>
        <v/>
      </c>
      <c r="L241" s="12">
        <f>IF(Tableau4[[#This Row],[Status]]=0,0,IF(Tableau4[[#This Row],[Status]]="en cours2",L240,IF(K241="normal",VLOOKUP(LEFT(D241,1),BDD!$A$9:$N$18,9,FALSE),VLOOKUP(LEFT(D241,1),BDD!$A$9:$N$18,10,FALSE))))</f>
        <v>0</v>
      </c>
      <c r="M241" s="65"/>
      <c r="N241" s="11" t="str">
        <f>IF(H241="","",(E241-(F241+G241))*(1-BDD!C$4))</f>
        <v/>
      </c>
      <c r="O241" s="11" t="str">
        <f t="shared" si="36"/>
        <v/>
      </c>
      <c r="P241" s="11" t="str">
        <f t="shared" si="37"/>
        <v/>
      </c>
      <c r="Q241" s="10">
        <f t="shared" si="39"/>
        <v>0</v>
      </c>
      <c r="R241" s="21">
        <f t="shared" si="38"/>
        <v>0</v>
      </c>
    </row>
    <row r="242" spans="1:18" s="9" customFormat="1" x14ac:dyDescent="0.25">
      <c r="A24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cours2",IF(AND(H242&gt;0,H243&gt;0),"en cours",IF(AND(O242=0,P242=0),"",)))))</f>
        <v>0</v>
      </c>
      <c r="B242" s="59"/>
      <c r="C242" s="59"/>
      <c r="D242" s="59"/>
      <c r="E242" s="59"/>
      <c r="F242" s="59"/>
      <c r="G242" s="59"/>
      <c r="H242" s="63"/>
      <c r="I242" s="10"/>
      <c r="J242" s="10" t="str">
        <f t="shared" si="34"/>
        <v/>
      </c>
      <c r="K242" s="10" t="str">
        <f t="shared" si="35"/>
        <v/>
      </c>
      <c r="L242" s="12">
        <f>IF(Tableau4[[#This Row],[Status]]=0,0,IF(Tableau4[[#This Row],[Status]]="en cours2",L241,IF(K242="normal",VLOOKUP(LEFT(D242,1),BDD!$A$9:$N$18,9,FALSE),VLOOKUP(LEFT(D242,1),BDD!$A$9:$N$18,10,FALSE))))</f>
        <v>0</v>
      </c>
      <c r="M242" s="65"/>
      <c r="N242" s="11" t="str">
        <f>IF(H242="","",(E242-(F242+G242))*(1-BDD!C$4))</f>
        <v/>
      </c>
      <c r="O242" s="11" t="str">
        <f t="shared" si="36"/>
        <v/>
      </c>
      <c r="P242" s="11" t="str">
        <f t="shared" si="37"/>
        <v/>
      </c>
      <c r="Q242" s="10">
        <f t="shared" si="39"/>
        <v>0</v>
      </c>
      <c r="R242" s="21">
        <f t="shared" si="38"/>
        <v>0</v>
      </c>
    </row>
    <row r="243" spans="1:18" s="9" customFormat="1" x14ac:dyDescent="0.25">
      <c r="A24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cours2",IF(AND(H243&gt;0,H244&gt;0),"en cours",IF(AND(O243=0,P243=0),"",)))))</f>
        <v>0</v>
      </c>
      <c r="B243" s="59"/>
      <c r="C243" s="59"/>
      <c r="D243" s="59"/>
      <c r="E243" s="59"/>
      <c r="F243" s="59"/>
      <c r="G243" s="59"/>
      <c r="H243" s="63"/>
      <c r="I243" s="10"/>
      <c r="J243" s="10" t="str">
        <f t="shared" si="34"/>
        <v/>
      </c>
      <c r="K243" s="10" t="str">
        <f t="shared" si="35"/>
        <v/>
      </c>
      <c r="L243" s="12">
        <f>IF(Tableau4[[#This Row],[Status]]=0,0,IF(Tableau4[[#This Row],[Status]]="en cours2",L242,IF(K243="normal",VLOOKUP(LEFT(D243,1),BDD!$A$9:$N$18,9,FALSE),VLOOKUP(LEFT(D243,1),BDD!$A$9:$N$18,10,FALSE))))</f>
        <v>0</v>
      </c>
      <c r="M243" s="65"/>
      <c r="N243" s="11" t="str">
        <f>IF(H243="","",(E243-(F243+G243))*(1-BDD!C$4))</f>
        <v/>
      </c>
      <c r="O243" s="11" t="str">
        <f t="shared" si="36"/>
        <v/>
      </c>
      <c r="P243" s="11" t="str">
        <f t="shared" si="37"/>
        <v/>
      </c>
      <c r="Q243" s="10">
        <f t="shared" si="39"/>
        <v>0</v>
      </c>
      <c r="R243" s="21">
        <f t="shared" si="38"/>
        <v>0</v>
      </c>
    </row>
    <row r="244" spans="1:18" s="9" customFormat="1" x14ac:dyDescent="0.25">
      <c r="A24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cours2",IF(AND(H244&gt;0,H245&gt;0),"en cours",IF(AND(O244=0,P244=0),"",)))))</f>
        <v>0</v>
      </c>
      <c r="B244" s="59"/>
      <c r="C244" s="59"/>
      <c r="D244" s="59"/>
      <c r="E244" s="59"/>
      <c r="F244" s="59"/>
      <c r="G244" s="59"/>
      <c r="H244" s="63"/>
      <c r="I244" s="10"/>
      <c r="J244" s="10" t="str">
        <f t="shared" ref="J244:J275" si="40">IF(D244="","",A$210)</f>
        <v/>
      </c>
      <c r="K244" s="10" t="str">
        <f t="shared" si="35"/>
        <v/>
      </c>
      <c r="L244" s="12">
        <f>IF(Tableau4[[#This Row],[Status]]=0,0,IF(Tableau4[[#This Row],[Status]]="en cours2",L243,IF(K244="normal",VLOOKUP(LEFT(D244,1),BDD!$A$9:$N$18,9,FALSE),VLOOKUP(LEFT(D244,1),BDD!$A$9:$N$18,10,FALSE))))</f>
        <v>0</v>
      </c>
      <c r="M244" s="65"/>
      <c r="N244" s="11" t="str">
        <f>IF(H244="","",(E244-(F244+G244))*(1-BDD!C$4))</f>
        <v/>
      </c>
      <c r="O244" s="11" t="str">
        <f t="shared" ref="O244:O275" si="41">IF(C244&lt;&gt;"",F245,"")</f>
        <v/>
      </c>
      <c r="P244" s="11" t="str">
        <f t="shared" ref="P244:P275" si="42">IF(C244&lt;&gt;"",G245,"")</f>
        <v/>
      </c>
      <c r="Q244" s="10">
        <f t="shared" si="39"/>
        <v>0</v>
      </c>
      <c r="R244" s="21">
        <f t="shared" ref="R244:R275" si="43">IF(OR(L244="",C244=""),0,Q244/1000*IF(M244=0,L244,M244))</f>
        <v>0</v>
      </c>
    </row>
    <row r="245" spans="1:18" s="9" customFormat="1" x14ac:dyDescent="0.25">
      <c r="A24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cours2",IF(AND(H245&gt;0,H246&gt;0),"en cours",IF(AND(O245=0,P245=0),"",)))))</f>
        <v>0</v>
      </c>
      <c r="B245" s="59"/>
      <c r="C245" s="59"/>
      <c r="D245" s="59"/>
      <c r="E245" s="59"/>
      <c r="F245" s="59"/>
      <c r="G245" s="59"/>
      <c r="H245" s="63"/>
      <c r="I245" s="10"/>
      <c r="J245" s="10" t="str">
        <f t="shared" si="40"/>
        <v/>
      </c>
      <c r="K245" s="10" t="str">
        <f t="shared" si="35"/>
        <v/>
      </c>
      <c r="L245" s="12">
        <f>IF(Tableau4[[#This Row],[Status]]=0,0,IF(Tableau4[[#This Row],[Status]]="en cours2",L244,IF(K245="normal",VLOOKUP(LEFT(D245,1),BDD!$A$9:$N$18,9,FALSE),VLOOKUP(LEFT(D245,1),BDD!$A$9:$N$18,10,FALSE))))</f>
        <v>0</v>
      </c>
      <c r="M245" s="65"/>
      <c r="N245" s="11" t="str">
        <f>IF(H245="","",(E245-(F245+G245))*(1-BDD!C$4))</f>
        <v/>
      </c>
      <c r="O245" s="11" t="str">
        <f t="shared" si="41"/>
        <v/>
      </c>
      <c r="P245" s="11" t="str">
        <f t="shared" si="42"/>
        <v/>
      </c>
      <c r="Q245" s="10">
        <f t="shared" si="39"/>
        <v>0</v>
      </c>
      <c r="R245" s="21">
        <f t="shared" si="43"/>
        <v>0</v>
      </c>
    </row>
    <row r="246" spans="1:18" s="9" customFormat="1" x14ac:dyDescent="0.25">
      <c r="A24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cours2",IF(AND(H246&gt;0,H247&gt;0),"en cours",IF(AND(O246=0,P246=0),"",)))))</f>
        <v>0</v>
      </c>
      <c r="B246" s="59"/>
      <c r="C246" s="59"/>
      <c r="D246" s="59"/>
      <c r="E246" s="59"/>
      <c r="F246" s="59"/>
      <c r="G246" s="59"/>
      <c r="H246" s="63"/>
      <c r="I246" s="10"/>
      <c r="J246" s="10" t="str">
        <f t="shared" si="40"/>
        <v/>
      </c>
      <c r="K246" s="10" t="str">
        <f t="shared" si="35"/>
        <v/>
      </c>
      <c r="L246" s="12">
        <f>IF(Tableau4[[#This Row],[Status]]=0,0,IF(Tableau4[[#This Row],[Status]]="en cours2",L245,IF(K246="normal",VLOOKUP(LEFT(D246,1),BDD!$A$9:$N$18,9,FALSE),VLOOKUP(LEFT(D246,1),BDD!$A$9:$N$18,10,FALSE))))</f>
        <v>0</v>
      </c>
      <c r="M246" s="65"/>
      <c r="N246" s="11" t="str">
        <f>IF(H246="","",(E246-(F246+G246))*(1-BDD!C$4))</f>
        <v/>
      </c>
      <c r="O246" s="11" t="str">
        <f t="shared" si="41"/>
        <v/>
      </c>
      <c r="P246" s="11" t="str">
        <f t="shared" si="42"/>
        <v/>
      </c>
      <c r="Q246" s="10">
        <f t="shared" si="39"/>
        <v>0</v>
      </c>
      <c r="R246" s="21">
        <f t="shared" si="43"/>
        <v>0</v>
      </c>
    </row>
    <row r="247" spans="1:18" s="9" customFormat="1" x14ac:dyDescent="0.25">
      <c r="A24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cours2",IF(AND(H247&gt;0,H248&gt;0),"en cours",IF(AND(O247=0,P247=0),"",)))))</f>
        <v>0</v>
      </c>
      <c r="B247" s="59"/>
      <c r="C247" s="59"/>
      <c r="D247" s="59"/>
      <c r="E247" s="59"/>
      <c r="F247" s="59"/>
      <c r="G247" s="59"/>
      <c r="H247" s="63"/>
      <c r="I247" s="10"/>
      <c r="J247" s="10" t="str">
        <f t="shared" si="40"/>
        <v/>
      </c>
      <c r="K247" s="10" t="str">
        <f t="shared" si="35"/>
        <v/>
      </c>
      <c r="L247" s="12">
        <f>IF(Tableau4[[#This Row],[Status]]=0,0,IF(Tableau4[[#This Row],[Status]]="en cours2",L246,IF(K247="normal",VLOOKUP(LEFT(D247,1),BDD!$A$9:$N$18,9,FALSE),VLOOKUP(LEFT(D247,1),BDD!$A$9:$N$18,10,FALSE))))</f>
        <v>0</v>
      </c>
      <c r="M247" s="65"/>
      <c r="N247" s="11" t="str">
        <f>IF(H247="","",(E247-(F247+G247))*(1-BDD!C$4))</f>
        <v/>
      </c>
      <c r="O247" s="11" t="str">
        <f t="shared" si="41"/>
        <v/>
      </c>
      <c r="P247" s="11" t="str">
        <f t="shared" si="42"/>
        <v/>
      </c>
      <c r="Q247" s="10">
        <f t="shared" si="39"/>
        <v>0</v>
      </c>
      <c r="R247" s="21">
        <f t="shared" si="43"/>
        <v>0</v>
      </c>
    </row>
    <row r="248" spans="1:18" s="9" customFormat="1" x14ac:dyDescent="0.25">
      <c r="A24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cours2",IF(AND(H248&gt;0,H249&gt;0),"en cours",IF(AND(O248=0,P248=0),"",)))))</f>
        <v>0</v>
      </c>
      <c r="B248" s="59"/>
      <c r="C248" s="59"/>
      <c r="D248" s="59"/>
      <c r="E248" s="59"/>
      <c r="F248" s="59"/>
      <c r="G248" s="59"/>
      <c r="H248" s="63"/>
      <c r="I248" s="10"/>
      <c r="J248" s="10" t="str">
        <f t="shared" si="40"/>
        <v/>
      </c>
      <c r="K248" s="10" t="str">
        <f t="shared" si="35"/>
        <v/>
      </c>
      <c r="L248" s="12">
        <f>IF(Tableau4[[#This Row],[Status]]=0,0,IF(Tableau4[[#This Row],[Status]]="en cours2",L247,IF(K248="normal",VLOOKUP(LEFT(D248,1),BDD!$A$9:$N$18,9,FALSE),VLOOKUP(LEFT(D248,1),BDD!$A$9:$N$18,10,FALSE))))</f>
        <v>0</v>
      </c>
      <c r="M248" s="65"/>
      <c r="N248" s="11" t="str">
        <f>IF(H248="","",(E248-(F248+G248))*(1-BDD!C$4))</f>
        <v/>
      </c>
      <c r="O248" s="11" t="str">
        <f t="shared" si="41"/>
        <v/>
      </c>
      <c r="P248" s="11" t="str">
        <f t="shared" si="42"/>
        <v/>
      </c>
      <c r="Q248" s="10">
        <f t="shared" si="39"/>
        <v>0</v>
      </c>
      <c r="R248" s="21">
        <f t="shared" si="43"/>
        <v>0</v>
      </c>
    </row>
    <row r="249" spans="1:18" s="9" customFormat="1" x14ac:dyDescent="0.25">
      <c r="A24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cours2",IF(AND(H249&gt;0,H250&gt;0),"en cours",IF(AND(O249=0,P249=0),"",)))))</f>
        <v>0</v>
      </c>
      <c r="B249" s="59"/>
      <c r="C249" s="59"/>
      <c r="D249" s="59"/>
      <c r="E249" s="59"/>
      <c r="F249" s="59"/>
      <c r="G249" s="59"/>
      <c r="H249" s="63"/>
      <c r="I249" s="10"/>
      <c r="J249" s="10" t="str">
        <f t="shared" si="40"/>
        <v/>
      </c>
      <c r="K249" s="10" t="str">
        <f t="shared" si="35"/>
        <v/>
      </c>
      <c r="L249" s="12">
        <f>IF(Tableau4[[#This Row],[Status]]=0,0,IF(Tableau4[[#This Row],[Status]]="en cours2",L248,IF(K249="normal",VLOOKUP(LEFT(D249,1),BDD!$A$9:$N$18,9,FALSE),VLOOKUP(LEFT(D249,1),BDD!$A$9:$N$18,10,FALSE))))</f>
        <v>0</v>
      </c>
      <c r="M249" s="65"/>
      <c r="N249" s="11" t="str">
        <f>IF(H249="","",(E249-(F249+G249))*(1-BDD!C$4))</f>
        <v/>
      </c>
      <c r="O249" s="11" t="str">
        <f t="shared" si="41"/>
        <v/>
      </c>
      <c r="P249" s="11" t="str">
        <f t="shared" si="42"/>
        <v/>
      </c>
      <c r="Q249" s="10">
        <f t="shared" si="39"/>
        <v>0</v>
      </c>
      <c r="R249" s="21">
        <f t="shared" si="43"/>
        <v>0</v>
      </c>
    </row>
    <row r="250" spans="1:18" s="9" customFormat="1" x14ac:dyDescent="0.25">
      <c r="A25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cours2",IF(AND(H250&gt;0,H251&gt;0),"en cours",IF(AND(O250=0,P250=0),"",)))))</f>
        <v>0</v>
      </c>
      <c r="B250" s="59"/>
      <c r="C250" s="59"/>
      <c r="D250" s="59"/>
      <c r="E250" s="59"/>
      <c r="F250" s="59"/>
      <c r="G250" s="59"/>
      <c r="H250" s="63"/>
      <c r="I250" s="10"/>
      <c r="J250" s="10" t="str">
        <f t="shared" si="40"/>
        <v/>
      </c>
      <c r="K250" s="10" t="str">
        <f t="shared" si="35"/>
        <v/>
      </c>
      <c r="L250" s="12">
        <f>IF(Tableau4[[#This Row],[Status]]=0,0,IF(Tableau4[[#This Row],[Status]]="en cours2",L249,IF(K250="normal",VLOOKUP(LEFT(D250,1),BDD!$A$9:$N$18,9,FALSE),VLOOKUP(LEFT(D250,1),BDD!$A$9:$N$18,10,FALSE))))</f>
        <v>0</v>
      </c>
      <c r="M250" s="65"/>
      <c r="N250" s="11" t="str">
        <f>IF(H250="","",(E250-(F250+G250))*(1-BDD!C$4))</f>
        <v/>
      </c>
      <c r="O250" s="11" t="str">
        <f t="shared" si="41"/>
        <v/>
      </c>
      <c r="P250" s="11" t="str">
        <f t="shared" si="42"/>
        <v/>
      </c>
      <c r="Q250" s="10">
        <f t="shared" si="39"/>
        <v>0</v>
      </c>
      <c r="R250" s="21">
        <f t="shared" si="43"/>
        <v>0</v>
      </c>
    </row>
    <row r="251" spans="1:18" s="9" customFormat="1" x14ac:dyDescent="0.25">
      <c r="A25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cours2",IF(AND(H251&gt;0,H252&gt;0),"en cours",IF(AND(O251=0,P251=0),"",)))))</f>
        <v>0</v>
      </c>
      <c r="B251" s="59"/>
      <c r="C251" s="59"/>
      <c r="D251" s="59"/>
      <c r="E251" s="59"/>
      <c r="F251" s="59"/>
      <c r="G251" s="59"/>
      <c r="H251" s="63"/>
      <c r="I251" s="10"/>
      <c r="J251" s="10" t="str">
        <f t="shared" si="40"/>
        <v/>
      </c>
      <c r="K251" s="10" t="str">
        <f t="shared" si="35"/>
        <v/>
      </c>
      <c r="L251" s="12">
        <f>IF(Tableau4[[#This Row],[Status]]=0,0,IF(Tableau4[[#This Row],[Status]]="en cours2",L250,IF(K251="normal",VLOOKUP(LEFT(D251,1),BDD!$A$9:$N$18,9,FALSE),VLOOKUP(LEFT(D251,1),BDD!$A$9:$N$18,10,FALSE))))</f>
        <v>0</v>
      </c>
      <c r="M251" s="65"/>
      <c r="N251" s="11" t="str">
        <f>IF(H251="","",(E251-(F251+G251))*(1-BDD!C$4))</f>
        <v/>
      </c>
      <c r="O251" s="11" t="str">
        <f t="shared" si="41"/>
        <v/>
      </c>
      <c r="P251" s="11" t="str">
        <f t="shared" si="42"/>
        <v/>
      </c>
      <c r="Q251" s="10">
        <f t="shared" si="39"/>
        <v>0</v>
      </c>
      <c r="R251" s="21">
        <f t="shared" si="43"/>
        <v>0</v>
      </c>
    </row>
    <row r="252" spans="1:18" s="9" customFormat="1" x14ac:dyDescent="0.25">
      <c r="A25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cours2",IF(AND(H252&gt;0,H253&gt;0),"en cours",IF(AND(O252=0,P252=0),"",)))))</f>
        <v>0</v>
      </c>
      <c r="B252" s="59"/>
      <c r="C252" s="59"/>
      <c r="D252" s="59"/>
      <c r="E252" s="59"/>
      <c r="F252" s="59"/>
      <c r="G252" s="59"/>
      <c r="H252" s="63"/>
      <c r="I252" s="10"/>
      <c r="J252" s="10" t="str">
        <f t="shared" si="40"/>
        <v/>
      </c>
      <c r="K252" s="10" t="str">
        <f t="shared" si="35"/>
        <v/>
      </c>
      <c r="L252" s="12">
        <f>IF(Tableau4[[#This Row],[Status]]=0,0,IF(Tableau4[[#This Row],[Status]]="en cours2",L251,IF(K252="normal",VLOOKUP(LEFT(D252,1),BDD!$A$9:$N$18,9,FALSE),VLOOKUP(LEFT(D252,1),BDD!$A$9:$N$18,10,FALSE))))</f>
        <v>0</v>
      </c>
      <c r="M252" s="65"/>
      <c r="N252" s="11" t="str">
        <f>IF(H252="","",(E252-(F252+G252))*(1-BDD!C$4))</f>
        <v/>
      </c>
      <c r="O252" s="11" t="str">
        <f t="shared" si="41"/>
        <v/>
      </c>
      <c r="P252" s="11" t="str">
        <f t="shared" si="42"/>
        <v/>
      </c>
      <c r="Q252" s="10">
        <f t="shared" si="39"/>
        <v>0</v>
      </c>
      <c r="R252" s="21">
        <f t="shared" si="43"/>
        <v>0</v>
      </c>
    </row>
    <row r="253" spans="1:18" s="9" customFormat="1" x14ac:dyDescent="0.25">
      <c r="A25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cours2",IF(AND(H253&gt;0,H254&gt;0),"en cours",IF(AND(O253=0,P253=0),"",)))))</f>
        <v>0</v>
      </c>
      <c r="B253" s="59"/>
      <c r="C253" s="59"/>
      <c r="D253" s="59"/>
      <c r="E253" s="59"/>
      <c r="F253" s="59"/>
      <c r="G253" s="59"/>
      <c r="H253" s="63"/>
      <c r="I253" s="10"/>
      <c r="J253" s="10" t="str">
        <f t="shared" si="40"/>
        <v/>
      </c>
      <c r="K253" s="10" t="str">
        <f t="shared" si="35"/>
        <v/>
      </c>
      <c r="L253" s="12">
        <f>IF(Tableau4[[#This Row],[Status]]=0,0,IF(Tableau4[[#This Row],[Status]]="en cours2",L252,IF(K253="normal",VLOOKUP(LEFT(D253,1),BDD!$A$9:$N$18,9,FALSE),VLOOKUP(LEFT(D253,1),BDD!$A$9:$N$18,10,FALSE))))</f>
        <v>0</v>
      </c>
      <c r="M253" s="65"/>
      <c r="N253" s="11" t="str">
        <f>IF(H253="","",(E253-(F253+G253))*(1-BDD!C$4))</f>
        <v/>
      </c>
      <c r="O253" s="11" t="str">
        <f t="shared" si="41"/>
        <v/>
      </c>
      <c r="P253" s="11" t="str">
        <f t="shared" si="42"/>
        <v/>
      </c>
      <c r="Q253" s="10">
        <f t="shared" si="39"/>
        <v>0</v>
      </c>
      <c r="R253" s="21">
        <f t="shared" si="43"/>
        <v>0</v>
      </c>
    </row>
    <row r="254" spans="1:18" s="9" customFormat="1" x14ac:dyDescent="0.25">
      <c r="A25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cours2",IF(AND(H254&gt;0,H255&gt;0),"en cours",IF(AND(O254=0,P254=0),"",)))))</f>
        <v>0</v>
      </c>
      <c r="B254" s="59"/>
      <c r="C254" s="59"/>
      <c r="D254" s="59"/>
      <c r="E254" s="59"/>
      <c r="F254" s="59"/>
      <c r="G254" s="59"/>
      <c r="H254" s="63"/>
      <c r="I254" s="10"/>
      <c r="J254" s="10" t="str">
        <f t="shared" si="40"/>
        <v/>
      </c>
      <c r="K254" s="10" t="str">
        <f t="shared" si="35"/>
        <v/>
      </c>
      <c r="L254" s="12">
        <f>IF(Tableau4[[#This Row],[Status]]=0,0,IF(Tableau4[[#This Row],[Status]]="en cours2",L253,IF(K254="normal",VLOOKUP(LEFT(D254,1),BDD!$A$9:$N$18,9,FALSE),VLOOKUP(LEFT(D254,1),BDD!$A$9:$N$18,10,FALSE))))</f>
        <v>0</v>
      </c>
      <c r="M254" s="65"/>
      <c r="N254" s="11" t="str">
        <f>IF(H254="","",(E254-(F254+G254))*(1-BDD!C$4))</f>
        <v/>
      </c>
      <c r="O254" s="11" t="str">
        <f t="shared" si="41"/>
        <v/>
      </c>
      <c r="P254" s="11" t="str">
        <f t="shared" si="42"/>
        <v/>
      </c>
      <c r="Q254" s="10">
        <f t="shared" si="39"/>
        <v>0</v>
      </c>
      <c r="R254" s="21">
        <f t="shared" si="43"/>
        <v>0</v>
      </c>
    </row>
    <row r="255" spans="1:18" s="9" customFormat="1" x14ac:dyDescent="0.25">
      <c r="A25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cours2",IF(AND(H255&gt;0,H256&gt;0),"en cours",IF(AND(O255=0,P255=0),"",)))))</f>
        <v>0</v>
      </c>
      <c r="B255" s="59"/>
      <c r="C255" s="59"/>
      <c r="D255" s="59"/>
      <c r="E255" s="59"/>
      <c r="F255" s="59"/>
      <c r="G255" s="59"/>
      <c r="H255" s="63"/>
      <c r="I255" s="10"/>
      <c r="J255" s="10" t="str">
        <f t="shared" si="40"/>
        <v/>
      </c>
      <c r="K255" s="10" t="str">
        <f t="shared" si="35"/>
        <v/>
      </c>
      <c r="L255" s="12">
        <f>IF(Tableau4[[#This Row],[Status]]=0,0,IF(Tableau4[[#This Row],[Status]]="en cours2",L254,IF(K255="normal",VLOOKUP(LEFT(D255,1),BDD!$A$9:$N$18,9,FALSE),VLOOKUP(LEFT(D255,1),BDD!$A$9:$N$18,10,FALSE))))</f>
        <v>0</v>
      </c>
      <c r="M255" s="65"/>
      <c r="N255" s="11" t="str">
        <f>IF(H255="","",(E255-(F255+G255))*(1-BDD!C$4))</f>
        <v/>
      </c>
      <c r="O255" s="11" t="str">
        <f t="shared" si="41"/>
        <v/>
      </c>
      <c r="P255" s="11" t="str">
        <f t="shared" si="42"/>
        <v/>
      </c>
      <c r="Q255" s="10">
        <f t="shared" si="39"/>
        <v>0</v>
      </c>
      <c r="R255" s="21">
        <f t="shared" si="43"/>
        <v>0</v>
      </c>
    </row>
    <row r="256" spans="1:18" s="9" customFormat="1" x14ac:dyDescent="0.25">
      <c r="A25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cours2",IF(AND(H256&gt;0,H257&gt;0),"en cours",IF(AND(O256=0,P256=0),"",)))))</f>
        <v>0</v>
      </c>
      <c r="B256" s="59"/>
      <c r="C256" s="59"/>
      <c r="D256" s="59"/>
      <c r="E256" s="59"/>
      <c r="F256" s="59"/>
      <c r="G256" s="59"/>
      <c r="H256" s="63"/>
      <c r="I256" s="10"/>
      <c r="J256" s="10" t="str">
        <f t="shared" si="40"/>
        <v/>
      </c>
      <c r="K256" s="10" t="str">
        <f t="shared" si="35"/>
        <v/>
      </c>
      <c r="L256" s="12">
        <f>IF(Tableau4[[#This Row],[Status]]=0,0,IF(Tableau4[[#This Row],[Status]]="en cours2",L255,IF(K256="normal",VLOOKUP(LEFT(D256,1),BDD!$A$9:$N$18,9,FALSE),VLOOKUP(LEFT(D256,1),BDD!$A$9:$N$18,10,FALSE))))</f>
        <v>0</v>
      </c>
      <c r="M256" s="65"/>
      <c r="N256" s="11" t="str">
        <f>IF(H256="","",(E256-(F256+G256))*(1-BDD!C$4))</f>
        <v/>
      </c>
      <c r="O256" s="11" t="str">
        <f t="shared" si="41"/>
        <v/>
      </c>
      <c r="P256" s="11" t="str">
        <f t="shared" si="42"/>
        <v/>
      </c>
      <c r="Q256" s="10">
        <f t="shared" si="39"/>
        <v>0</v>
      </c>
      <c r="R256" s="21">
        <f t="shared" si="43"/>
        <v>0</v>
      </c>
    </row>
    <row r="257" spans="1:19" s="9" customFormat="1" x14ac:dyDescent="0.25">
      <c r="A25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cours2",IF(AND(H257&gt;0,H258&gt;0),"en cours",IF(AND(O257=0,P257=0),"",)))))</f>
        <v>0</v>
      </c>
      <c r="B257" s="59"/>
      <c r="C257" s="59"/>
      <c r="D257" s="59"/>
      <c r="E257" s="59"/>
      <c r="F257" s="59"/>
      <c r="G257" s="59"/>
      <c r="H257" s="63"/>
      <c r="I257" s="10"/>
      <c r="J257" s="10" t="str">
        <f t="shared" si="40"/>
        <v/>
      </c>
      <c r="K257" s="10" t="str">
        <f t="shared" si="35"/>
        <v/>
      </c>
      <c r="L257" s="12">
        <f>IF(Tableau4[[#This Row],[Status]]=0,0,IF(Tableau4[[#This Row],[Status]]="en cours2",L256,IF(K257="normal",VLOOKUP(LEFT(D257,1),BDD!$A$9:$N$18,9,FALSE),VLOOKUP(LEFT(D257,1),BDD!$A$9:$N$18,10,FALSE))))</f>
        <v>0</v>
      </c>
      <c r="M257" s="65"/>
      <c r="N257" s="11" t="str">
        <f>IF(H257="","",(E257-(F257+G257))*(1-BDD!C$4))</f>
        <v/>
      </c>
      <c r="O257" s="11" t="str">
        <f t="shared" si="41"/>
        <v/>
      </c>
      <c r="P257" s="11" t="str">
        <f t="shared" si="42"/>
        <v/>
      </c>
      <c r="Q257" s="10">
        <f t="shared" si="39"/>
        <v>0</v>
      </c>
      <c r="R257" s="21">
        <f t="shared" si="43"/>
        <v>0</v>
      </c>
    </row>
    <row r="258" spans="1:19" s="9" customFormat="1" x14ac:dyDescent="0.25">
      <c r="A25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cours2",IF(AND(H258&gt;0,H259&gt;0),"en cours",IF(AND(O258=0,P258=0),"",)))))</f>
        <v>0</v>
      </c>
      <c r="B258" s="59"/>
      <c r="C258" s="59"/>
      <c r="D258" s="59"/>
      <c r="E258" s="59"/>
      <c r="F258" s="59"/>
      <c r="G258" s="59"/>
      <c r="H258" s="63"/>
      <c r="I258" s="10"/>
      <c r="J258" s="10" t="str">
        <f t="shared" si="40"/>
        <v/>
      </c>
      <c r="K258" s="10" t="str">
        <f t="shared" si="35"/>
        <v/>
      </c>
      <c r="L258" s="12">
        <f>IF(Tableau4[[#This Row],[Status]]=0,0,IF(Tableau4[[#This Row],[Status]]="en cours2",L257,IF(K258="normal",VLOOKUP(LEFT(D258,1),BDD!$A$9:$N$18,9,FALSE),VLOOKUP(LEFT(D258,1),BDD!$A$9:$N$18,10,FALSE))))</f>
        <v>0</v>
      </c>
      <c r="M258" s="65"/>
      <c r="N258" s="11" t="str">
        <f>IF(H258="","",(E258-(F258+G258))*(1-BDD!C$4))</f>
        <v/>
      </c>
      <c r="O258" s="11" t="str">
        <f t="shared" si="41"/>
        <v/>
      </c>
      <c r="P258" s="11" t="str">
        <f t="shared" si="42"/>
        <v/>
      </c>
      <c r="Q258" s="10">
        <f t="shared" si="39"/>
        <v>0</v>
      </c>
      <c r="R258" s="21">
        <f t="shared" si="43"/>
        <v>0</v>
      </c>
    </row>
    <row r="259" spans="1:19" s="9" customFormat="1" x14ac:dyDescent="0.25">
      <c r="A25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cours2",IF(AND(H259&gt;0,H260&gt;0),"en cours",IF(AND(O259=0,P259=0),"",)))))</f>
        <v>0</v>
      </c>
      <c r="B259" s="59"/>
      <c r="C259" s="59"/>
      <c r="D259" s="59"/>
      <c r="E259" s="59"/>
      <c r="F259" s="59"/>
      <c r="G259" s="59"/>
      <c r="H259" s="63"/>
      <c r="I259" s="10"/>
      <c r="J259" s="10" t="str">
        <f t="shared" si="40"/>
        <v/>
      </c>
      <c r="K259" s="10" t="str">
        <f t="shared" si="35"/>
        <v/>
      </c>
      <c r="L259" s="12">
        <f>IF(Tableau4[[#This Row],[Status]]=0,0,IF(Tableau4[[#This Row],[Status]]="en cours2",L258,IF(K259="normal",VLOOKUP(LEFT(D259,1),BDD!$A$9:$N$18,9,FALSE),VLOOKUP(LEFT(D259,1),BDD!$A$9:$N$18,10,FALSE))))</f>
        <v>0</v>
      </c>
      <c r="M259" s="65"/>
      <c r="N259" s="11" t="str">
        <f>IF(H259="","",(E259-(F259+G259))*(1-BDD!C$4))</f>
        <v/>
      </c>
      <c r="O259" s="11" t="str">
        <f t="shared" si="41"/>
        <v/>
      </c>
      <c r="P259" s="11" t="str">
        <f t="shared" si="42"/>
        <v/>
      </c>
      <c r="Q259" s="10">
        <f t="shared" si="39"/>
        <v>0</v>
      </c>
      <c r="R259" s="21">
        <f t="shared" si="43"/>
        <v>0</v>
      </c>
    </row>
    <row r="260" spans="1:19" s="9" customFormat="1" x14ac:dyDescent="0.25">
      <c r="A26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cours2",IF(AND(H260&gt;0,H261&gt;0),"en cours",IF(AND(O260=0,P260=0),"",)))))</f>
        <v>0</v>
      </c>
      <c r="B260" s="59"/>
      <c r="C260" s="59"/>
      <c r="D260" s="59"/>
      <c r="E260" s="59"/>
      <c r="F260" s="59"/>
      <c r="G260" s="59"/>
      <c r="H260" s="63"/>
      <c r="I260" s="10"/>
      <c r="J260" s="10" t="str">
        <f t="shared" si="40"/>
        <v/>
      </c>
      <c r="K260" s="10" t="str">
        <f t="shared" si="35"/>
        <v/>
      </c>
      <c r="L260" s="12">
        <f>IF(Tableau4[[#This Row],[Status]]=0,0,IF(Tableau4[[#This Row],[Status]]="en cours2",L259,IF(K260="normal",VLOOKUP(LEFT(D260,1),BDD!$A$9:$N$18,9,FALSE),VLOOKUP(LEFT(D260,1),BDD!$A$9:$N$18,10,FALSE))))</f>
        <v>0</v>
      </c>
      <c r="M260" s="65"/>
      <c r="N260" s="11" t="str">
        <f>IF(H260="","",(E260-(F260+G260))*(1-BDD!C$4))</f>
        <v/>
      </c>
      <c r="O260" s="11" t="str">
        <f t="shared" si="41"/>
        <v/>
      </c>
      <c r="P260" s="11" t="str">
        <f t="shared" si="42"/>
        <v/>
      </c>
      <c r="Q260" s="10">
        <f t="shared" si="39"/>
        <v>0</v>
      </c>
      <c r="R260" s="21">
        <f t="shared" si="43"/>
        <v>0</v>
      </c>
    </row>
    <row r="261" spans="1:19" s="9" customFormat="1" x14ac:dyDescent="0.25">
      <c r="A26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cours2",IF(AND(H261&gt;0,H262&gt;0),"en cours",IF(AND(O261=0,P261=0),"",)))))</f>
        <v>0</v>
      </c>
      <c r="B261" s="59"/>
      <c r="C261" s="59"/>
      <c r="D261" s="59"/>
      <c r="E261" s="59"/>
      <c r="F261" s="59"/>
      <c r="G261" s="59"/>
      <c r="H261" s="63"/>
      <c r="I261" s="10"/>
      <c r="J261" s="10" t="str">
        <f t="shared" si="40"/>
        <v/>
      </c>
      <c r="K261" s="10" t="str">
        <f t="shared" si="35"/>
        <v/>
      </c>
      <c r="L261" s="12">
        <f>IF(Tableau4[[#This Row],[Status]]=0,0,IF(Tableau4[[#This Row],[Status]]="en cours2",L260,IF(K261="normal",VLOOKUP(LEFT(D261,1),BDD!$A$9:$N$18,9,FALSE),VLOOKUP(LEFT(D261,1),BDD!$A$9:$N$18,10,FALSE))))</f>
        <v>0</v>
      </c>
      <c r="M261" s="65"/>
      <c r="N261" s="11" t="str">
        <f>IF(H261="","",(E261-(F261+G261))*(1-BDD!C$4))</f>
        <v/>
      </c>
      <c r="O261" s="11" t="str">
        <f t="shared" si="41"/>
        <v/>
      </c>
      <c r="P261" s="11" t="str">
        <f t="shared" si="42"/>
        <v/>
      </c>
      <c r="Q261" s="10">
        <f t="shared" si="39"/>
        <v>0</v>
      </c>
      <c r="R261" s="21">
        <f t="shared" si="43"/>
        <v>0</v>
      </c>
    </row>
    <row r="262" spans="1:19" s="9" customFormat="1" x14ac:dyDescent="0.25">
      <c r="A26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cours2",IF(AND(H262&gt;0,H263&gt;0),"en cours",IF(AND(O262=0,P262=0),"",)))))</f>
        <v>0</v>
      </c>
      <c r="B262" s="59"/>
      <c r="C262" s="59"/>
      <c r="D262" s="59"/>
      <c r="E262" s="59"/>
      <c r="F262" s="59"/>
      <c r="G262" s="59"/>
      <c r="H262" s="63"/>
      <c r="I262" s="10"/>
      <c r="J262" s="10" t="str">
        <f t="shared" si="40"/>
        <v/>
      </c>
      <c r="K262" s="10" t="str">
        <f t="shared" si="35"/>
        <v/>
      </c>
      <c r="L262" s="12">
        <f>IF(Tableau4[[#This Row],[Status]]=0,0,IF(Tableau4[[#This Row],[Status]]="en cours2",L261,IF(K262="normal",VLOOKUP(LEFT(D262,1),BDD!$A$9:$N$18,9,FALSE),VLOOKUP(LEFT(D262,1),BDD!$A$9:$N$18,10,FALSE))))</f>
        <v>0</v>
      </c>
      <c r="M262" s="65"/>
      <c r="N262" s="11" t="str">
        <f>IF(H262="","",(E262-(F262+G262))*(1-BDD!C$4))</f>
        <v/>
      </c>
      <c r="O262" s="11" t="str">
        <f t="shared" si="41"/>
        <v/>
      </c>
      <c r="P262" s="11" t="str">
        <f t="shared" si="42"/>
        <v/>
      </c>
      <c r="Q262" s="10">
        <f t="shared" si="39"/>
        <v>0</v>
      </c>
      <c r="R262" s="21">
        <f t="shared" si="43"/>
        <v>0</v>
      </c>
    </row>
    <row r="263" spans="1:19" s="9" customFormat="1" x14ac:dyDescent="0.25">
      <c r="A26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cours2",IF(AND(H263&gt;0,H264&gt;0),"en cours",IF(AND(O263=0,P263=0),"",)))))</f>
        <v>0</v>
      </c>
      <c r="B263" s="59"/>
      <c r="C263" s="59"/>
      <c r="D263" s="59"/>
      <c r="E263" s="59"/>
      <c r="F263" s="59"/>
      <c r="G263" s="59"/>
      <c r="H263" s="63"/>
      <c r="I263" s="10"/>
      <c r="J263" s="10" t="str">
        <f t="shared" si="40"/>
        <v/>
      </c>
      <c r="K263" s="10" t="str">
        <f t="shared" si="35"/>
        <v/>
      </c>
      <c r="L263" s="12">
        <f>IF(Tableau4[[#This Row],[Status]]=0,0,IF(Tableau4[[#This Row],[Status]]="en cours2",L262,IF(K263="normal",VLOOKUP(LEFT(D263,1),BDD!$A$9:$N$18,9,FALSE),VLOOKUP(LEFT(D263,1),BDD!$A$9:$N$18,10,FALSE))))</f>
        <v>0</v>
      </c>
      <c r="M263" s="65"/>
      <c r="N263" s="11" t="str">
        <f>IF(H263="","",(E263-(F263+G263))*(1-BDD!C$4))</f>
        <v/>
      </c>
      <c r="O263" s="11" t="str">
        <f t="shared" si="41"/>
        <v/>
      </c>
      <c r="P263" s="11" t="str">
        <f t="shared" si="42"/>
        <v/>
      </c>
      <c r="Q263" s="10">
        <f t="shared" si="39"/>
        <v>0</v>
      </c>
      <c r="R263" s="21">
        <f t="shared" si="43"/>
        <v>0</v>
      </c>
    </row>
    <row r="264" spans="1:19" s="9" customFormat="1" x14ac:dyDescent="0.25">
      <c r="A26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cours2",IF(AND(H264&gt;0,H265&gt;0),"en cours",IF(AND(O264=0,P264=0),"",)))))</f>
        <v>0</v>
      </c>
      <c r="B264" s="59"/>
      <c r="C264" s="59"/>
      <c r="D264" s="59"/>
      <c r="E264" s="59"/>
      <c r="F264" s="59"/>
      <c r="G264" s="59"/>
      <c r="H264" s="63"/>
      <c r="I264" s="10"/>
      <c r="J264" s="10" t="str">
        <f t="shared" si="40"/>
        <v/>
      </c>
      <c r="K264" s="10" t="str">
        <f t="shared" si="35"/>
        <v/>
      </c>
      <c r="L264" s="12">
        <f>IF(Tableau4[[#This Row],[Status]]=0,0,IF(Tableau4[[#This Row],[Status]]="en cours2",L263,IF(K264="normal",VLOOKUP(LEFT(D264,1),BDD!$A$9:$N$18,9,FALSE),VLOOKUP(LEFT(D264,1),BDD!$A$9:$N$18,10,FALSE))))</f>
        <v>0</v>
      </c>
      <c r="M264" s="65"/>
      <c r="N264" s="11" t="str">
        <f>IF(H264="","",(E264-(F264+G264))*(1-BDD!C$4))</f>
        <v/>
      </c>
      <c r="O264" s="11" t="str">
        <f t="shared" si="41"/>
        <v/>
      </c>
      <c r="P264" s="11" t="str">
        <f t="shared" si="42"/>
        <v/>
      </c>
      <c r="Q264" s="10">
        <f t="shared" si="39"/>
        <v>0</v>
      </c>
      <c r="R264" s="21">
        <f t="shared" si="43"/>
        <v>0</v>
      </c>
    </row>
    <row r="265" spans="1:19" s="9" customFormat="1" x14ac:dyDescent="0.25">
      <c r="A26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cours2",IF(AND(H265&gt;0,H266&gt;0),"en cours",IF(AND(O265=0,P265=0),"",)))))</f>
        <v>0</v>
      </c>
      <c r="B265" s="59"/>
      <c r="C265" s="59"/>
      <c r="D265" s="59"/>
      <c r="E265" s="59"/>
      <c r="F265" s="59"/>
      <c r="G265" s="59"/>
      <c r="H265" s="63"/>
      <c r="I265" s="10"/>
      <c r="J265" s="10" t="str">
        <f t="shared" si="40"/>
        <v/>
      </c>
      <c r="K265" s="10" t="str">
        <f t="shared" si="35"/>
        <v/>
      </c>
      <c r="L265" s="12">
        <f>IF(Tableau4[[#This Row],[Status]]=0,0,IF(Tableau4[[#This Row],[Status]]="en cours2",L264,IF(K265="normal",VLOOKUP(LEFT(D265,1),BDD!$A$9:$N$18,9,FALSE),VLOOKUP(LEFT(D265,1),BDD!$A$9:$N$18,10,FALSE))))</f>
        <v>0</v>
      </c>
      <c r="M265" s="65"/>
      <c r="N265" s="11" t="str">
        <f>IF(H265="","",(E265-(F265+G265))*(1-BDD!C$4))</f>
        <v/>
      </c>
      <c r="O265" s="11" t="str">
        <f t="shared" si="41"/>
        <v/>
      </c>
      <c r="P265" s="11" t="str">
        <f t="shared" si="42"/>
        <v/>
      </c>
      <c r="Q265" s="10">
        <f t="shared" si="39"/>
        <v>0</v>
      </c>
      <c r="R265" s="21">
        <f t="shared" si="43"/>
        <v>0</v>
      </c>
    </row>
    <row r="266" spans="1:19" s="9" customFormat="1" x14ac:dyDescent="0.25">
      <c r="A26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cours2",IF(AND(H266&gt;0,H267&gt;0),"en cours",IF(AND(O266=0,P266=0),"",)))))</f>
        <v>0</v>
      </c>
      <c r="B266" s="59"/>
      <c r="C266" s="59"/>
      <c r="D266" s="59"/>
      <c r="E266" s="63"/>
      <c r="F266" s="63"/>
      <c r="G266" s="59"/>
      <c r="H266" s="63"/>
      <c r="I266" s="10"/>
      <c r="J266" s="10" t="str">
        <f t="shared" si="40"/>
        <v/>
      </c>
      <c r="K266" s="10" t="str">
        <f t="shared" si="35"/>
        <v/>
      </c>
      <c r="L266" s="12">
        <f>IF(Tableau4[[#This Row],[Status]]=0,0,IF(Tableau4[[#This Row],[Status]]="en cours2",L265,IF(K266="normal",VLOOKUP(LEFT(D266,1),BDD!$A$9:$N$18,9,FALSE),VLOOKUP(LEFT(D266,1),BDD!$A$9:$N$18,10,FALSE))))</f>
        <v>0</v>
      </c>
      <c r="M266" s="65"/>
      <c r="N266" s="11" t="str">
        <f>IF(H266="","",(E266-(F266+G266))*(1-BDD!C$4))</f>
        <v/>
      </c>
      <c r="O266" s="11" t="str">
        <f t="shared" si="41"/>
        <v/>
      </c>
      <c r="P266" s="11" t="str">
        <f t="shared" si="42"/>
        <v/>
      </c>
      <c r="Q266" s="10">
        <f t="shared" si="39"/>
        <v>0</v>
      </c>
      <c r="R266" s="21">
        <f t="shared" si="43"/>
        <v>0</v>
      </c>
    </row>
    <row r="267" spans="1:19" s="9" customFormat="1" x14ac:dyDescent="0.25">
      <c r="A26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cours2",IF(AND(H267&gt;0,H268&gt;0),"en cours",IF(AND(O267=0,P267=0),"",)))))</f>
        <v>0</v>
      </c>
      <c r="B267" s="59"/>
      <c r="C267" s="59"/>
      <c r="D267" s="59"/>
      <c r="E267" s="59"/>
      <c r="F267" s="59"/>
      <c r="G267" s="59"/>
      <c r="H267" s="63"/>
      <c r="I267" s="10"/>
      <c r="J267" s="10" t="str">
        <f t="shared" si="40"/>
        <v/>
      </c>
      <c r="K267" s="10" t="str">
        <f t="shared" si="35"/>
        <v/>
      </c>
      <c r="L267" s="12">
        <f>IF(Tableau4[[#This Row],[Status]]=0,0,IF(Tableau4[[#This Row],[Status]]="en cours2",L266,IF(K267="normal",VLOOKUP(LEFT(D267,1),BDD!$A$9:$N$18,9,FALSE),VLOOKUP(LEFT(D267,1),BDD!$A$9:$N$18,10,FALSE))))</f>
        <v>0</v>
      </c>
      <c r="M267" s="65"/>
      <c r="N267" s="11" t="str">
        <f>IF(H267="","",(E267-(F267+G267))*(1-BDD!C$4))</f>
        <v/>
      </c>
      <c r="O267" s="11" t="str">
        <f t="shared" si="41"/>
        <v/>
      </c>
      <c r="P267" s="11" t="str">
        <f t="shared" si="42"/>
        <v/>
      </c>
      <c r="Q267" s="10">
        <f t="shared" si="39"/>
        <v>0</v>
      </c>
      <c r="R267" s="21">
        <f t="shared" si="43"/>
        <v>0</v>
      </c>
    </row>
    <row r="268" spans="1:19" s="9" customFormat="1" x14ac:dyDescent="0.25">
      <c r="A26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cours2",IF(AND(H268&gt;0,H269&gt;0),"en cours",IF(AND(O268=0,P268=0),"",)))))</f>
        <v>0</v>
      </c>
      <c r="B268" s="59"/>
      <c r="C268" s="59"/>
      <c r="D268" s="59"/>
      <c r="E268" s="63"/>
      <c r="F268" s="63"/>
      <c r="G268" s="59"/>
      <c r="H268" s="63"/>
      <c r="I268" s="10"/>
      <c r="J268" s="10" t="str">
        <f t="shared" si="40"/>
        <v/>
      </c>
      <c r="K268" s="10" t="str">
        <f t="shared" si="35"/>
        <v/>
      </c>
      <c r="L268" s="12">
        <f>IF(Tableau4[[#This Row],[Status]]=0,0,IF(Tableau4[[#This Row],[Status]]="en cours2",L267,IF(K268="normal",VLOOKUP(LEFT(D268,1),BDD!$A$9:$N$18,9,FALSE),VLOOKUP(LEFT(D268,1),BDD!$A$9:$N$18,10,FALSE))))</f>
        <v>0</v>
      </c>
      <c r="M268" s="65"/>
      <c r="N268" s="11" t="str">
        <f>IF(H268="","",(E268-(F268+G268))*(1-BDD!C$4))</f>
        <v/>
      </c>
      <c r="O268" s="11" t="str">
        <f t="shared" si="41"/>
        <v/>
      </c>
      <c r="P268" s="11" t="str">
        <f t="shared" si="42"/>
        <v/>
      </c>
      <c r="Q268" s="10">
        <f t="shared" si="39"/>
        <v>0</v>
      </c>
      <c r="R268" s="21">
        <f t="shared" si="43"/>
        <v>0</v>
      </c>
    </row>
    <row r="269" spans="1:19" s="9" customFormat="1" x14ac:dyDescent="0.25">
      <c r="A26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cours2",IF(AND(H269&gt;0,H270&gt;0),"en cours",IF(AND(O269=0,P269=0),"",)))))</f>
        <v>0</v>
      </c>
      <c r="B269" s="59"/>
      <c r="C269" s="59"/>
      <c r="D269" s="59"/>
      <c r="E269" s="59"/>
      <c r="F269" s="59"/>
      <c r="G269" s="59"/>
      <c r="H269" s="63"/>
      <c r="I269" s="10"/>
      <c r="J269" s="10" t="str">
        <f t="shared" si="40"/>
        <v/>
      </c>
      <c r="K269" s="10" t="str">
        <f t="shared" si="35"/>
        <v/>
      </c>
      <c r="L269" s="12">
        <f>IF(Tableau4[[#This Row],[Status]]=0,0,IF(Tableau4[[#This Row],[Status]]="en cours2",L268,IF(K269="normal",VLOOKUP(LEFT(D269,1),BDD!$A$9:$N$18,9,FALSE),VLOOKUP(LEFT(D269,1),BDD!$A$9:$N$18,10,FALSE))))</f>
        <v>0</v>
      </c>
      <c r="M269" s="65"/>
      <c r="N269" s="11" t="str">
        <f>IF(H269="","",(E269-(F269+G269))*(1-BDD!C$4))</f>
        <v/>
      </c>
      <c r="O269" s="11" t="str">
        <f t="shared" si="41"/>
        <v/>
      </c>
      <c r="P269" s="11" t="str">
        <f t="shared" si="42"/>
        <v/>
      </c>
      <c r="Q269" s="10">
        <f t="shared" si="39"/>
        <v>0</v>
      </c>
      <c r="R269" s="21">
        <f t="shared" si="43"/>
        <v>0</v>
      </c>
    </row>
    <row r="270" spans="1:19" s="9" customFormat="1" x14ac:dyDescent="0.25">
      <c r="A27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cours2",IF(AND(H270&gt;0,H271&gt;0),"en cours",IF(AND(O270=0,P270=0),"",)))))</f>
        <v>0</v>
      </c>
      <c r="B270" s="59"/>
      <c r="C270" s="59"/>
      <c r="D270" s="59"/>
      <c r="E270" s="63"/>
      <c r="F270" s="63"/>
      <c r="G270" s="59"/>
      <c r="H270" s="63"/>
      <c r="I270" s="10"/>
      <c r="J270" s="10" t="str">
        <f t="shared" si="40"/>
        <v/>
      </c>
      <c r="K270" s="10" t="str">
        <f t="shared" si="35"/>
        <v/>
      </c>
      <c r="L270" s="12">
        <f>IF(Tableau4[[#This Row],[Status]]=0,0,IF(Tableau4[[#This Row],[Status]]="en cours2",L269,IF(K270="normal",VLOOKUP(LEFT(D270,1),BDD!$A$9:$N$18,9,FALSE),VLOOKUP(LEFT(D270,1),BDD!$A$9:$N$18,10,FALSE))))</f>
        <v>0</v>
      </c>
      <c r="M270" s="65"/>
      <c r="N270" s="11" t="str">
        <f>IF(H270="","",(E270-(F270+G270))*(1-BDD!C$4))</f>
        <v/>
      </c>
      <c r="O270" s="11" t="str">
        <f t="shared" si="41"/>
        <v/>
      </c>
      <c r="P270" s="11" t="str">
        <f t="shared" si="42"/>
        <v/>
      </c>
      <c r="Q270" s="10">
        <f t="shared" si="39"/>
        <v>0</v>
      </c>
      <c r="R270" s="21">
        <f t="shared" si="43"/>
        <v>0</v>
      </c>
    </row>
    <row r="271" spans="1:19" x14ac:dyDescent="0.25">
      <c r="A27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cours2",IF(AND(H271&gt;0,H272&gt;0),"en cours",IF(AND(O271=0,P271=0),"",)))))</f>
        <v>0</v>
      </c>
      <c r="B271" s="59"/>
      <c r="C271" s="59"/>
      <c r="D271" s="59"/>
      <c r="E271" s="59"/>
      <c r="F271" s="59"/>
      <c r="G271" s="59"/>
      <c r="H271" s="63"/>
      <c r="I271" s="10"/>
      <c r="J271" s="10" t="str">
        <f t="shared" si="40"/>
        <v/>
      </c>
      <c r="K271" s="10" t="str">
        <f t="shared" si="35"/>
        <v/>
      </c>
      <c r="L271" s="12">
        <f>IF(Tableau4[[#This Row],[Status]]=0,0,IF(Tableau4[[#This Row],[Status]]="en cours2",L270,IF(K271="normal",VLOOKUP(LEFT(D271,1),BDD!$A$9:$N$18,9,FALSE),VLOOKUP(LEFT(D271,1),BDD!$A$9:$N$18,10,FALSE))))</f>
        <v>0</v>
      </c>
      <c r="M271" s="65"/>
      <c r="N271" s="11" t="str">
        <f>IF(H271="","",(E271-(F271+G271))*(1-BDD!C$4))</f>
        <v/>
      </c>
      <c r="O271" s="11" t="str">
        <f t="shared" si="41"/>
        <v/>
      </c>
      <c r="P271" s="11" t="str">
        <f t="shared" si="42"/>
        <v/>
      </c>
      <c r="Q271" s="10">
        <f t="shared" si="39"/>
        <v>0</v>
      </c>
      <c r="R271" s="21">
        <f t="shared" si="43"/>
        <v>0</v>
      </c>
      <c r="S271"/>
    </row>
    <row r="272" spans="1:19" x14ac:dyDescent="0.25">
      <c r="A27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cours2",IF(AND(H272&gt;0,H273&gt;0),"en cours",IF(AND(O272=0,P272=0),"",)))))</f>
        <v>0</v>
      </c>
      <c r="B272" s="59"/>
      <c r="C272" s="59"/>
      <c r="D272" s="59"/>
      <c r="E272" s="63"/>
      <c r="F272" s="63"/>
      <c r="G272" s="63"/>
      <c r="H272" s="63"/>
      <c r="I272" s="10"/>
      <c r="J272" s="10" t="str">
        <f t="shared" si="40"/>
        <v/>
      </c>
      <c r="K272" s="10" t="str">
        <f t="shared" si="35"/>
        <v/>
      </c>
      <c r="L272" s="12">
        <f>IF(Tableau4[[#This Row],[Status]]=0,0,IF(Tableau4[[#This Row],[Status]]="en cours2",L271,IF(K272="normal",VLOOKUP(LEFT(D272,1),BDD!$A$9:$N$18,9,FALSE),VLOOKUP(LEFT(D272,1),BDD!$A$9:$N$18,10,FALSE))))</f>
        <v>0</v>
      </c>
      <c r="M272" s="65"/>
      <c r="N272" s="11" t="str">
        <f>IF(H272="","",(E272-(F272+G272))*(1-BDD!C$4))</f>
        <v/>
      </c>
      <c r="O272" s="11" t="str">
        <f t="shared" si="41"/>
        <v/>
      </c>
      <c r="P272" s="11" t="str">
        <f t="shared" si="42"/>
        <v/>
      </c>
      <c r="Q272" s="10">
        <f t="shared" si="39"/>
        <v>0</v>
      </c>
      <c r="R272" s="21">
        <f t="shared" si="43"/>
        <v>0</v>
      </c>
      <c r="S272"/>
    </row>
    <row r="273" spans="1:19" x14ac:dyDescent="0.25">
      <c r="A27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cours2",IF(AND(H273&gt;0,H274&gt;0),"en cours",IF(AND(O273=0,P273=0),"",)))))</f>
        <v>0</v>
      </c>
      <c r="B273" s="59"/>
      <c r="C273" s="59"/>
      <c r="D273" s="59"/>
      <c r="E273" s="59"/>
      <c r="F273" s="63"/>
      <c r="G273" s="63"/>
      <c r="H273" s="63"/>
      <c r="I273" s="10"/>
      <c r="J273" s="10" t="str">
        <f t="shared" si="40"/>
        <v/>
      </c>
      <c r="K273" s="10" t="str">
        <f t="shared" si="35"/>
        <v/>
      </c>
      <c r="L273" s="12">
        <f>IF(Tableau4[[#This Row],[Status]]=0,0,IF(Tableau4[[#This Row],[Status]]="en cours2",L272,IF(K273="normal",VLOOKUP(LEFT(D273,1),BDD!$A$9:$N$18,9,FALSE),VLOOKUP(LEFT(D273,1),BDD!$A$9:$N$18,10,FALSE))))</f>
        <v>0</v>
      </c>
      <c r="M273" s="65"/>
      <c r="N273" s="11" t="str">
        <f>IF(H273="","",(E273-(F273+G273))*(1-BDD!C$4))</f>
        <v/>
      </c>
      <c r="O273" s="11" t="str">
        <f t="shared" si="41"/>
        <v/>
      </c>
      <c r="P273" s="11" t="str">
        <f t="shared" si="42"/>
        <v/>
      </c>
      <c r="Q273" s="10">
        <f t="shared" si="39"/>
        <v>0</v>
      </c>
      <c r="R273" s="21">
        <f t="shared" si="43"/>
        <v>0</v>
      </c>
      <c r="S273"/>
    </row>
    <row r="274" spans="1:19" x14ac:dyDescent="0.25">
      <c r="A27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cours2",IF(AND(H274&gt;0,H275&gt;0),"en cours",IF(AND(O274=0,P274=0),"",)))))</f>
        <v>0</v>
      </c>
      <c r="B274" s="59"/>
      <c r="C274" s="59"/>
      <c r="D274" s="59"/>
      <c r="E274" s="63"/>
      <c r="F274" s="63"/>
      <c r="G274" s="63"/>
      <c r="H274" s="63"/>
      <c r="I274" s="10"/>
      <c r="J274" s="10" t="str">
        <f t="shared" si="40"/>
        <v/>
      </c>
      <c r="K274" s="10" t="str">
        <f t="shared" si="35"/>
        <v/>
      </c>
      <c r="L274" s="12">
        <f>IF(Tableau4[[#This Row],[Status]]=0,0,IF(Tableau4[[#This Row],[Status]]="en cours2",L273,IF(K274="normal",VLOOKUP(LEFT(D274,1),BDD!$A$9:$N$18,9,FALSE),VLOOKUP(LEFT(D274,1),BDD!$A$9:$N$18,10,FALSE))))</f>
        <v>0</v>
      </c>
      <c r="M274" s="65"/>
      <c r="N274" s="11" t="str">
        <f>IF(H274="","",(E274-(F274+G274))*(1-BDD!C$4))</f>
        <v/>
      </c>
      <c r="O274" s="11" t="str">
        <f t="shared" si="41"/>
        <v/>
      </c>
      <c r="P274" s="11" t="str">
        <f t="shared" si="42"/>
        <v/>
      </c>
      <c r="Q274" s="10">
        <f t="shared" si="39"/>
        <v>0</v>
      </c>
      <c r="R274" s="21">
        <f t="shared" si="43"/>
        <v>0</v>
      </c>
      <c r="S274"/>
    </row>
    <row r="275" spans="1:19" x14ac:dyDescent="0.25">
      <c r="A27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cours2",IF(AND(H275&gt;0,H276&gt;0),"en cours",IF(AND(O275=0,P275=0),"",)))))</f>
        <v>0</v>
      </c>
      <c r="B275" s="59"/>
      <c r="C275" s="59"/>
      <c r="D275" s="59"/>
      <c r="E275" s="59"/>
      <c r="F275" s="63"/>
      <c r="G275" s="63"/>
      <c r="H275" s="63"/>
      <c r="I275" s="10"/>
      <c r="J275" s="10" t="str">
        <f t="shared" si="40"/>
        <v/>
      </c>
      <c r="K275" s="10" t="str">
        <f t="shared" si="35"/>
        <v/>
      </c>
      <c r="L275" s="12">
        <f>IF(Tableau4[[#This Row],[Status]]=0,0,IF(Tableau4[[#This Row],[Status]]="en cours2",L274,IF(K275="normal",VLOOKUP(LEFT(D275,1),BDD!$A$9:$N$18,9,FALSE),VLOOKUP(LEFT(D275,1),BDD!$A$9:$N$18,10,FALSE))))</f>
        <v>0</v>
      </c>
      <c r="M275" s="65"/>
      <c r="N275" s="11" t="str">
        <f>IF(H275="","",(E275-(F275+G275))*(1-BDD!C$4))</f>
        <v/>
      </c>
      <c r="O275" s="11" t="str">
        <f t="shared" si="41"/>
        <v/>
      </c>
      <c r="P275" s="11" t="str">
        <f t="shared" si="42"/>
        <v/>
      </c>
      <c r="Q275" s="10">
        <f t="shared" si="39"/>
        <v>0</v>
      </c>
      <c r="R275" s="21">
        <f t="shared" si="43"/>
        <v>0</v>
      </c>
      <c r="S275"/>
    </row>
    <row r="276" spans="1:19" x14ac:dyDescent="0.25">
      <c r="A27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cours2",IF(AND(H276&gt;0,H277&gt;0),"en cours",IF(AND(O276=0,P276=0),"",)))))</f>
        <v>0</v>
      </c>
      <c r="B276" s="59"/>
      <c r="C276" s="59"/>
      <c r="D276" s="59"/>
      <c r="E276" s="63"/>
      <c r="F276" s="59"/>
      <c r="G276" s="59"/>
      <c r="H276" s="63"/>
      <c r="I276" s="10"/>
      <c r="J276" s="10" t="str">
        <f t="shared" ref="J276:J311" si="44">IF(D276="","",A$210)</f>
        <v/>
      </c>
      <c r="K276" s="10" t="str">
        <f t="shared" ref="K276:K311" si="45">IF(C276="","",IF(AND(F277&gt;0,F277=F276,OR(AND(G277&gt;=0,G277=G276))),"exclu",IF(OR(F276&lt;&gt;0,G276&lt;&gt;0),"normal","exclu")))</f>
        <v/>
      </c>
      <c r="L276" s="12">
        <f>IF(Tableau4[[#This Row],[Status]]=0,0,IF(Tableau4[[#This Row],[Status]]="en cours2",L275,IF(K276="normal",VLOOKUP(LEFT(D276,1),BDD!$A$9:$N$18,9,FALSE),VLOOKUP(LEFT(D276,1),BDD!$A$9:$N$18,10,FALSE))))</f>
        <v>0</v>
      </c>
      <c r="M276" s="65"/>
      <c r="N276" s="11" t="str">
        <f>IF(H276="","",(E276-(F276+G276))*(1-BDD!C$4))</f>
        <v/>
      </c>
      <c r="O276" s="11" t="str">
        <f t="shared" ref="O276:O311" si="46">IF(C276&lt;&gt;"",F277,"")</f>
        <v/>
      </c>
      <c r="P276" s="11" t="str">
        <f t="shared" ref="P276:P311" si="47">IF(C276&lt;&gt;"",G277,"")</f>
        <v/>
      </c>
      <c r="Q276" s="10">
        <f t="shared" si="39"/>
        <v>0</v>
      </c>
      <c r="R276" s="21">
        <f t="shared" ref="R276:R307" si="48">IF(OR(L276="",C276=""),0,Q276/1000*IF(M276=0,L276,M276))</f>
        <v>0</v>
      </c>
      <c r="S276"/>
    </row>
    <row r="277" spans="1:19" x14ac:dyDescent="0.25">
      <c r="A27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cours2",IF(AND(H277&gt;0,H278&gt;0),"en cours",IF(AND(O277=0,P277=0),"",)))))</f>
        <v>0</v>
      </c>
      <c r="B277" s="59"/>
      <c r="C277" s="59"/>
      <c r="D277" s="59"/>
      <c r="E277" s="59"/>
      <c r="F277" s="59"/>
      <c r="G277" s="59"/>
      <c r="H277" s="63"/>
      <c r="I277" s="10"/>
      <c r="J277" s="10" t="str">
        <f t="shared" si="44"/>
        <v/>
      </c>
      <c r="K277" s="10" t="str">
        <f t="shared" si="45"/>
        <v/>
      </c>
      <c r="L277" s="12">
        <f>IF(Tableau4[[#This Row],[Status]]=0,0,IF(Tableau4[[#This Row],[Status]]="en cours2",L276,IF(K277="normal",VLOOKUP(LEFT(D277,1),BDD!$A$9:$N$18,9,FALSE),VLOOKUP(LEFT(D277,1),BDD!$A$9:$N$18,10,FALSE))))</f>
        <v>0</v>
      </c>
      <c r="M277" s="65"/>
      <c r="N277" s="11" t="str">
        <f>IF(H277="","",(E277-(F277+G277))*(1-BDD!C$4))</f>
        <v/>
      </c>
      <c r="O277" s="11" t="str">
        <f t="shared" si="46"/>
        <v/>
      </c>
      <c r="P277" s="11" t="str">
        <f t="shared" si="47"/>
        <v/>
      </c>
      <c r="Q277" s="10">
        <f t="shared" ref="Q277:Q311" si="49">IF(C277="",0,IF(AND(O277=0,P277=0),0,SUM(O277)/12))</f>
        <v>0</v>
      </c>
      <c r="R277" s="21">
        <f t="shared" si="48"/>
        <v>0</v>
      </c>
      <c r="S277"/>
    </row>
    <row r="278" spans="1:19" x14ac:dyDescent="0.25">
      <c r="A27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cours2",IF(AND(H278&gt;0,H279&gt;0),"en cours",IF(AND(O278=0,P278=0),"",)))))</f>
        <v>0</v>
      </c>
      <c r="B278" s="59"/>
      <c r="C278" s="59"/>
      <c r="D278" s="59"/>
      <c r="E278" s="63"/>
      <c r="F278" s="59"/>
      <c r="G278" s="59"/>
      <c r="H278" s="63"/>
      <c r="I278" s="10"/>
      <c r="J278" s="10" t="str">
        <f t="shared" si="44"/>
        <v/>
      </c>
      <c r="K278" s="10" t="str">
        <f t="shared" si="45"/>
        <v/>
      </c>
      <c r="L278" s="12">
        <f>IF(Tableau4[[#This Row],[Status]]=0,0,IF(Tableau4[[#This Row],[Status]]="en cours2",L277,IF(K278="normal",VLOOKUP(LEFT(D278,1),BDD!$A$9:$N$18,9,FALSE),VLOOKUP(LEFT(D278,1),BDD!$A$9:$N$18,10,FALSE))))</f>
        <v>0</v>
      </c>
      <c r="M278" s="65"/>
      <c r="N278" s="11" t="str">
        <f>IF(H278="","",(E278-(F278+G278))*(1-BDD!C$4))</f>
        <v/>
      </c>
      <c r="O278" s="11" t="str">
        <f t="shared" si="46"/>
        <v/>
      </c>
      <c r="P278" s="11" t="str">
        <f t="shared" si="47"/>
        <v/>
      </c>
      <c r="Q278" s="10">
        <f t="shared" si="49"/>
        <v>0</v>
      </c>
      <c r="R278" s="21">
        <f t="shared" si="48"/>
        <v>0</v>
      </c>
      <c r="S278"/>
    </row>
    <row r="279" spans="1:19" x14ac:dyDescent="0.25">
      <c r="A27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cours2",IF(AND(H279&gt;0,H280&gt;0),"en cours",IF(AND(O279=0,P279=0),"",)))))</f>
        <v>0</v>
      </c>
      <c r="B279" s="59"/>
      <c r="C279" s="59"/>
      <c r="D279" s="59"/>
      <c r="E279" s="59"/>
      <c r="F279" s="59"/>
      <c r="G279" s="59"/>
      <c r="H279" s="63"/>
      <c r="I279" s="10"/>
      <c r="J279" s="10" t="str">
        <f t="shared" si="44"/>
        <v/>
      </c>
      <c r="K279" s="10" t="str">
        <f t="shared" si="45"/>
        <v/>
      </c>
      <c r="L279" s="12">
        <f>IF(Tableau4[[#This Row],[Status]]=0,0,IF(Tableau4[[#This Row],[Status]]="en cours2",L278,IF(K279="normal",VLOOKUP(LEFT(D279,1),BDD!$A$9:$N$18,9,FALSE),VLOOKUP(LEFT(D279,1),BDD!$A$9:$N$18,10,FALSE))))</f>
        <v>0</v>
      </c>
      <c r="M279" s="65"/>
      <c r="N279" s="11" t="str">
        <f>IF(H279="","",(E279-(F279+G279))*(1-BDD!C$4))</f>
        <v/>
      </c>
      <c r="O279" s="11" t="str">
        <f t="shared" si="46"/>
        <v/>
      </c>
      <c r="P279" s="11" t="str">
        <f t="shared" si="47"/>
        <v/>
      </c>
      <c r="Q279" s="10">
        <f t="shared" si="49"/>
        <v>0</v>
      </c>
      <c r="R279" s="21">
        <f t="shared" si="48"/>
        <v>0</v>
      </c>
      <c r="S279"/>
    </row>
    <row r="280" spans="1:19" x14ac:dyDescent="0.25">
      <c r="A28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cours2",IF(AND(H280&gt;0,H281&gt;0),"en cours",IF(AND(O280=0,P280=0),"",)))))</f>
        <v>0</v>
      </c>
      <c r="B280" s="59"/>
      <c r="C280" s="59"/>
      <c r="D280" s="59"/>
      <c r="E280" s="59"/>
      <c r="F280" s="59"/>
      <c r="G280" s="59"/>
      <c r="H280" s="63"/>
      <c r="I280" s="10"/>
      <c r="J280" s="10" t="str">
        <f t="shared" si="44"/>
        <v/>
      </c>
      <c r="K280" s="10" t="str">
        <f t="shared" si="45"/>
        <v/>
      </c>
      <c r="L280" s="12">
        <f>IF(Tableau4[[#This Row],[Status]]=0,0,IF(Tableau4[[#This Row],[Status]]="en cours2",L279,IF(K280="normal",VLOOKUP(LEFT(D280,1),BDD!$A$9:$N$18,9,FALSE),VLOOKUP(LEFT(D280,1),BDD!$A$9:$N$18,10,FALSE))))</f>
        <v>0</v>
      </c>
      <c r="M280" s="65"/>
      <c r="N280" s="11" t="str">
        <f>IF(H280="","",(E280-(F280+G280))*(1-BDD!C$4))</f>
        <v/>
      </c>
      <c r="O280" s="11" t="str">
        <f t="shared" si="46"/>
        <v/>
      </c>
      <c r="P280" s="11" t="str">
        <f t="shared" si="47"/>
        <v/>
      </c>
      <c r="Q280" s="10">
        <f t="shared" si="49"/>
        <v>0</v>
      </c>
      <c r="R280" s="21">
        <f t="shared" si="48"/>
        <v>0</v>
      </c>
      <c r="S280"/>
    </row>
    <row r="281" spans="1:19" x14ac:dyDescent="0.25">
      <c r="A28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cours2",IF(AND(H281&gt;0,H282&gt;0),"en cours",IF(AND(O281=0,P281=0),"",)))))</f>
        <v>0</v>
      </c>
      <c r="B281" s="59"/>
      <c r="C281" s="59"/>
      <c r="D281" s="59"/>
      <c r="E281" s="59"/>
      <c r="F281" s="59"/>
      <c r="G281" s="59"/>
      <c r="H281" s="63"/>
      <c r="I281" s="10"/>
      <c r="J281" s="10" t="str">
        <f t="shared" si="44"/>
        <v/>
      </c>
      <c r="K281" s="10" t="str">
        <f t="shared" si="45"/>
        <v/>
      </c>
      <c r="L281" s="12">
        <f>IF(Tableau4[[#This Row],[Status]]=0,0,IF(Tableau4[[#This Row],[Status]]="en cours2",L280,IF(K281="normal",VLOOKUP(LEFT(D281,1),BDD!$A$9:$N$18,9,FALSE),VLOOKUP(LEFT(D281,1),BDD!$A$9:$N$18,10,FALSE))))</f>
        <v>0</v>
      </c>
      <c r="M281" s="65"/>
      <c r="N281" s="11" t="str">
        <f>IF(H281="","",(E281-(F281+G281))*(1-BDD!C$4))</f>
        <v/>
      </c>
      <c r="O281" s="11" t="str">
        <f t="shared" si="46"/>
        <v/>
      </c>
      <c r="P281" s="11" t="str">
        <f t="shared" si="47"/>
        <v/>
      </c>
      <c r="Q281" s="10">
        <f t="shared" si="49"/>
        <v>0</v>
      </c>
      <c r="R281" s="21">
        <f t="shared" si="48"/>
        <v>0</v>
      </c>
      <c r="S281"/>
    </row>
    <row r="282" spans="1:19" x14ac:dyDescent="0.25">
      <c r="A28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cours2",IF(AND(H282&gt;0,H283&gt;0),"en cours",IF(AND(O282=0,P282=0),"",)))))</f>
        <v>0</v>
      </c>
      <c r="B282" s="59"/>
      <c r="C282" s="59"/>
      <c r="D282" s="59"/>
      <c r="E282" s="59"/>
      <c r="F282" s="59"/>
      <c r="G282" s="59"/>
      <c r="H282" s="63"/>
      <c r="I282" s="10"/>
      <c r="J282" s="10" t="str">
        <f t="shared" si="44"/>
        <v/>
      </c>
      <c r="K282" s="10" t="str">
        <f t="shared" si="45"/>
        <v/>
      </c>
      <c r="L282" s="12">
        <f>IF(Tableau4[[#This Row],[Status]]=0,0,IF(Tableau4[[#This Row],[Status]]="en cours2",L281,IF(K282="normal",VLOOKUP(LEFT(D282,1),BDD!$A$9:$N$18,9,FALSE),VLOOKUP(LEFT(D282,1),BDD!$A$9:$N$18,10,FALSE))))</f>
        <v>0</v>
      </c>
      <c r="M282" s="65"/>
      <c r="N282" s="11" t="str">
        <f>IF(H282="","",(E282-(F282+G282))*(1-BDD!C$4))</f>
        <v/>
      </c>
      <c r="O282" s="11" t="str">
        <f t="shared" si="46"/>
        <v/>
      </c>
      <c r="P282" s="11" t="str">
        <f t="shared" si="47"/>
        <v/>
      </c>
      <c r="Q282" s="10">
        <f t="shared" si="49"/>
        <v>0</v>
      </c>
      <c r="R282" s="21">
        <f t="shared" si="48"/>
        <v>0</v>
      </c>
      <c r="S282"/>
    </row>
    <row r="283" spans="1:19" x14ac:dyDescent="0.25">
      <c r="A28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cours2",IF(AND(H283&gt;0,H284&gt;0),"en cours",IF(AND(O283=0,P283=0),"",)))))</f>
        <v>0</v>
      </c>
      <c r="B283" s="59"/>
      <c r="C283" s="59"/>
      <c r="D283" s="59"/>
      <c r="E283" s="59"/>
      <c r="F283" s="59"/>
      <c r="G283" s="59"/>
      <c r="H283" s="63"/>
      <c r="I283" s="10"/>
      <c r="J283" s="10" t="str">
        <f t="shared" si="44"/>
        <v/>
      </c>
      <c r="K283" s="10" t="str">
        <f t="shared" si="45"/>
        <v/>
      </c>
      <c r="L283" s="12">
        <f>IF(Tableau4[[#This Row],[Status]]=0,0,IF(Tableau4[[#This Row],[Status]]="en cours2",L282,IF(K283="normal",VLOOKUP(LEFT(D283,1),BDD!$A$9:$N$18,9,FALSE),VLOOKUP(LEFT(D283,1),BDD!$A$9:$N$18,10,FALSE))))</f>
        <v>0</v>
      </c>
      <c r="M283" s="65"/>
      <c r="N283" s="11" t="str">
        <f>IF(H283="","",(E283-(F283+G283))*(1-BDD!C$4))</f>
        <v/>
      </c>
      <c r="O283" s="11" t="str">
        <f t="shared" si="46"/>
        <v/>
      </c>
      <c r="P283" s="11" t="str">
        <f t="shared" si="47"/>
        <v/>
      </c>
      <c r="Q283" s="10">
        <f t="shared" si="49"/>
        <v>0</v>
      </c>
      <c r="R283" s="21">
        <f t="shared" si="48"/>
        <v>0</v>
      </c>
      <c r="S283"/>
    </row>
    <row r="284" spans="1:19" x14ac:dyDescent="0.25">
      <c r="A28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cours2",IF(AND(H284&gt;0,H285&gt;0),"en cours",IF(AND(O284=0,P284=0),"",)))))</f>
        <v>0</v>
      </c>
      <c r="B284" s="59"/>
      <c r="C284" s="59"/>
      <c r="D284" s="59"/>
      <c r="E284" s="59"/>
      <c r="F284" s="59"/>
      <c r="G284" s="59"/>
      <c r="H284" s="63"/>
      <c r="I284" s="10"/>
      <c r="J284" s="10" t="str">
        <f t="shared" si="44"/>
        <v/>
      </c>
      <c r="K284" s="10" t="str">
        <f t="shared" si="45"/>
        <v/>
      </c>
      <c r="L284" s="12">
        <f>IF(Tableau4[[#This Row],[Status]]=0,0,IF(Tableau4[[#This Row],[Status]]="en cours2",L283,IF(K284="normal",VLOOKUP(LEFT(D284,1),BDD!$A$9:$N$18,9,FALSE),VLOOKUP(LEFT(D284,1),BDD!$A$9:$N$18,10,FALSE))))</f>
        <v>0</v>
      </c>
      <c r="M284" s="65"/>
      <c r="N284" s="11" t="str">
        <f>IF(H284="","",(E284-(F284+G284))*(1-BDD!C$4))</f>
        <v/>
      </c>
      <c r="O284" s="11" t="str">
        <f t="shared" si="46"/>
        <v/>
      </c>
      <c r="P284" s="11" t="str">
        <f t="shared" si="47"/>
        <v/>
      </c>
      <c r="Q284" s="10">
        <f t="shared" si="49"/>
        <v>0</v>
      </c>
      <c r="R284" s="21">
        <f t="shared" si="48"/>
        <v>0</v>
      </c>
      <c r="S284"/>
    </row>
    <row r="285" spans="1:19" x14ac:dyDescent="0.25">
      <c r="A28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cours2",IF(AND(H285&gt;0,H286&gt;0),"en cours",IF(AND(O285=0,P285=0),"",)))))</f>
        <v>0</v>
      </c>
      <c r="B285" s="59"/>
      <c r="C285" s="59"/>
      <c r="D285" s="59"/>
      <c r="E285" s="59"/>
      <c r="F285" s="59"/>
      <c r="G285" s="59"/>
      <c r="H285" s="63"/>
      <c r="I285" s="10"/>
      <c r="J285" s="10" t="str">
        <f t="shared" si="44"/>
        <v/>
      </c>
      <c r="K285" s="10" t="str">
        <f t="shared" si="45"/>
        <v/>
      </c>
      <c r="L285" s="12">
        <f>IF(Tableau4[[#This Row],[Status]]=0,0,IF(Tableau4[[#This Row],[Status]]="en cours2",L284,IF(K285="normal",VLOOKUP(LEFT(D285,1),BDD!$A$9:$N$18,9,FALSE),VLOOKUP(LEFT(D285,1),BDD!$A$9:$N$18,10,FALSE))))</f>
        <v>0</v>
      </c>
      <c r="M285" s="65"/>
      <c r="N285" s="11" t="str">
        <f>IF(H285="","",(E285-(F285+G285))*(1-BDD!C$4))</f>
        <v/>
      </c>
      <c r="O285" s="11" t="str">
        <f t="shared" si="46"/>
        <v/>
      </c>
      <c r="P285" s="11" t="str">
        <f t="shared" si="47"/>
        <v/>
      </c>
      <c r="Q285" s="10">
        <f t="shared" si="49"/>
        <v>0</v>
      </c>
      <c r="R285" s="21">
        <f t="shared" si="48"/>
        <v>0</v>
      </c>
      <c r="S285"/>
    </row>
    <row r="286" spans="1:19" x14ac:dyDescent="0.25">
      <c r="A28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cours2",IF(AND(H286&gt;0,H287&gt;0),"en cours",IF(AND(O286=0,P286=0),"",)))))</f>
        <v>0</v>
      </c>
      <c r="B286" s="59"/>
      <c r="C286" s="59"/>
      <c r="D286" s="59"/>
      <c r="E286" s="59"/>
      <c r="F286" s="59"/>
      <c r="G286" s="59"/>
      <c r="H286" s="63"/>
      <c r="I286" s="10"/>
      <c r="J286" s="10" t="str">
        <f t="shared" si="44"/>
        <v/>
      </c>
      <c r="K286" s="10" t="str">
        <f t="shared" si="45"/>
        <v/>
      </c>
      <c r="L286" s="12">
        <f>IF(Tableau4[[#This Row],[Status]]=0,0,IF(Tableau4[[#This Row],[Status]]="en cours2",L285,IF(K286="normal",VLOOKUP(LEFT(D286,1),BDD!$A$9:$N$18,9,FALSE),VLOOKUP(LEFT(D286,1),BDD!$A$9:$N$18,10,FALSE))))</f>
        <v>0</v>
      </c>
      <c r="M286" s="65"/>
      <c r="N286" s="11" t="str">
        <f>IF(H286="","",(E286-(F286+G286))*(1-BDD!C$4))</f>
        <v/>
      </c>
      <c r="O286" s="11" t="str">
        <f t="shared" si="46"/>
        <v/>
      </c>
      <c r="P286" s="11" t="str">
        <f t="shared" si="47"/>
        <v/>
      </c>
      <c r="Q286" s="10">
        <f t="shared" si="49"/>
        <v>0</v>
      </c>
      <c r="R286" s="21">
        <f t="shared" si="48"/>
        <v>0</v>
      </c>
      <c r="S286"/>
    </row>
    <row r="287" spans="1:19" x14ac:dyDescent="0.25">
      <c r="A28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cours2",IF(AND(H287&gt;0,H288&gt;0),"en cours",IF(AND(O287=0,P287=0),"",)))))</f>
        <v>0</v>
      </c>
      <c r="B287" s="59"/>
      <c r="C287" s="59"/>
      <c r="D287" s="59"/>
      <c r="E287" s="59"/>
      <c r="F287" s="59"/>
      <c r="G287" s="59"/>
      <c r="H287" s="63"/>
      <c r="I287" s="10"/>
      <c r="J287" s="10" t="str">
        <f t="shared" si="44"/>
        <v/>
      </c>
      <c r="K287" s="10" t="str">
        <f t="shared" si="45"/>
        <v/>
      </c>
      <c r="L287" s="12">
        <f>IF(Tableau4[[#This Row],[Status]]=0,0,IF(Tableau4[[#This Row],[Status]]="en cours2",L286,IF(K287="normal",VLOOKUP(LEFT(D287,1),BDD!$A$9:$N$18,9,FALSE),VLOOKUP(LEFT(D287,1),BDD!$A$9:$N$18,10,FALSE))))</f>
        <v>0</v>
      </c>
      <c r="M287" s="65"/>
      <c r="N287" s="11" t="str">
        <f>IF(H287="","",(E287-(F287+G287))*(1-BDD!C$4))</f>
        <v/>
      </c>
      <c r="O287" s="11" t="str">
        <f t="shared" si="46"/>
        <v/>
      </c>
      <c r="P287" s="11" t="str">
        <f t="shared" si="47"/>
        <v/>
      </c>
      <c r="Q287" s="10">
        <f t="shared" si="49"/>
        <v>0</v>
      </c>
      <c r="R287" s="21">
        <f t="shared" si="48"/>
        <v>0</v>
      </c>
      <c r="S287"/>
    </row>
    <row r="288" spans="1:19" x14ac:dyDescent="0.25">
      <c r="A28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cours2",IF(AND(H288&gt;0,H289&gt;0),"en cours",IF(AND(O288=0,P288=0),"",)))))</f>
        <v>0</v>
      </c>
      <c r="B288" s="59"/>
      <c r="C288" s="59"/>
      <c r="D288" s="59"/>
      <c r="E288" s="59"/>
      <c r="F288" s="59"/>
      <c r="G288" s="59"/>
      <c r="H288" s="63"/>
      <c r="I288" s="10"/>
      <c r="J288" s="10" t="str">
        <f t="shared" si="44"/>
        <v/>
      </c>
      <c r="K288" s="10" t="str">
        <f t="shared" si="45"/>
        <v/>
      </c>
      <c r="L288" s="12">
        <f>IF(Tableau4[[#This Row],[Status]]=0,0,IF(Tableau4[[#This Row],[Status]]="en cours2",L287,IF(K288="normal",VLOOKUP(LEFT(D288,1),BDD!$A$9:$N$18,9,FALSE),VLOOKUP(LEFT(D288,1),BDD!$A$9:$N$18,10,FALSE))))</f>
        <v>0</v>
      </c>
      <c r="M288" s="65"/>
      <c r="N288" s="11" t="str">
        <f>IF(H288="","",(E288-(F288+G288))*(1-BDD!C$4))</f>
        <v/>
      </c>
      <c r="O288" s="11" t="str">
        <f t="shared" si="46"/>
        <v/>
      </c>
      <c r="P288" s="11" t="str">
        <f t="shared" si="47"/>
        <v/>
      </c>
      <c r="Q288" s="10">
        <f t="shared" si="49"/>
        <v>0</v>
      </c>
      <c r="R288" s="21">
        <f t="shared" si="48"/>
        <v>0</v>
      </c>
      <c r="S288"/>
    </row>
    <row r="289" spans="1:19" x14ac:dyDescent="0.25">
      <c r="A28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cours2",IF(AND(H289&gt;0,H290&gt;0),"en cours",IF(AND(O289=0,P289=0),"",)))))</f>
        <v>0</v>
      </c>
      <c r="B289" s="59"/>
      <c r="C289" s="59"/>
      <c r="D289" s="59"/>
      <c r="E289" s="59"/>
      <c r="F289" s="59"/>
      <c r="G289" s="59"/>
      <c r="H289" s="63"/>
      <c r="I289" s="10"/>
      <c r="J289" s="10" t="str">
        <f t="shared" si="44"/>
        <v/>
      </c>
      <c r="K289" s="10" t="str">
        <f t="shared" si="45"/>
        <v/>
      </c>
      <c r="L289" s="12">
        <f>IF(Tableau4[[#This Row],[Status]]=0,0,IF(Tableau4[[#This Row],[Status]]="en cours2",L288,IF(K289="normal",VLOOKUP(LEFT(D289,1),BDD!$A$9:$N$18,9,FALSE),VLOOKUP(LEFT(D289,1),BDD!$A$9:$N$18,10,FALSE))))</f>
        <v>0</v>
      </c>
      <c r="M289" s="65"/>
      <c r="N289" s="11" t="str">
        <f>IF(H289="","",(E289-(F289+G289))*(1-BDD!C$4))</f>
        <v/>
      </c>
      <c r="O289" s="11" t="str">
        <f t="shared" si="46"/>
        <v/>
      </c>
      <c r="P289" s="11" t="str">
        <f t="shared" si="47"/>
        <v/>
      </c>
      <c r="Q289" s="10">
        <f t="shared" si="49"/>
        <v>0</v>
      </c>
      <c r="R289" s="21">
        <f t="shared" si="48"/>
        <v>0</v>
      </c>
      <c r="S289"/>
    </row>
    <row r="290" spans="1:19" x14ac:dyDescent="0.25">
      <c r="A29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cours2",IF(AND(H290&gt;0,H291&gt;0),"en cours",IF(AND(O290=0,P290=0),"",)))))</f>
        <v>0</v>
      </c>
      <c r="B290" s="59"/>
      <c r="C290" s="59"/>
      <c r="D290" s="59"/>
      <c r="E290" s="59"/>
      <c r="F290" s="59"/>
      <c r="G290" s="59"/>
      <c r="H290" s="63"/>
      <c r="I290" s="10"/>
      <c r="J290" s="10" t="str">
        <f t="shared" si="44"/>
        <v/>
      </c>
      <c r="K290" s="10" t="str">
        <f t="shared" si="45"/>
        <v/>
      </c>
      <c r="L290" s="12">
        <f>IF(Tableau4[[#This Row],[Status]]=0,0,IF(Tableau4[[#This Row],[Status]]="en cours2",L289,IF(K290="normal",VLOOKUP(LEFT(D290,1),BDD!$A$9:$N$18,9,FALSE),VLOOKUP(LEFT(D290,1),BDD!$A$9:$N$18,10,FALSE))))</f>
        <v>0</v>
      </c>
      <c r="M290" s="65"/>
      <c r="N290" s="11" t="str">
        <f>IF(H290="","",(E290-(F290+G290))*(1-BDD!C$4))</f>
        <v/>
      </c>
      <c r="O290" s="11" t="str">
        <f t="shared" si="46"/>
        <v/>
      </c>
      <c r="P290" s="11" t="str">
        <f t="shared" si="47"/>
        <v/>
      </c>
      <c r="Q290" s="10">
        <f t="shared" si="49"/>
        <v>0</v>
      </c>
      <c r="R290" s="21">
        <f t="shared" si="48"/>
        <v>0</v>
      </c>
      <c r="S290"/>
    </row>
    <row r="291" spans="1:19" x14ac:dyDescent="0.25">
      <c r="A29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cours2",IF(AND(H291&gt;0,H292&gt;0),"en cours",IF(AND(O291=0,P291=0),"",)))))</f>
        <v>0</v>
      </c>
      <c r="B291" s="59"/>
      <c r="C291" s="59"/>
      <c r="D291" s="59"/>
      <c r="E291" s="59"/>
      <c r="F291" s="59"/>
      <c r="G291" s="59"/>
      <c r="H291" s="63"/>
      <c r="I291" s="10"/>
      <c r="J291" s="10" t="str">
        <f t="shared" si="44"/>
        <v/>
      </c>
      <c r="K291" s="10" t="str">
        <f t="shared" si="45"/>
        <v/>
      </c>
      <c r="L291" s="12">
        <f>IF(Tableau4[[#This Row],[Status]]=0,0,IF(Tableau4[[#This Row],[Status]]="en cours2",L290,IF(K291="normal",VLOOKUP(LEFT(D291,1),BDD!$A$9:$N$18,9,FALSE),VLOOKUP(LEFT(D291,1),BDD!$A$9:$N$18,10,FALSE))))</f>
        <v>0</v>
      </c>
      <c r="M291" s="65"/>
      <c r="N291" s="11" t="str">
        <f>IF(H291="","",(E291-(F291+G291))*(1-BDD!C$4))</f>
        <v/>
      </c>
      <c r="O291" s="11" t="str">
        <f t="shared" si="46"/>
        <v/>
      </c>
      <c r="P291" s="11" t="str">
        <f t="shared" si="47"/>
        <v/>
      </c>
      <c r="Q291" s="10">
        <f t="shared" si="49"/>
        <v>0</v>
      </c>
      <c r="R291" s="21">
        <f t="shared" si="48"/>
        <v>0</v>
      </c>
      <c r="S291"/>
    </row>
    <row r="292" spans="1:19" x14ac:dyDescent="0.25">
      <c r="A29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cours2",IF(AND(H292&gt;0,H293&gt;0),"en cours",IF(AND(O292=0,P292=0),"",)))))</f>
        <v>0</v>
      </c>
      <c r="B292" s="59"/>
      <c r="C292" s="59"/>
      <c r="D292" s="59"/>
      <c r="E292" s="59"/>
      <c r="F292" s="59"/>
      <c r="G292" s="59"/>
      <c r="H292" s="63"/>
      <c r="I292" s="10"/>
      <c r="J292" s="10" t="str">
        <f t="shared" si="44"/>
        <v/>
      </c>
      <c r="K292" s="10" t="str">
        <f t="shared" si="45"/>
        <v/>
      </c>
      <c r="L292" s="12">
        <f>IF(Tableau4[[#This Row],[Status]]=0,0,IF(Tableau4[[#This Row],[Status]]="en cours2",L291,IF(K292="normal",VLOOKUP(LEFT(D292,1),BDD!$A$9:$N$18,9,FALSE),VLOOKUP(LEFT(D292,1),BDD!$A$9:$N$18,10,FALSE))))</f>
        <v>0</v>
      </c>
      <c r="M292" s="65"/>
      <c r="N292" s="11" t="str">
        <f>IF(H292="","",(E292-(F292+G292))*(1-BDD!C$4))</f>
        <v/>
      </c>
      <c r="O292" s="11" t="str">
        <f t="shared" si="46"/>
        <v/>
      </c>
      <c r="P292" s="11" t="str">
        <f t="shared" si="47"/>
        <v/>
      </c>
      <c r="Q292" s="10">
        <f t="shared" si="49"/>
        <v>0</v>
      </c>
      <c r="R292" s="21">
        <f t="shared" si="48"/>
        <v>0</v>
      </c>
      <c r="S292"/>
    </row>
    <row r="293" spans="1:19" x14ac:dyDescent="0.25">
      <c r="A29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cours2",IF(AND(H293&gt;0,H294&gt;0),"en cours",IF(AND(O293=0,P293=0),"",)))))</f>
        <v>0</v>
      </c>
      <c r="B293" s="59"/>
      <c r="C293" s="59"/>
      <c r="D293" s="59"/>
      <c r="E293" s="59"/>
      <c r="F293" s="59"/>
      <c r="G293" s="59"/>
      <c r="H293" s="63"/>
      <c r="I293" s="10"/>
      <c r="J293" s="10" t="str">
        <f t="shared" si="44"/>
        <v/>
      </c>
      <c r="K293" s="10" t="str">
        <f t="shared" si="45"/>
        <v/>
      </c>
      <c r="L293" s="12">
        <f>IF(Tableau4[[#This Row],[Status]]=0,0,IF(Tableau4[[#This Row],[Status]]="en cours2",L292,IF(K293="normal",VLOOKUP(LEFT(D293,1),BDD!$A$9:$N$18,9,FALSE),VLOOKUP(LEFT(D293,1),BDD!$A$9:$N$18,10,FALSE))))</f>
        <v>0</v>
      </c>
      <c r="M293" s="65"/>
      <c r="N293" s="11" t="str">
        <f>IF(H293="","",(E293-(F293+G293))*(1-BDD!C$4))</f>
        <v/>
      </c>
      <c r="O293" s="11" t="str">
        <f t="shared" si="46"/>
        <v/>
      </c>
      <c r="P293" s="11" t="str">
        <f t="shared" si="47"/>
        <v/>
      </c>
      <c r="Q293" s="10">
        <f t="shared" si="49"/>
        <v>0</v>
      </c>
      <c r="R293" s="21">
        <f t="shared" si="48"/>
        <v>0</v>
      </c>
      <c r="S293"/>
    </row>
    <row r="294" spans="1:19" x14ac:dyDescent="0.25">
      <c r="A29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cours2",IF(AND(H294&gt;0,H295&gt;0),"en cours",IF(AND(O294=0,P294=0),"",)))))</f>
        <v>0</v>
      </c>
      <c r="B294" s="59"/>
      <c r="C294" s="59"/>
      <c r="D294" s="59"/>
      <c r="E294" s="59"/>
      <c r="F294" s="59"/>
      <c r="G294" s="59"/>
      <c r="H294" s="63"/>
      <c r="I294" s="10"/>
      <c r="J294" s="10" t="str">
        <f t="shared" si="44"/>
        <v/>
      </c>
      <c r="K294" s="10" t="str">
        <f t="shared" si="45"/>
        <v/>
      </c>
      <c r="L294" s="12">
        <f>IF(Tableau4[[#This Row],[Status]]=0,0,IF(Tableau4[[#This Row],[Status]]="en cours2",L293,IF(K294="normal",VLOOKUP(LEFT(D294,1),BDD!$A$9:$N$18,9,FALSE),VLOOKUP(LEFT(D294,1),BDD!$A$9:$N$18,10,FALSE))))</f>
        <v>0</v>
      </c>
      <c r="M294" s="65"/>
      <c r="N294" s="11" t="str">
        <f>IF(H294="","",(E294-(F294+G294))*(1-BDD!C$4))</f>
        <v/>
      </c>
      <c r="O294" s="11" t="str">
        <f t="shared" si="46"/>
        <v/>
      </c>
      <c r="P294" s="11" t="str">
        <f t="shared" si="47"/>
        <v/>
      </c>
      <c r="Q294" s="10">
        <f t="shared" si="49"/>
        <v>0</v>
      </c>
      <c r="R294" s="21">
        <f t="shared" si="48"/>
        <v>0</v>
      </c>
      <c r="S294"/>
    </row>
    <row r="295" spans="1:19" x14ac:dyDescent="0.25">
      <c r="A29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cours2",IF(AND(H295&gt;0,H296&gt;0),"en cours",IF(AND(O295=0,P295=0),"",)))))</f>
        <v>0</v>
      </c>
      <c r="B295" s="59"/>
      <c r="C295" s="59"/>
      <c r="D295" s="59"/>
      <c r="E295" s="59"/>
      <c r="F295" s="59"/>
      <c r="G295" s="59"/>
      <c r="H295" s="63"/>
      <c r="I295" s="10"/>
      <c r="J295" s="10" t="str">
        <f t="shared" si="44"/>
        <v/>
      </c>
      <c r="K295" s="10" t="str">
        <f t="shared" si="45"/>
        <v/>
      </c>
      <c r="L295" s="12">
        <f>IF(Tableau4[[#This Row],[Status]]=0,0,IF(Tableau4[[#This Row],[Status]]="en cours2",L294,IF(K295="normal",VLOOKUP(LEFT(D295,1),BDD!$A$9:$N$18,9,FALSE),VLOOKUP(LEFT(D295,1),BDD!$A$9:$N$18,10,FALSE))))</f>
        <v>0</v>
      </c>
      <c r="M295" s="65"/>
      <c r="N295" s="11" t="str">
        <f>IF(H295="","",(E295-(F295+G295))*(1-BDD!C$4))</f>
        <v/>
      </c>
      <c r="O295" s="11" t="str">
        <f t="shared" si="46"/>
        <v/>
      </c>
      <c r="P295" s="11" t="str">
        <f t="shared" si="47"/>
        <v/>
      </c>
      <c r="Q295" s="10">
        <f t="shared" si="49"/>
        <v>0</v>
      </c>
      <c r="R295" s="21">
        <f t="shared" si="48"/>
        <v>0</v>
      </c>
      <c r="S295"/>
    </row>
    <row r="296" spans="1:19" x14ac:dyDescent="0.25">
      <c r="A29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cours2",IF(AND(H296&gt;0,H297&gt;0),"en cours",IF(AND(O296=0,P296=0),"",)))))</f>
        <v>0</v>
      </c>
      <c r="B296" s="59"/>
      <c r="C296" s="59"/>
      <c r="D296" s="59"/>
      <c r="E296" s="59"/>
      <c r="F296" s="59"/>
      <c r="G296" s="59"/>
      <c r="H296" s="63"/>
      <c r="I296" s="10"/>
      <c r="J296" s="10" t="str">
        <f t="shared" si="44"/>
        <v/>
      </c>
      <c r="K296" s="10" t="str">
        <f t="shared" si="45"/>
        <v/>
      </c>
      <c r="L296" s="12">
        <f>IF(Tableau4[[#This Row],[Status]]=0,0,IF(Tableau4[[#This Row],[Status]]="en cours2",L295,IF(K296="normal",VLOOKUP(LEFT(D296,1),BDD!$A$9:$N$18,9,FALSE),VLOOKUP(LEFT(D296,1),BDD!$A$9:$N$18,10,FALSE))))</f>
        <v>0</v>
      </c>
      <c r="M296" s="65"/>
      <c r="N296" s="11" t="str">
        <f>IF(H296="","",(E296-(F296+G296))*(1-BDD!C$4))</f>
        <v/>
      </c>
      <c r="O296" s="11" t="str">
        <f t="shared" si="46"/>
        <v/>
      </c>
      <c r="P296" s="11" t="str">
        <f t="shared" si="47"/>
        <v/>
      </c>
      <c r="Q296" s="10">
        <f t="shared" si="49"/>
        <v>0</v>
      </c>
      <c r="R296" s="21">
        <f t="shared" si="48"/>
        <v>0</v>
      </c>
      <c r="S296"/>
    </row>
    <row r="297" spans="1:19" x14ac:dyDescent="0.25">
      <c r="A29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cours2",IF(AND(H297&gt;0,H298&gt;0),"en cours",IF(AND(O297=0,P297=0),"",)))))</f>
        <v>0</v>
      </c>
      <c r="B297" s="59"/>
      <c r="C297" s="59"/>
      <c r="D297" s="59"/>
      <c r="E297" s="59"/>
      <c r="F297" s="59"/>
      <c r="G297" s="59"/>
      <c r="H297" s="63"/>
      <c r="I297" s="10"/>
      <c r="J297" s="10" t="str">
        <f t="shared" si="44"/>
        <v/>
      </c>
      <c r="K297" s="10" t="str">
        <f t="shared" si="45"/>
        <v/>
      </c>
      <c r="L297" s="12">
        <f>IF(Tableau4[[#This Row],[Status]]=0,0,IF(Tableau4[[#This Row],[Status]]="en cours2",L296,IF(K297="normal",VLOOKUP(LEFT(D297,1),BDD!$A$9:$N$18,9,FALSE),VLOOKUP(LEFT(D297,1),BDD!$A$9:$N$18,10,FALSE))))</f>
        <v>0</v>
      </c>
      <c r="M297" s="65"/>
      <c r="N297" s="11" t="str">
        <f>IF(H297="","",(E297-(F297+G297))*(1-BDD!C$4))</f>
        <v/>
      </c>
      <c r="O297" s="11" t="str">
        <f t="shared" si="46"/>
        <v/>
      </c>
      <c r="P297" s="11" t="str">
        <f t="shared" si="47"/>
        <v/>
      </c>
      <c r="Q297" s="10">
        <f t="shared" si="49"/>
        <v>0</v>
      </c>
      <c r="R297" s="21">
        <f t="shared" si="48"/>
        <v>0</v>
      </c>
      <c r="S297"/>
    </row>
    <row r="298" spans="1:19" x14ac:dyDescent="0.25">
      <c r="A29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cours2",IF(AND(H298&gt;0,H299&gt;0),"en cours",IF(AND(O298=0,P298=0),"",)))))</f>
        <v>0</v>
      </c>
      <c r="B298" s="59"/>
      <c r="C298" s="59"/>
      <c r="D298" s="59"/>
      <c r="E298" s="59"/>
      <c r="F298" s="59"/>
      <c r="G298" s="59"/>
      <c r="H298" s="63"/>
      <c r="I298" s="10"/>
      <c r="J298" s="10" t="str">
        <f t="shared" si="44"/>
        <v/>
      </c>
      <c r="K298" s="10" t="str">
        <f t="shared" si="45"/>
        <v/>
      </c>
      <c r="L298" s="12">
        <f>IF(Tableau4[[#This Row],[Status]]=0,0,IF(Tableau4[[#This Row],[Status]]="en cours2",L297,IF(K298="normal",VLOOKUP(LEFT(D298,1),BDD!$A$9:$N$18,9,FALSE),VLOOKUP(LEFT(D298,1),BDD!$A$9:$N$18,10,FALSE))))</f>
        <v>0</v>
      </c>
      <c r="M298" s="65"/>
      <c r="N298" s="11" t="str">
        <f>IF(H298="","",(E298-(F298+G298))*(1-BDD!C$4))</f>
        <v/>
      </c>
      <c r="O298" s="11" t="str">
        <f t="shared" si="46"/>
        <v/>
      </c>
      <c r="P298" s="11" t="str">
        <f t="shared" si="47"/>
        <v/>
      </c>
      <c r="Q298" s="10">
        <f t="shared" si="49"/>
        <v>0</v>
      </c>
      <c r="R298" s="21">
        <f t="shared" si="48"/>
        <v>0</v>
      </c>
      <c r="S298"/>
    </row>
    <row r="299" spans="1:19" x14ac:dyDescent="0.25">
      <c r="A29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cours2",IF(AND(H299&gt;0,H300&gt;0),"en cours",IF(AND(O299=0,P299=0),"",)))))</f>
        <v>0</v>
      </c>
      <c r="B299" s="59"/>
      <c r="C299" s="59"/>
      <c r="D299" s="59"/>
      <c r="E299" s="59"/>
      <c r="F299" s="59"/>
      <c r="G299" s="59"/>
      <c r="H299" s="63"/>
      <c r="I299" s="10"/>
      <c r="J299" s="10" t="str">
        <f t="shared" si="44"/>
        <v/>
      </c>
      <c r="K299" s="10" t="str">
        <f t="shared" si="45"/>
        <v/>
      </c>
      <c r="L299" s="12">
        <f>IF(Tableau4[[#This Row],[Status]]=0,0,IF(Tableau4[[#This Row],[Status]]="en cours2",L298,IF(K299="normal",VLOOKUP(LEFT(D299,1),BDD!$A$9:$N$18,9,FALSE),VLOOKUP(LEFT(D299,1),BDD!$A$9:$N$18,10,FALSE))))</f>
        <v>0</v>
      </c>
      <c r="M299" s="65"/>
      <c r="N299" s="11" t="str">
        <f>IF(H299="","",(E299-(F299+G299))*(1-BDD!C$4))</f>
        <v/>
      </c>
      <c r="O299" s="11" t="str">
        <f t="shared" si="46"/>
        <v/>
      </c>
      <c r="P299" s="11" t="str">
        <f t="shared" si="47"/>
        <v/>
      </c>
      <c r="Q299" s="10">
        <f t="shared" si="49"/>
        <v>0</v>
      </c>
      <c r="R299" s="21">
        <f t="shared" si="48"/>
        <v>0</v>
      </c>
      <c r="S299"/>
    </row>
    <row r="300" spans="1:19" x14ac:dyDescent="0.25">
      <c r="A30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cours2",IF(AND(H300&gt;0,H301&gt;0),"en cours",IF(AND(O300=0,P300=0),"",)))))</f>
        <v>0</v>
      </c>
      <c r="B300" s="59"/>
      <c r="C300" s="59"/>
      <c r="D300" s="59"/>
      <c r="E300" s="59"/>
      <c r="F300" s="59"/>
      <c r="G300" s="59"/>
      <c r="H300" s="63"/>
      <c r="I300" s="10"/>
      <c r="J300" s="10" t="str">
        <f t="shared" si="44"/>
        <v/>
      </c>
      <c r="K300" s="10" t="str">
        <f t="shared" si="45"/>
        <v/>
      </c>
      <c r="L300" s="12">
        <f>IF(Tableau4[[#This Row],[Status]]=0,0,IF(Tableau4[[#This Row],[Status]]="en cours2",L299,IF(K300="normal",VLOOKUP(LEFT(D300,1),BDD!$A$9:$N$18,9,FALSE),VLOOKUP(LEFT(D300,1),BDD!$A$9:$N$18,10,FALSE))))</f>
        <v>0</v>
      </c>
      <c r="M300" s="65"/>
      <c r="N300" s="11" t="str">
        <f>IF(H300="","",(E300-(F300+G300))*(1-BDD!C$4))</f>
        <v/>
      </c>
      <c r="O300" s="11" t="str">
        <f t="shared" si="46"/>
        <v/>
      </c>
      <c r="P300" s="11" t="str">
        <f t="shared" si="47"/>
        <v/>
      </c>
      <c r="Q300" s="10">
        <f t="shared" si="49"/>
        <v>0</v>
      </c>
      <c r="R300" s="21">
        <f t="shared" si="48"/>
        <v>0</v>
      </c>
      <c r="S300"/>
    </row>
    <row r="301" spans="1:19" x14ac:dyDescent="0.25">
      <c r="A30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cours2",IF(AND(H301&gt;0,H302&gt;0),"en cours",IF(AND(O301=0,P301=0),"",)))))</f>
        <v>0</v>
      </c>
      <c r="B301" s="59"/>
      <c r="C301" s="59"/>
      <c r="D301" s="59"/>
      <c r="E301" s="59"/>
      <c r="F301" s="59"/>
      <c r="G301" s="59"/>
      <c r="H301" s="63"/>
      <c r="I301" s="10"/>
      <c r="J301" s="10" t="str">
        <f t="shared" si="44"/>
        <v/>
      </c>
      <c r="K301" s="10" t="str">
        <f t="shared" si="45"/>
        <v/>
      </c>
      <c r="L301" s="12">
        <f>IF(Tableau4[[#This Row],[Status]]=0,0,IF(Tableau4[[#This Row],[Status]]="en cours2",L300,IF(K301="normal",VLOOKUP(LEFT(D301,1),BDD!$A$9:$N$18,9,FALSE),VLOOKUP(LEFT(D301,1),BDD!$A$9:$N$18,10,FALSE))))</f>
        <v>0</v>
      </c>
      <c r="M301" s="65"/>
      <c r="N301" s="11" t="str">
        <f>IF(H301="","",(E301-(F301+G301))*(1-BDD!C$4))</f>
        <v/>
      </c>
      <c r="O301" s="11" t="str">
        <f t="shared" si="46"/>
        <v/>
      </c>
      <c r="P301" s="11" t="str">
        <f t="shared" si="47"/>
        <v/>
      </c>
      <c r="Q301" s="10">
        <f t="shared" si="49"/>
        <v>0</v>
      </c>
      <c r="R301" s="21">
        <f t="shared" si="48"/>
        <v>0</v>
      </c>
      <c r="S301"/>
    </row>
    <row r="302" spans="1:19" x14ac:dyDescent="0.25">
      <c r="A302"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cours2",IF(AND(H302&gt;0,H303&gt;0),"en cours",IF(AND(O302=0,P302=0),"",)))))</f>
        <v>0</v>
      </c>
      <c r="B302" s="59"/>
      <c r="C302" s="59"/>
      <c r="D302" s="59"/>
      <c r="E302" s="59"/>
      <c r="F302" s="59"/>
      <c r="G302" s="59"/>
      <c r="H302" s="63"/>
      <c r="I302" s="10"/>
      <c r="J302" s="10" t="str">
        <f t="shared" si="44"/>
        <v/>
      </c>
      <c r="K302" s="10" t="str">
        <f t="shared" si="45"/>
        <v/>
      </c>
      <c r="L302" s="12">
        <f>IF(Tableau4[[#This Row],[Status]]=0,0,IF(Tableau4[[#This Row],[Status]]="en cours2",L301,IF(K302="normal",VLOOKUP(LEFT(D302,1),BDD!$A$9:$N$18,9,FALSE),VLOOKUP(LEFT(D302,1),BDD!$A$9:$N$18,10,FALSE))))</f>
        <v>0</v>
      </c>
      <c r="M302" s="65"/>
      <c r="N302" s="11" t="str">
        <f>IF(H302="","",(E302-(F302+G302))*(1-BDD!C$4))</f>
        <v/>
      </c>
      <c r="O302" s="11" t="str">
        <f t="shared" si="46"/>
        <v/>
      </c>
      <c r="P302" s="11" t="str">
        <f t="shared" si="47"/>
        <v/>
      </c>
      <c r="Q302" s="10">
        <f t="shared" si="49"/>
        <v>0</v>
      </c>
      <c r="R302" s="21">
        <f t="shared" si="48"/>
        <v>0</v>
      </c>
      <c r="S302"/>
    </row>
    <row r="303" spans="1:19" x14ac:dyDescent="0.25">
      <c r="A303"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cours2",IF(AND(H303&gt;0,H304&gt;0),"en cours",IF(AND(O303=0,P303=0),"",)))))</f>
        <v>0</v>
      </c>
      <c r="B303" s="59"/>
      <c r="C303" s="59"/>
      <c r="D303" s="59"/>
      <c r="E303" s="59"/>
      <c r="F303" s="59"/>
      <c r="G303" s="59"/>
      <c r="H303" s="63"/>
      <c r="I303" s="10"/>
      <c r="J303" s="10" t="str">
        <f t="shared" si="44"/>
        <v/>
      </c>
      <c r="K303" s="10" t="str">
        <f t="shared" si="45"/>
        <v/>
      </c>
      <c r="L303" s="12">
        <f>IF(Tableau4[[#This Row],[Status]]=0,0,IF(Tableau4[[#This Row],[Status]]="en cours2",L302,IF(K303="normal",VLOOKUP(LEFT(D303,1),BDD!$A$9:$N$18,9,FALSE),VLOOKUP(LEFT(D303,1),BDD!$A$9:$N$18,10,FALSE))))</f>
        <v>0</v>
      </c>
      <c r="M303" s="65"/>
      <c r="N303" s="11" t="str">
        <f>IF(H303="","",(E303-(F303+G303))*(1-BDD!C$4))</f>
        <v/>
      </c>
      <c r="O303" s="11" t="str">
        <f t="shared" si="46"/>
        <v/>
      </c>
      <c r="P303" s="11" t="str">
        <f t="shared" si="47"/>
        <v/>
      </c>
      <c r="Q303" s="10">
        <f t="shared" si="49"/>
        <v>0</v>
      </c>
      <c r="R303" s="21">
        <f t="shared" si="48"/>
        <v>0</v>
      </c>
      <c r="S303"/>
    </row>
    <row r="304" spans="1:19" x14ac:dyDescent="0.25">
      <c r="A304"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cours2",IF(AND(H304&gt;0,H305&gt;0),"en cours",IF(AND(O304=0,P304=0),"",)))))</f>
        <v>0</v>
      </c>
      <c r="B304" s="59"/>
      <c r="C304" s="59"/>
      <c r="D304" s="59"/>
      <c r="E304" s="59"/>
      <c r="F304" s="59"/>
      <c r="G304" s="59"/>
      <c r="H304" s="63"/>
      <c r="I304" s="10"/>
      <c r="J304" s="10" t="str">
        <f t="shared" si="44"/>
        <v/>
      </c>
      <c r="K304" s="10" t="str">
        <f t="shared" si="45"/>
        <v/>
      </c>
      <c r="L304" s="12">
        <f>IF(Tableau4[[#This Row],[Status]]=0,0,IF(Tableau4[[#This Row],[Status]]="en cours2",L303,IF(K304="normal",VLOOKUP(LEFT(D304,1),BDD!$A$9:$N$18,9,FALSE),VLOOKUP(LEFT(D304,1),BDD!$A$9:$N$18,10,FALSE))))</f>
        <v>0</v>
      </c>
      <c r="M304" s="65"/>
      <c r="N304" s="11" t="str">
        <f>IF(H304="","",(E304-(F304+G304))*(1-BDD!C$4))</f>
        <v/>
      </c>
      <c r="O304" s="11" t="str">
        <f t="shared" si="46"/>
        <v/>
      </c>
      <c r="P304" s="11" t="str">
        <f t="shared" si="47"/>
        <v/>
      </c>
      <c r="Q304" s="10">
        <f t="shared" si="49"/>
        <v>0</v>
      </c>
      <c r="R304" s="21">
        <f t="shared" si="48"/>
        <v>0</v>
      </c>
      <c r="S304"/>
    </row>
    <row r="305" spans="1:21" x14ac:dyDescent="0.25">
      <c r="A305"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cours2",IF(AND(H305&gt;0,H306&gt;0),"en cours",IF(AND(O305=0,P305=0),"",)))))</f>
        <v>0</v>
      </c>
      <c r="B305" s="59"/>
      <c r="C305" s="59"/>
      <c r="D305" s="59"/>
      <c r="E305" s="59"/>
      <c r="F305" s="59"/>
      <c r="G305" s="59"/>
      <c r="H305" s="63"/>
      <c r="I305" s="10"/>
      <c r="J305" s="10" t="str">
        <f t="shared" si="44"/>
        <v/>
      </c>
      <c r="K305" s="10" t="str">
        <f t="shared" si="45"/>
        <v/>
      </c>
      <c r="L305" s="12">
        <f>IF(Tableau4[[#This Row],[Status]]=0,0,IF(Tableau4[[#This Row],[Status]]="en cours2",L304,IF(K305="normal",VLOOKUP(LEFT(D305,1),BDD!$A$9:$N$18,9,FALSE),VLOOKUP(LEFT(D305,1),BDD!$A$9:$N$18,10,FALSE))))</f>
        <v>0</v>
      </c>
      <c r="M305" s="65"/>
      <c r="N305" s="11" t="str">
        <f>IF(H305="","",(E305-(F305+G305))*(1-BDD!C$4))</f>
        <v/>
      </c>
      <c r="O305" s="11" t="str">
        <f t="shared" si="46"/>
        <v/>
      </c>
      <c r="P305" s="11" t="str">
        <f t="shared" si="47"/>
        <v/>
      </c>
      <c r="Q305" s="10">
        <f t="shared" si="49"/>
        <v>0</v>
      </c>
      <c r="R305" s="21">
        <f t="shared" si="48"/>
        <v>0</v>
      </c>
      <c r="S305"/>
    </row>
    <row r="306" spans="1:21" x14ac:dyDescent="0.25">
      <c r="A306"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cours2",IF(AND(H306&gt;0,H307&gt;0),"en cours",IF(AND(O306=0,P306=0),"",)))))</f>
        <v>0</v>
      </c>
      <c r="B306" s="59"/>
      <c r="C306" s="59"/>
      <c r="D306" s="59"/>
      <c r="E306" s="59"/>
      <c r="F306" s="59"/>
      <c r="G306" s="59"/>
      <c r="H306" s="63"/>
      <c r="I306" s="10"/>
      <c r="J306" s="10" t="str">
        <f t="shared" si="44"/>
        <v/>
      </c>
      <c r="K306" s="10" t="str">
        <f t="shared" si="45"/>
        <v/>
      </c>
      <c r="L306" s="12">
        <f>IF(Tableau4[[#This Row],[Status]]=0,0,IF(Tableau4[[#This Row],[Status]]="en cours2",L305,IF(K306="normal",VLOOKUP(LEFT(D306,1),BDD!$A$9:$N$18,9,FALSE),VLOOKUP(LEFT(D306,1),BDD!$A$9:$N$18,10,FALSE))))</f>
        <v>0</v>
      </c>
      <c r="M306" s="65"/>
      <c r="N306" s="11" t="str">
        <f>IF(H306="","",(E306-(F306+G306))*(1-BDD!C$4))</f>
        <v/>
      </c>
      <c r="O306" s="11" t="str">
        <f t="shared" si="46"/>
        <v/>
      </c>
      <c r="P306" s="11" t="str">
        <f t="shared" si="47"/>
        <v/>
      </c>
      <c r="Q306" s="10">
        <f t="shared" si="49"/>
        <v>0</v>
      </c>
      <c r="R306" s="21">
        <f t="shared" si="48"/>
        <v>0</v>
      </c>
      <c r="S306"/>
    </row>
    <row r="307" spans="1:21" x14ac:dyDescent="0.25">
      <c r="A307"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cours2",IF(AND(H307&gt;0,H308&gt;0),"en cours",IF(AND(O307=0,P307=0),"",)))))</f>
        <v>0</v>
      </c>
      <c r="B307" s="59"/>
      <c r="C307" s="59"/>
      <c r="D307" s="59"/>
      <c r="E307" s="59"/>
      <c r="F307" s="59"/>
      <c r="G307" s="59"/>
      <c r="H307" s="63"/>
      <c r="I307" s="10"/>
      <c r="J307" s="10" t="str">
        <f t="shared" si="44"/>
        <v/>
      </c>
      <c r="K307" s="10" t="str">
        <f t="shared" si="45"/>
        <v/>
      </c>
      <c r="L307" s="12">
        <f>IF(Tableau4[[#This Row],[Status]]=0,0,IF(Tableau4[[#This Row],[Status]]="en cours2",L306,IF(K307="normal",VLOOKUP(LEFT(D307,1),BDD!$A$9:$N$18,9,FALSE),VLOOKUP(LEFT(D307,1),BDD!$A$9:$N$18,10,FALSE))))</f>
        <v>0</v>
      </c>
      <c r="M307" s="65"/>
      <c r="N307" s="11" t="str">
        <f>IF(H307="","",(E307-(F307+G307))*(1-BDD!C$4))</f>
        <v/>
      </c>
      <c r="O307" s="11" t="str">
        <f t="shared" si="46"/>
        <v/>
      </c>
      <c r="P307" s="11" t="str">
        <f t="shared" si="47"/>
        <v/>
      </c>
      <c r="Q307" s="10">
        <f t="shared" si="49"/>
        <v>0</v>
      </c>
      <c r="R307" s="21">
        <f t="shared" si="48"/>
        <v>0</v>
      </c>
      <c r="S307"/>
    </row>
    <row r="308" spans="1:21" x14ac:dyDescent="0.25">
      <c r="A308"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cours2",IF(AND(H308&gt;0,H309&gt;0),"en cours",IF(AND(O308=0,P308=0),"",)))))</f>
        <v>0</v>
      </c>
      <c r="B308" s="59"/>
      <c r="C308" s="59"/>
      <c r="D308" s="59"/>
      <c r="E308" s="59"/>
      <c r="F308" s="59"/>
      <c r="G308" s="59"/>
      <c r="H308" s="63"/>
      <c r="I308" s="10"/>
      <c r="J308" s="10" t="str">
        <f t="shared" si="44"/>
        <v/>
      </c>
      <c r="K308" s="10" t="str">
        <f t="shared" si="45"/>
        <v/>
      </c>
      <c r="L308" s="12">
        <f>IF(Tableau4[[#This Row],[Status]]=0,0,IF(Tableau4[[#This Row],[Status]]="en cours2",L307,IF(K308="normal",VLOOKUP(LEFT(D308,1),BDD!$A$9:$N$18,9,FALSE),VLOOKUP(LEFT(D308,1),BDD!$A$9:$N$18,10,FALSE))))</f>
        <v>0</v>
      </c>
      <c r="M308" s="65"/>
      <c r="N308" s="11" t="str">
        <f>IF(H308="","",(E308-(F308+G308))*(1-BDD!C$4))</f>
        <v/>
      </c>
      <c r="O308" s="11" t="str">
        <f t="shared" si="46"/>
        <v/>
      </c>
      <c r="P308" s="11" t="str">
        <f t="shared" si="47"/>
        <v/>
      </c>
      <c r="Q308" s="10">
        <f t="shared" si="49"/>
        <v>0</v>
      </c>
      <c r="R308" s="21">
        <f t="shared" ref="R308:R311" si="50">IF(OR(L308="",C308=""),0,Q308/1000*IF(M308=0,L308,M308))</f>
        <v>0</v>
      </c>
      <c r="S308"/>
    </row>
    <row r="309" spans="1:21" x14ac:dyDescent="0.25">
      <c r="A309"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cours2",IF(AND(H309&gt;0,H310&gt;0),"en cours",IF(AND(O309=0,P309=0),"",)))))</f>
        <v>0</v>
      </c>
      <c r="B309" s="59"/>
      <c r="C309" s="59"/>
      <c r="D309" s="59"/>
      <c r="E309" s="59"/>
      <c r="F309" s="59"/>
      <c r="G309" s="59"/>
      <c r="H309" s="63"/>
      <c r="I309" s="10"/>
      <c r="J309" s="10" t="str">
        <f t="shared" si="44"/>
        <v/>
      </c>
      <c r="K309" s="10" t="str">
        <f t="shared" si="45"/>
        <v/>
      </c>
      <c r="L309" s="12">
        <f>IF(Tableau4[[#This Row],[Status]]=0,0,IF(Tableau4[[#This Row],[Status]]="en cours2",L308,IF(K309="normal",VLOOKUP(LEFT(D309,1),BDD!$A$9:$N$18,9,FALSE),VLOOKUP(LEFT(D309,1),BDD!$A$9:$N$18,10,FALSE))))</f>
        <v>0</v>
      </c>
      <c r="M309" s="65"/>
      <c r="N309" s="11" t="str">
        <f>IF(H309="","",(E309-(F309+G309))*(1-BDD!C$4))</f>
        <v/>
      </c>
      <c r="O309" s="11" t="str">
        <f t="shared" si="46"/>
        <v/>
      </c>
      <c r="P309" s="11" t="str">
        <f t="shared" si="47"/>
        <v/>
      </c>
      <c r="Q309" s="10">
        <f t="shared" si="49"/>
        <v>0</v>
      </c>
      <c r="R309" s="21">
        <f t="shared" si="50"/>
        <v>0</v>
      </c>
      <c r="S309"/>
    </row>
    <row r="310" spans="1:21" x14ac:dyDescent="0.25">
      <c r="A310"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cours2",IF(AND(H310&gt;0,H311&gt;0),"en cours",IF(AND(O310=0,P310=0),"",)))))</f>
        <v>0</v>
      </c>
      <c r="B310" s="59"/>
      <c r="C310" s="59"/>
      <c r="D310" s="59"/>
      <c r="E310" s="59"/>
      <c r="F310" s="59"/>
      <c r="G310" s="59"/>
      <c r="H310" s="63"/>
      <c r="I310" s="10"/>
      <c r="J310" s="10" t="str">
        <f t="shared" si="44"/>
        <v/>
      </c>
      <c r="K310" s="10" t="str">
        <f t="shared" si="45"/>
        <v/>
      </c>
      <c r="L310" s="12">
        <f>IF(Tableau4[[#This Row],[Status]]=0,0,IF(Tableau4[[#This Row],[Status]]="en cours2",L309,IF(K310="normal",VLOOKUP(LEFT(D310,1),BDD!$A$9:$N$18,9,FALSE),VLOOKUP(LEFT(D310,1),BDD!$A$9:$N$18,10,FALSE))))</f>
        <v>0</v>
      </c>
      <c r="M310" s="65"/>
      <c r="N310" s="11" t="str">
        <f>IF(H310="","",(E310-(F310+G310))*(1-BDD!C$4))</f>
        <v/>
      </c>
      <c r="O310" s="11" t="str">
        <f t="shared" si="46"/>
        <v/>
      </c>
      <c r="P310" s="11" t="str">
        <f t="shared" si="47"/>
        <v/>
      </c>
      <c r="Q310" s="10">
        <f t="shared" si="49"/>
        <v>0</v>
      </c>
      <c r="R310" s="21">
        <f t="shared" si="50"/>
        <v>0</v>
      </c>
      <c r="S310"/>
    </row>
    <row r="311" spans="1:21" x14ac:dyDescent="0.25">
      <c r="A311" s="20">
        <f>IF(AND(Tableau4[[#This Row],[Contrats à venir]]=0,Tableau4[[#This Row],[Propositions en cours]]=0,Tableau4[[#This Row],[notre contrat en cours]]=0,Tableau4[[#This Row],[notre contrat à venir]]=0),"",IF(SUM(Tableau4[[#This Row],[notre contrat en cours]],Tableau4[[#This Row],[notre contrat à venir]])&gt;0,"accepté",IF(AND(Tableau4[[#This Row],[Nombre de femelle(s)]]=0,Tableau4[[#This Row],[Propositions en cours]]&gt;0),"en cours2",IF(AND(H311&gt;0,H312&gt;0),"en cours",IF(AND(O311=0,P311=0),"",)))))</f>
        <v>0</v>
      </c>
      <c r="B311" s="61"/>
      <c r="C311" s="61"/>
      <c r="D311" s="61"/>
      <c r="E311" s="61"/>
      <c r="F311" s="61"/>
      <c r="G311" s="61"/>
      <c r="H311" s="64"/>
      <c r="I311" s="22"/>
      <c r="J311" s="22" t="str">
        <f t="shared" si="44"/>
        <v/>
      </c>
      <c r="K311" s="22" t="str">
        <f t="shared" si="45"/>
        <v/>
      </c>
      <c r="L311" s="24">
        <f>IF(Tableau4[[#This Row],[Status]]=0,0,IF(Tableau4[[#This Row],[Status]]="en cours2",L310,IF(K311="normal",VLOOKUP(LEFT(D311,1),BDD!$A$9:$N$18,9,FALSE),VLOOKUP(LEFT(D311,1),BDD!$A$9:$N$18,10,FALSE))))</f>
        <v>0</v>
      </c>
      <c r="M311" s="66"/>
      <c r="N311" s="23" t="str">
        <f>IF(H311="","",(E311-(F311+G311))*(1-BDD!C$4))</f>
        <v/>
      </c>
      <c r="O311" s="23" t="str">
        <f t="shared" si="46"/>
        <v/>
      </c>
      <c r="P311" s="23" t="str">
        <f t="shared" si="47"/>
        <v/>
      </c>
      <c r="Q311" s="10">
        <f t="shared" si="49"/>
        <v>0</v>
      </c>
      <c r="R311" s="25">
        <f t="shared" si="50"/>
        <v>0</v>
      </c>
      <c r="S311"/>
    </row>
    <row r="312" spans="1:21" x14ac:dyDescent="0.25">
      <c r="A312" s="9"/>
      <c r="B312" s="9"/>
      <c r="C312" s="9"/>
      <c r="D312" s="9"/>
      <c r="E312" s="9"/>
      <c r="F312" s="9"/>
      <c r="G312" s="9"/>
      <c r="H312" s="9"/>
      <c r="I312" s="9"/>
      <c r="K312" s="9"/>
      <c r="L312" s="3"/>
      <c r="M312" s="3"/>
      <c r="O312" s="5"/>
      <c r="P312" s="5"/>
      <c r="Q312" s="5"/>
      <c r="R312" s="5"/>
      <c r="S312" s="5"/>
      <c r="T312" s="9"/>
      <c r="U312" s="9"/>
    </row>
    <row r="313" spans="1:21" x14ac:dyDescent="0.25">
      <c r="A313" s="9"/>
      <c r="B313" s="9"/>
      <c r="C313" s="9"/>
      <c r="D313" s="9"/>
      <c r="E313" s="9"/>
      <c r="F313" s="9"/>
      <c r="G313" s="9"/>
      <c r="H313" s="9"/>
      <c r="I313" s="9"/>
      <c r="K313" s="9"/>
      <c r="L313" s="9"/>
      <c r="O313" s="9"/>
      <c r="P313" s="9"/>
      <c r="Q313" s="9"/>
      <c r="R313" s="9"/>
      <c r="T313" s="9"/>
      <c r="U313" s="9"/>
    </row>
    <row r="314" spans="1:21" x14ac:dyDescent="0.25">
      <c r="A314" s="13" t="s">
        <v>51</v>
      </c>
      <c r="B314" s="4"/>
      <c r="C314" s="4"/>
      <c r="D314" s="4"/>
      <c r="E314" s="4"/>
      <c r="F314" s="4"/>
      <c r="G314" s="4"/>
      <c r="H314" s="4"/>
      <c r="I314" s="9"/>
      <c r="K314" s="9"/>
      <c r="L314" s="9"/>
      <c r="O314" s="9"/>
      <c r="P314" s="9"/>
      <c r="Q314" s="9"/>
      <c r="R314" s="9"/>
      <c r="T314" s="9"/>
      <c r="U314" s="9"/>
    </row>
    <row r="315" spans="1:21" s="15" customFormat="1" ht="48" customHeight="1" x14ac:dyDescent="0.25">
      <c r="A315" s="28" t="s">
        <v>65</v>
      </c>
      <c r="B315" s="26" t="s">
        <v>5</v>
      </c>
      <c r="C315" s="26" t="s">
        <v>30</v>
      </c>
      <c r="D315" s="26" t="s">
        <v>55</v>
      </c>
      <c r="E315" s="26" t="s">
        <v>66</v>
      </c>
      <c r="F315" s="26" t="s">
        <v>46</v>
      </c>
      <c r="G315" s="26" t="s">
        <v>47</v>
      </c>
      <c r="H315" s="26" t="s">
        <v>48</v>
      </c>
      <c r="I315" s="26" t="s">
        <v>54</v>
      </c>
      <c r="J315" s="26" t="s">
        <v>0</v>
      </c>
      <c r="K315" s="26" t="s">
        <v>22</v>
      </c>
      <c r="L315" s="26" t="s">
        <v>49</v>
      </c>
      <c r="M315" s="34" t="s">
        <v>45</v>
      </c>
      <c r="N315" s="26" t="s">
        <v>32</v>
      </c>
      <c r="O315" s="26" t="s">
        <v>35</v>
      </c>
      <c r="P315" s="26" t="s">
        <v>31</v>
      </c>
      <c r="Q315" s="26" t="s">
        <v>33</v>
      </c>
      <c r="R315" s="27" t="s">
        <v>34</v>
      </c>
    </row>
    <row r="316" spans="1:21" x14ac:dyDescent="0.25">
      <c r="A316"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cours2",IF(AND(H316&gt;0,H317&gt;0),"en cours",IF(AND(O316=0,P316=0),"",)))))</f>
        <v/>
      </c>
      <c r="B316" s="59" t="s">
        <v>80</v>
      </c>
      <c r="C316" s="59">
        <v>1429</v>
      </c>
      <c r="D316" s="59">
        <v>50.75</v>
      </c>
      <c r="E316" s="63">
        <v>959616</v>
      </c>
      <c r="F316" s="63">
        <v>0</v>
      </c>
      <c r="G316" s="59">
        <v>0</v>
      </c>
      <c r="H316" s="63">
        <v>0</v>
      </c>
      <c r="I316" s="10"/>
      <c r="J316" s="10" t="str">
        <f t="shared" ref="J316:J347" si="51">IF(D316="","",A$314)</f>
        <v>lait de chèvre conv</v>
      </c>
      <c r="K316" s="10" t="str">
        <f t="shared" ref="K316:K379" si="52">IF(C316="","",IF(AND(F317&gt;0,F317=F316,OR(AND(G317&gt;=0,G317=G316))),"exclu",IF(OR(F316&lt;&gt;0,G316&lt;&gt;0),"normal","exclu")))</f>
        <v>exclu</v>
      </c>
      <c r="L316" s="12">
        <f>IF(Tableau5[[#This Row],[Status]]=0,0,IF(Tableau5[[#This Row],[Status]]="en cours2",L315,IF(K316="normal",VLOOKUP(LEFT(D316,1),BDD!$A$9:$N$18,7,FALSE),VLOOKUP(LEFT(D316,1),BDD!$A$9:$N$18,8,FALSE))))</f>
        <v>684</v>
      </c>
      <c r="M316" s="65"/>
      <c r="N316" s="11">
        <f>IF(H316="","",(E316-(F316+G316))*(1-BDD!C$4))</f>
        <v>863654.40000000002</v>
      </c>
      <c r="O316" s="11">
        <f t="shared" ref="O316:O347" si="53">IF(C316&lt;&gt;"",F317,"")</f>
        <v>0</v>
      </c>
      <c r="P316" s="11">
        <f t="shared" ref="P316:P347" si="54">IF(C316&lt;&gt;"",G317,"")</f>
        <v>0</v>
      </c>
      <c r="Q316" s="22">
        <f>IF(C316="",0,IF(AND(O316=0,P316=0),0,SUM(O316)/12))</f>
        <v>0</v>
      </c>
      <c r="R316" s="21">
        <f t="shared" ref="R316:R347" si="55">IF(OR(L316="",C316=""),0,Q316/1000*IF(M316=0,L316,M316))</f>
        <v>0</v>
      </c>
      <c r="S316"/>
    </row>
    <row r="317" spans="1:21" x14ac:dyDescent="0.25">
      <c r="A31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cours2",IF(AND(H317&gt;0,H318&gt;0),"en cours",IF(AND(O317=0,P317=0),"",)))))</f>
        <v>0</v>
      </c>
      <c r="B317" s="59" t="s">
        <v>81</v>
      </c>
      <c r="C317" s="59"/>
      <c r="D317" s="59"/>
      <c r="E317" s="59"/>
      <c r="F317" s="59"/>
      <c r="G317" s="59"/>
      <c r="H317" s="63"/>
      <c r="I317" s="10"/>
      <c r="J317" s="10" t="str">
        <f t="shared" si="51"/>
        <v/>
      </c>
      <c r="K317" s="10" t="str">
        <f t="shared" si="52"/>
        <v/>
      </c>
      <c r="L317" s="12">
        <f>IF(Tableau5[[#This Row],[Status]]=0,0,IF(Tableau5[[#This Row],[Status]]="en cours2",L316,IF(K317="normal",VLOOKUP(LEFT(D317,1),BDD!$A$9:$N$18,7,FALSE),VLOOKUP(LEFT(D317,1),BDD!$A$9:$N$18,8,FALSE))))</f>
        <v>0</v>
      </c>
      <c r="M317" s="65"/>
      <c r="N317" s="11" t="str">
        <f>IF(H317="","",(E317-(F317+G317))*(1-BDD!C$4))</f>
        <v/>
      </c>
      <c r="O317" s="11" t="str">
        <f t="shared" si="53"/>
        <v/>
      </c>
      <c r="P317" s="11" t="str">
        <f t="shared" si="54"/>
        <v/>
      </c>
      <c r="Q317" s="22">
        <f t="shared" ref="Q317:Q380" si="56">IF(C317="",0,IF(AND(O317=0,P317=0),0,SUM(O317)/12))</f>
        <v>0</v>
      </c>
      <c r="R317" s="21">
        <f t="shared" si="55"/>
        <v>0</v>
      </c>
      <c r="S317"/>
    </row>
    <row r="318" spans="1:21" x14ac:dyDescent="0.25">
      <c r="A318"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cours2",IF(AND(H318&gt;0,H319&gt;0),"en cours",IF(AND(O318=0,P318=0),"",)))))</f>
        <v/>
      </c>
      <c r="B318" s="59" t="s">
        <v>86</v>
      </c>
      <c r="C318" s="59">
        <v>996</v>
      </c>
      <c r="D318" s="59">
        <v>43.22</v>
      </c>
      <c r="E318" s="63">
        <v>645960</v>
      </c>
      <c r="F318" s="63">
        <v>0</v>
      </c>
      <c r="G318" s="59">
        <v>0</v>
      </c>
      <c r="H318" s="63">
        <v>0</v>
      </c>
      <c r="I318" s="10"/>
      <c r="J318" s="10" t="str">
        <f t="shared" si="51"/>
        <v>lait de chèvre conv</v>
      </c>
      <c r="K318" s="10" t="str">
        <f t="shared" si="52"/>
        <v>exclu</v>
      </c>
      <c r="L318" s="12">
        <f>IF(Tableau5[[#This Row],[Status]]=0,0,IF(Tableau5[[#This Row],[Status]]="en cours2",L317,IF(K318="normal",VLOOKUP(LEFT(D318,1),BDD!$A$9:$N$18,7,FALSE),VLOOKUP(LEFT(D318,1),BDD!$A$9:$N$18,8,FALSE))))</f>
        <v>673</v>
      </c>
      <c r="M318" s="65"/>
      <c r="N318" s="11">
        <f>IF(H318="","",(E318-(F318+G318))*(1-BDD!C$4))</f>
        <v>581364</v>
      </c>
      <c r="O318" s="11">
        <f t="shared" si="53"/>
        <v>0</v>
      </c>
      <c r="P318" s="11">
        <f t="shared" si="54"/>
        <v>0</v>
      </c>
      <c r="Q318" s="22">
        <f t="shared" si="56"/>
        <v>0</v>
      </c>
      <c r="R318" s="21">
        <f t="shared" si="55"/>
        <v>0</v>
      </c>
      <c r="S318"/>
    </row>
    <row r="319" spans="1:21" x14ac:dyDescent="0.25">
      <c r="A31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cours2",IF(AND(H319&gt;0,H320&gt;0),"en cours",IF(AND(O319=0,P319=0),"",)))))</f>
        <v>0</v>
      </c>
      <c r="B319" s="59" t="s">
        <v>87</v>
      </c>
      <c r="C319" s="59"/>
      <c r="D319" s="59"/>
      <c r="E319" s="59"/>
      <c r="F319" s="59"/>
      <c r="G319" s="59"/>
      <c r="H319" s="63"/>
      <c r="I319" s="10"/>
      <c r="J319" s="10" t="str">
        <f t="shared" si="51"/>
        <v/>
      </c>
      <c r="K319" s="10" t="str">
        <f t="shared" si="52"/>
        <v/>
      </c>
      <c r="L319" s="12">
        <f>IF(Tableau5[[#This Row],[Status]]=0,0,IF(Tableau5[[#This Row],[Status]]="en cours2",L318,IF(K319="normal",VLOOKUP(LEFT(D319,1),BDD!$A$9:$N$18,7,FALSE),VLOOKUP(LEFT(D319,1),BDD!$A$9:$N$18,8,FALSE))))</f>
        <v>0</v>
      </c>
      <c r="M319" s="65"/>
      <c r="N319" s="11" t="str">
        <f>IF(H319="","",(E319-(F319+G319))*(1-BDD!C$4))</f>
        <v/>
      </c>
      <c r="O319" s="11" t="str">
        <f t="shared" si="53"/>
        <v/>
      </c>
      <c r="P319" s="11" t="str">
        <f t="shared" si="54"/>
        <v/>
      </c>
      <c r="Q319" s="22">
        <f t="shared" si="56"/>
        <v>0</v>
      </c>
      <c r="R319" s="21">
        <f t="shared" si="55"/>
        <v>0</v>
      </c>
      <c r="S319"/>
    </row>
    <row r="320" spans="1:21" x14ac:dyDescent="0.25">
      <c r="A320"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cours2",IF(AND(H320&gt;0,H321&gt;0),"en cours",IF(AND(O320=0,P320=0),"",)))))</f>
        <v/>
      </c>
      <c r="B320" s="59" t="s">
        <v>97</v>
      </c>
      <c r="C320" s="59">
        <v>961</v>
      </c>
      <c r="D320" s="59">
        <v>45.55</v>
      </c>
      <c r="E320" s="63">
        <v>486696</v>
      </c>
      <c r="F320" s="63">
        <v>100800</v>
      </c>
      <c r="G320" s="59">
        <v>0</v>
      </c>
      <c r="H320" s="63">
        <v>0</v>
      </c>
      <c r="I320" s="10"/>
      <c r="J320" s="10" t="str">
        <f t="shared" si="51"/>
        <v>lait de chèvre conv</v>
      </c>
      <c r="K320" s="10" t="str">
        <f t="shared" si="52"/>
        <v>normal</v>
      </c>
      <c r="L320" s="12">
        <f>IF(Tableau5[[#This Row],[Status]]=0,0,IF(Tableau5[[#This Row],[Status]]="en cours2",L319,IF(K320="normal",VLOOKUP(LEFT(D320,1),BDD!$A$9:$N$18,7,FALSE),VLOOKUP(LEFT(D320,1),BDD!$A$9:$N$18,8,FALSE))))</f>
        <v>661</v>
      </c>
      <c r="M320" s="65"/>
      <c r="N320" s="11">
        <f>IF(H320="","",(E320-(F320+G320))*(1-BDD!C$4))</f>
        <v>347306.4</v>
      </c>
      <c r="O320" s="11">
        <f t="shared" si="53"/>
        <v>0</v>
      </c>
      <c r="P320" s="11">
        <f t="shared" si="54"/>
        <v>0</v>
      </c>
      <c r="Q320" s="22">
        <f t="shared" si="56"/>
        <v>0</v>
      </c>
      <c r="R320" s="21">
        <f t="shared" si="55"/>
        <v>0</v>
      </c>
      <c r="S320"/>
    </row>
    <row r="321" spans="1:19" x14ac:dyDescent="0.25">
      <c r="A32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cours2",IF(AND(H321&gt;0,H322&gt;0),"en cours",IF(AND(O321=0,P321=0),"",)))))</f>
        <v>0</v>
      </c>
      <c r="B321" s="59" t="s">
        <v>98</v>
      </c>
      <c r="C321" s="59"/>
      <c r="D321" s="59"/>
      <c r="E321" s="59"/>
      <c r="F321" s="59"/>
      <c r="G321" s="59"/>
      <c r="H321" s="63"/>
      <c r="I321" s="10"/>
      <c r="J321" s="10" t="str">
        <f t="shared" si="51"/>
        <v/>
      </c>
      <c r="K321" s="10" t="str">
        <f t="shared" si="52"/>
        <v/>
      </c>
      <c r="L321" s="12">
        <f>IF(Tableau5[[#This Row],[Status]]=0,0,IF(Tableau5[[#This Row],[Status]]="en cours2",L320,IF(K321="normal",VLOOKUP(LEFT(D321,1),BDD!$A$9:$N$18,7,FALSE),VLOOKUP(LEFT(D321,1),BDD!$A$9:$N$18,8,FALSE))))</f>
        <v>0</v>
      </c>
      <c r="M321" s="65"/>
      <c r="N321" s="11" t="str">
        <f>IF(H321="","",(E321-(F321+G321))*(1-BDD!C$4))</f>
        <v/>
      </c>
      <c r="O321" s="11" t="str">
        <f t="shared" si="53"/>
        <v/>
      </c>
      <c r="P321" s="11" t="str">
        <f t="shared" si="54"/>
        <v/>
      </c>
      <c r="Q321" s="22">
        <f t="shared" si="56"/>
        <v>0</v>
      </c>
      <c r="R321" s="21">
        <f t="shared" si="55"/>
        <v>0</v>
      </c>
      <c r="S321"/>
    </row>
    <row r="322" spans="1:19" x14ac:dyDescent="0.25">
      <c r="A322"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cours2",IF(AND(H322&gt;0,H323&gt;0),"en cours",IF(AND(O322=0,P322=0),"",)))))</f>
        <v/>
      </c>
      <c r="B322" s="59" t="s">
        <v>88</v>
      </c>
      <c r="C322" s="59">
        <v>863</v>
      </c>
      <c r="D322" s="59">
        <v>48.5</v>
      </c>
      <c r="E322" s="63">
        <v>582456</v>
      </c>
      <c r="F322" s="63">
        <v>0</v>
      </c>
      <c r="G322" s="59">
        <v>0</v>
      </c>
      <c r="H322" s="63">
        <v>0</v>
      </c>
      <c r="I322" s="10"/>
      <c r="J322" s="10" t="str">
        <f t="shared" si="51"/>
        <v>lait de chèvre conv</v>
      </c>
      <c r="K322" s="10" t="str">
        <f t="shared" si="52"/>
        <v>exclu</v>
      </c>
      <c r="L322" s="12">
        <f>IF(Tableau5[[#This Row],[Status]]=0,0,IF(Tableau5[[#This Row],[Status]]="en cours2",L321,IF(K322="normal",VLOOKUP(LEFT(D322,1),BDD!$A$9:$N$18,7,FALSE),VLOOKUP(LEFT(D322,1),BDD!$A$9:$N$18,8,FALSE))))</f>
        <v>673</v>
      </c>
      <c r="M322" s="65"/>
      <c r="N322" s="11">
        <f>IF(H322="","",(E322-(F322+G322))*(1-BDD!C$4))</f>
        <v>524210.4</v>
      </c>
      <c r="O322" s="11">
        <f t="shared" si="53"/>
        <v>0</v>
      </c>
      <c r="P322" s="11">
        <f t="shared" si="54"/>
        <v>0</v>
      </c>
      <c r="Q322" s="22">
        <f t="shared" si="56"/>
        <v>0</v>
      </c>
      <c r="R322" s="21">
        <f t="shared" si="55"/>
        <v>0</v>
      </c>
      <c r="S322"/>
    </row>
    <row r="323" spans="1:19" x14ac:dyDescent="0.25">
      <c r="A32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cours2",IF(AND(H323&gt;0,H324&gt;0),"en cours",IF(AND(O323=0,P323=0),"",)))))</f>
        <v>0</v>
      </c>
      <c r="B323" s="59" t="s">
        <v>89</v>
      </c>
      <c r="C323" s="59"/>
      <c r="D323" s="59"/>
      <c r="E323" s="59"/>
      <c r="F323" s="59"/>
      <c r="G323" s="59"/>
      <c r="H323" s="63"/>
      <c r="I323" s="10"/>
      <c r="J323" s="10" t="str">
        <f t="shared" si="51"/>
        <v/>
      </c>
      <c r="K323" s="10" t="str">
        <f t="shared" si="52"/>
        <v/>
      </c>
      <c r="L323" s="12">
        <f>IF(Tableau5[[#This Row],[Status]]=0,0,IF(Tableau5[[#This Row],[Status]]="en cours2",L322,IF(K323="normal",VLOOKUP(LEFT(D323,1),BDD!$A$9:$N$18,7,FALSE),VLOOKUP(LEFT(D323,1),BDD!$A$9:$N$18,8,FALSE))))</f>
        <v>0</v>
      </c>
      <c r="M323" s="65"/>
      <c r="N323" s="11" t="str">
        <f>IF(H323="","",(E323-(F323+G323))*(1-BDD!C$4))</f>
        <v/>
      </c>
      <c r="O323" s="11" t="str">
        <f t="shared" si="53"/>
        <v/>
      </c>
      <c r="P323" s="11" t="str">
        <f t="shared" si="54"/>
        <v/>
      </c>
      <c r="Q323" s="22">
        <f t="shared" si="56"/>
        <v>0</v>
      </c>
      <c r="R323" s="21">
        <f t="shared" si="55"/>
        <v>0</v>
      </c>
      <c r="S323"/>
    </row>
    <row r="324" spans="1:19" x14ac:dyDescent="0.25">
      <c r="A324"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cours2",IF(AND(H324&gt;0,H325&gt;0),"en cours",IF(AND(O324=0,P324=0),"",)))))</f>
        <v/>
      </c>
      <c r="B324" s="59" t="s">
        <v>103</v>
      </c>
      <c r="C324" s="59">
        <v>822</v>
      </c>
      <c r="D324" s="59">
        <v>45.21</v>
      </c>
      <c r="E324" s="63">
        <v>542472</v>
      </c>
      <c r="F324" s="63">
        <v>0</v>
      </c>
      <c r="G324" s="59">
        <v>0</v>
      </c>
      <c r="H324" s="63">
        <v>0</v>
      </c>
      <c r="I324" s="10"/>
      <c r="J324" s="10" t="str">
        <f t="shared" si="51"/>
        <v>lait de chèvre conv</v>
      </c>
      <c r="K324" s="10" t="str">
        <f t="shared" si="52"/>
        <v>exclu</v>
      </c>
      <c r="L324" s="12">
        <f>IF(Tableau5[[#This Row],[Status]]=0,0,IF(Tableau5[[#This Row],[Status]]="en cours2",L323,IF(K324="normal",VLOOKUP(LEFT(D324,1),BDD!$A$9:$N$18,7,FALSE),VLOOKUP(LEFT(D324,1),BDD!$A$9:$N$18,8,FALSE))))</f>
        <v>673</v>
      </c>
      <c r="M324" s="65"/>
      <c r="N324" s="11">
        <f>IF(H324="","",(E324-(F324+G324))*(1-BDD!C$4))</f>
        <v>488224.8</v>
      </c>
      <c r="O324" s="11">
        <f t="shared" si="53"/>
        <v>0</v>
      </c>
      <c r="P324" s="11">
        <f t="shared" si="54"/>
        <v>0</v>
      </c>
      <c r="Q324" s="22">
        <f t="shared" si="56"/>
        <v>0</v>
      </c>
      <c r="R324" s="21">
        <f t="shared" si="55"/>
        <v>0</v>
      </c>
      <c r="S324"/>
    </row>
    <row r="325" spans="1:19" x14ac:dyDescent="0.25">
      <c r="A32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cours2",IF(AND(H325&gt;0,H326&gt;0),"en cours",IF(AND(O325=0,P325=0),"",)))))</f>
        <v>0</v>
      </c>
      <c r="B325" s="59" t="s">
        <v>87</v>
      </c>
      <c r="C325" s="59"/>
      <c r="D325" s="59"/>
      <c r="E325" s="59"/>
      <c r="F325" s="59"/>
      <c r="G325" s="59"/>
      <c r="H325" s="63"/>
      <c r="I325" s="10"/>
      <c r="J325" s="10" t="str">
        <f t="shared" si="51"/>
        <v/>
      </c>
      <c r="K325" s="10" t="str">
        <f t="shared" si="52"/>
        <v/>
      </c>
      <c r="L325" s="12">
        <f>IF(Tableau5[[#This Row],[Status]]=0,0,IF(Tableau5[[#This Row],[Status]]="en cours2",L324,IF(K325="normal",VLOOKUP(LEFT(D325,1),BDD!$A$9:$N$18,7,FALSE),VLOOKUP(LEFT(D325,1),BDD!$A$9:$N$18,8,FALSE))))</f>
        <v>0</v>
      </c>
      <c r="M325" s="65"/>
      <c r="N325" s="11" t="str">
        <f>IF(H325="","",(E325-(F325+G325))*(1-BDD!C$4))</f>
        <v/>
      </c>
      <c r="O325" s="11" t="str">
        <f t="shared" si="53"/>
        <v/>
      </c>
      <c r="P325" s="11" t="str">
        <f t="shared" si="54"/>
        <v/>
      </c>
      <c r="Q325" s="22">
        <f t="shared" si="56"/>
        <v>0</v>
      </c>
      <c r="R325" s="21">
        <f t="shared" si="55"/>
        <v>0</v>
      </c>
      <c r="S325"/>
    </row>
    <row r="326" spans="1:19" x14ac:dyDescent="0.25">
      <c r="A326"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cours2",IF(AND(H326&gt;0,H327&gt;0),"en cours",IF(AND(O326=0,P326=0),"",)))))</f>
        <v/>
      </c>
      <c r="B326" s="59" t="s">
        <v>101</v>
      </c>
      <c r="C326" s="59">
        <v>756</v>
      </c>
      <c r="D326" s="59">
        <v>54.17</v>
      </c>
      <c r="E326" s="63">
        <v>530208</v>
      </c>
      <c r="F326" s="63">
        <v>0</v>
      </c>
      <c r="G326" s="59">
        <v>0</v>
      </c>
      <c r="H326" s="63">
        <v>0</v>
      </c>
      <c r="I326" s="10"/>
      <c r="J326" s="10" t="str">
        <f t="shared" si="51"/>
        <v>lait de chèvre conv</v>
      </c>
      <c r="K326" s="10" t="str">
        <f t="shared" si="52"/>
        <v>exclu</v>
      </c>
      <c r="L326" s="12">
        <f>IF(Tableau5[[#This Row],[Status]]=0,0,IF(Tableau5[[#This Row],[Status]]="en cours2",L325,IF(K326="normal",VLOOKUP(LEFT(D326,1),BDD!$A$9:$N$18,7,FALSE),VLOOKUP(LEFT(D326,1),BDD!$A$9:$N$18,8,FALSE))))</f>
        <v>684</v>
      </c>
      <c r="M326" s="65"/>
      <c r="N326" s="11">
        <f>IF(H326="","",(E326-(F326+G326))*(1-BDD!C$4))</f>
        <v>477187.2</v>
      </c>
      <c r="O326" s="11">
        <f t="shared" si="53"/>
        <v>0</v>
      </c>
      <c r="P326" s="11">
        <f t="shared" si="54"/>
        <v>0</v>
      </c>
      <c r="Q326" s="22">
        <f t="shared" si="56"/>
        <v>0</v>
      </c>
      <c r="R326" s="21">
        <f t="shared" si="55"/>
        <v>0</v>
      </c>
      <c r="S326"/>
    </row>
    <row r="327" spans="1:19" x14ac:dyDescent="0.25">
      <c r="A32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cours2",IF(AND(H327&gt;0,H328&gt;0),"en cours",IF(AND(O327=0,P327=0),"",)))))</f>
        <v>0</v>
      </c>
      <c r="B327" s="59" t="s">
        <v>102</v>
      </c>
      <c r="C327" s="59"/>
      <c r="D327" s="59"/>
      <c r="E327" s="59"/>
      <c r="F327" s="59"/>
      <c r="G327" s="59"/>
      <c r="H327" s="63"/>
      <c r="I327" s="10"/>
      <c r="J327" s="10" t="str">
        <f t="shared" si="51"/>
        <v/>
      </c>
      <c r="K327" s="10" t="str">
        <f t="shared" si="52"/>
        <v/>
      </c>
      <c r="L327" s="12">
        <f>IF(Tableau5[[#This Row],[Status]]=0,0,IF(Tableau5[[#This Row],[Status]]="en cours2",L326,IF(K327="normal",VLOOKUP(LEFT(D327,1),BDD!$A$9:$N$18,7,FALSE),VLOOKUP(LEFT(D327,1),BDD!$A$9:$N$18,8,FALSE))))</f>
        <v>0</v>
      </c>
      <c r="M327" s="65"/>
      <c r="N327" s="11" t="str">
        <f>IF(H327="","",(E327-(F327+G327))*(1-BDD!C$4))</f>
        <v/>
      </c>
      <c r="O327" s="11" t="str">
        <f t="shared" si="53"/>
        <v/>
      </c>
      <c r="P327" s="11" t="str">
        <f t="shared" si="54"/>
        <v/>
      </c>
      <c r="Q327" s="22">
        <f t="shared" si="56"/>
        <v>0</v>
      </c>
      <c r="R327" s="21">
        <f t="shared" si="55"/>
        <v>0</v>
      </c>
      <c r="S327"/>
    </row>
    <row r="328" spans="1:19" x14ac:dyDescent="0.25">
      <c r="A328"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cours2",IF(AND(H328&gt;0,H329&gt;0),"en cours",IF(AND(O328=0,P328=0),"",)))))</f>
        <v/>
      </c>
      <c r="B328" s="59" t="s">
        <v>82</v>
      </c>
      <c r="C328" s="59">
        <v>497</v>
      </c>
      <c r="D328" s="59">
        <v>50.29</v>
      </c>
      <c r="E328" s="63">
        <v>360192</v>
      </c>
      <c r="F328" s="63">
        <v>0</v>
      </c>
      <c r="G328" s="59">
        <v>0</v>
      </c>
      <c r="H328" s="63">
        <v>0</v>
      </c>
      <c r="I328" s="10"/>
      <c r="J328" s="10" t="str">
        <f t="shared" si="51"/>
        <v>lait de chèvre conv</v>
      </c>
      <c r="K328" s="10" t="str">
        <f t="shared" si="52"/>
        <v>exclu</v>
      </c>
      <c r="L328" s="12">
        <f>IF(Tableau5[[#This Row],[Status]]=0,0,IF(Tableau5[[#This Row],[Status]]="en cours2",L327,IF(K328="normal",VLOOKUP(LEFT(D328,1),BDD!$A$9:$N$18,7,FALSE),VLOOKUP(LEFT(D328,1),BDD!$A$9:$N$18,8,FALSE))))</f>
        <v>684</v>
      </c>
      <c r="M328" s="65"/>
      <c r="N328" s="11">
        <f>IF(H328="","",(E328-(F328+G328))*(1-BDD!C$4))</f>
        <v>324172.79999999999</v>
      </c>
      <c r="O328" s="11">
        <f t="shared" si="53"/>
        <v>0</v>
      </c>
      <c r="P328" s="11">
        <f t="shared" si="54"/>
        <v>0</v>
      </c>
      <c r="Q328" s="22">
        <f t="shared" si="56"/>
        <v>0</v>
      </c>
      <c r="R328" s="21">
        <f t="shared" si="55"/>
        <v>0</v>
      </c>
      <c r="S328"/>
    </row>
    <row r="329" spans="1:19" x14ac:dyDescent="0.25">
      <c r="A32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cours2",IF(AND(H329&gt;0,H330&gt;0),"en cours",IF(AND(O329=0,P329=0),"",)))))</f>
        <v>0</v>
      </c>
      <c r="B329" s="59" t="s">
        <v>83</v>
      </c>
      <c r="C329" s="59"/>
      <c r="D329" s="59"/>
      <c r="E329" s="59"/>
      <c r="F329" s="59"/>
      <c r="G329" s="59"/>
      <c r="H329" s="63"/>
      <c r="I329" s="10"/>
      <c r="J329" s="10" t="str">
        <f t="shared" si="51"/>
        <v/>
      </c>
      <c r="K329" s="10" t="str">
        <f t="shared" si="52"/>
        <v/>
      </c>
      <c r="L329" s="12">
        <f>IF(Tableau5[[#This Row],[Status]]=0,0,IF(Tableau5[[#This Row],[Status]]="en cours2",L328,IF(K329="normal",VLOOKUP(LEFT(D329,1),BDD!$A$9:$N$18,7,FALSE),VLOOKUP(LEFT(D329,1),BDD!$A$9:$N$18,8,FALSE))))</f>
        <v>0</v>
      </c>
      <c r="M329" s="65"/>
      <c r="N329" s="11" t="str">
        <f>IF(H329="","",(E329-(F329+G329))*(1-BDD!C$4))</f>
        <v/>
      </c>
      <c r="O329" s="11" t="str">
        <f t="shared" si="53"/>
        <v/>
      </c>
      <c r="P329" s="11" t="str">
        <f t="shared" si="54"/>
        <v/>
      </c>
      <c r="Q329" s="22">
        <f t="shared" si="56"/>
        <v>0</v>
      </c>
      <c r="R329" s="21">
        <f t="shared" si="55"/>
        <v>0</v>
      </c>
      <c r="S329"/>
    </row>
    <row r="330" spans="1:19" x14ac:dyDescent="0.25">
      <c r="A330"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cours2",IF(AND(H330&gt;0,H331&gt;0),"en cours",IF(AND(O330=0,P330=0),"",)))))</f>
        <v>accepté</v>
      </c>
      <c r="B330" s="59" t="s">
        <v>95</v>
      </c>
      <c r="C330" s="59">
        <v>191</v>
      </c>
      <c r="D330" s="59">
        <v>63.26</v>
      </c>
      <c r="E330" s="63">
        <v>140616</v>
      </c>
      <c r="F330" s="63">
        <v>135600</v>
      </c>
      <c r="G330" s="63">
        <v>0</v>
      </c>
      <c r="H330" s="63">
        <v>0</v>
      </c>
      <c r="I330" s="10"/>
      <c r="J330" s="10" t="str">
        <f t="shared" si="51"/>
        <v>lait de chèvre conv</v>
      </c>
      <c r="K330" s="10" t="str">
        <f t="shared" si="52"/>
        <v>exclu</v>
      </c>
      <c r="L330" s="12">
        <f>IF(Tableau5[[#This Row],[Status]]=0,0,IF(Tableau5[[#This Row],[Status]]="en cours2",L329,IF(K330="normal",VLOOKUP(LEFT(D330,1),BDD!$A$9:$N$18,7,FALSE),VLOOKUP(LEFT(D330,1),BDD!$A$9:$N$18,8,FALSE))))</f>
        <v>695</v>
      </c>
      <c r="M330" s="65"/>
      <c r="N330" s="11">
        <f>IF(H330="","",(E330-(F330+G330))*(1-BDD!C$4))</f>
        <v>4514.4000000000005</v>
      </c>
      <c r="O330" s="11">
        <f t="shared" si="53"/>
        <v>135600</v>
      </c>
      <c r="P330" s="11">
        <f t="shared" si="54"/>
        <v>0</v>
      </c>
      <c r="Q330" s="22">
        <f t="shared" si="56"/>
        <v>11300</v>
      </c>
      <c r="R330" s="21">
        <f t="shared" si="55"/>
        <v>7853.5000000000009</v>
      </c>
      <c r="S330"/>
    </row>
    <row r="331" spans="1:19" x14ac:dyDescent="0.25">
      <c r="A33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cours2",IF(AND(H331&gt;0,H332&gt;0),"en cours",IF(AND(O331=0,P331=0),"",)))))</f>
        <v>0</v>
      </c>
      <c r="B331" s="59" t="s">
        <v>96</v>
      </c>
      <c r="C331" s="59"/>
      <c r="D331" s="59"/>
      <c r="E331" s="59"/>
      <c r="F331" s="63">
        <v>135600</v>
      </c>
      <c r="G331" s="63"/>
      <c r="H331" s="63"/>
      <c r="I331" s="10"/>
      <c r="J331" s="10" t="str">
        <f t="shared" si="51"/>
        <v/>
      </c>
      <c r="K331" s="10" t="str">
        <f t="shared" si="52"/>
        <v/>
      </c>
      <c r="L331" s="12">
        <f>IF(Tableau5[[#This Row],[Status]]=0,0,IF(Tableau5[[#This Row],[Status]]="en cours2",L330,IF(K331="normal",VLOOKUP(LEFT(D331,1),BDD!$A$9:$N$18,7,FALSE),VLOOKUP(LEFT(D331,1),BDD!$A$9:$N$18,8,FALSE))))</f>
        <v>0</v>
      </c>
      <c r="M331" s="65"/>
      <c r="N331" s="11" t="str">
        <f>IF(H331="","",(E331-(F331+G331))*(1-BDD!C$4))</f>
        <v/>
      </c>
      <c r="O331" s="11" t="str">
        <f t="shared" si="53"/>
        <v/>
      </c>
      <c r="P331" s="11" t="str">
        <f t="shared" si="54"/>
        <v/>
      </c>
      <c r="Q331" s="22">
        <f t="shared" si="56"/>
        <v>0</v>
      </c>
      <c r="R331" s="21">
        <f t="shared" si="55"/>
        <v>0</v>
      </c>
      <c r="S331"/>
    </row>
    <row r="332" spans="1:19" x14ac:dyDescent="0.25">
      <c r="A332"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cours2",IF(AND(H332&gt;0,H333&gt;0),"en cours",IF(AND(O332=0,P332=0),"",)))))</f>
        <v/>
      </c>
      <c r="B332" s="59" t="s">
        <v>128</v>
      </c>
      <c r="C332" s="59">
        <v>189</v>
      </c>
      <c r="D332" s="59">
        <v>73.739999999999995</v>
      </c>
      <c r="E332" s="63">
        <v>133560</v>
      </c>
      <c r="F332" s="63">
        <v>0</v>
      </c>
      <c r="G332" s="63">
        <v>0</v>
      </c>
      <c r="H332" s="63">
        <v>0</v>
      </c>
      <c r="I332" s="10"/>
      <c r="J332" s="10" t="str">
        <f t="shared" si="51"/>
        <v>lait de chèvre conv</v>
      </c>
      <c r="K332" s="10" t="str">
        <f t="shared" si="52"/>
        <v>exclu</v>
      </c>
      <c r="L332" s="12">
        <f>IF(Tableau5[[#This Row],[Status]]=0,0,IF(Tableau5[[#This Row],[Status]]="en cours2",L331,IF(K332="normal",VLOOKUP(LEFT(D332,1),BDD!$A$9:$N$18,7,FALSE),VLOOKUP(LEFT(D332,1),BDD!$A$9:$N$18,8,FALSE))))</f>
        <v>707</v>
      </c>
      <c r="M332" s="65"/>
      <c r="N332" s="11">
        <f>IF(H332="","",(E332-(F332+G332))*(1-BDD!C$4))</f>
        <v>120204</v>
      </c>
      <c r="O332" s="11">
        <f t="shared" si="53"/>
        <v>0</v>
      </c>
      <c r="P332" s="11">
        <f t="shared" si="54"/>
        <v>0</v>
      </c>
      <c r="Q332" s="22">
        <f t="shared" si="56"/>
        <v>0</v>
      </c>
      <c r="R332" s="21">
        <f t="shared" si="55"/>
        <v>0</v>
      </c>
      <c r="S332"/>
    </row>
    <row r="333" spans="1:19" x14ac:dyDescent="0.25">
      <c r="A33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cours2",IF(AND(H333&gt;0,H334&gt;0),"en cours",IF(AND(O333=0,P333=0),"",)))))</f>
        <v>0</v>
      </c>
      <c r="B333" s="59" t="s">
        <v>116</v>
      </c>
      <c r="C333" s="59"/>
      <c r="D333" s="59"/>
      <c r="E333" s="59"/>
      <c r="F333" s="59"/>
      <c r="G333" s="59"/>
      <c r="H333" s="63"/>
      <c r="I333" s="10"/>
      <c r="J333" s="10" t="str">
        <f t="shared" si="51"/>
        <v/>
      </c>
      <c r="K333" s="10" t="str">
        <f t="shared" si="52"/>
        <v/>
      </c>
      <c r="L333" s="12">
        <f>IF(Tableau5[[#This Row],[Status]]=0,0,IF(Tableau5[[#This Row],[Status]]="en cours2",L332,IF(K333="normal",VLOOKUP(LEFT(D333,1),BDD!$A$9:$N$18,7,FALSE),VLOOKUP(LEFT(D333,1),BDD!$A$9:$N$18,8,FALSE))))</f>
        <v>0</v>
      </c>
      <c r="M333" s="65"/>
      <c r="N333" s="11" t="str">
        <f>IF(H333="","",(E333-(F333+G333))*(1-BDD!C$4))</f>
        <v/>
      </c>
      <c r="O333" s="11" t="str">
        <f t="shared" si="53"/>
        <v/>
      </c>
      <c r="P333" s="11" t="str">
        <f t="shared" si="54"/>
        <v/>
      </c>
      <c r="Q333" s="22">
        <f t="shared" si="56"/>
        <v>0</v>
      </c>
      <c r="R333" s="21">
        <f t="shared" si="55"/>
        <v>0</v>
      </c>
      <c r="S333"/>
    </row>
    <row r="334" spans="1:19" x14ac:dyDescent="0.25">
      <c r="A334"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cours2",IF(AND(H334&gt;0,H335&gt;0),"en cours",IF(AND(O334=0,P334=0),"",)))))</f>
        <v/>
      </c>
      <c r="B334" s="59" t="s">
        <v>117</v>
      </c>
      <c r="C334" s="59">
        <v>76</v>
      </c>
      <c r="D334" s="59">
        <v>58.88</v>
      </c>
      <c r="E334" s="63">
        <v>58464</v>
      </c>
      <c r="F334" s="63">
        <v>54000</v>
      </c>
      <c r="G334" s="59">
        <v>0</v>
      </c>
      <c r="H334" s="63">
        <v>0</v>
      </c>
      <c r="I334" s="10"/>
      <c r="J334" s="10" t="str">
        <f t="shared" si="51"/>
        <v>lait de chèvre conv</v>
      </c>
      <c r="K334" s="10" t="str">
        <f t="shared" si="52"/>
        <v>normal</v>
      </c>
      <c r="L334" s="12">
        <f>IF(Tableau5[[#This Row],[Status]]=0,0,IF(Tableau5[[#This Row],[Status]]="en cours2",L333,IF(K334="normal",VLOOKUP(LEFT(D334,1),BDD!$A$9:$N$18,7,FALSE),VLOOKUP(LEFT(D334,1),BDD!$A$9:$N$18,8,FALSE))))</f>
        <v>672</v>
      </c>
      <c r="M334" s="65"/>
      <c r="N334" s="11">
        <f>IF(H334="","",(E334-(F334+G334))*(1-BDD!C$4))</f>
        <v>4017.6</v>
      </c>
      <c r="O334" s="11">
        <f t="shared" si="53"/>
        <v>0</v>
      </c>
      <c r="P334" s="11">
        <f t="shared" si="54"/>
        <v>0</v>
      </c>
      <c r="Q334" s="22">
        <f t="shared" si="56"/>
        <v>0</v>
      </c>
      <c r="R334" s="21">
        <f t="shared" si="55"/>
        <v>0</v>
      </c>
      <c r="S334"/>
    </row>
    <row r="335" spans="1:19" x14ac:dyDescent="0.25">
      <c r="A33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cours2",IF(AND(H335&gt;0,H336&gt;0),"en cours",IF(AND(O335=0,P335=0),"",)))))</f>
        <v>0</v>
      </c>
      <c r="B335" s="59" t="s">
        <v>105</v>
      </c>
      <c r="C335" s="59"/>
      <c r="D335" s="59"/>
      <c r="E335" s="59"/>
      <c r="F335" s="59"/>
      <c r="G335" s="59"/>
      <c r="H335" s="63"/>
      <c r="I335" s="10"/>
      <c r="J335" s="10" t="str">
        <f t="shared" si="51"/>
        <v/>
      </c>
      <c r="K335" s="10" t="str">
        <f t="shared" si="52"/>
        <v/>
      </c>
      <c r="L335" s="12">
        <f>IF(Tableau5[[#This Row],[Status]]=0,0,IF(Tableau5[[#This Row],[Status]]="en cours2",L334,IF(K335="normal",VLOOKUP(LEFT(D335,1),BDD!$A$9:$N$18,7,FALSE),VLOOKUP(LEFT(D335,1),BDD!$A$9:$N$18,8,FALSE))))</f>
        <v>0</v>
      </c>
      <c r="M335" s="65"/>
      <c r="N335" s="11" t="str">
        <f>IF(H335="","",(E335-(F335+G335))*(1-BDD!C$4))</f>
        <v/>
      </c>
      <c r="O335" s="11" t="str">
        <f t="shared" si="53"/>
        <v/>
      </c>
      <c r="P335" s="11" t="str">
        <f t="shared" si="54"/>
        <v/>
      </c>
      <c r="Q335" s="22">
        <f t="shared" si="56"/>
        <v>0</v>
      </c>
      <c r="R335" s="21">
        <f t="shared" si="55"/>
        <v>0</v>
      </c>
      <c r="S335"/>
    </row>
    <row r="336" spans="1:19" x14ac:dyDescent="0.25">
      <c r="A336"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cours2",IF(AND(H336&gt;0,H337&gt;0),"en cours",IF(AND(O336=0,P336=0),"",)))))</f>
        <v>accepté</v>
      </c>
      <c r="B336" s="59" t="s">
        <v>90</v>
      </c>
      <c r="C336" s="59">
        <v>33</v>
      </c>
      <c r="D336" s="59">
        <v>73.900000000000006</v>
      </c>
      <c r="E336" s="63">
        <v>19824</v>
      </c>
      <c r="F336" s="63">
        <v>12000</v>
      </c>
      <c r="G336" s="59">
        <v>0</v>
      </c>
      <c r="H336" s="63">
        <v>0</v>
      </c>
      <c r="I336" s="10"/>
      <c r="J336" s="10" t="str">
        <f t="shared" si="51"/>
        <v>lait de chèvre conv</v>
      </c>
      <c r="K336" s="10" t="str">
        <f t="shared" si="52"/>
        <v>exclu</v>
      </c>
      <c r="L336" s="12">
        <f>IF(Tableau5[[#This Row],[Status]]=0,0,IF(Tableau5[[#This Row],[Status]]="en cours2",L335,IF(K336="normal",VLOOKUP(LEFT(D336,1),BDD!$A$9:$N$18,7,FALSE),VLOOKUP(LEFT(D336,1),BDD!$A$9:$N$18,8,FALSE))))</f>
        <v>707</v>
      </c>
      <c r="M336" s="65"/>
      <c r="N336" s="11">
        <f>IF(H336="","",(E336-(F336+G336))*(1-BDD!C$4))</f>
        <v>7041.6</v>
      </c>
      <c r="O336" s="11">
        <f t="shared" si="53"/>
        <v>12000</v>
      </c>
      <c r="P336" s="11">
        <f t="shared" si="54"/>
        <v>0</v>
      </c>
      <c r="Q336" s="22">
        <f t="shared" si="56"/>
        <v>1000</v>
      </c>
      <c r="R336" s="21">
        <f t="shared" si="55"/>
        <v>707</v>
      </c>
      <c r="S336"/>
    </row>
    <row r="337" spans="1:18" s="9" customFormat="1" x14ac:dyDescent="0.25">
      <c r="A33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cours2",IF(AND(H337&gt;0,H338&gt;0),"en cours",IF(AND(O337=0,P337=0),"",)))))</f>
        <v>0</v>
      </c>
      <c r="B337" s="59" t="s">
        <v>91</v>
      </c>
      <c r="C337" s="59"/>
      <c r="D337" s="59"/>
      <c r="E337" s="59"/>
      <c r="F337" s="63">
        <v>12000</v>
      </c>
      <c r="G337" s="59"/>
      <c r="H337" s="63"/>
      <c r="I337" s="10"/>
      <c r="J337" s="10" t="str">
        <f t="shared" si="51"/>
        <v/>
      </c>
      <c r="K337" s="10" t="str">
        <f t="shared" si="52"/>
        <v/>
      </c>
      <c r="L337" s="12">
        <f>IF(Tableau5[[#This Row],[Status]]=0,0,IF(Tableau5[[#This Row],[Status]]="en cours2",L336,IF(K337="normal",VLOOKUP(LEFT(D337,1),BDD!$A$9:$N$18,7,FALSE),VLOOKUP(LEFT(D337,1),BDD!$A$9:$N$18,8,FALSE))))</f>
        <v>0</v>
      </c>
      <c r="M337" s="65"/>
      <c r="N337" s="11" t="str">
        <f>IF(H337="","",(E337-(F337+G337))*(1-BDD!C$4))</f>
        <v/>
      </c>
      <c r="O337" s="11" t="str">
        <f t="shared" si="53"/>
        <v/>
      </c>
      <c r="P337" s="11" t="str">
        <f t="shared" si="54"/>
        <v/>
      </c>
      <c r="Q337" s="22">
        <f t="shared" si="56"/>
        <v>0</v>
      </c>
      <c r="R337" s="21">
        <f t="shared" si="55"/>
        <v>0</v>
      </c>
    </row>
    <row r="338" spans="1:18" s="9" customFormat="1" x14ac:dyDescent="0.25">
      <c r="A338" s="20" t="str">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cours2",IF(AND(H338&gt;0,H339&gt;0),"en cours",IF(AND(O338=0,P338=0),"",)))))</f>
        <v>accepté</v>
      </c>
      <c r="B338" s="59" t="s">
        <v>99</v>
      </c>
      <c r="C338" s="59">
        <v>23</v>
      </c>
      <c r="D338" s="59">
        <v>58.13</v>
      </c>
      <c r="E338" s="63">
        <v>14280</v>
      </c>
      <c r="F338" s="63">
        <v>18000</v>
      </c>
      <c r="G338" s="59">
        <v>0</v>
      </c>
      <c r="H338" s="63">
        <v>0</v>
      </c>
      <c r="I338" s="10"/>
      <c r="J338" s="10" t="str">
        <f t="shared" si="51"/>
        <v>lait de chèvre conv</v>
      </c>
      <c r="K338" s="10" t="str">
        <f t="shared" si="52"/>
        <v>exclu</v>
      </c>
      <c r="L338" s="12">
        <f>IF(Tableau5[[#This Row],[Status]]=0,0,IF(Tableau5[[#This Row],[Status]]="en cours2",L337,IF(K338="normal",VLOOKUP(LEFT(D338,1),BDD!$A$9:$N$18,7,FALSE),VLOOKUP(LEFT(D338,1),BDD!$A$9:$N$18,8,FALSE))))</f>
        <v>684</v>
      </c>
      <c r="M338" s="65"/>
      <c r="N338" s="11">
        <f>IF(H338="","",(E338-(F338+G338))*(1-BDD!C$4))</f>
        <v>-3348</v>
      </c>
      <c r="O338" s="11">
        <f t="shared" si="53"/>
        <v>18000</v>
      </c>
      <c r="P338" s="11">
        <f t="shared" si="54"/>
        <v>0</v>
      </c>
      <c r="Q338" s="22">
        <f t="shared" si="56"/>
        <v>1500</v>
      </c>
      <c r="R338" s="21">
        <f t="shared" si="55"/>
        <v>1026</v>
      </c>
    </row>
    <row r="339" spans="1:18" s="9" customFormat="1" x14ac:dyDescent="0.25">
      <c r="A33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cours2",IF(AND(H339&gt;0,H340&gt;0),"en cours",IF(AND(O339=0,P339=0),"",)))))</f>
        <v>0</v>
      </c>
      <c r="B339" s="59" t="s">
        <v>100</v>
      </c>
      <c r="C339" s="59"/>
      <c r="D339" s="59"/>
      <c r="E339" s="59"/>
      <c r="F339" s="63">
        <v>18000</v>
      </c>
      <c r="G339" s="59"/>
      <c r="H339" s="63"/>
      <c r="I339" s="10"/>
      <c r="J339" s="10" t="str">
        <f t="shared" si="51"/>
        <v/>
      </c>
      <c r="K339" s="10" t="str">
        <f t="shared" si="52"/>
        <v/>
      </c>
      <c r="L339" s="12">
        <f>IF(Tableau5[[#This Row],[Status]]=0,0,IF(Tableau5[[#This Row],[Status]]="en cours2",L338,IF(K339="normal",VLOOKUP(LEFT(D339,1),BDD!$A$9:$N$18,7,FALSE),VLOOKUP(LEFT(D339,1),BDD!$A$9:$N$18,8,FALSE))))</f>
        <v>0</v>
      </c>
      <c r="M339" s="65"/>
      <c r="N339" s="11" t="str">
        <f>IF(H339="","",(E339-(F339+G339))*(1-BDD!C$4))</f>
        <v/>
      </c>
      <c r="O339" s="11" t="str">
        <f t="shared" si="53"/>
        <v/>
      </c>
      <c r="P339" s="11" t="str">
        <f t="shared" si="54"/>
        <v/>
      </c>
      <c r="Q339" s="22">
        <f t="shared" si="56"/>
        <v>0</v>
      </c>
      <c r="R339" s="21">
        <f t="shared" si="55"/>
        <v>0</v>
      </c>
    </row>
    <row r="340" spans="1:18" s="9" customFormat="1" x14ac:dyDescent="0.25">
      <c r="A34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cours2",IF(AND(H340&gt;0,H341&gt;0),"en cours",IF(AND(O340=0,P340=0),"",)))))</f>
        <v>0</v>
      </c>
      <c r="B340" s="59"/>
      <c r="C340" s="59"/>
      <c r="D340" s="59"/>
      <c r="E340" s="59"/>
      <c r="F340" s="59"/>
      <c r="G340" s="59"/>
      <c r="H340" s="63"/>
      <c r="I340" s="10"/>
      <c r="J340" s="10" t="str">
        <f t="shared" si="51"/>
        <v/>
      </c>
      <c r="K340" s="10" t="str">
        <f t="shared" si="52"/>
        <v/>
      </c>
      <c r="L340" s="12">
        <f>IF(Tableau5[[#This Row],[Status]]=0,0,IF(Tableau5[[#This Row],[Status]]="en cours2",L339,IF(K340="normal",VLOOKUP(LEFT(D340,1),BDD!$A$9:$N$18,7,FALSE),VLOOKUP(LEFT(D340,1),BDD!$A$9:$N$18,8,FALSE))))</f>
        <v>0</v>
      </c>
      <c r="M340" s="65"/>
      <c r="N340" s="11" t="str">
        <f>IF(H340="","",(E340-(F340+G340))*(1-BDD!C$4))</f>
        <v/>
      </c>
      <c r="O340" s="11" t="str">
        <f t="shared" si="53"/>
        <v/>
      </c>
      <c r="P340" s="11" t="str">
        <f t="shared" si="54"/>
        <v/>
      </c>
      <c r="Q340" s="22">
        <f t="shared" si="56"/>
        <v>0</v>
      </c>
      <c r="R340" s="21">
        <f t="shared" si="55"/>
        <v>0</v>
      </c>
    </row>
    <row r="341" spans="1:18" s="9" customFormat="1" x14ac:dyDescent="0.25">
      <c r="A34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cours2",IF(AND(H341&gt;0,H342&gt;0),"en cours",IF(AND(O341=0,P341=0),"",)))))</f>
        <v>0</v>
      </c>
      <c r="B341" s="59"/>
      <c r="C341" s="59"/>
      <c r="D341" s="59"/>
      <c r="E341" s="59"/>
      <c r="F341" s="59"/>
      <c r="G341" s="59"/>
      <c r="H341" s="63"/>
      <c r="I341" s="10"/>
      <c r="J341" s="10" t="str">
        <f t="shared" si="51"/>
        <v/>
      </c>
      <c r="K341" s="10" t="str">
        <f t="shared" si="52"/>
        <v/>
      </c>
      <c r="L341" s="12">
        <f>IF(Tableau5[[#This Row],[Status]]=0,0,IF(Tableau5[[#This Row],[Status]]="en cours2",L340,IF(K341="normal",VLOOKUP(LEFT(D341,1),BDD!$A$9:$N$18,7,FALSE),VLOOKUP(LEFT(D341,1),BDD!$A$9:$N$18,8,FALSE))))</f>
        <v>0</v>
      </c>
      <c r="M341" s="65"/>
      <c r="N341" s="11" t="str">
        <f>IF(H341="","",(E341-(F341+G341))*(1-BDD!C$4))</f>
        <v/>
      </c>
      <c r="O341" s="11" t="str">
        <f t="shared" si="53"/>
        <v/>
      </c>
      <c r="P341" s="11" t="str">
        <f t="shared" si="54"/>
        <v/>
      </c>
      <c r="Q341" s="22">
        <f t="shared" si="56"/>
        <v>0</v>
      </c>
      <c r="R341" s="21">
        <f t="shared" si="55"/>
        <v>0</v>
      </c>
    </row>
    <row r="342" spans="1:18" s="9" customFormat="1" x14ac:dyDescent="0.25">
      <c r="A34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cours2",IF(AND(H342&gt;0,H343&gt;0),"en cours",IF(AND(O342=0,P342=0),"",)))))</f>
        <v>0</v>
      </c>
      <c r="B342" s="59"/>
      <c r="C342" s="59"/>
      <c r="D342" s="59"/>
      <c r="E342" s="59"/>
      <c r="F342" s="59"/>
      <c r="G342" s="59"/>
      <c r="H342" s="63"/>
      <c r="I342" s="10"/>
      <c r="J342" s="10" t="str">
        <f t="shared" si="51"/>
        <v/>
      </c>
      <c r="K342" s="10" t="str">
        <f t="shared" si="52"/>
        <v/>
      </c>
      <c r="L342" s="12">
        <f>IF(Tableau5[[#This Row],[Status]]=0,0,IF(Tableau5[[#This Row],[Status]]="en cours2",L341,IF(K342="normal",VLOOKUP(LEFT(D342,1),BDD!$A$9:$N$18,7,FALSE),VLOOKUP(LEFT(D342,1),BDD!$A$9:$N$18,8,FALSE))))</f>
        <v>0</v>
      </c>
      <c r="M342" s="65"/>
      <c r="N342" s="11" t="str">
        <f>IF(H342="","",(E342-(F342+G342))*(1-BDD!C$4))</f>
        <v/>
      </c>
      <c r="O342" s="11" t="str">
        <f t="shared" si="53"/>
        <v/>
      </c>
      <c r="P342" s="11" t="str">
        <f t="shared" si="54"/>
        <v/>
      </c>
      <c r="Q342" s="22">
        <f t="shared" si="56"/>
        <v>0</v>
      </c>
      <c r="R342" s="21">
        <f t="shared" si="55"/>
        <v>0</v>
      </c>
    </row>
    <row r="343" spans="1:18" s="9" customFormat="1" x14ac:dyDescent="0.25">
      <c r="A34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cours2",IF(AND(H343&gt;0,H344&gt;0),"en cours",IF(AND(O343=0,P343=0),"",)))))</f>
        <v>0</v>
      </c>
      <c r="B343" s="59"/>
      <c r="C343" s="59"/>
      <c r="D343" s="59"/>
      <c r="E343" s="59"/>
      <c r="F343" s="59"/>
      <c r="G343" s="59"/>
      <c r="H343" s="63"/>
      <c r="I343" s="10"/>
      <c r="J343" s="10" t="str">
        <f t="shared" si="51"/>
        <v/>
      </c>
      <c r="K343" s="10" t="str">
        <f t="shared" si="52"/>
        <v/>
      </c>
      <c r="L343" s="12">
        <f>IF(Tableau5[[#This Row],[Status]]=0,0,IF(Tableau5[[#This Row],[Status]]="en cours2",L342,IF(K343="normal",VLOOKUP(LEFT(D343,1),BDD!$A$9:$N$18,7,FALSE),VLOOKUP(LEFT(D343,1),BDD!$A$9:$N$18,8,FALSE))))</f>
        <v>0</v>
      </c>
      <c r="M343" s="65"/>
      <c r="N343" s="11" t="str">
        <f>IF(H343="","",(E343-(F343+G343))*(1-BDD!C$4))</f>
        <v/>
      </c>
      <c r="O343" s="11" t="str">
        <f t="shared" si="53"/>
        <v/>
      </c>
      <c r="P343" s="11" t="str">
        <f t="shared" si="54"/>
        <v/>
      </c>
      <c r="Q343" s="22">
        <f t="shared" si="56"/>
        <v>0</v>
      </c>
      <c r="R343" s="21">
        <f t="shared" si="55"/>
        <v>0</v>
      </c>
    </row>
    <row r="344" spans="1:18" s="9" customFormat="1" x14ac:dyDescent="0.25">
      <c r="A34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cours2",IF(AND(H344&gt;0,H345&gt;0),"en cours",IF(AND(O344=0,P344=0),"",)))))</f>
        <v>0</v>
      </c>
      <c r="B344" s="59"/>
      <c r="C344" s="59"/>
      <c r="D344" s="59"/>
      <c r="E344" s="59"/>
      <c r="F344" s="59"/>
      <c r="G344" s="59"/>
      <c r="H344" s="63"/>
      <c r="I344" s="10"/>
      <c r="J344" s="10" t="str">
        <f t="shared" si="51"/>
        <v/>
      </c>
      <c r="K344" s="10" t="str">
        <f t="shared" si="52"/>
        <v/>
      </c>
      <c r="L344" s="12">
        <f>IF(Tableau5[[#This Row],[Status]]=0,0,IF(Tableau5[[#This Row],[Status]]="en cours2",L343,IF(K344="normal",VLOOKUP(LEFT(D344,1),BDD!$A$9:$N$18,7,FALSE),VLOOKUP(LEFT(D344,1),BDD!$A$9:$N$18,8,FALSE))))</f>
        <v>0</v>
      </c>
      <c r="M344" s="65"/>
      <c r="N344" s="11" t="str">
        <f>IF(H344="","",(E344-(F344+G344))*(1-BDD!C$4))</f>
        <v/>
      </c>
      <c r="O344" s="11" t="str">
        <f t="shared" si="53"/>
        <v/>
      </c>
      <c r="P344" s="11" t="str">
        <f t="shared" si="54"/>
        <v/>
      </c>
      <c r="Q344" s="22">
        <f t="shared" si="56"/>
        <v>0</v>
      </c>
      <c r="R344" s="21">
        <f t="shared" si="55"/>
        <v>0</v>
      </c>
    </row>
    <row r="345" spans="1:18" s="9" customFormat="1" x14ac:dyDescent="0.25">
      <c r="A34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cours2",IF(AND(H345&gt;0,H346&gt;0),"en cours",IF(AND(O345=0,P345=0),"",)))))</f>
        <v>0</v>
      </c>
      <c r="B345" s="59"/>
      <c r="C345" s="59"/>
      <c r="D345" s="59"/>
      <c r="E345" s="59"/>
      <c r="F345" s="59"/>
      <c r="G345" s="59"/>
      <c r="H345" s="63"/>
      <c r="I345" s="10"/>
      <c r="J345" s="10" t="str">
        <f t="shared" si="51"/>
        <v/>
      </c>
      <c r="K345" s="10" t="str">
        <f t="shared" si="52"/>
        <v/>
      </c>
      <c r="L345" s="12">
        <f>IF(Tableau5[[#This Row],[Status]]=0,0,IF(Tableau5[[#This Row],[Status]]="en cours2",L344,IF(K345="normal",VLOOKUP(LEFT(D345,1),BDD!$A$9:$N$18,7,FALSE),VLOOKUP(LEFT(D345,1),BDD!$A$9:$N$18,8,FALSE))))</f>
        <v>0</v>
      </c>
      <c r="M345" s="65"/>
      <c r="N345" s="11" t="str">
        <f>IF(H345="","",(E345-(F345+G345))*(1-BDD!C$4))</f>
        <v/>
      </c>
      <c r="O345" s="11" t="str">
        <f t="shared" si="53"/>
        <v/>
      </c>
      <c r="P345" s="11" t="str">
        <f t="shared" si="54"/>
        <v/>
      </c>
      <c r="Q345" s="22">
        <f t="shared" si="56"/>
        <v>0</v>
      </c>
      <c r="R345" s="21">
        <f t="shared" si="55"/>
        <v>0</v>
      </c>
    </row>
    <row r="346" spans="1:18" s="9" customFormat="1" x14ac:dyDescent="0.25">
      <c r="A34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cours2",IF(AND(H346&gt;0,H347&gt;0),"en cours",IF(AND(O346=0,P346=0),"",)))))</f>
        <v>0</v>
      </c>
      <c r="B346" s="59"/>
      <c r="C346" s="59"/>
      <c r="D346" s="59"/>
      <c r="E346" s="59"/>
      <c r="F346" s="59"/>
      <c r="G346" s="59"/>
      <c r="H346" s="63"/>
      <c r="I346" s="10"/>
      <c r="J346" s="10" t="str">
        <f t="shared" si="51"/>
        <v/>
      </c>
      <c r="K346" s="10" t="str">
        <f t="shared" si="52"/>
        <v/>
      </c>
      <c r="L346" s="12">
        <f>IF(Tableau5[[#This Row],[Status]]=0,0,IF(Tableau5[[#This Row],[Status]]="en cours2",L345,IF(K346="normal",VLOOKUP(LEFT(D346,1),BDD!$A$9:$N$18,7,FALSE),VLOOKUP(LEFT(D346,1),BDD!$A$9:$N$18,8,FALSE))))</f>
        <v>0</v>
      </c>
      <c r="M346" s="65"/>
      <c r="N346" s="11" t="str">
        <f>IF(H346="","",(E346-(F346+G346))*(1-BDD!C$4))</f>
        <v/>
      </c>
      <c r="O346" s="11" t="str">
        <f t="shared" si="53"/>
        <v/>
      </c>
      <c r="P346" s="11" t="str">
        <f t="shared" si="54"/>
        <v/>
      </c>
      <c r="Q346" s="22">
        <f t="shared" si="56"/>
        <v>0</v>
      </c>
      <c r="R346" s="21">
        <f t="shared" si="55"/>
        <v>0</v>
      </c>
    </row>
    <row r="347" spans="1:18" s="9" customFormat="1" x14ac:dyDescent="0.25">
      <c r="A34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cours2",IF(AND(H347&gt;0,H348&gt;0),"en cours",IF(AND(O347=0,P347=0),"",)))))</f>
        <v>0</v>
      </c>
      <c r="B347" s="59"/>
      <c r="C347" s="59"/>
      <c r="D347" s="59"/>
      <c r="E347" s="59"/>
      <c r="F347" s="59"/>
      <c r="G347" s="59"/>
      <c r="H347" s="63"/>
      <c r="I347" s="10"/>
      <c r="J347" s="10" t="str">
        <f t="shared" si="51"/>
        <v/>
      </c>
      <c r="K347" s="10" t="str">
        <f t="shared" si="52"/>
        <v/>
      </c>
      <c r="L347" s="12">
        <f>IF(Tableau5[[#This Row],[Status]]=0,0,IF(Tableau5[[#This Row],[Status]]="en cours2",L346,IF(K347="normal",VLOOKUP(LEFT(D347,1),BDD!$A$9:$N$18,7,FALSE),VLOOKUP(LEFT(D347,1),BDD!$A$9:$N$18,8,FALSE))))</f>
        <v>0</v>
      </c>
      <c r="M347" s="65"/>
      <c r="N347" s="11" t="str">
        <f>IF(H347="","",(E347-(F347+G347))*(1-BDD!C$4))</f>
        <v/>
      </c>
      <c r="O347" s="11" t="str">
        <f t="shared" si="53"/>
        <v/>
      </c>
      <c r="P347" s="11" t="str">
        <f t="shared" si="54"/>
        <v/>
      </c>
      <c r="Q347" s="22">
        <f t="shared" si="56"/>
        <v>0</v>
      </c>
      <c r="R347" s="21">
        <f t="shared" si="55"/>
        <v>0</v>
      </c>
    </row>
    <row r="348" spans="1:18" s="9" customFormat="1" x14ac:dyDescent="0.25">
      <c r="A34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cours2",IF(AND(H348&gt;0,H349&gt;0),"en cours",IF(AND(O348=0,P348=0),"",)))))</f>
        <v>0</v>
      </c>
      <c r="B348" s="59"/>
      <c r="C348" s="59"/>
      <c r="D348" s="59"/>
      <c r="E348" s="59"/>
      <c r="F348" s="59"/>
      <c r="G348" s="59"/>
      <c r="H348" s="63"/>
      <c r="I348" s="10"/>
      <c r="J348" s="10" t="str">
        <f t="shared" ref="J348:J379" si="57">IF(D348="","",A$314)</f>
        <v/>
      </c>
      <c r="K348" s="10" t="str">
        <f t="shared" si="52"/>
        <v/>
      </c>
      <c r="L348" s="12">
        <f>IF(Tableau5[[#This Row],[Status]]=0,0,IF(Tableau5[[#This Row],[Status]]="en cours2",L347,IF(K348="normal",VLOOKUP(LEFT(D348,1),BDD!$A$9:$N$18,7,FALSE),VLOOKUP(LEFT(D348,1),BDD!$A$9:$N$18,8,FALSE))))</f>
        <v>0</v>
      </c>
      <c r="M348" s="65"/>
      <c r="N348" s="11" t="str">
        <f>IF(H348="","",(E348-(F348+G348))*(1-BDD!C$4))</f>
        <v/>
      </c>
      <c r="O348" s="11" t="str">
        <f t="shared" ref="O348:O379" si="58">IF(C348&lt;&gt;"",F349,"")</f>
        <v/>
      </c>
      <c r="P348" s="11" t="str">
        <f t="shared" ref="P348:P379" si="59">IF(C348&lt;&gt;"",G349,"")</f>
        <v/>
      </c>
      <c r="Q348" s="22">
        <f t="shared" si="56"/>
        <v>0</v>
      </c>
      <c r="R348" s="21">
        <f t="shared" ref="R348:R379" si="60">IF(OR(L348="",C348=""),0,Q348/1000*IF(M348=0,L348,M348))</f>
        <v>0</v>
      </c>
    </row>
    <row r="349" spans="1:18" s="9" customFormat="1" x14ac:dyDescent="0.25">
      <c r="A34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cours2",IF(AND(H349&gt;0,H350&gt;0),"en cours",IF(AND(O349=0,P349=0),"",)))))</f>
        <v>0</v>
      </c>
      <c r="B349" s="59"/>
      <c r="C349" s="59"/>
      <c r="D349" s="59"/>
      <c r="E349" s="59"/>
      <c r="F349" s="59"/>
      <c r="G349" s="59"/>
      <c r="H349" s="63"/>
      <c r="I349" s="10"/>
      <c r="J349" s="10" t="str">
        <f t="shared" si="57"/>
        <v/>
      </c>
      <c r="K349" s="10" t="str">
        <f t="shared" si="52"/>
        <v/>
      </c>
      <c r="L349" s="12">
        <f>IF(Tableau5[[#This Row],[Status]]=0,0,IF(Tableau5[[#This Row],[Status]]="en cours2",L348,IF(K349="normal",VLOOKUP(LEFT(D349,1),BDD!$A$9:$N$18,7,FALSE),VLOOKUP(LEFT(D349,1),BDD!$A$9:$N$18,8,FALSE))))</f>
        <v>0</v>
      </c>
      <c r="M349" s="65"/>
      <c r="N349" s="11" t="str">
        <f>IF(H349="","",(E349-(F349+G349))*(1-BDD!C$4))</f>
        <v/>
      </c>
      <c r="O349" s="11" t="str">
        <f t="shared" si="58"/>
        <v/>
      </c>
      <c r="P349" s="11" t="str">
        <f t="shared" si="59"/>
        <v/>
      </c>
      <c r="Q349" s="22">
        <f t="shared" si="56"/>
        <v>0</v>
      </c>
      <c r="R349" s="21">
        <f t="shared" si="60"/>
        <v>0</v>
      </c>
    </row>
    <row r="350" spans="1:18" s="9" customFormat="1" x14ac:dyDescent="0.25">
      <c r="A35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cours2",IF(AND(H350&gt;0,H351&gt;0),"en cours",IF(AND(O350=0,P350=0),"",)))))</f>
        <v>0</v>
      </c>
      <c r="B350" s="59"/>
      <c r="C350" s="59"/>
      <c r="D350" s="59"/>
      <c r="E350" s="59"/>
      <c r="F350" s="59"/>
      <c r="G350" s="59"/>
      <c r="H350" s="63"/>
      <c r="I350" s="10"/>
      <c r="J350" s="10" t="str">
        <f t="shared" si="57"/>
        <v/>
      </c>
      <c r="K350" s="10" t="str">
        <f t="shared" si="52"/>
        <v/>
      </c>
      <c r="L350" s="12">
        <f>IF(Tableau5[[#This Row],[Status]]=0,0,IF(Tableau5[[#This Row],[Status]]="en cours2",L349,IF(K350="normal",VLOOKUP(LEFT(D350,1),BDD!$A$9:$N$18,7,FALSE),VLOOKUP(LEFT(D350,1),BDD!$A$9:$N$18,8,FALSE))))</f>
        <v>0</v>
      </c>
      <c r="M350" s="65"/>
      <c r="N350" s="11" t="str">
        <f>IF(H350="","",(E350-(F350+G350))*(1-BDD!C$4))</f>
        <v/>
      </c>
      <c r="O350" s="11" t="str">
        <f t="shared" si="58"/>
        <v/>
      </c>
      <c r="P350" s="11" t="str">
        <f t="shared" si="59"/>
        <v/>
      </c>
      <c r="Q350" s="22">
        <f t="shared" si="56"/>
        <v>0</v>
      </c>
      <c r="R350" s="21">
        <f t="shared" si="60"/>
        <v>0</v>
      </c>
    </row>
    <row r="351" spans="1:18" s="9" customFormat="1" x14ac:dyDescent="0.25">
      <c r="A35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cours2",IF(AND(H351&gt;0,H352&gt;0),"en cours",IF(AND(O351=0,P351=0),"",)))))</f>
        <v>0</v>
      </c>
      <c r="B351" s="59"/>
      <c r="C351" s="59"/>
      <c r="D351" s="59"/>
      <c r="E351" s="59"/>
      <c r="F351" s="59"/>
      <c r="G351" s="59"/>
      <c r="H351" s="63"/>
      <c r="I351" s="10"/>
      <c r="J351" s="10" t="str">
        <f t="shared" si="57"/>
        <v/>
      </c>
      <c r="K351" s="10" t="str">
        <f t="shared" si="52"/>
        <v/>
      </c>
      <c r="L351" s="12">
        <f>IF(Tableau5[[#This Row],[Status]]=0,0,IF(Tableau5[[#This Row],[Status]]="en cours2",L350,IF(K351="normal",VLOOKUP(LEFT(D351,1),BDD!$A$9:$N$18,7,FALSE),VLOOKUP(LEFT(D351,1),BDD!$A$9:$N$18,8,FALSE))))</f>
        <v>0</v>
      </c>
      <c r="M351" s="65"/>
      <c r="N351" s="11" t="str">
        <f>IF(H351="","",(E351-(F351+G351))*(1-BDD!C$4))</f>
        <v/>
      </c>
      <c r="O351" s="11" t="str">
        <f t="shared" si="58"/>
        <v/>
      </c>
      <c r="P351" s="11" t="str">
        <f t="shared" si="59"/>
        <v/>
      </c>
      <c r="Q351" s="22">
        <f t="shared" si="56"/>
        <v>0</v>
      </c>
      <c r="R351" s="21">
        <f t="shared" si="60"/>
        <v>0</v>
      </c>
    </row>
    <row r="352" spans="1:18" s="9" customFormat="1" x14ac:dyDescent="0.25">
      <c r="A35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cours2",IF(AND(H352&gt;0,H353&gt;0),"en cours",IF(AND(O352=0,P352=0),"",)))))</f>
        <v>0</v>
      </c>
      <c r="B352" s="59"/>
      <c r="C352" s="59"/>
      <c r="D352" s="59"/>
      <c r="E352" s="59"/>
      <c r="F352" s="59"/>
      <c r="G352" s="59"/>
      <c r="H352" s="63"/>
      <c r="I352" s="10"/>
      <c r="J352" s="10" t="str">
        <f t="shared" si="57"/>
        <v/>
      </c>
      <c r="K352" s="10" t="str">
        <f t="shared" si="52"/>
        <v/>
      </c>
      <c r="L352" s="12">
        <f>IF(Tableau5[[#This Row],[Status]]=0,0,IF(Tableau5[[#This Row],[Status]]="en cours2",L351,IF(K352="normal",VLOOKUP(LEFT(D352,1),BDD!$A$9:$N$18,7,FALSE),VLOOKUP(LEFT(D352,1),BDD!$A$9:$N$18,8,FALSE))))</f>
        <v>0</v>
      </c>
      <c r="M352" s="65"/>
      <c r="N352" s="11" t="str">
        <f>IF(H352="","",(E352-(F352+G352))*(1-BDD!C$4))</f>
        <v/>
      </c>
      <c r="O352" s="11" t="str">
        <f t="shared" si="58"/>
        <v/>
      </c>
      <c r="P352" s="11" t="str">
        <f t="shared" si="59"/>
        <v/>
      </c>
      <c r="Q352" s="22">
        <f t="shared" si="56"/>
        <v>0</v>
      </c>
      <c r="R352" s="21">
        <f t="shared" si="60"/>
        <v>0</v>
      </c>
    </row>
    <row r="353" spans="1:18" s="9" customFormat="1" x14ac:dyDescent="0.25">
      <c r="A35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cours2",IF(AND(H353&gt;0,H354&gt;0),"en cours",IF(AND(O353=0,P353=0),"",)))))</f>
        <v>0</v>
      </c>
      <c r="B353" s="59"/>
      <c r="C353" s="59"/>
      <c r="D353" s="59"/>
      <c r="E353" s="59"/>
      <c r="F353" s="59"/>
      <c r="G353" s="59"/>
      <c r="H353" s="63"/>
      <c r="I353" s="10"/>
      <c r="J353" s="10" t="str">
        <f t="shared" si="57"/>
        <v/>
      </c>
      <c r="K353" s="10" t="str">
        <f t="shared" si="52"/>
        <v/>
      </c>
      <c r="L353" s="12">
        <f>IF(Tableau5[[#This Row],[Status]]=0,0,IF(Tableau5[[#This Row],[Status]]="en cours2",L352,IF(K353="normal",VLOOKUP(LEFT(D353,1),BDD!$A$9:$N$18,7,FALSE),VLOOKUP(LEFT(D353,1),BDD!$A$9:$N$18,8,FALSE))))</f>
        <v>0</v>
      </c>
      <c r="M353" s="65"/>
      <c r="N353" s="11" t="str">
        <f>IF(H353="","",(E353-(F353+G353))*(1-BDD!C$4))</f>
        <v/>
      </c>
      <c r="O353" s="11" t="str">
        <f t="shared" si="58"/>
        <v/>
      </c>
      <c r="P353" s="11" t="str">
        <f t="shared" si="59"/>
        <v/>
      </c>
      <c r="Q353" s="22">
        <f t="shared" si="56"/>
        <v>0</v>
      </c>
      <c r="R353" s="21">
        <f t="shared" si="60"/>
        <v>0</v>
      </c>
    </row>
    <row r="354" spans="1:18" s="9" customFormat="1" x14ac:dyDescent="0.25">
      <c r="A35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cours2",IF(AND(H354&gt;0,H355&gt;0),"en cours",IF(AND(O354=0,P354=0),"",)))))</f>
        <v>0</v>
      </c>
      <c r="B354" s="59"/>
      <c r="C354" s="59"/>
      <c r="D354" s="59"/>
      <c r="E354" s="59"/>
      <c r="F354" s="59"/>
      <c r="G354" s="59"/>
      <c r="H354" s="63"/>
      <c r="I354" s="10"/>
      <c r="J354" s="10" t="str">
        <f t="shared" si="57"/>
        <v/>
      </c>
      <c r="K354" s="10" t="str">
        <f t="shared" si="52"/>
        <v/>
      </c>
      <c r="L354" s="12">
        <f>IF(Tableau5[[#This Row],[Status]]=0,0,IF(Tableau5[[#This Row],[Status]]="en cours2",L353,IF(K354="normal",VLOOKUP(LEFT(D354,1),BDD!$A$9:$N$18,7,FALSE),VLOOKUP(LEFT(D354,1),BDD!$A$9:$N$18,8,FALSE))))</f>
        <v>0</v>
      </c>
      <c r="M354" s="65"/>
      <c r="N354" s="11" t="str">
        <f>IF(H354="","",(E354-(F354+G354))*(1-BDD!C$4))</f>
        <v/>
      </c>
      <c r="O354" s="11" t="str">
        <f t="shared" si="58"/>
        <v/>
      </c>
      <c r="P354" s="11" t="str">
        <f t="shared" si="59"/>
        <v/>
      </c>
      <c r="Q354" s="22">
        <f t="shared" si="56"/>
        <v>0</v>
      </c>
      <c r="R354" s="21">
        <f t="shared" si="60"/>
        <v>0</v>
      </c>
    </row>
    <row r="355" spans="1:18" s="9" customFormat="1" x14ac:dyDescent="0.25">
      <c r="A35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cours2",IF(AND(H355&gt;0,H356&gt;0),"en cours",IF(AND(O355=0,P355=0),"",)))))</f>
        <v>0</v>
      </c>
      <c r="B355" s="59"/>
      <c r="C355" s="59"/>
      <c r="D355" s="59"/>
      <c r="E355" s="59"/>
      <c r="F355" s="59"/>
      <c r="G355" s="59"/>
      <c r="H355" s="63"/>
      <c r="I355" s="10"/>
      <c r="J355" s="10" t="str">
        <f t="shared" si="57"/>
        <v/>
      </c>
      <c r="K355" s="10" t="str">
        <f t="shared" si="52"/>
        <v/>
      </c>
      <c r="L355" s="12">
        <f>IF(Tableau5[[#This Row],[Status]]=0,0,IF(Tableau5[[#This Row],[Status]]="en cours2",L354,IF(K355="normal",VLOOKUP(LEFT(D355,1),BDD!$A$9:$N$18,7,FALSE),VLOOKUP(LEFT(D355,1),BDD!$A$9:$N$18,8,FALSE))))</f>
        <v>0</v>
      </c>
      <c r="M355" s="65"/>
      <c r="N355" s="11" t="str">
        <f>IF(H355="","",(E355-(F355+G355))*(1-BDD!C$4))</f>
        <v/>
      </c>
      <c r="O355" s="11" t="str">
        <f t="shared" si="58"/>
        <v/>
      </c>
      <c r="P355" s="11" t="str">
        <f t="shared" si="59"/>
        <v/>
      </c>
      <c r="Q355" s="22">
        <f t="shared" si="56"/>
        <v>0</v>
      </c>
      <c r="R355" s="21">
        <f t="shared" si="60"/>
        <v>0</v>
      </c>
    </row>
    <row r="356" spans="1:18" s="9" customFormat="1" x14ac:dyDescent="0.25">
      <c r="A35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cours2",IF(AND(H356&gt;0,H357&gt;0),"en cours",IF(AND(O356=0,P356=0),"",)))))</f>
        <v>0</v>
      </c>
      <c r="B356" s="59"/>
      <c r="C356" s="59"/>
      <c r="D356" s="59"/>
      <c r="E356" s="59"/>
      <c r="F356" s="59"/>
      <c r="G356" s="59"/>
      <c r="H356" s="63"/>
      <c r="I356" s="10"/>
      <c r="J356" s="10" t="str">
        <f t="shared" si="57"/>
        <v/>
      </c>
      <c r="K356" s="10" t="str">
        <f t="shared" si="52"/>
        <v/>
      </c>
      <c r="L356" s="12">
        <f>IF(Tableau5[[#This Row],[Status]]=0,0,IF(Tableau5[[#This Row],[Status]]="en cours2",L355,IF(K356="normal",VLOOKUP(LEFT(D356,1),BDD!$A$9:$N$18,7,FALSE),VLOOKUP(LEFT(D356,1),BDD!$A$9:$N$18,8,FALSE))))</f>
        <v>0</v>
      </c>
      <c r="M356" s="65"/>
      <c r="N356" s="11" t="str">
        <f>IF(H356="","",(E356-(F356+G356))*(1-BDD!C$4))</f>
        <v/>
      </c>
      <c r="O356" s="11" t="str">
        <f t="shared" si="58"/>
        <v/>
      </c>
      <c r="P356" s="11" t="str">
        <f t="shared" si="59"/>
        <v/>
      </c>
      <c r="Q356" s="22">
        <f t="shared" si="56"/>
        <v>0</v>
      </c>
      <c r="R356" s="21">
        <f t="shared" si="60"/>
        <v>0</v>
      </c>
    </row>
    <row r="357" spans="1:18" s="9" customFormat="1" x14ac:dyDescent="0.25">
      <c r="A35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cours2",IF(AND(H357&gt;0,H358&gt;0),"en cours",IF(AND(O357=0,P357=0),"",)))))</f>
        <v>0</v>
      </c>
      <c r="B357" s="59"/>
      <c r="C357" s="59"/>
      <c r="D357" s="59"/>
      <c r="E357" s="59"/>
      <c r="F357" s="59"/>
      <c r="G357" s="59"/>
      <c r="H357" s="63"/>
      <c r="I357" s="10"/>
      <c r="J357" s="10" t="str">
        <f t="shared" si="57"/>
        <v/>
      </c>
      <c r="K357" s="10" t="str">
        <f t="shared" si="52"/>
        <v/>
      </c>
      <c r="L357" s="12">
        <f>IF(Tableau5[[#This Row],[Status]]=0,0,IF(Tableau5[[#This Row],[Status]]="en cours2",L356,IF(K357="normal",VLOOKUP(LEFT(D357,1),BDD!$A$9:$N$18,7,FALSE),VLOOKUP(LEFT(D357,1),BDD!$A$9:$N$18,8,FALSE))))</f>
        <v>0</v>
      </c>
      <c r="M357" s="65"/>
      <c r="N357" s="11" t="str">
        <f>IF(H357="","",(E357-(F357+G357))*(1-BDD!C$4))</f>
        <v/>
      </c>
      <c r="O357" s="11" t="str">
        <f t="shared" si="58"/>
        <v/>
      </c>
      <c r="P357" s="11" t="str">
        <f t="shared" si="59"/>
        <v/>
      </c>
      <c r="Q357" s="22">
        <f t="shared" si="56"/>
        <v>0</v>
      </c>
      <c r="R357" s="21">
        <f t="shared" si="60"/>
        <v>0</v>
      </c>
    </row>
    <row r="358" spans="1:18" s="9" customFormat="1" x14ac:dyDescent="0.25">
      <c r="A35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cours2",IF(AND(H358&gt;0,H359&gt;0),"en cours",IF(AND(O358=0,P358=0),"",)))))</f>
        <v>0</v>
      </c>
      <c r="B358" s="59"/>
      <c r="C358" s="59"/>
      <c r="D358" s="59"/>
      <c r="E358" s="59"/>
      <c r="F358" s="59"/>
      <c r="G358" s="59"/>
      <c r="H358" s="63"/>
      <c r="I358" s="10"/>
      <c r="J358" s="10" t="str">
        <f t="shared" si="57"/>
        <v/>
      </c>
      <c r="K358" s="10" t="str">
        <f t="shared" si="52"/>
        <v/>
      </c>
      <c r="L358" s="12">
        <f>IF(Tableau5[[#This Row],[Status]]=0,0,IF(Tableau5[[#This Row],[Status]]="en cours2",L357,IF(K358="normal",VLOOKUP(LEFT(D358,1),BDD!$A$9:$N$18,7,FALSE),VLOOKUP(LEFT(D358,1),BDD!$A$9:$N$18,8,FALSE))))</f>
        <v>0</v>
      </c>
      <c r="M358" s="65"/>
      <c r="N358" s="11" t="str">
        <f>IF(H358="","",(E358-(F358+G358))*(1-BDD!C$4))</f>
        <v/>
      </c>
      <c r="O358" s="11" t="str">
        <f t="shared" si="58"/>
        <v/>
      </c>
      <c r="P358" s="11" t="str">
        <f t="shared" si="59"/>
        <v/>
      </c>
      <c r="Q358" s="22">
        <f t="shared" si="56"/>
        <v>0</v>
      </c>
      <c r="R358" s="21">
        <f t="shared" si="60"/>
        <v>0</v>
      </c>
    </row>
    <row r="359" spans="1:18" s="9" customFormat="1" x14ac:dyDescent="0.25">
      <c r="A35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cours2",IF(AND(H359&gt;0,H360&gt;0),"en cours",IF(AND(O359=0,P359=0),"",)))))</f>
        <v>0</v>
      </c>
      <c r="B359" s="59"/>
      <c r="C359" s="59"/>
      <c r="D359" s="59"/>
      <c r="E359" s="59"/>
      <c r="F359" s="59"/>
      <c r="G359" s="59"/>
      <c r="H359" s="63"/>
      <c r="I359" s="10"/>
      <c r="J359" s="10" t="str">
        <f t="shared" si="57"/>
        <v/>
      </c>
      <c r="K359" s="10" t="str">
        <f t="shared" si="52"/>
        <v/>
      </c>
      <c r="L359" s="12">
        <f>IF(Tableau5[[#This Row],[Status]]=0,0,IF(Tableau5[[#This Row],[Status]]="en cours2",L358,IF(K359="normal",VLOOKUP(LEFT(D359,1),BDD!$A$9:$N$18,7,FALSE),VLOOKUP(LEFT(D359,1),BDD!$A$9:$N$18,8,FALSE))))</f>
        <v>0</v>
      </c>
      <c r="M359" s="65"/>
      <c r="N359" s="11" t="str">
        <f>IF(H359="","",(E359-(F359+G359))*(1-BDD!C$4))</f>
        <v/>
      </c>
      <c r="O359" s="11" t="str">
        <f t="shared" si="58"/>
        <v/>
      </c>
      <c r="P359" s="11" t="str">
        <f t="shared" si="59"/>
        <v/>
      </c>
      <c r="Q359" s="22">
        <f t="shared" si="56"/>
        <v>0</v>
      </c>
      <c r="R359" s="21">
        <f t="shared" si="60"/>
        <v>0</v>
      </c>
    </row>
    <row r="360" spans="1:18" s="9" customFormat="1" x14ac:dyDescent="0.25">
      <c r="A36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cours2",IF(AND(H360&gt;0,H361&gt;0),"en cours",IF(AND(O360=0,P360=0),"",)))))</f>
        <v>0</v>
      </c>
      <c r="B360" s="59"/>
      <c r="C360" s="59"/>
      <c r="D360" s="59"/>
      <c r="E360" s="59"/>
      <c r="F360" s="59"/>
      <c r="G360" s="59"/>
      <c r="H360" s="63"/>
      <c r="I360" s="10"/>
      <c r="J360" s="10" t="str">
        <f t="shared" si="57"/>
        <v/>
      </c>
      <c r="K360" s="10" t="str">
        <f t="shared" si="52"/>
        <v/>
      </c>
      <c r="L360" s="12">
        <f>IF(Tableau5[[#This Row],[Status]]=0,0,IF(Tableau5[[#This Row],[Status]]="en cours2",L359,IF(K360="normal",VLOOKUP(LEFT(D360,1),BDD!$A$9:$N$18,7,FALSE),VLOOKUP(LEFT(D360,1),BDD!$A$9:$N$18,8,FALSE))))</f>
        <v>0</v>
      </c>
      <c r="M360" s="65"/>
      <c r="N360" s="11" t="str">
        <f>IF(H360="","",(E360-(F360+G360))*(1-BDD!C$4))</f>
        <v/>
      </c>
      <c r="O360" s="11" t="str">
        <f t="shared" si="58"/>
        <v/>
      </c>
      <c r="P360" s="11" t="str">
        <f t="shared" si="59"/>
        <v/>
      </c>
      <c r="Q360" s="22">
        <f t="shared" si="56"/>
        <v>0</v>
      </c>
      <c r="R360" s="21">
        <f t="shared" si="60"/>
        <v>0</v>
      </c>
    </row>
    <row r="361" spans="1:18" s="9" customFormat="1" x14ac:dyDescent="0.25">
      <c r="A36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cours2",IF(AND(H361&gt;0,H362&gt;0),"en cours",IF(AND(O361=0,P361=0),"",)))))</f>
        <v>0</v>
      </c>
      <c r="B361" s="59"/>
      <c r="C361" s="59"/>
      <c r="D361" s="59"/>
      <c r="E361" s="59"/>
      <c r="F361" s="59"/>
      <c r="G361" s="59"/>
      <c r="H361" s="63"/>
      <c r="I361" s="10"/>
      <c r="J361" s="10" t="str">
        <f t="shared" si="57"/>
        <v/>
      </c>
      <c r="K361" s="10" t="str">
        <f t="shared" si="52"/>
        <v/>
      </c>
      <c r="L361" s="12">
        <f>IF(Tableau5[[#This Row],[Status]]=0,0,IF(Tableau5[[#This Row],[Status]]="en cours2",L360,IF(K361="normal",VLOOKUP(LEFT(D361,1),BDD!$A$9:$N$18,7,FALSE),VLOOKUP(LEFT(D361,1),BDD!$A$9:$N$18,8,FALSE))))</f>
        <v>0</v>
      </c>
      <c r="M361" s="65"/>
      <c r="N361" s="11" t="str">
        <f>IF(H361="","",(E361-(F361+G361))*(1-BDD!C$4))</f>
        <v/>
      </c>
      <c r="O361" s="11" t="str">
        <f t="shared" si="58"/>
        <v/>
      </c>
      <c r="P361" s="11" t="str">
        <f t="shared" si="59"/>
        <v/>
      </c>
      <c r="Q361" s="22">
        <f t="shared" si="56"/>
        <v>0</v>
      </c>
      <c r="R361" s="21">
        <f t="shared" si="60"/>
        <v>0</v>
      </c>
    </row>
    <row r="362" spans="1:18" s="9" customFormat="1" x14ac:dyDescent="0.25">
      <c r="A36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cours2",IF(AND(H362&gt;0,H363&gt;0),"en cours",IF(AND(O362=0,P362=0),"",)))))</f>
        <v>0</v>
      </c>
      <c r="B362" s="59"/>
      <c r="C362" s="59"/>
      <c r="D362" s="59"/>
      <c r="E362" s="59"/>
      <c r="F362" s="59"/>
      <c r="G362" s="59"/>
      <c r="H362" s="63"/>
      <c r="I362" s="10"/>
      <c r="J362" s="10" t="str">
        <f t="shared" si="57"/>
        <v/>
      </c>
      <c r="K362" s="10" t="str">
        <f t="shared" si="52"/>
        <v/>
      </c>
      <c r="L362" s="12">
        <f>IF(Tableau5[[#This Row],[Status]]=0,0,IF(Tableau5[[#This Row],[Status]]="en cours2",L361,IF(K362="normal",VLOOKUP(LEFT(D362,1),BDD!$A$9:$N$18,7,FALSE),VLOOKUP(LEFT(D362,1),BDD!$A$9:$N$18,8,FALSE))))</f>
        <v>0</v>
      </c>
      <c r="M362" s="65"/>
      <c r="N362" s="11" t="str">
        <f>IF(H362="","",(E362-(F362+G362))*(1-BDD!C$4))</f>
        <v/>
      </c>
      <c r="O362" s="11" t="str">
        <f t="shared" si="58"/>
        <v/>
      </c>
      <c r="P362" s="11" t="str">
        <f t="shared" si="59"/>
        <v/>
      </c>
      <c r="Q362" s="22">
        <f t="shared" si="56"/>
        <v>0</v>
      </c>
      <c r="R362" s="21">
        <f t="shared" si="60"/>
        <v>0</v>
      </c>
    </row>
    <row r="363" spans="1:18" s="9" customFormat="1" x14ac:dyDescent="0.25">
      <c r="A36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cours2",IF(AND(H363&gt;0,H364&gt;0),"en cours",IF(AND(O363=0,P363=0),"",)))))</f>
        <v>0</v>
      </c>
      <c r="B363" s="59"/>
      <c r="C363" s="59"/>
      <c r="D363" s="59"/>
      <c r="E363" s="59"/>
      <c r="F363" s="59"/>
      <c r="G363" s="59"/>
      <c r="H363" s="63"/>
      <c r="I363" s="10"/>
      <c r="J363" s="10" t="str">
        <f t="shared" si="57"/>
        <v/>
      </c>
      <c r="K363" s="10" t="str">
        <f t="shared" si="52"/>
        <v/>
      </c>
      <c r="L363" s="12">
        <f>IF(Tableau5[[#This Row],[Status]]=0,0,IF(Tableau5[[#This Row],[Status]]="en cours2",L362,IF(K363="normal",VLOOKUP(LEFT(D363,1),BDD!$A$9:$N$18,7,FALSE),VLOOKUP(LEFT(D363,1),BDD!$A$9:$N$18,8,FALSE))))</f>
        <v>0</v>
      </c>
      <c r="M363" s="65"/>
      <c r="N363" s="11" t="str">
        <f>IF(H363="","",(E363-(F363+G363))*(1-BDD!C$4))</f>
        <v/>
      </c>
      <c r="O363" s="11" t="str">
        <f t="shared" si="58"/>
        <v/>
      </c>
      <c r="P363" s="11" t="str">
        <f t="shared" si="59"/>
        <v/>
      </c>
      <c r="Q363" s="22">
        <f t="shared" si="56"/>
        <v>0</v>
      </c>
      <c r="R363" s="21">
        <f t="shared" si="60"/>
        <v>0</v>
      </c>
    </row>
    <row r="364" spans="1:18" s="9" customFormat="1" x14ac:dyDescent="0.25">
      <c r="A36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cours2",IF(AND(H364&gt;0,H365&gt;0),"en cours",IF(AND(O364=0,P364=0),"",)))))</f>
        <v>0</v>
      </c>
      <c r="B364" s="59"/>
      <c r="C364" s="59"/>
      <c r="D364" s="59"/>
      <c r="E364" s="59"/>
      <c r="F364" s="59"/>
      <c r="G364" s="59"/>
      <c r="H364" s="63"/>
      <c r="I364" s="10"/>
      <c r="J364" s="10" t="str">
        <f t="shared" si="57"/>
        <v/>
      </c>
      <c r="K364" s="10" t="str">
        <f t="shared" si="52"/>
        <v/>
      </c>
      <c r="L364" s="12">
        <f>IF(Tableau5[[#This Row],[Status]]=0,0,IF(Tableau5[[#This Row],[Status]]="en cours2",L363,IF(K364="normal",VLOOKUP(LEFT(D364,1),BDD!$A$9:$N$18,7,FALSE),VLOOKUP(LEFT(D364,1),BDD!$A$9:$N$18,8,FALSE))))</f>
        <v>0</v>
      </c>
      <c r="M364" s="65"/>
      <c r="N364" s="11" t="str">
        <f>IF(H364="","",(E364-(F364+G364))*(1-BDD!C$4))</f>
        <v/>
      </c>
      <c r="O364" s="11" t="str">
        <f t="shared" si="58"/>
        <v/>
      </c>
      <c r="P364" s="11" t="str">
        <f t="shared" si="59"/>
        <v/>
      </c>
      <c r="Q364" s="22">
        <f t="shared" si="56"/>
        <v>0</v>
      </c>
      <c r="R364" s="21">
        <f t="shared" si="60"/>
        <v>0</v>
      </c>
    </row>
    <row r="365" spans="1:18" s="9" customFormat="1" x14ac:dyDescent="0.25">
      <c r="A36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cours2",IF(AND(H365&gt;0,H366&gt;0),"en cours",IF(AND(O365=0,P365=0),"",)))))</f>
        <v>0</v>
      </c>
      <c r="B365" s="59"/>
      <c r="C365" s="59"/>
      <c r="D365" s="59"/>
      <c r="E365" s="59"/>
      <c r="F365" s="59"/>
      <c r="G365" s="59"/>
      <c r="H365" s="63"/>
      <c r="I365" s="10"/>
      <c r="J365" s="10" t="str">
        <f t="shared" si="57"/>
        <v/>
      </c>
      <c r="K365" s="10" t="str">
        <f t="shared" si="52"/>
        <v/>
      </c>
      <c r="L365" s="12">
        <f>IF(Tableau5[[#This Row],[Status]]=0,0,IF(Tableau5[[#This Row],[Status]]="en cours2",L364,IF(K365="normal",VLOOKUP(LEFT(D365,1),BDD!$A$9:$N$18,7,FALSE),VLOOKUP(LEFT(D365,1),BDD!$A$9:$N$18,8,FALSE))))</f>
        <v>0</v>
      </c>
      <c r="M365" s="65"/>
      <c r="N365" s="11" t="str">
        <f>IF(H365="","",(E365-(F365+G365))*(1-BDD!C$4))</f>
        <v/>
      </c>
      <c r="O365" s="11" t="str">
        <f t="shared" si="58"/>
        <v/>
      </c>
      <c r="P365" s="11" t="str">
        <f t="shared" si="59"/>
        <v/>
      </c>
      <c r="Q365" s="22">
        <f t="shared" si="56"/>
        <v>0</v>
      </c>
      <c r="R365" s="21">
        <f t="shared" si="60"/>
        <v>0</v>
      </c>
    </row>
    <row r="366" spans="1:18" s="9" customFormat="1" x14ac:dyDescent="0.25">
      <c r="A36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cours2",IF(AND(H366&gt;0,H367&gt;0),"en cours",IF(AND(O366=0,P366=0),"",)))))</f>
        <v>0</v>
      </c>
      <c r="B366" s="59"/>
      <c r="C366" s="59"/>
      <c r="D366" s="59"/>
      <c r="E366" s="59"/>
      <c r="F366" s="59"/>
      <c r="G366" s="59"/>
      <c r="H366" s="63"/>
      <c r="I366" s="10"/>
      <c r="J366" s="10" t="str">
        <f t="shared" si="57"/>
        <v/>
      </c>
      <c r="K366" s="10" t="str">
        <f t="shared" si="52"/>
        <v/>
      </c>
      <c r="L366" s="12">
        <f>IF(Tableau5[[#This Row],[Status]]=0,0,IF(Tableau5[[#This Row],[Status]]="en cours2",L365,IF(K366="normal",VLOOKUP(LEFT(D366,1),BDD!$A$9:$N$18,7,FALSE),VLOOKUP(LEFT(D366,1),BDD!$A$9:$N$18,8,FALSE))))</f>
        <v>0</v>
      </c>
      <c r="M366" s="65"/>
      <c r="N366" s="11" t="str">
        <f>IF(H366="","",(E366-(F366+G366))*(1-BDD!C$4))</f>
        <v/>
      </c>
      <c r="O366" s="11" t="str">
        <f t="shared" si="58"/>
        <v/>
      </c>
      <c r="P366" s="11" t="str">
        <f t="shared" si="59"/>
        <v/>
      </c>
      <c r="Q366" s="22">
        <f t="shared" si="56"/>
        <v>0</v>
      </c>
      <c r="R366" s="21">
        <f t="shared" si="60"/>
        <v>0</v>
      </c>
    </row>
    <row r="367" spans="1:18" s="9" customFormat="1" x14ac:dyDescent="0.25">
      <c r="A36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cours2",IF(AND(H367&gt;0,H368&gt;0),"en cours",IF(AND(O367=0,P367=0),"",)))))</f>
        <v>0</v>
      </c>
      <c r="B367" s="59"/>
      <c r="C367" s="59"/>
      <c r="D367" s="59"/>
      <c r="E367" s="59"/>
      <c r="F367" s="59"/>
      <c r="G367" s="59"/>
      <c r="H367" s="63"/>
      <c r="I367" s="10"/>
      <c r="J367" s="10" t="str">
        <f t="shared" si="57"/>
        <v/>
      </c>
      <c r="K367" s="10" t="str">
        <f t="shared" si="52"/>
        <v/>
      </c>
      <c r="L367" s="12">
        <f>IF(Tableau5[[#This Row],[Status]]=0,0,IF(Tableau5[[#This Row],[Status]]="en cours2",L366,IF(K367="normal",VLOOKUP(LEFT(D367,1),BDD!$A$9:$N$18,7,FALSE),VLOOKUP(LEFT(D367,1),BDD!$A$9:$N$18,8,FALSE))))</f>
        <v>0</v>
      </c>
      <c r="M367" s="65"/>
      <c r="N367" s="11" t="str">
        <f>IF(H367="","",(E367-(F367+G367))*(1-BDD!C$4))</f>
        <v/>
      </c>
      <c r="O367" s="11" t="str">
        <f t="shared" si="58"/>
        <v/>
      </c>
      <c r="P367" s="11" t="str">
        <f t="shared" si="59"/>
        <v/>
      </c>
      <c r="Q367" s="22">
        <f t="shared" si="56"/>
        <v>0</v>
      </c>
      <c r="R367" s="21">
        <f t="shared" si="60"/>
        <v>0</v>
      </c>
    </row>
    <row r="368" spans="1:18" s="9" customFormat="1" x14ac:dyDescent="0.25">
      <c r="A36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cours2",IF(AND(H368&gt;0,H369&gt;0),"en cours",IF(AND(O368=0,P368=0),"",)))))</f>
        <v>0</v>
      </c>
      <c r="B368" s="59"/>
      <c r="C368" s="59"/>
      <c r="D368" s="59"/>
      <c r="E368" s="59"/>
      <c r="F368" s="59"/>
      <c r="G368" s="59"/>
      <c r="H368" s="63"/>
      <c r="I368" s="10"/>
      <c r="J368" s="10" t="str">
        <f t="shared" si="57"/>
        <v/>
      </c>
      <c r="K368" s="10" t="str">
        <f t="shared" si="52"/>
        <v/>
      </c>
      <c r="L368" s="12">
        <f>IF(Tableau5[[#This Row],[Status]]=0,0,IF(Tableau5[[#This Row],[Status]]="en cours2",L367,IF(K368="normal",VLOOKUP(LEFT(D368,1),BDD!$A$9:$N$18,7,FALSE),VLOOKUP(LEFT(D368,1),BDD!$A$9:$N$18,8,FALSE))))</f>
        <v>0</v>
      </c>
      <c r="M368" s="65"/>
      <c r="N368" s="11" t="str">
        <f>IF(H368="","",(E368-(F368+G368))*(1-BDD!C$4))</f>
        <v/>
      </c>
      <c r="O368" s="11" t="str">
        <f t="shared" si="58"/>
        <v/>
      </c>
      <c r="P368" s="11" t="str">
        <f t="shared" si="59"/>
        <v/>
      </c>
      <c r="Q368" s="22">
        <f t="shared" si="56"/>
        <v>0</v>
      </c>
      <c r="R368" s="21">
        <f t="shared" si="60"/>
        <v>0</v>
      </c>
    </row>
    <row r="369" spans="1:18" s="9" customFormat="1" x14ac:dyDescent="0.25">
      <c r="A36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cours2",IF(AND(H369&gt;0,H370&gt;0),"en cours",IF(AND(O369=0,P369=0),"",)))))</f>
        <v>0</v>
      </c>
      <c r="B369" s="59"/>
      <c r="C369" s="59"/>
      <c r="D369" s="59"/>
      <c r="E369" s="59"/>
      <c r="F369" s="59"/>
      <c r="G369" s="59"/>
      <c r="H369" s="63"/>
      <c r="I369" s="10"/>
      <c r="J369" s="10" t="str">
        <f t="shared" si="57"/>
        <v/>
      </c>
      <c r="K369" s="10" t="str">
        <f t="shared" si="52"/>
        <v/>
      </c>
      <c r="L369" s="12">
        <f>IF(Tableau5[[#This Row],[Status]]=0,0,IF(Tableau5[[#This Row],[Status]]="en cours2",L368,IF(K369="normal",VLOOKUP(LEFT(D369,1),BDD!$A$9:$N$18,7,FALSE),VLOOKUP(LEFT(D369,1),BDD!$A$9:$N$18,8,FALSE))))</f>
        <v>0</v>
      </c>
      <c r="M369" s="65"/>
      <c r="N369" s="11" t="str">
        <f>IF(H369="","",(E369-(F369+G369))*(1-BDD!C$4))</f>
        <v/>
      </c>
      <c r="O369" s="11" t="str">
        <f t="shared" si="58"/>
        <v/>
      </c>
      <c r="P369" s="11" t="str">
        <f t="shared" si="59"/>
        <v/>
      </c>
      <c r="Q369" s="22">
        <f t="shared" si="56"/>
        <v>0</v>
      </c>
      <c r="R369" s="21">
        <f t="shared" si="60"/>
        <v>0</v>
      </c>
    </row>
    <row r="370" spans="1:18" s="9" customFormat="1" x14ac:dyDescent="0.25">
      <c r="A37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cours2",IF(AND(H370&gt;0,H371&gt;0),"en cours",IF(AND(O370=0,P370=0),"",)))))</f>
        <v>0</v>
      </c>
      <c r="B370" s="59"/>
      <c r="C370" s="59"/>
      <c r="D370" s="59"/>
      <c r="E370" s="63"/>
      <c r="F370" s="63"/>
      <c r="G370" s="59"/>
      <c r="H370" s="63"/>
      <c r="I370" s="10"/>
      <c r="J370" s="10" t="str">
        <f t="shared" si="57"/>
        <v/>
      </c>
      <c r="K370" s="10" t="str">
        <f t="shared" si="52"/>
        <v/>
      </c>
      <c r="L370" s="12">
        <f>IF(Tableau5[[#This Row],[Status]]=0,0,IF(Tableau5[[#This Row],[Status]]="en cours2",L369,IF(K370="normal",VLOOKUP(LEFT(D370,1),BDD!$A$9:$N$18,7,FALSE),VLOOKUP(LEFT(D370,1),BDD!$A$9:$N$18,8,FALSE))))</f>
        <v>0</v>
      </c>
      <c r="M370" s="65"/>
      <c r="N370" s="11" t="str">
        <f>IF(H370="","",(E370-(F370+G370))*(1-BDD!C$4))</f>
        <v/>
      </c>
      <c r="O370" s="11" t="str">
        <f t="shared" si="58"/>
        <v/>
      </c>
      <c r="P370" s="11" t="str">
        <f t="shared" si="59"/>
        <v/>
      </c>
      <c r="Q370" s="22">
        <f t="shared" si="56"/>
        <v>0</v>
      </c>
      <c r="R370" s="21">
        <f t="shared" si="60"/>
        <v>0</v>
      </c>
    </row>
    <row r="371" spans="1:18" s="9" customFormat="1" x14ac:dyDescent="0.25">
      <c r="A37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cours2",IF(AND(H371&gt;0,H372&gt;0),"en cours",IF(AND(O371=0,P371=0),"",)))))</f>
        <v>0</v>
      </c>
      <c r="B371" s="59"/>
      <c r="C371" s="59"/>
      <c r="D371" s="59"/>
      <c r="E371" s="59"/>
      <c r="F371" s="59"/>
      <c r="G371" s="59"/>
      <c r="H371" s="63"/>
      <c r="I371" s="10"/>
      <c r="J371" s="10" t="str">
        <f t="shared" si="57"/>
        <v/>
      </c>
      <c r="K371" s="10" t="str">
        <f t="shared" si="52"/>
        <v/>
      </c>
      <c r="L371" s="12">
        <f>IF(Tableau5[[#This Row],[Status]]=0,0,IF(Tableau5[[#This Row],[Status]]="en cours2",L370,IF(K371="normal",VLOOKUP(LEFT(D371,1),BDD!$A$9:$N$18,7,FALSE),VLOOKUP(LEFT(D371,1),BDD!$A$9:$N$18,8,FALSE))))</f>
        <v>0</v>
      </c>
      <c r="M371" s="65"/>
      <c r="N371" s="11" t="str">
        <f>IF(H371="","",(E371-(F371+G371))*(1-BDD!C$4))</f>
        <v/>
      </c>
      <c r="O371" s="11" t="str">
        <f t="shared" si="58"/>
        <v/>
      </c>
      <c r="P371" s="11" t="str">
        <f t="shared" si="59"/>
        <v/>
      </c>
      <c r="Q371" s="22">
        <f t="shared" si="56"/>
        <v>0</v>
      </c>
      <c r="R371" s="21">
        <f t="shared" si="60"/>
        <v>0</v>
      </c>
    </row>
    <row r="372" spans="1:18" s="9" customFormat="1" x14ac:dyDescent="0.25">
      <c r="A37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cours2",IF(AND(H372&gt;0,H373&gt;0),"en cours",IF(AND(O372=0,P372=0),"",)))))</f>
        <v>0</v>
      </c>
      <c r="B372" s="59"/>
      <c r="C372" s="59"/>
      <c r="D372" s="59"/>
      <c r="E372" s="63"/>
      <c r="F372" s="63"/>
      <c r="G372" s="59"/>
      <c r="H372" s="63"/>
      <c r="I372" s="10"/>
      <c r="J372" s="10" t="str">
        <f t="shared" si="57"/>
        <v/>
      </c>
      <c r="K372" s="10" t="str">
        <f t="shared" si="52"/>
        <v/>
      </c>
      <c r="L372" s="12">
        <f>IF(Tableau5[[#This Row],[Status]]=0,0,IF(Tableau5[[#This Row],[Status]]="en cours2",L371,IF(K372="normal",VLOOKUP(LEFT(D372,1),BDD!$A$9:$N$18,7,FALSE),VLOOKUP(LEFT(D372,1),BDD!$A$9:$N$18,8,FALSE))))</f>
        <v>0</v>
      </c>
      <c r="M372" s="65"/>
      <c r="N372" s="11" t="str">
        <f>IF(H372="","",(E372-(F372+G372))*(1-BDD!C$4))</f>
        <v/>
      </c>
      <c r="O372" s="11" t="str">
        <f t="shared" si="58"/>
        <v/>
      </c>
      <c r="P372" s="11" t="str">
        <f t="shared" si="59"/>
        <v/>
      </c>
      <c r="Q372" s="22">
        <f t="shared" si="56"/>
        <v>0</v>
      </c>
      <c r="R372" s="21">
        <f t="shared" si="60"/>
        <v>0</v>
      </c>
    </row>
    <row r="373" spans="1:18" s="9" customFormat="1" x14ac:dyDescent="0.25">
      <c r="A37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cours2",IF(AND(H373&gt;0,H374&gt;0),"en cours",IF(AND(O373=0,P373=0),"",)))))</f>
        <v>0</v>
      </c>
      <c r="B373" s="59"/>
      <c r="C373" s="59"/>
      <c r="D373" s="59"/>
      <c r="E373" s="59"/>
      <c r="F373" s="59"/>
      <c r="G373" s="59"/>
      <c r="H373" s="63"/>
      <c r="I373" s="10"/>
      <c r="J373" s="10" t="str">
        <f t="shared" si="57"/>
        <v/>
      </c>
      <c r="K373" s="10" t="str">
        <f t="shared" si="52"/>
        <v/>
      </c>
      <c r="L373" s="12">
        <f>IF(Tableau5[[#This Row],[Status]]=0,0,IF(Tableau5[[#This Row],[Status]]="en cours2",L372,IF(K373="normal",VLOOKUP(LEFT(D373,1),BDD!$A$9:$N$18,7,FALSE),VLOOKUP(LEFT(D373,1),BDD!$A$9:$N$18,8,FALSE))))</f>
        <v>0</v>
      </c>
      <c r="M373" s="65"/>
      <c r="N373" s="11" t="str">
        <f>IF(H373="","",(E373-(F373+G373))*(1-BDD!C$4))</f>
        <v/>
      </c>
      <c r="O373" s="11" t="str">
        <f t="shared" si="58"/>
        <v/>
      </c>
      <c r="P373" s="11" t="str">
        <f t="shared" si="59"/>
        <v/>
      </c>
      <c r="Q373" s="22">
        <f t="shared" si="56"/>
        <v>0</v>
      </c>
      <c r="R373" s="21">
        <f t="shared" si="60"/>
        <v>0</v>
      </c>
    </row>
    <row r="374" spans="1:18" s="9" customFormat="1" x14ac:dyDescent="0.25">
      <c r="A37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cours2",IF(AND(H374&gt;0,H375&gt;0),"en cours",IF(AND(O374=0,P374=0),"",)))))</f>
        <v>0</v>
      </c>
      <c r="B374" s="59"/>
      <c r="C374" s="59"/>
      <c r="D374" s="59"/>
      <c r="E374" s="63"/>
      <c r="F374" s="63"/>
      <c r="G374" s="59"/>
      <c r="H374" s="63"/>
      <c r="I374" s="10"/>
      <c r="J374" s="10" t="str">
        <f t="shared" si="57"/>
        <v/>
      </c>
      <c r="K374" s="10" t="str">
        <f t="shared" si="52"/>
        <v/>
      </c>
      <c r="L374" s="12">
        <f>IF(Tableau5[[#This Row],[Status]]=0,0,IF(Tableau5[[#This Row],[Status]]="en cours2",L373,IF(K374="normal",VLOOKUP(LEFT(D374,1),BDD!$A$9:$N$18,7,FALSE),VLOOKUP(LEFT(D374,1),BDD!$A$9:$N$18,8,FALSE))))</f>
        <v>0</v>
      </c>
      <c r="M374" s="65"/>
      <c r="N374" s="11" t="str">
        <f>IF(H374="","",(E374-(F374+G374))*(1-BDD!C$4))</f>
        <v/>
      </c>
      <c r="O374" s="11" t="str">
        <f t="shared" si="58"/>
        <v/>
      </c>
      <c r="P374" s="11" t="str">
        <f t="shared" si="59"/>
        <v/>
      </c>
      <c r="Q374" s="22">
        <f t="shared" si="56"/>
        <v>0</v>
      </c>
      <c r="R374" s="21">
        <f t="shared" si="60"/>
        <v>0</v>
      </c>
    </row>
    <row r="375" spans="1:18" s="9" customFormat="1" x14ac:dyDescent="0.25">
      <c r="A37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cours2",IF(AND(H375&gt;0,H376&gt;0),"en cours",IF(AND(O375=0,P375=0),"",)))))</f>
        <v>0</v>
      </c>
      <c r="B375" s="59"/>
      <c r="C375" s="59"/>
      <c r="D375" s="59"/>
      <c r="E375" s="59"/>
      <c r="F375" s="59"/>
      <c r="G375" s="59"/>
      <c r="H375" s="63"/>
      <c r="I375" s="10"/>
      <c r="J375" s="10" t="str">
        <f t="shared" si="57"/>
        <v/>
      </c>
      <c r="K375" s="10" t="str">
        <f t="shared" si="52"/>
        <v/>
      </c>
      <c r="L375" s="12">
        <f>IF(Tableau5[[#This Row],[Status]]=0,0,IF(Tableau5[[#This Row],[Status]]="en cours2",L374,IF(K375="normal",VLOOKUP(LEFT(D375,1),BDD!$A$9:$N$18,7,FALSE),VLOOKUP(LEFT(D375,1),BDD!$A$9:$N$18,8,FALSE))))</f>
        <v>0</v>
      </c>
      <c r="M375" s="65"/>
      <c r="N375" s="11" t="str">
        <f>IF(H375="","",(E375-(F375+G375))*(1-BDD!C$4))</f>
        <v/>
      </c>
      <c r="O375" s="11" t="str">
        <f t="shared" si="58"/>
        <v/>
      </c>
      <c r="P375" s="11" t="str">
        <f t="shared" si="59"/>
        <v/>
      </c>
      <c r="Q375" s="22">
        <f t="shared" si="56"/>
        <v>0</v>
      </c>
      <c r="R375" s="21">
        <f t="shared" si="60"/>
        <v>0</v>
      </c>
    </row>
    <row r="376" spans="1:18" s="9" customFormat="1" x14ac:dyDescent="0.25">
      <c r="A37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cours2",IF(AND(H376&gt;0,H377&gt;0),"en cours",IF(AND(O376=0,P376=0),"",)))))</f>
        <v>0</v>
      </c>
      <c r="B376" s="59"/>
      <c r="C376" s="59"/>
      <c r="D376" s="59"/>
      <c r="E376" s="63"/>
      <c r="F376" s="63"/>
      <c r="G376" s="63"/>
      <c r="H376" s="63"/>
      <c r="I376" s="10"/>
      <c r="J376" s="10" t="str">
        <f t="shared" si="57"/>
        <v/>
      </c>
      <c r="K376" s="10" t="str">
        <f t="shared" si="52"/>
        <v/>
      </c>
      <c r="L376" s="12">
        <f>IF(Tableau5[[#This Row],[Status]]=0,0,IF(Tableau5[[#This Row],[Status]]="en cours2",L375,IF(K376="normal",VLOOKUP(LEFT(D376,1),BDD!$A$9:$N$18,7,FALSE),VLOOKUP(LEFT(D376,1),BDD!$A$9:$N$18,8,FALSE))))</f>
        <v>0</v>
      </c>
      <c r="M376" s="65"/>
      <c r="N376" s="11" t="str">
        <f>IF(H376="","",(E376-(F376+G376))*(1-BDD!C$4))</f>
        <v/>
      </c>
      <c r="O376" s="11" t="str">
        <f t="shared" si="58"/>
        <v/>
      </c>
      <c r="P376" s="11" t="str">
        <f t="shared" si="59"/>
        <v/>
      </c>
      <c r="Q376" s="22">
        <f t="shared" si="56"/>
        <v>0</v>
      </c>
      <c r="R376" s="21">
        <f t="shared" si="60"/>
        <v>0</v>
      </c>
    </row>
    <row r="377" spans="1:18" s="9" customFormat="1" x14ac:dyDescent="0.25">
      <c r="A37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cours2",IF(AND(H377&gt;0,H378&gt;0),"en cours",IF(AND(O377=0,P377=0),"",)))))</f>
        <v>0</v>
      </c>
      <c r="B377" s="59"/>
      <c r="C377" s="59"/>
      <c r="D377" s="59"/>
      <c r="E377" s="59"/>
      <c r="F377" s="63"/>
      <c r="G377" s="63"/>
      <c r="H377" s="63"/>
      <c r="I377" s="10"/>
      <c r="J377" s="10" t="str">
        <f t="shared" si="57"/>
        <v/>
      </c>
      <c r="K377" s="10" t="str">
        <f t="shared" si="52"/>
        <v/>
      </c>
      <c r="L377" s="12">
        <f>IF(Tableau5[[#This Row],[Status]]=0,0,IF(Tableau5[[#This Row],[Status]]="en cours2",L376,IF(K377="normal",VLOOKUP(LEFT(D377,1),BDD!$A$9:$N$18,7,FALSE),VLOOKUP(LEFT(D377,1),BDD!$A$9:$N$18,8,FALSE))))</f>
        <v>0</v>
      </c>
      <c r="M377" s="65"/>
      <c r="N377" s="11" t="str">
        <f>IF(H377="","",(E377-(F377+G377))*(1-BDD!C$4))</f>
        <v/>
      </c>
      <c r="O377" s="11" t="str">
        <f t="shared" si="58"/>
        <v/>
      </c>
      <c r="P377" s="11" t="str">
        <f t="shared" si="59"/>
        <v/>
      </c>
      <c r="Q377" s="22">
        <f t="shared" si="56"/>
        <v>0</v>
      </c>
      <c r="R377" s="21">
        <f t="shared" si="60"/>
        <v>0</v>
      </c>
    </row>
    <row r="378" spans="1:18" s="9" customFormat="1" x14ac:dyDescent="0.25">
      <c r="A37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cours2",IF(AND(H378&gt;0,H379&gt;0),"en cours",IF(AND(O378=0,P378=0),"",)))))</f>
        <v>0</v>
      </c>
      <c r="B378" s="59"/>
      <c r="C378" s="59"/>
      <c r="D378" s="59"/>
      <c r="E378" s="63"/>
      <c r="F378" s="63"/>
      <c r="G378" s="63"/>
      <c r="H378" s="63"/>
      <c r="I378" s="10"/>
      <c r="J378" s="10" t="str">
        <f t="shared" si="57"/>
        <v/>
      </c>
      <c r="K378" s="10" t="str">
        <f t="shared" si="52"/>
        <v/>
      </c>
      <c r="L378" s="12">
        <f>IF(Tableau5[[#This Row],[Status]]=0,0,IF(Tableau5[[#This Row],[Status]]="en cours2",L377,IF(K378="normal",VLOOKUP(LEFT(D378,1),BDD!$A$9:$N$18,7,FALSE),VLOOKUP(LEFT(D378,1),BDD!$A$9:$N$18,8,FALSE))))</f>
        <v>0</v>
      </c>
      <c r="M378" s="65"/>
      <c r="N378" s="11" t="str">
        <f>IF(H378="","",(E378-(F378+G378))*(1-BDD!C$4))</f>
        <v/>
      </c>
      <c r="O378" s="11" t="str">
        <f t="shared" si="58"/>
        <v/>
      </c>
      <c r="P378" s="11" t="str">
        <f t="shared" si="59"/>
        <v/>
      </c>
      <c r="Q378" s="22">
        <f t="shared" si="56"/>
        <v>0</v>
      </c>
      <c r="R378" s="21">
        <f t="shared" si="60"/>
        <v>0</v>
      </c>
    </row>
    <row r="379" spans="1:18" s="9" customFormat="1" x14ac:dyDescent="0.25">
      <c r="A37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cours2",IF(AND(H379&gt;0,H380&gt;0),"en cours",IF(AND(O379=0,P379=0),"",)))))</f>
        <v>0</v>
      </c>
      <c r="B379" s="59"/>
      <c r="C379" s="59"/>
      <c r="D379" s="59"/>
      <c r="E379" s="59"/>
      <c r="F379" s="63"/>
      <c r="G379" s="63"/>
      <c r="H379" s="63"/>
      <c r="I379" s="10"/>
      <c r="J379" s="10" t="str">
        <f t="shared" si="57"/>
        <v/>
      </c>
      <c r="K379" s="10" t="str">
        <f t="shared" si="52"/>
        <v/>
      </c>
      <c r="L379" s="12">
        <f>IF(Tableau5[[#This Row],[Status]]=0,0,IF(Tableau5[[#This Row],[Status]]="en cours2",L378,IF(K379="normal",VLOOKUP(LEFT(D379,1),BDD!$A$9:$N$18,7,FALSE),VLOOKUP(LEFT(D379,1),BDD!$A$9:$N$18,8,FALSE))))</f>
        <v>0</v>
      </c>
      <c r="M379" s="65"/>
      <c r="N379" s="11" t="str">
        <f>IF(H379="","",(E379-(F379+G379))*(1-BDD!C$4))</f>
        <v/>
      </c>
      <c r="O379" s="11" t="str">
        <f t="shared" si="58"/>
        <v/>
      </c>
      <c r="P379" s="11" t="str">
        <f t="shared" si="59"/>
        <v/>
      </c>
      <c r="Q379" s="22">
        <f t="shared" si="56"/>
        <v>0</v>
      </c>
      <c r="R379" s="21">
        <f t="shared" si="60"/>
        <v>0</v>
      </c>
    </row>
    <row r="380" spans="1:18" s="9" customFormat="1" x14ac:dyDescent="0.25">
      <c r="A38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cours2",IF(AND(H380&gt;0,H381&gt;0),"en cours",IF(AND(O380=0,P380=0),"",)))))</f>
        <v>0</v>
      </c>
      <c r="B380" s="59"/>
      <c r="C380" s="59"/>
      <c r="D380" s="59"/>
      <c r="E380" s="63"/>
      <c r="F380" s="59"/>
      <c r="G380" s="59"/>
      <c r="H380" s="63"/>
      <c r="I380" s="10"/>
      <c r="J380" s="10" t="str">
        <f t="shared" ref="J380:J415" si="61">IF(D380="","",A$314)</f>
        <v/>
      </c>
      <c r="K380" s="10" t="str">
        <f t="shared" ref="K380:K415" si="62">IF(C380="","",IF(AND(F381&gt;0,F381=F380,OR(AND(G381&gt;=0,G381=G380))),"exclu",IF(OR(F380&lt;&gt;0,G380&lt;&gt;0),"normal","exclu")))</f>
        <v/>
      </c>
      <c r="L380" s="12">
        <f>IF(Tableau5[[#This Row],[Status]]=0,0,IF(Tableau5[[#This Row],[Status]]="en cours2",L379,IF(K380="normal",VLOOKUP(LEFT(D380,1),BDD!$A$9:$N$18,7,FALSE),VLOOKUP(LEFT(D380,1),BDD!$A$9:$N$18,8,FALSE))))</f>
        <v>0</v>
      </c>
      <c r="M380" s="65"/>
      <c r="N380" s="11" t="str">
        <f>IF(H380="","",(E380-(F380+G380))*(1-BDD!C$4))</f>
        <v/>
      </c>
      <c r="O380" s="11" t="str">
        <f t="shared" ref="O380:O415" si="63">IF(C380&lt;&gt;"",F381,"")</f>
        <v/>
      </c>
      <c r="P380" s="11" t="str">
        <f t="shared" ref="P380:P415" si="64">IF(C380&lt;&gt;"",G381,"")</f>
        <v/>
      </c>
      <c r="Q380" s="22">
        <f t="shared" si="56"/>
        <v>0</v>
      </c>
      <c r="R380" s="21">
        <f t="shared" ref="R380:R411" si="65">IF(OR(L380="",C380=""),0,Q380/1000*IF(M380=0,L380,M380))</f>
        <v>0</v>
      </c>
    </row>
    <row r="381" spans="1:18" s="9" customFormat="1" x14ac:dyDescent="0.25">
      <c r="A38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cours2",IF(AND(H381&gt;0,H382&gt;0),"en cours",IF(AND(O381=0,P381=0),"",)))))</f>
        <v>0</v>
      </c>
      <c r="B381" s="59"/>
      <c r="C381" s="59"/>
      <c r="D381" s="59"/>
      <c r="E381" s="59"/>
      <c r="F381" s="59"/>
      <c r="G381" s="59"/>
      <c r="H381" s="63"/>
      <c r="I381" s="10"/>
      <c r="J381" s="10" t="str">
        <f t="shared" si="61"/>
        <v/>
      </c>
      <c r="K381" s="10" t="str">
        <f t="shared" si="62"/>
        <v/>
      </c>
      <c r="L381" s="12">
        <f>IF(Tableau5[[#This Row],[Status]]=0,0,IF(Tableau5[[#This Row],[Status]]="en cours2",L380,IF(K381="normal",VLOOKUP(LEFT(D381,1),BDD!$A$9:$N$18,7,FALSE),VLOOKUP(LEFT(D381,1),BDD!$A$9:$N$18,8,FALSE))))</f>
        <v>0</v>
      </c>
      <c r="M381" s="65"/>
      <c r="N381" s="11" t="str">
        <f>IF(H381="","",(E381-(F381+G381))*(1-BDD!C$4))</f>
        <v/>
      </c>
      <c r="O381" s="11" t="str">
        <f t="shared" si="63"/>
        <v/>
      </c>
      <c r="P381" s="11" t="str">
        <f t="shared" si="64"/>
        <v/>
      </c>
      <c r="Q381" s="22">
        <f t="shared" ref="Q381:Q415" si="66">IF(C381="",0,IF(AND(O381=0,P381=0),0,SUM(O381)/12))</f>
        <v>0</v>
      </c>
      <c r="R381" s="21">
        <f t="shared" si="65"/>
        <v>0</v>
      </c>
    </row>
    <row r="382" spans="1:18" s="9" customFormat="1" x14ac:dyDescent="0.25">
      <c r="A38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cours2",IF(AND(H382&gt;0,H383&gt;0),"en cours",IF(AND(O382=0,P382=0),"",)))))</f>
        <v>0</v>
      </c>
      <c r="B382" s="59"/>
      <c r="C382" s="59"/>
      <c r="D382" s="59"/>
      <c r="E382" s="63"/>
      <c r="F382" s="59"/>
      <c r="G382" s="59"/>
      <c r="H382" s="63"/>
      <c r="I382" s="10"/>
      <c r="J382" s="10" t="str">
        <f t="shared" si="61"/>
        <v/>
      </c>
      <c r="K382" s="10" t="str">
        <f t="shared" si="62"/>
        <v/>
      </c>
      <c r="L382" s="12">
        <f>IF(Tableau5[[#This Row],[Status]]=0,0,IF(Tableau5[[#This Row],[Status]]="en cours2",L381,IF(K382="normal",VLOOKUP(LEFT(D382,1),BDD!$A$9:$N$18,7,FALSE),VLOOKUP(LEFT(D382,1),BDD!$A$9:$N$18,8,FALSE))))</f>
        <v>0</v>
      </c>
      <c r="M382" s="65"/>
      <c r="N382" s="11" t="str">
        <f>IF(H382="","",(E382-(F382+G382))*(1-BDD!C$4))</f>
        <v/>
      </c>
      <c r="O382" s="11" t="str">
        <f t="shared" si="63"/>
        <v/>
      </c>
      <c r="P382" s="11" t="str">
        <f t="shared" si="64"/>
        <v/>
      </c>
      <c r="Q382" s="22">
        <f t="shared" si="66"/>
        <v>0</v>
      </c>
      <c r="R382" s="21">
        <f t="shared" si="65"/>
        <v>0</v>
      </c>
    </row>
    <row r="383" spans="1:18" s="9" customFormat="1" x14ac:dyDescent="0.25">
      <c r="A38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cours2",IF(AND(H383&gt;0,H384&gt;0),"en cours",IF(AND(O383=0,P383=0),"",)))))</f>
        <v>0</v>
      </c>
      <c r="B383" s="59"/>
      <c r="C383" s="59"/>
      <c r="D383" s="59"/>
      <c r="E383" s="59"/>
      <c r="F383" s="59"/>
      <c r="G383" s="59"/>
      <c r="H383" s="63"/>
      <c r="I383" s="10"/>
      <c r="J383" s="10" t="str">
        <f t="shared" si="61"/>
        <v/>
      </c>
      <c r="K383" s="10" t="str">
        <f t="shared" si="62"/>
        <v/>
      </c>
      <c r="L383" s="12">
        <f>IF(Tableau5[[#This Row],[Status]]=0,0,IF(Tableau5[[#This Row],[Status]]="en cours2",L382,IF(K383="normal",VLOOKUP(LEFT(D383,1),BDD!$A$9:$N$18,7,FALSE),VLOOKUP(LEFT(D383,1),BDD!$A$9:$N$18,8,FALSE))))</f>
        <v>0</v>
      </c>
      <c r="M383" s="65"/>
      <c r="N383" s="11" t="str">
        <f>IF(H383="","",(E383-(F383+G383))*(1-BDD!C$4))</f>
        <v/>
      </c>
      <c r="O383" s="11" t="str">
        <f t="shared" si="63"/>
        <v/>
      </c>
      <c r="P383" s="11" t="str">
        <f t="shared" si="64"/>
        <v/>
      </c>
      <c r="Q383" s="22">
        <f t="shared" si="66"/>
        <v>0</v>
      </c>
      <c r="R383" s="21">
        <f t="shared" si="65"/>
        <v>0</v>
      </c>
    </row>
    <row r="384" spans="1:18" s="9" customFormat="1" x14ac:dyDescent="0.25">
      <c r="A38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cours2",IF(AND(H384&gt;0,H385&gt;0),"en cours",IF(AND(O384=0,P384=0),"",)))))</f>
        <v>0</v>
      </c>
      <c r="B384" s="59"/>
      <c r="C384" s="59"/>
      <c r="D384" s="59"/>
      <c r="E384" s="59"/>
      <c r="F384" s="59"/>
      <c r="G384" s="59"/>
      <c r="H384" s="63"/>
      <c r="I384" s="10"/>
      <c r="J384" s="10" t="str">
        <f t="shared" si="61"/>
        <v/>
      </c>
      <c r="K384" s="10" t="str">
        <f t="shared" si="62"/>
        <v/>
      </c>
      <c r="L384" s="12">
        <f>IF(Tableau5[[#This Row],[Status]]=0,0,IF(Tableau5[[#This Row],[Status]]="en cours2",L383,IF(K384="normal",VLOOKUP(LEFT(D384,1),BDD!$A$9:$N$18,7,FALSE),VLOOKUP(LEFT(D384,1),BDD!$A$9:$N$18,8,FALSE))))</f>
        <v>0</v>
      </c>
      <c r="M384" s="65"/>
      <c r="N384" s="11" t="str">
        <f>IF(H384="","",(E384-(F384+G384))*(1-BDD!C$4))</f>
        <v/>
      </c>
      <c r="O384" s="11" t="str">
        <f t="shared" si="63"/>
        <v/>
      </c>
      <c r="P384" s="11" t="str">
        <f t="shared" si="64"/>
        <v/>
      </c>
      <c r="Q384" s="22">
        <f t="shared" si="66"/>
        <v>0</v>
      </c>
      <c r="R384" s="21">
        <f t="shared" si="65"/>
        <v>0</v>
      </c>
    </row>
    <row r="385" spans="1:19" s="9" customFormat="1" x14ac:dyDescent="0.25">
      <c r="A38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cours2",IF(AND(H385&gt;0,H386&gt;0),"en cours",IF(AND(O385=0,P385=0),"",)))))</f>
        <v>0</v>
      </c>
      <c r="B385" s="59"/>
      <c r="C385" s="59"/>
      <c r="D385" s="59"/>
      <c r="E385" s="59"/>
      <c r="F385" s="59"/>
      <c r="G385" s="59"/>
      <c r="H385" s="63"/>
      <c r="I385" s="10"/>
      <c r="J385" s="10" t="str">
        <f t="shared" si="61"/>
        <v/>
      </c>
      <c r="K385" s="10" t="str">
        <f t="shared" si="62"/>
        <v/>
      </c>
      <c r="L385" s="12">
        <f>IF(Tableau5[[#This Row],[Status]]=0,0,IF(Tableau5[[#This Row],[Status]]="en cours2",L384,IF(K385="normal",VLOOKUP(LEFT(D385,1),BDD!$A$9:$N$18,7,FALSE),VLOOKUP(LEFT(D385,1),BDD!$A$9:$N$18,8,FALSE))))</f>
        <v>0</v>
      </c>
      <c r="M385" s="65"/>
      <c r="N385" s="11" t="str">
        <f>IF(H385="","",(E385-(F385+G385))*(1-BDD!C$4))</f>
        <v/>
      </c>
      <c r="O385" s="11" t="str">
        <f t="shared" si="63"/>
        <v/>
      </c>
      <c r="P385" s="11" t="str">
        <f t="shared" si="64"/>
        <v/>
      </c>
      <c r="Q385" s="22">
        <f t="shared" si="66"/>
        <v>0</v>
      </c>
      <c r="R385" s="21">
        <f t="shared" si="65"/>
        <v>0</v>
      </c>
    </row>
    <row r="386" spans="1:19" s="9" customFormat="1" x14ac:dyDescent="0.25">
      <c r="A38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cours2",IF(AND(H386&gt;0,H387&gt;0),"en cours",IF(AND(O386=0,P386=0),"",)))))</f>
        <v>0</v>
      </c>
      <c r="B386" s="59"/>
      <c r="C386" s="59"/>
      <c r="D386" s="59"/>
      <c r="E386" s="59"/>
      <c r="F386" s="59"/>
      <c r="G386" s="59"/>
      <c r="H386" s="63"/>
      <c r="I386" s="10"/>
      <c r="J386" s="10" t="str">
        <f t="shared" si="61"/>
        <v/>
      </c>
      <c r="K386" s="10" t="str">
        <f t="shared" si="62"/>
        <v/>
      </c>
      <c r="L386" s="12">
        <f>IF(Tableau5[[#This Row],[Status]]=0,0,IF(Tableau5[[#This Row],[Status]]="en cours2",L385,IF(K386="normal",VLOOKUP(LEFT(D386,1),BDD!$A$9:$N$18,7,FALSE),VLOOKUP(LEFT(D386,1),BDD!$A$9:$N$18,8,FALSE))))</f>
        <v>0</v>
      </c>
      <c r="M386" s="65"/>
      <c r="N386" s="11" t="str">
        <f>IF(H386="","",(E386-(F386+G386))*(1-BDD!C$4))</f>
        <v/>
      </c>
      <c r="O386" s="11" t="str">
        <f t="shared" si="63"/>
        <v/>
      </c>
      <c r="P386" s="11" t="str">
        <f t="shared" si="64"/>
        <v/>
      </c>
      <c r="Q386" s="22">
        <f t="shared" si="66"/>
        <v>0</v>
      </c>
      <c r="R386" s="21">
        <f t="shared" si="65"/>
        <v>0</v>
      </c>
    </row>
    <row r="387" spans="1:19" x14ac:dyDescent="0.25">
      <c r="A38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cours2",IF(AND(H387&gt;0,H388&gt;0),"en cours",IF(AND(O387=0,P387=0),"",)))))</f>
        <v>0</v>
      </c>
      <c r="B387" s="59"/>
      <c r="C387" s="59"/>
      <c r="D387" s="59"/>
      <c r="E387" s="59"/>
      <c r="F387" s="59"/>
      <c r="G387" s="59"/>
      <c r="H387" s="63"/>
      <c r="I387" s="10"/>
      <c r="J387" s="10" t="str">
        <f t="shared" si="61"/>
        <v/>
      </c>
      <c r="K387" s="10" t="str">
        <f t="shared" si="62"/>
        <v/>
      </c>
      <c r="L387" s="12">
        <f>IF(Tableau5[[#This Row],[Status]]=0,0,IF(Tableau5[[#This Row],[Status]]="en cours2",L386,IF(K387="normal",VLOOKUP(LEFT(D387,1),BDD!$A$9:$N$18,7,FALSE),VLOOKUP(LEFT(D387,1),BDD!$A$9:$N$18,8,FALSE))))</f>
        <v>0</v>
      </c>
      <c r="M387" s="65"/>
      <c r="N387" s="11" t="str">
        <f>IF(H387="","",(E387-(F387+G387))*(1-BDD!C$4))</f>
        <v/>
      </c>
      <c r="O387" s="11" t="str">
        <f t="shared" si="63"/>
        <v/>
      </c>
      <c r="P387" s="11" t="str">
        <f t="shared" si="64"/>
        <v/>
      </c>
      <c r="Q387" s="22">
        <f t="shared" si="66"/>
        <v>0</v>
      </c>
      <c r="R387" s="21">
        <f t="shared" si="65"/>
        <v>0</v>
      </c>
      <c r="S387"/>
    </row>
    <row r="388" spans="1:19" x14ac:dyDescent="0.25">
      <c r="A38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cours2",IF(AND(H388&gt;0,H389&gt;0),"en cours",IF(AND(O388=0,P388=0),"",)))))</f>
        <v>0</v>
      </c>
      <c r="B388" s="59"/>
      <c r="C388" s="59"/>
      <c r="D388" s="59"/>
      <c r="E388" s="59"/>
      <c r="F388" s="59"/>
      <c r="G388" s="59"/>
      <c r="H388" s="63"/>
      <c r="I388" s="10"/>
      <c r="J388" s="10" t="str">
        <f t="shared" si="61"/>
        <v/>
      </c>
      <c r="K388" s="10" t="str">
        <f t="shared" si="62"/>
        <v/>
      </c>
      <c r="L388" s="12">
        <f>IF(Tableau5[[#This Row],[Status]]=0,0,IF(Tableau5[[#This Row],[Status]]="en cours2",L387,IF(K388="normal",VLOOKUP(LEFT(D388,1),BDD!$A$9:$N$18,7,FALSE),VLOOKUP(LEFT(D388,1),BDD!$A$9:$N$18,8,FALSE))))</f>
        <v>0</v>
      </c>
      <c r="M388" s="65"/>
      <c r="N388" s="11" t="str">
        <f>IF(H388="","",(E388-(F388+G388))*(1-BDD!C$4))</f>
        <v/>
      </c>
      <c r="O388" s="11" t="str">
        <f t="shared" si="63"/>
        <v/>
      </c>
      <c r="P388" s="11" t="str">
        <f t="shared" si="64"/>
        <v/>
      </c>
      <c r="Q388" s="22">
        <f t="shared" si="66"/>
        <v>0</v>
      </c>
      <c r="R388" s="21">
        <f t="shared" si="65"/>
        <v>0</v>
      </c>
      <c r="S388"/>
    </row>
    <row r="389" spans="1:19" x14ac:dyDescent="0.25">
      <c r="A38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cours2",IF(AND(H389&gt;0,H390&gt;0),"en cours",IF(AND(O389=0,P389=0),"",)))))</f>
        <v>0</v>
      </c>
      <c r="B389" s="59"/>
      <c r="C389" s="59"/>
      <c r="D389" s="59"/>
      <c r="E389" s="59"/>
      <c r="F389" s="59"/>
      <c r="G389" s="59"/>
      <c r="H389" s="63"/>
      <c r="I389" s="10"/>
      <c r="J389" s="10" t="str">
        <f t="shared" si="61"/>
        <v/>
      </c>
      <c r="K389" s="10" t="str">
        <f t="shared" si="62"/>
        <v/>
      </c>
      <c r="L389" s="12">
        <f>IF(Tableau5[[#This Row],[Status]]=0,0,IF(Tableau5[[#This Row],[Status]]="en cours2",L388,IF(K389="normal",VLOOKUP(LEFT(D389,1),BDD!$A$9:$N$18,7,FALSE),VLOOKUP(LEFT(D389,1),BDD!$A$9:$N$18,8,FALSE))))</f>
        <v>0</v>
      </c>
      <c r="M389" s="65"/>
      <c r="N389" s="11" t="str">
        <f>IF(H389="","",(E389-(F389+G389))*(1-BDD!C$4))</f>
        <v/>
      </c>
      <c r="O389" s="11" t="str">
        <f t="shared" si="63"/>
        <v/>
      </c>
      <c r="P389" s="11" t="str">
        <f t="shared" si="64"/>
        <v/>
      </c>
      <c r="Q389" s="22">
        <f t="shared" si="66"/>
        <v>0</v>
      </c>
      <c r="R389" s="21">
        <f t="shared" si="65"/>
        <v>0</v>
      </c>
      <c r="S389"/>
    </row>
    <row r="390" spans="1:19" x14ac:dyDescent="0.25">
      <c r="A39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cours2",IF(AND(H390&gt;0,H391&gt;0),"en cours",IF(AND(O390=0,P390=0),"",)))))</f>
        <v>0</v>
      </c>
      <c r="B390" s="59"/>
      <c r="C390" s="59"/>
      <c r="D390" s="59"/>
      <c r="E390" s="59"/>
      <c r="F390" s="59"/>
      <c r="G390" s="59"/>
      <c r="H390" s="63"/>
      <c r="I390" s="10"/>
      <c r="J390" s="10" t="str">
        <f t="shared" si="61"/>
        <v/>
      </c>
      <c r="K390" s="10" t="str">
        <f t="shared" si="62"/>
        <v/>
      </c>
      <c r="L390" s="12">
        <f>IF(Tableau5[[#This Row],[Status]]=0,0,IF(Tableau5[[#This Row],[Status]]="en cours2",L389,IF(K390="normal",VLOOKUP(LEFT(D390,1),BDD!$A$9:$N$18,7,FALSE),VLOOKUP(LEFT(D390,1),BDD!$A$9:$N$18,8,FALSE))))</f>
        <v>0</v>
      </c>
      <c r="M390" s="65"/>
      <c r="N390" s="11" t="str">
        <f>IF(H390="","",(E390-(F390+G390))*(1-BDD!C$4))</f>
        <v/>
      </c>
      <c r="O390" s="11" t="str">
        <f t="shared" si="63"/>
        <v/>
      </c>
      <c r="P390" s="11" t="str">
        <f t="shared" si="64"/>
        <v/>
      </c>
      <c r="Q390" s="22">
        <f t="shared" si="66"/>
        <v>0</v>
      </c>
      <c r="R390" s="21">
        <f t="shared" si="65"/>
        <v>0</v>
      </c>
      <c r="S390"/>
    </row>
    <row r="391" spans="1:19" x14ac:dyDescent="0.25">
      <c r="A39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cours2",IF(AND(H391&gt;0,H392&gt;0),"en cours",IF(AND(O391=0,P391=0),"",)))))</f>
        <v>0</v>
      </c>
      <c r="B391" s="59"/>
      <c r="C391" s="59"/>
      <c r="D391" s="59"/>
      <c r="E391" s="59"/>
      <c r="F391" s="59"/>
      <c r="G391" s="59"/>
      <c r="H391" s="63"/>
      <c r="I391" s="10"/>
      <c r="J391" s="10" t="str">
        <f t="shared" si="61"/>
        <v/>
      </c>
      <c r="K391" s="10" t="str">
        <f t="shared" si="62"/>
        <v/>
      </c>
      <c r="L391" s="12">
        <f>IF(Tableau5[[#This Row],[Status]]=0,0,IF(Tableau5[[#This Row],[Status]]="en cours2",L390,IF(K391="normal",VLOOKUP(LEFT(D391,1),BDD!$A$9:$N$18,7,FALSE),VLOOKUP(LEFT(D391,1),BDD!$A$9:$N$18,8,FALSE))))</f>
        <v>0</v>
      </c>
      <c r="M391" s="65"/>
      <c r="N391" s="11" t="str">
        <f>IF(H391="","",(E391-(F391+G391))*(1-BDD!C$4))</f>
        <v/>
      </c>
      <c r="O391" s="11" t="str">
        <f t="shared" si="63"/>
        <v/>
      </c>
      <c r="P391" s="11" t="str">
        <f t="shared" si="64"/>
        <v/>
      </c>
      <c r="Q391" s="22">
        <f t="shared" si="66"/>
        <v>0</v>
      </c>
      <c r="R391" s="21">
        <f t="shared" si="65"/>
        <v>0</v>
      </c>
      <c r="S391"/>
    </row>
    <row r="392" spans="1:19" x14ac:dyDescent="0.25">
      <c r="A39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cours2",IF(AND(H392&gt;0,H393&gt;0),"en cours",IF(AND(O392=0,P392=0),"",)))))</f>
        <v>0</v>
      </c>
      <c r="B392" s="59"/>
      <c r="C392" s="59"/>
      <c r="D392" s="59"/>
      <c r="E392" s="59"/>
      <c r="F392" s="59"/>
      <c r="G392" s="59"/>
      <c r="H392" s="63"/>
      <c r="I392" s="10"/>
      <c r="J392" s="10" t="str">
        <f t="shared" si="61"/>
        <v/>
      </c>
      <c r="K392" s="10" t="str">
        <f t="shared" si="62"/>
        <v/>
      </c>
      <c r="L392" s="12">
        <f>IF(Tableau5[[#This Row],[Status]]=0,0,IF(Tableau5[[#This Row],[Status]]="en cours2",L391,IF(K392="normal",VLOOKUP(LEFT(D392,1),BDD!$A$9:$N$18,7,FALSE),VLOOKUP(LEFT(D392,1),BDD!$A$9:$N$18,8,FALSE))))</f>
        <v>0</v>
      </c>
      <c r="M392" s="65"/>
      <c r="N392" s="11" t="str">
        <f>IF(H392="","",(E392-(F392+G392))*(1-BDD!C$4))</f>
        <v/>
      </c>
      <c r="O392" s="11" t="str">
        <f t="shared" si="63"/>
        <v/>
      </c>
      <c r="P392" s="11" t="str">
        <f t="shared" si="64"/>
        <v/>
      </c>
      <c r="Q392" s="22">
        <f t="shared" si="66"/>
        <v>0</v>
      </c>
      <c r="R392" s="21">
        <f t="shared" si="65"/>
        <v>0</v>
      </c>
      <c r="S392"/>
    </row>
    <row r="393" spans="1:19" x14ac:dyDescent="0.25">
      <c r="A39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cours2",IF(AND(H393&gt;0,H394&gt;0),"en cours",IF(AND(O393=0,P393=0),"",)))))</f>
        <v>0</v>
      </c>
      <c r="B393" s="59"/>
      <c r="C393" s="59"/>
      <c r="D393" s="59"/>
      <c r="E393" s="59"/>
      <c r="F393" s="59"/>
      <c r="G393" s="59"/>
      <c r="H393" s="63"/>
      <c r="I393" s="10"/>
      <c r="J393" s="10" t="str">
        <f t="shared" si="61"/>
        <v/>
      </c>
      <c r="K393" s="10" t="str">
        <f t="shared" si="62"/>
        <v/>
      </c>
      <c r="L393" s="12">
        <f>IF(Tableau5[[#This Row],[Status]]=0,0,IF(Tableau5[[#This Row],[Status]]="en cours2",L392,IF(K393="normal",VLOOKUP(LEFT(D393,1),BDD!$A$9:$N$18,7,FALSE),VLOOKUP(LEFT(D393,1),BDD!$A$9:$N$18,8,FALSE))))</f>
        <v>0</v>
      </c>
      <c r="M393" s="65"/>
      <c r="N393" s="11" t="str">
        <f>IF(H393="","",(E393-(F393+G393))*(1-BDD!C$4))</f>
        <v/>
      </c>
      <c r="O393" s="11" t="str">
        <f t="shared" si="63"/>
        <v/>
      </c>
      <c r="P393" s="11" t="str">
        <f t="shared" si="64"/>
        <v/>
      </c>
      <c r="Q393" s="22">
        <f t="shared" si="66"/>
        <v>0</v>
      </c>
      <c r="R393" s="21">
        <f t="shared" si="65"/>
        <v>0</v>
      </c>
      <c r="S393"/>
    </row>
    <row r="394" spans="1:19" x14ac:dyDescent="0.25">
      <c r="A39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cours2",IF(AND(H394&gt;0,H395&gt;0),"en cours",IF(AND(O394=0,P394=0),"",)))))</f>
        <v>0</v>
      </c>
      <c r="B394" s="59"/>
      <c r="C394" s="59"/>
      <c r="D394" s="59"/>
      <c r="E394" s="59"/>
      <c r="F394" s="59"/>
      <c r="G394" s="59"/>
      <c r="H394" s="63"/>
      <c r="I394" s="10"/>
      <c r="J394" s="10" t="str">
        <f t="shared" si="61"/>
        <v/>
      </c>
      <c r="K394" s="10" t="str">
        <f t="shared" si="62"/>
        <v/>
      </c>
      <c r="L394" s="12">
        <f>IF(Tableau5[[#This Row],[Status]]=0,0,IF(Tableau5[[#This Row],[Status]]="en cours2",L393,IF(K394="normal",VLOOKUP(LEFT(D394,1),BDD!$A$9:$N$18,7,FALSE),VLOOKUP(LEFT(D394,1),BDD!$A$9:$N$18,8,FALSE))))</f>
        <v>0</v>
      </c>
      <c r="M394" s="65"/>
      <c r="N394" s="11" t="str">
        <f>IF(H394="","",(E394-(F394+G394))*(1-BDD!C$4))</f>
        <v/>
      </c>
      <c r="O394" s="11" t="str">
        <f t="shared" si="63"/>
        <v/>
      </c>
      <c r="P394" s="11" t="str">
        <f t="shared" si="64"/>
        <v/>
      </c>
      <c r="Q394" s="22">
        <f t="shared" si="66"/>
        <v>0</v>
      </c>
      <c r="R394" s="21">
        <f t="shared" si="65"/>
        <v>0</v>
      </c>
      <c r="S394"/>
    </row>
    <row r="395" spans="1:19" x14ac:dyDescent="0.25">
      <c r="A39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cours2",IF(AND(H395&gt;0,H396&gt;0),"en cours",IF(AND(O395=0,P395=0),"",)))))</f>
        <v>0</v>
      </c>
      <c r="B395" s="59"/>
      <c r="C395" s="59"/>
      <c r="D395" s="59"/>
      <c r="E395" s="59"/>
      <c r="F395" s="59"/>
      <c r="G395" s="59"/>
      <c r="H395" s="63"/>
      <c r="I395" s="10"/>
      <c r="J395" s="10" t="str">
        <f t="shared" si="61"/>
        <v/>
      </c>
      <c r="K395" s="10" t="str">
        <f t="shared" si="62"/>
        <v/>
      </c>
      <c r="L395" s="12">
        <f>IF(Tableau5[[#This Row],[Status]]=0,0,IF(Tableau5[[#This Row],[Status]]="en cours2",L394,IF(K395="normal",VLOOKUP(LEFT(D395,1),BDD!$A$9:$N$18,7,FALSE),VLOOKUP(LEFT(D395,1),BDD!$A$9:$N$18,8,FALSE))))</f>
        <v>0</v>
      </c>
      <c r="M395" s="65"/>
      <c r="N395" s="11" t="str">
        <f>IF(H395="","",(E395-(F395+G395))*(1-BDD!C$4))</f>
        <v/>
      </c>
      <c r="O395" s="11" t="str">
        <f t="shared" si="63"/>
        <v/>
      </c>
      <c r="P395" s="11" t="str">
        <f t="shared" si="64"/>
        <v/>
      </c>
      <c r="Q395" s="22">
        <f t="shared" si="66"/>
        <v>0</v>
      </c>
      <c r="R395" s="21">
        <f t="shared" si="65"/>
        <v>0</v>
      </c>
      <c r="S395"/>
    </row>
    <row r="396" spans="1:19" x14ac:dyDescent="0.25">
      <c r="A39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cours2",IF(AND(H396&gt;0,H397&gt;0),"en cours",IF(AND(O396=0,P396=0),"",)))))</f>
        <v>0</v>
      </c>
      <c r="B396" s="59"/>
      <c r="C396" s="59"/>
      <c r="D396" s="59"/>
      <c r="E396" s="59"/>
      <c r="F396" s="59"/>
      <c r="G396" s="59"/>
      <c r="H396" s="63"/>
      <c r="I396" s="10"/>
      <c r="J396" s="10" t="str">
        <f t="shared" si="61"/>
        <v/>
      </c>
      <c r="K396" s="10" t="str">
        <f t="shared" si="62"/>
        <v/>
      </c>
      <c r="L396" s="12">
        <f>IF(Tableau5[[#This Row],[Status]]=0,0,IF(Tableau5[[#This Row],[Status]]="en cours2",L395,IF(K396="normal",VLOOKUP(LEFT(D396,1),BDD!$A$9:$N$18,7,FALSE),VLOOKUP(LEFT(D396,1),BDD!$A$9:$N$18,8,FALSE))))</f>
        <v>0</v>
      </c>
      <c r="M396" s="65"/>
      <c r="N396" s="11" t="str">
        <f>IF(H396="","",(E396-(F396+G396))*(1-BDD!C$4))</f>
        <v/>
      </c>
      <c r="O396" s="11" t="str">
        <f t="shared" si="63"/>
        <v/>
      </c>
      <c r="P396" s="11" t="str">
        <f t="shared" si="64"/>
        <v/>
      </c>
      <c r="Q396" s="22">
        <f t="shared" si="66"/>
        <v>0</v>
      </c>
      <c r="R396" s="21">
        <f t="shared" si="65"/>
        <v>0</v>
      </c>
      <c r="S396"/>
    </row>
    <row r="397" spans="1:19" x14ac:dyDescent="0.25">
      <c r="A39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cours2",IF(AND(H397&gt;0,H398&gt;0),"en cours",IF(AND(O397=0,P397=0),"",)))))</f>
        <v>0</v>
      </c>
      <c r="B397" s="59"/>
      <c r="C397" s="59"/>
      <c r="D397" s="59"/>
      <c r="E397" s="59"/>
      <c r="F397" s="59"/>
      <c r="G397" s="59"/>
      <c r="H397" s="63"/>
      <c r="I397" s="10"/>
      <c r="J397" s="10" t="str">
        <f t="shared" si="61"/>
        <v/>
      </c>
      <c r="K397" s="10" t="str">
        <f t="shared" si="62"/>
        <v/>
      </c>
      <c r="L397" s="12">
        <f>IF(Tableau5[[#This Row],[Status]]=0,0,IF(Tableau5[[#This Row],[Status]]="en cours2",L396,IF(K397="normal",VLOOKUP(LEFT(D397,1),BDD!$A$9:$N$18,7,FALSE),VLOOKUP(LEFT(D397,1),BDD!$A$9:$N$18,8,FALSE))))</f>
        <v>0</v>
      </c>
      <c r="M397" s="65"/>
      <c r="N397" s="11" t="str">
        <f>IF(H397="","",(E397-(F397+G397))*(1-BDD!C$4))</f>
        <v/>
      </c>
      <c r="O397" s="11" t="str">
        <f t="shared" si="63"/>
        <v/>
      </c>
      <c r="P397" s="11" t="str">
        <f t="shared" si="64"/>
        <v/>
      </c>
      <c r="Q397" s="22">
        <f t="shared" si="66"/>
        <v>0</v>
      </c>
      <c r="R397" s="21">
        <f t="shared" si="65"/>
        <v>0</v>
      </c>
      <c r="S397"/>
    </row>
    <row r="398" spans="1:19" x14ac:dyDescent="0.25">
      <c r="A39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cours2",IF(AND(H398&gt;0,H399&gt;0),"en cours",IF(AND(O398=0,P398=0),"",)))))</f>
        <v>0</v>
      </c>
      <c r="B398" s="59"/>
      <c r="C398" s="59"/>
      <c r="D398" s="59"/>
      <c r="E398" s="59"/>
      <c r="F398" s="59"/>
      <c r="G398" s="59"/>
      <c r="H398" s="63"/>
      <c r="I398" s="10"/>
      <c r="J398" s="10" t="str">
        <f t="shared" si="61"/>
        <v/>
      </c>
      <c r="K398" s="10" t="str">
        <f t="shared" si="62"/>
        <v/>
      </c>
      <c r="L398" s="12">
        <f>IF(Tableau5[[#This Row],[Status]]=0,0,IF(Tableau5[[#This Row],[Status]]="en cours2",L397,IF(K398="normal",VLOOKUP(LEFT(D398,1),BDD!$A$9:$N$18,7,FALSE),VLOOKUP(LEFT(D398,1),BDD!$A$9:$N$18,8,FALSE))))</f>
        <v>0</v>
      </c>
      <c r="M398" s="65"/>
      <c r="N398" s="11" t="str">
        <f>IF(H398="","",(E398-(F398+G398))*(1-BDD!C$4))</f>
        <v/>
      </c>
      <c r="O398" s="11" t="str">
        <f t="shared" si="63"/>
        <v/>
      </c>
      <c r="P398" s="11" t="str">
        <f t="shared" si="64"/>
        <v/>
      </c>
      <c r="Q398" s="22">
        <f t="shared" si="66"/>
        <v>0</v>
      </c>
      <c r="R398" s="21">
        <f t="shared" si="65"/>
        <v>0</v>
      </c>
      <c r="S398"/>
    </row>
    <row r="399" spans="1:19" x14ac:dyDescent="0.25">
      <c r="A39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cours2",IF(AND(H399&gt;0,H400&gt;0),"en cours",IF(AND(O399=0,P399=0),"",)))))</f>
        <v>0</v>
      </c>
      <c r="B399" s="59"/>
      <c r="C399" s="59"/>
      <c r="D399" s="59"/>
      <c r="E399" s="59"/>
      <c r="F399" s="59"/>
      <c r="G399" s="59"/>
      <c r="H399" s="63"/>
      <c r="I399" s="10"/>
      <c r="J399" s="10" t="str">
        <f t="shared" si="61"/>
        <v/>
      </c>
      <c r="K399" s="10" t="str">
        <f t="shared" si="62"/>
        <v/>
      </c>
      <c r="L399" s="12">
        <f>IF(Tableau5[[#This Row],[Status]]=0,0,IF(Tableau5[[#This Row],[Status]]="en cours2",L398,IF(K399="normal",VLOOKUP(LEFT(D399,1),BDD!$A$9:$N$18,7,FALSE),VLOOKUP(LEFT(D399,1),BDD!$A$9:$N$18,8,FALSE))))</f>
        <v>0</v>
      </c>
      <c r="M399" s="65"/>
      <c r="N399" s="11" t="str">
        <f>IF(H399="","",(E399-(F399+G399))*(1-BDD!C$4))</f>
        <v/>
      </c>
      <c r="O399" s="11" t="str">
        <f t="shared" si="63"/>
        <v/>
      </c>
      <c r="P399" s="11" t="str">
        <f t="shared" si="64"/>
        <v/>
      </c>
      <c r="Q399" s="22">
        <f t="shared" si="66"/>
        <v>0</v>
      </c>
      <c r="R399" s="21">
        <f t="shared" si="65"/>
        <v>0</v>
      </c>
      <c r="S399"/>
    </row>
    <row r="400" spans="1:19" x14ac:dyDescent="0.25">
      <c r="A40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cours2",IF(AND(H400&gt;0,H401&gt;0),"en cours",IF(AND(O400=0,P400=0),"",)))))</f>
        <v>0</v>
      </c>
      <c r="B400" s="59"/>
      <c r="C400" s="59"/>
      <c r="D400" s="59"/>
      <c r="E400" s="59"/>
      <c r="F400" s="59"/>
      <c r="G400" s="59"/>
      <c r="H400" s="63"/>
      <c r="I400" s="10"/>
      <c r="J400" s="10" t="str">
        <f t="shared" si="61"/>
        <v/>
      </c>
      <c r="K400" s="10" t="str">
        <f t="shared" si="62"/>
        <v/>
      </c>
      <c r="L400" s="12">
        <f>IF(Tableau5[[#This Row],[Status]]=0,0,IF(Tableau5[[#This Row],[Status]]="en cours2",L399,IF(K400="normal",VLOOKUP(LEFT(D400,1),BDD!$A$9:$N$18,7,FALSE),VLOOKUP(LEFT(D400,1),BDD!$A$9:$N$18,8,FALSE))))</f>
        <v>0</v>
      </c>
      <c r="M400" s="65"/>
      <c r="N400" s="11" t="str">
        <f>IF(H400="","",(E400-(F400+G400))*(1-BDD!C$4))</f>
        <v/>
      </c>
      <c r="O400" s="11" t="str">
        <f t="shared" si="63"/>
        <v/>
      </c>
      <c r="P400" s="11" t="str">
        <f t="shared" si="64"/>
        <v/>
      </c>
      <c r="Q400" s="22">
        <f t="shared" si="66"/>
        <v>0</v>
      </c>
      <c r="R400" s="21">
        <f t="shared" si="65"/>
        <v>0</v>
      </c>
      <c r="S400"/>
    </row>
    <row r="401" spans="1:21" x14ac:dyDescent="0.25">
      <c r="A40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cours2",IF(AND(H401&gt;0,H402&gt;0),"en cours",IF(AND(O401=0,P401=0),"",)))))</f>
        <v>0</v>
      </c>
      <c r="B401" s="59"/>
      <c r="C401" s="59"/>
      <c r="D401" s="59"/>
      <c r="E401" s="59"/>
      <c r="F401" s="59"/>
      <c r="G401" s="59"/>
      <c r="H401" s="63"/>
      <c r="I401" s="10"/>
      <c r="J401" s="10" t="str">
        <f t="shared" si="61"/>
        <v/>
      </c>
      <c r="K401" s="10" t="str">
        <f t="shared" si="62"/>
        <v/>
      </c>
      <c r="L401" s="12">
        <f>IF(Tableau5[[#This Row],[Status]]=0,0,IF(Tableau5[[#This Row],[Status]]="en cours2",L400,IF(K401="normal",VLOOKUP(LEFT(D401,1),BDD!$A$9:$N$18,7,FALSE),VLOOKUP(LEFT(D401,1),BDD!$A$9:$N$18,8,FALSE))))</f>
        <v>0</v>
      </c>
      <c r="M401" s="65"/>
      <c r="N401" s="11" t="str">
        <f>IF(H401="","",(E401-(F401+G401))*(1-BDD!C$4))</f>
        <v/>
      </c>
      <c r="O401" s="11" t="str">
        <f t="shared" si="63"/>
        <v/>
      </c>
      <c r="P401" s="11" t="str">
        <f t="shared" si="64"/>
        <v/>
      </c>
      <c r="Q401" s="22">
        <f t="shared" si="66"/>
        <v>0</v>
      </c>
      <c r="R401" s="21">
        <f t="shared" si="65"/>
        <v>0</v>
      </c>
      <c r="S401"/>
    </row>
    <row r="402" spans="1:21" x14ac:dyDescent="0.25">
      <c r="A40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cours2",IF(AND(H402&gt;0,H403&gt;0),"en cours",IF(AND(O402=0,P402=0),"",)))))</f>
        <v>0</v>
      </c>
      <c r="B402" s="59"/>
      <c r="C402" s="59"/>
      <c r="D402" s="59"/>
      <c r="E402" s="59"/>
      <c r="F402" s="59"/>
      <c r="G402" s="59"/>
      <c r="H402" s="63"/>
      <c r="I402" s="10"/>
      <c r="J402" s="10" t="str">
        <f t="shared" si="61"/>
        <v/>
      </c>
      <c r="K402" s="10" t="str">
        <f t="shared" si="62"/>
        <v/>
      </c>
      <c r="L402" s="12">
        <f>IF(Tableau5[[#This Row],[Status]]=0,0,IF(Tableau5[[#This Row],[Status]]="en cours2",L401,IF(K402="normal",VLOOKUP(LEFT(D402,1),BDD!$A$9:$N$18,7,FALSE),VLOOKUP(LEFT(D402,1),BDD!$A$9:$N$18,8,FALSE))))</f>
        <v>0</v>
      </c>
      <c r="M402" s="65"/>
      <c r="N402" s="11" t="str">
        <f>IF(H402="","",(E402-(F402+G402))*(1-BDD!C$4))</f>
        <v/>
      </c>
      <c r="O402" s="11" t="str">
        <f t="shared" si="63"/>
        <v/>
      </c>
      <c r="P402" s="11" t="str">
        <f t="shared" si="64"/>
        <v/>
      </c>
      <c r="Q402" s="22">
        <f t="shared" si="66"/>
        <v>0</v>
      </c>
      <c r="R402" s="21">
        <f t="shared" si="65"/>
        <v>0</v>
      </c>
      <c r="S402"/>
    </row>
    <row r="403" spans="1:21" x14ac:dyDescent="0.25">
      <c r="A40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cours2",IF(AND(H403&gt;0,H404&gt;0),"en cours",IF(AND(O403=0,P403=0),"",)))))</f>
        <v>0</v>
      </c>
      <c r="B403" s="59"/>
      <c r="C403" s="59"/>
      <c r="D403" s="59"/>
      <c r="E403" s="59"/>
      <c r="F403" s="59"/>
      <c r="G403" s="59"/>
      <c r="H403" s="63"/>
      <c r="I403" s="10"/>
      <c r="J403" s="10" t="str">
        <f t="shared" si="61"/>
        <v/>
      </c>
      <c r="K403" s="10" t="str">
        <f t="shared" si="62"/>
        <v/>
      </c>
      <c r="L403" s="12">
        <f>IF(Tableau5[[#This Row],[Status]]=0,0,IF(Tableau5[[#This Row],[Status]]="en cours2",L402,IF(K403="normal",VLOOKUP(LEFT(D403,1),BDD!$A$9:$N$18,7,FALSE),VLOOKUP(LEFT(D403,1),BDD!$A$9:$N$18,8,FALSE))))</f>
        <v>0</v>
      </c>
      <c r="M403" s="65"/>
      <c r="N403" s="11" t="str">
        <f>IF(H403="","",(E403-(F403+G403))*(1-BDD!C$4))</f>
        <v/>
      </c>
      <c r="O403" s="11" t="str">
        <f t="shared" si="63"/>
        <v/>
      </c>
      <c r="P403" s="11" t="str">
        <f t="shared" si="64"/>
        <v/>
      </c>
      <c r="Q403" s="22">
        <f t="shared" si="66"/>
        <v>0</v>
      </c>
      <c r="R403" s="21">
        <f t="shared" si="65"/>
        <v>0</v>
      </c>
      <c r="S403"/>
    </row>
    <row r="404" spans="1:21" x14ac:dyDescent="0.25">
      <c r="A40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cours2",IF(AND(H404&gt;0,H405&gt;0),"en cours",IF(AND(O404=0,P404=0),"",)))))</f>
        <v>0</v>
      </c>
      <c r="B404" s="59"/>
      <c r="C404" s="59"/>
      <c r="D404" s="59"/>
      <c r="E404" s="59"/>
      <c r="F404" s="59"/>
      <c r="G404" s="59"/>
      <c r="H404" s="63"/>
      <c r="I404" s="10"/>
      <c r="J404" s="10" t="str">
        <f t="shared" si="61"/>
        <v/>
      </c>
      <c r="K404" s="10" t="str">
        <f t="shared" si="62"/>
        <v/>
      </c>
      <c r="L404" s="12">
        <f>IF(Tableau5[[#This Row],[Status]]=0,0,IF(Tableau5[[#This Row],[Status]]="en cours2",L403,IF(K404="normal",VLOOKUP(LEFT(D404,1),BDD!$A$9:$N$18,7,FALSE),VLOOKUP(LEFT(D404,1),BDD!$A$9:$N$18,8,FALSE))))</f>
        <v>0</v>
      </c>
      <c r="M404" s="65"/>
      <c r="N404" s="11" t="str">
        <f>IF(H404="","",(E404-(F404+G404))*(1-BDD!C$4))</f>
        <v/>
      </c>
      <c r="O404" s="11" t="str">
        <f t="shared" si="63"/>
        <v/>
      </c>
      <c r="P404" s="11" t="str">
        <f t="shared" si="64"/>
        <v/>
      </c>
      <c r="Q404" s="22">
        <f t="shared" si="66"/>
        <v>0</v>
      </c>
      <c r="R404" s="21">
        <f t="shared" si="65"/>
        <v>0</v>
      </c>
      <c r="S404"/>
    </row>
    <row r="405" spans="1:21" x14ac:dyDescent="0.25">
      <c r="A40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cours2",IF(AND(H405&gt;0,H406&gt;0),"en cours",IF(AND(O405=0,P405=0),"",)))))</f>
        <v>0</v>
      </c>
      <c r="B405" s="59"/>
      <c r="C405" s="59"/>
      <c r="D405" s="59"/>
      <c r="E405" s="59"/>
      <c r="F405" s="59"/>
      <c r="G405" s="59"/>
      <c r="H405" s="63"/>
      <c r="I405" s="10"/>
      <c r="J405" s="10" t="str">
        <f t="shared" si="61"/>
        <v/>
      </c>
      <c r="K405" s="10" t="str">
        <f t="shared" si="62"/>
        <v/>
      </c>
      <c r="L405" s="12">
        <f>IF(Tableau5[[#This Row],[Status]]=0,0,IF(Tableau5[[#This Row],[Status]]="en cours2",L404,IF(K405="normal",VLOOKUP(LEFT(D405,1),BDD!$A$9:$N$18,7,FALSE),VLOOKUP(LEFT(D405,1),BDD!$A$9:$N$18,8,FALSE))))</f>
        <v>0</v>
      </c>
      <c r="M405" s="65"/>
      <c r="N405" s="11" t="str">
        <f>IF(H405="","",(E405-(F405+G405))*(1-BDD!C$4))</f>
        <v/>
      </c>
      <c r="O405" s="11" t="str">
        <f t="shared" si="63"/>
        <v/>
      </c>
      <c r="P405" s="11" t="str">
        <f t="shared" si="64"/>
        <v/>
      </c>
      <c r="Q405" s="22">
        <f t="shared" si="66"/>
        <v>0</v>
      </c>
      <c r="R405" s="21">
        <f t="shared" si="65"/>
        <v>0</v>
      </c>
      <c r="S405"/>
    </row>
    <row r="406" spans="1:21" x14ac:dyDescent="0.25">
      <c r="A406"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cours2",IF(AND(H406&gt;0,H407&gt;0),"en cours",IF(AND(O406=0,P406=0),"",)))))</f>
        <v>0</v>
      </c>
      <c r="B406" s="59"/>
      <c r="C406" s="59"/>
      <c r="D406" s="59"/>
      <c r="E406" s="59"/>
      <c r="F406" s="59"/>
      <c r="G406" s="59"/>
      <c r="H406" s="63"/>
      <c r="I406" s="10"/>
      <c r="J406" s="10" t="str">
        <f t="shared" si="61"/>
        <v/>
      </c>
      <c r="K406" s="10" t="str">
        <f t="shared" si="62"/>
        <v/>
      </c>
      <c r="L406" s="12">
        <f>IF(Tableau5[[#This Row],[Status]]=0,0,IF(Tableau5[[#This Row],[Status]]="en cours2",L405,IF(K406="normal",VLOOKUP(LEFT(D406,1),BDD!$A$9:$N$18,7,FALSE),VLOOKUP(LEFT(D406,1),BDD!$A$9:$N$18,8,FALSE))))</f>
        <v>0</v>
      </c>
      <c r="M406" s="65"/>
      <c r="N406" s="11" t="str">
        <f>IF(H406="","",(E406-(F406+G406))*(1-BDD!C$4))</f>
        <v/>
      </c>
      <c r="O406" s="11" t="str">
        <f t="shared" si="63"/>
        <v/>
      </c>
      <c r="P406" s="11" t="str">
        <f t="shared" si="64"/>
        <v/>
      </c>
      <c r="Q406" s="22">
        <f t="shared" si="66"/>
        <v>0</v>
      </c>
      <c r="R406" s="21">
        <f t="shared" si="65"/>
        <v>0</v>
      </c>
      <c r="S406"/>
    </row>
    <row r="407" spans="1:21" x14ac:dyDescent="0.25">
      <c r="A407"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cours2",IF(AND(H407&gt;0,H408&gt;0),"en cours",IF(AND(O407=0,P407=0),"",)))))</f>
        <v>0</v>
      </c>
      <c r="B407" s="59"/>
      <c r="C407" s="59"/>
      <c r="D407" s="59"/>
      <c r="E407" s="59"/>
      <c r="F407" s="59"/>
      <c r="G407" s="59"/>
      <c r="H407" s="63"/>
      <c r="I407" s="10"/>
      <c r="J407" s="10" t="str">
        <f t="shared" si="61"/>
        <v/>
      </c>
      <c r="K407" s="10" t="str">
        <f t="shared" si="62"/>
        <v/>
      </c>
      <c r="L407" s="12">
        <f>IF(Tableau5[[#This Row],[Status]]=0,0,IF(Tableau5[[#This Row],[Status]]="en cours2",L406,IF(K407="normal",VLOOKUP(LEFT(D407,1),BDD!$A$9:$N$18,7,FALSE),VLOOKUP(LEFT(D407,1),BDD!$A$9:$N$18,8,FALSE))))</f>
        <v>0</v>
      </c>
      <c r="M407" s="65"/>
      <c r="N407" s="11" t="str">
        <f>IF(H407="","",(E407-(F407+G407))*(1-BDD!C$4))</f>
        <v/>
      </c>
      <c r="O407" s="11" t="str">
        <f t="shared" si="63"/>
        <v/>
      </c>
      <c r="P407" s="11" t="str">
        <f t="shared" si="64"/>
        <v/>
      </c>
      <c r="Q407" s="22">
        <f t="shared" si="66"/>
        <v>0</v>
      </c>
      <c r="R407" s="21">
        <f t="shared" si="65"/>
        <v>0</v>
      </c>
      <c r="S407"/>
    </row>
    <row r="408" spans="1:21" x14ac:dyDescent="0.25">
      <c r="A408"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cours2",IF(AND(H408&gt;0,H409&gt;0),"en cours",IF(AND(O408=0,P408=0),"",)))))</f>
        <v>0</v>
      </c>
      <c r="B408" s="59"/>
      <c r="C408" s="59"/>
      <c r="D408" s="59"/>
      <c r="E408" s="59"/>
      <c r="F408" s="59"/>
      <c r="G408" s="59"/>
      <c r="H408" s="63"/>
      <c r="I408" s="10"/>
      <c r="J408" s="10" t="str">
        <f t="shared" si="61"/>
        <v/>
      </c>
      <c r="K408" s="10" t="str">
        <f t="shared" si="62"/>
        <v/>
      </c>
      <c r="L408" s="12">
        <f>IF(Tableau5[[#This Row],[Status]]=0,0,IF(Tableau5[[#This Row],[Status]]="en cours2",L407,IF(K408="normal",VLOOKUP(LEFT(D408,1),BDD!$A$9:$N$18,7,FALSE),VLOOKUP(LEFT(D408,1),BDD!$A$9:$N$18,8,FALSE))))</f>
        <v>0</v>
      </c>
      <c r="M408" s="65"/>
      <c r="N408" s="11" t="str">
        <f>IF(H408="","",(E408-(F408+G408))*(1-BDD!C$4))</f>
        <v/>
      </c>
      <c r="O408" s="11" t="str">
        <f t="shared" si="63"/>
        <v/>
      </c>
      <c r="P408" s="11" t="str">
        <f t="shared" si="64"/>
        <v/>
      </c>
      <c r="Q408" s="22">
        <f t="shared" si="66"/>
        <v>0</v>
      </c>
      <c r="R408" s="21">
        <f t="shared" si="65"/>
        <v>0</v>
      </c>
      <c r="S408"/>
    </row>
    <row r="409" spans="1:21" x14ac:dyDescent="0.25">
      <c r="A409"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cours2",IF(AND(H409&gt;0,H410&gt;0),"en cours",IF(AND(O409=0,P409=0),"",)))))</f>
        <v>0</v>
      </c>
      <c r="B409" s="59"/>
      <c r="C409" s="59"/>
      <c r="D409" s="59"/>
      <c r="E409" s="59"/>
      <c r="F409" s="59"/>
      <c r="G409" s="59"/>
      <c r="H409" s="63"/>
      <c r="I409" s="10"/>
      <c r="J409" s="10" t="str">
        <f t="shared" si="61"/>
        <v/>
      </c>
      <c r="K409" s="10" t="str">
        <f t="shared" si="62"/>
        <v/>
      </c>
      <c r="L409" s="12">
        <f>IF(Tableau5[[#This Row],[Status]]=0,0,IF(Tableau5[[#This Row],[Status]]="en cours2",L408,IF(K409="normal",VLOOKUP(LEFT(D409,1),BDD!$A$9:$N$18,7,FALSE),VLOOKUP(LEFT(D409,1),BDD!$A$9:$N$18,8,FALSE))))</f>
        <v>0</v>
      </c>
      <c r="M409" s="65"/>
      <c r="N409" s="11" t="str">
        <f>IF(H409="","",(E409-(F409+G409))*(1-BDD!C$4))</f>
        <v/>
      </c>
      <c r="O409" s="11" t="str">
        <f t="shared" si="63"/>
        <v/>
      </c>
      <c r="P409" s="11" t="str">
        <f t="shared" si="64"/>
        <v/>
      </c>
      <c r="Q409" s="22">
        <f t="shared" si="66"/>
        <v>0</v>
      </c>
      <c r="R409" s="21">
        <f t="shared" si="65"/>
        <v>0</v>
      </c>
      <c r="S409"/>
    </row>
    <row r="410" spans="1:21" x14ac:dyDescent="0.25">
      <c r="A410"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cours2",IF(AND(H410&gt;0,H411&gt;0),"en cours",IF(AND(O410=0,P410=0),"",)))))</f>
        <v>0</v>
      </c>
      <c r="B410" s="59"/>
      <c r="C410" s="59"/>
      <c r="D410" s="59"/>
      <c r="E410" s="59"/>
      <c r="F410" s="59"/>
      <c r="G410" s="59"/>
      <c r="H410" s="63"/>
      <c r="I410" s="10"/>
      <c r="J410" s="10" t="str">
        <f t="shared" si="61"/>
        <v/>
      </c>
      <c r="K410" s="10" t="str">
        <f t="shared" si="62"/>
        <v/>
      </c>
      <c r="L410" s="12">
        <f>IF(Tableau5[[#This Row],[Status]]=0,0,IF(Tableau5[[#This Row],[Status]]="en cours2",L409,IF(K410="normal",VLOOKUP(LEFT(D410,1),BDD!$A$9:$N$18,7,FALSE),VLOOKUP(LEFT(D410,1),BDD!$A$9:$N$18,8,FALSE))))</f>
        <v>0</v>
      </c>
      <c r="M410" s="65"/>
      <c r="N410" s="11" t="str">
        <f>IF(H410="","",(E410-(F410+G410))*(1-BDD!C$4))</f>
        <v/>
      </c>
      <c r="O410" s="11" t="str">
        <f t="shared" si="63"/>
        <v/>
      </c>
      <c r="P410" s="11" t="str">
        <f t="shared" si="64"/>
        <v/>
      </c>
      <c r="Q410" s="22">
        <f t="shared" si="66"/>
        <v>0</v>
      </c>
      <c r="R410" s="21">
        <f t="shared" si="65"/>
        <v>0</v>
      </c>
      <c r="S410"/>
    </row>
    <row r="411" spans="1:21" x14ac:dyDescent="0.25">
      <c r="A411"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cours2",IF(AND(H411&gt;0,H412&gt;0),"en cours",IF(AND(O411=0,P411=0),"",)))))</f>
        <v>0</v>
      </c>
      <c r="B411" s="59"/>
      <c r="C411" s="59"/>
      <c r="D411" s="59"/>
      <c r="E411" s="59"/>
      <c r="F411" s="59"/>
      <c r="G411" s="59"/>
      <c r="H411" s="63"/>
      <c r="I411" s="10"/>
      <c r="J411" s="10" t="str">
        <f t="shared" si="61"/>
        <v/>
      </c>
      <c r="K411" s="10" t="str">
        <f t="shared" si="62"/>
        <v/>
      </c>
      <c r="L411" s="12">
        <f>IF(Tableau5[[#This Row],[Status]]=0,0,IF(Tableau5[[#This Row],[Status]]="en cours2",L410,IF(K411="normal",VLOOKUP(LEFT(D411,1),BDD!$A$9:$N$18,7,FALSE),VLOOKUP(LEFT(D411,1),BDD!$A$9:$N$18,8,FALSE))))</f>
        <v>0</v>
      </c>
      <c r="M411" s="65"/>
      <c r="N411" s="11" t="str">
        <f>IF(H411="","",(E411-(F411+G411))*(1-BDD!C$4))</f>
        <v/>
      </c>
      <c r="O411" s="11" t="str">
        <f t="shared" si="63"/>
        <v/>
      </c>
      <c r="P411" s="11" t="str">
        <f t="shared" si="64"/>
        <v/>
      </c>
      <c r="Q411" s="22">
        <f t="shared" si="66"/>
        <v>0</v>
      </c>
      <c r="R411" s="21">
        <f t="shared" si="65"/>
        <v>0</v>
      </c>
      <c r="S411"/>
    </row>
    <row r="412" spans="1:21" x14ac:dyDescent="0.25">
      <c r="A412"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cours2",IF(AND(H412&gt;0,H413&gt;0),"en cours",IF(AND(O412=0,P412=0),"",)))))</f>
        <v>0</v>
      </c>
      <c r="B412" s="59"/>
      <c r="C412" s="59"/>
      <c r="D412" s="59"/>
      <c r="E412" s="59"/>
      <c r="F412" s="59"/>
      <c r="G412" s="59"/>
      <c r="H412" s="63"/>
      <c r="I412" s="10"/>
      <c r="J412" s="10" t="str">
        <f t="shared" si="61"/>
        <v/>
      </c>
      <c r="K412" s="10" t="str">
        <f t="shared" si="62"/>
        <v/>
      </c>
      <c r="L412" s="12">
        <f>IF(Tableau5[[#This Row],[Status]]=0,0,IF(Tableau5[[#This Row],[Status]]="en cours2",L411,IF(K412="normal",VLOOKUP(LEFT(D412,1),BDD!$A$9:$N$18,7,FALSE),VLOOKUP(LEFT(D412,1),BDD!$A$9:$N$18,8,FALSE))))</f>
        <v>0</v>
      </c>
      <c r="M412" s="65"/>
      <c r="N412" s="11" t="str">
        <f>IF(H412="","",(E412-(F412+G412))*(1-BDD!C$4))</f>
        <v/>
      </c>
      <c r="O412" s="11" t="str">
        <f t="shared" si="63"/>
        <v/>
      </c>
      <c r="P412" s="11" t="str">
        <f t="shared" si="64"/>
        <v/>
      </c>
      <c r="Q412" s="22">
        <f t="shared" si="66"/>
        <v>0</v>
      </c>
      <c r="R412" s="21">
        <f t="shared" ref="R412:R415" si="67">IF(OR(L412="",C412=""),0,Q412/1000*IF(M412=0,L412,M412))</f>
        <v>0</v>
      </c>
      <c r="S412"/>
    </row>
    <row r="413" spans="1:21" x14ac:dyDescent="0.25">
      <c r="A413"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cours2",IF(AND(H413&gt;0,H414&gt;0),"en cours",IF(AND(O413=0,P413=0),"",)))))</f>
        <v>0</v>
      </c>
      <c r="B413" s="59"/>
      <c r="C413" s="59"/>
      <c r="D413" s="59"/>
      <c r="E413" s="59"/>
      <c r="F413" s="59"/>
      <c r="G413" s="59"/>
      <c r="H413" s="63"/>
      <c r="I413" s="10"/>
      <c r="J413" s="10" t="str">
        <f t="shared" si="61"/>
        <v/>
      </c>
      <c r="K413" s="10" t="str">
        <f t="shared" si="62"/>
        <v/>
      </c>
      <c r="L413" s="12">
        <f>IF(Tableau5[[#This Row],[Status]]=0,0,IF(Tableau5[[#This Row],[Status]]="en cours2",L412,IF(K413="normal",VLOOKUP(LEFT(D413,1),BDD!$A$9:$N$18,7,FALSE),VLOOKUP(LEFT(D413,1),BDD!$A$9:$N$18,8,FALSE))))</f>
        <v>0</v>
      </c>
      <c r="M413" s="65"/>
      <c r="N413" s="11" t="str">
        <f>IF(H413="","",(E413-(F413+G413))*(1-BDD!C$4))</f>
        <v/>
      </c>
      <c r="O413" s="11" t="str">
        <f t="shared" si="63"/>
        <v/>
      </c>
      <c r="P413" s="11" t="str">
        <f t="shared" si="64"/>
        <v/>
      </c>
      <c r="Q413" s="22">
        <f t="shared" si="66"/>
        <v>0</v>
      </c>
      <c r="R413" s="21">
        <f t="shared" si="67"/>
        <v>0</v>
      </c>
      <c r="S413"/>
    </row>
    <row r="414" spans="1:21" x14ac:dyDescent="0.25">
      <c r="A414"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cours2",IF(AND(H414&gt;0,H415&gt;0),"en cours",IF(AND(O414=0,P414=0),"",)))))</f>
        <v>0</v>
      </c>
      <c r="B414" s="59"/>
      <c r="C414" s="59"/>
      <c r="D414" s="59"/>
      <c r="E414" s="59"/>
      <c r="F414" s="59"/>
      <c r="G414" s="59"/>
      <c r="H414" s="63"/>
      <c r="I414" s="10"/>
      <c r="J414" s="10" t="str">
        <f t="shared" si="61"/>
        <v/>
      </c>
      <c r="K414" s="10" t="str">
        <f t="shared" si="62"/>
        <v/>
      </c>
      <c r="L414" s="12">
        <f>IF(Tableau5[[#This Row],[Status]]=0,0,IF(Tableau5[[#This Row],[Status]]="en cours2",L413,IF(K414="normal",VLOOKUP(LEFT(D414,1),BDD!$A$9:$N$18,7,FALSE),VLOOKUP(LEFT(D414,1),BDD!$A$9:$N$18,8,FALSE))))</f>
        <v>0</v>
      </c>
      <c r="M414" s="65"/>
      <c r="N414" s="11" t="str">
        <f>IF(H414="","",(E414-(F414+G414))*(1-BDD!C$4))</f>
        <v/>
      </c>
      <c r="O414" s="11" t="str">
        <f t="shared" si="63"/>
        <v/>
      </c>
      <c r="P414" s="11" t="str">
        <f t="shared" si="64"/>
        <v/>
      </c>
      <c r="Q414" s="22">
        <f t="shared" si="66"/>
        <v>0</v>
      </c>
      <c r="R414" s="21">
        <f t="shared" si="67"/>
        <v>0</v>
      </c>
      <c r="S414"/>
    </row>
    <row r="415" spans="1:21" x14ac:dyDescent="0.25">
      <c r="A415" s="20">
        <f>IF(AND(Tableau5[[#This Row],[Contrats à venir]]=0,Tableau5[[#This Row],[Propositions en cours]]=0,Tableau5[[#This Row],[notre contrat en cours]]=0,Tableau5[[#This Row],[notre contrat à venir]]=0),"",IF(SUM(Tableau5[[#This Row],[notre contrat en cours]],Tableau5[[#This Row],[notre contrat à venir]])&gt;0,"accepté",IF(AND(Tableau5[[#This Row],[Nombre de femelle(s)]]=0,Tableau5[[#This Row],[Propositions en cours]]&gt;0),"en cours2",IF(AND(H415&gt;0,H416&gt;0),"en cours",IF(AND(O415=0,P415=0),"",)))))</f>
        <v>0</v>
      </c>
      <c r="B415" s="61"/>
      <c r="C415" s="61"/>
      <c r="D415" s="61"/>
      <c r="E415" s="61"/>
      <c r="F415" s="61"/>
      <c r="G415" s="61"/>
      <c r="H415" s="64"/>
      <c r="I415" s="22"/>
      <c r="J415" s="22" t="str">
        <f t="shared" si="61"/>
        <v/>
      </c>
      <c r="K415" s="22" t="str">
        <f t="shared" si="62"/>
        <v/>
      </c>
      <c r="L415" s="24">
        <f>IF(Tableau5[[#This Row],[Status]]=0,0,IF(Tableau5[[#This Row],[Status]]="en cours2",L414,IF(K415="normal",VLOOKUP(LEFT(D415,1),BDD!$A$9:$N$18,7,FALSE),VLOOKUP(LEFT(D415,1),BDD!$A$9:$N$18,8,FALSE))))</f>
        <v>0</v>
      </c>
      <c r="M415" s="66"/>
      <c r="N415" s="23" t="str">
        <f>IF(H415="","",(E415-(F415+G415))*(1-BDD!C$4))</f>
        <v/>
      </c>
      <c r="O415" s="23" t="str">
        <f t="shared" si="63"/>
        <v/>
      </c>
      <c r="P415" s="23" t="str">
        <f t="shared" si="64"/>
        <v/>
      </c>
      <c r="Q415" s="22">
        <f t="shared" si="66"/>
        <v>0</v>
      </c>
      <c r="R415" s="25">
        <f t="shared" si="67"/>
        <v>0</v>
      </c>
      <c r="S415"/>
    </row>
    <row r="416" spans="1:21" x14ac:dyDescent="0.25">
      <c r="A416" s="9"/>
      <c r="B416" s="9"/>
      <c r="C416" s="9"/>
      <c r="D416" s="9"/>
      <c r="E416" s="9"/>
      <c r="F416" s="9"/>
      <c r="G416" s="9"/>
      <c r="H416" s="9"/>
      <c r="I416" s="9"/>
      <c r="K416" s="9"/>
      <c r="L416" s="3"/>
      <c r="M416" s="3"/>
      <c r="O416" s="5"/>
      <c r="P416" s="5"/>
      <c r="Q416" s="5"/>
      <c r="R416" s="5"/>
      <c r="S416" s="5"/>
      <c r="T416" s="9"/>
      <c r="U416" s="9"/>
    </row>
    <row r="417" spans="1:21" x14ac:dyDescent="0.25">
      <c r="A417" s="9"/>
      <c r="B417" s="9"/>
      <c r="C417" s="9"/>
      <c r="D417" s="9"/>
      <c r="E417" s="9"/>
      <c r="F417" s="9"/>
      <c r="G417" s="9"/>
      <c r="H417" s="9"/>
      <c r="I417" s="9"/>
      <c r="K417" s="9"/>
      <c r="L417" s="9"/>
      <c r="O417" s="9"/>
      <c r="P417" s="9"/>
      <c r="Q417" s="9"/>
      <c r="R417" s="9"/>
      <c r="T417" s="9"/>
      <c r="U417" s="9"/>
    </row>
    <row r="418" spans="1:21" x14ac:dyDescent="0.25">
      <c r="A418" s="13" t="s">
        <v>2</v>
      </c>
      <c r="B418" s="4"/>
      <c r="C418" s="4"/>
      <c r="D418" s="4"/>
      <c r="E418" s="4"/>
      <c r="F418" s="4"/>
      <c r="G418" s="4"/>
      <c r="H418" s="4"/>
      <c r="I418" s="9"/>
      <c r="K418" s="9"/>
      <c r="L418" s="9"/>
      <c r="O418" s="9"/>
      <c r="P418" s="9"/>
      <c r="Q418" s="9"/>
      <c r="R418" s="9"/>
      <c r="T418" s="9"/>
      <c r="U418" s="9"/>
    </row>
    <row r="419" spans="1:21" s="15" customFormat="1" ht="48" customHeight="1" x14ac:dyDescent="0.25">
      <c r="A419" s="28" t="s">
        <v>65</v>
      </c>
      <c r="B419" s="26" t="s">
        <v>5</v>
      </c>
      <c r="C419" s="26" t="s">
        <v>30</v>
      </c>
      <c r="D419" s="26" t="s">
        <v>55</v>
      </c>
      <c r="E419" s="26" t="s">
        <v>66</v>
      </c>
      <c r="F419" s="26" t="s">
        <v>46</v>
      </c>
      <c r="G419" s="26" t="s">
        <v>47</v>
      </c>
      <c r="H419" s="26" t="s">
        <v>48</v>
      </c>
      <c r="I419" s="26" t="s">
        <v>54</v>
      </c>
      <c r="J419" s="26" t="s">
        <v>0</v>
      </c>
      <c r="K419" s="26" t="s">
        <v>22</v>
      </c>
      <c r="L419" s="26" t="s">
        <v>49</v>
      </c>
      <c r="M419" s="34" t="s">
        <v>45</v>
      </c>
      <c r="N419" s="26" t="s">
        <v>32</v>
      </c>
      <c r="O419" s="26" t="s">
        <v>35</v>
      </c>
      <c r="P419" s="26" t="s">
        <v>31</v>
      </c>
      <c r="Q419" s="26" t="s">
        <v>33</v>
      </c>
      <c r="R419" s="27" t="s">
        <v>34</v>
      </c>
    </row>
    <row r="420" spans="1:21" x14ac:dyDescent="0.25">
      <c r="A42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cours2",IF(AND(H420&gt;0,H421&gt;0),"en cours",IF(AND(O420=0,P420=0),"",)))))</f>
        <v>0</v>
      </c>
      <c r="B420" s="59"/>
      <c r="C420" s="59"/>
      <c r="D420" s="59"/>
      <c r="E420" s="63"/>
      <c r="F420" s="63"/>
      <c r="G420" s="59"/>
      <c r="H420" s="63"/>
      <c r="I420" s="10"/>
      <c r="J420" s="10" t="str">
        <f t="shared" ref="J420:J451" si="68">IF(D420="","",A$418)</f>
        <v/>
      </c>
      <c r="K420" s="10" t="str">
        <f t="shared" ref="K420:K483" si="69">IF(C420="","",IF(AND(F421&gt;0,F421=F420,OR(AND(G421&gt;=0,G421=G420))),"exclu",IF(OR(F420&lt;&gt;0,G420&lt;&gt;0),"normal","exclu")))</f>
        <v/>
      </c>
      <c r="L420" s="12">
        <f>IF(Tableau6[[#This Row],[Status]]=0,0,IF(Tableau6[[#This Row],[Status]]="en cours2",L419,IF(K420="normal",VLOOKUP(LEFT(D420,1),BDD!$A$9:$N$18,5,FALSE),VLOOKUP(LEFT(D420,1),BDD!$A$9:$N$18,6,FALSE))))</f>
        <v>0</v>
      </c>
      <c r="M420" s="65"/>
      <c r="N420" s="11" t="str">
        <f>IF(H420="","",(E420-(F420+G420))*(1-BDD!C$4))</f>
        <v/>
      </c>
      <c r="O420" s="11" t="str">
        <f t="shared" ref="O420:O451" si="70">IF(C420&lt;&gt;"",F421,"")</f>
        <v/>
      </c>
      <c r="P420" s="11" t="str">
        <f t="shared" ref="P420:P451" si="71">IF(C420&lt;&gt;"",G421,"")</f>
        <v/>
      </c>
      <c r="Q420" s="10">
        <f>IF(C420="",0,IF(AND(O420=0,P420=0),0,SUM(O420)/12))</f>
        <v>0</v>
      </c>
      <c r="R420" s="21">
        <f t="shared" ref="R420:R451" si="72">IF(OR(L420="",C420=""),0,Q420/1000*IF(M420=0,L420,M420))</f>
        <v>0</v>
      </c>
      <c r="S420"/>
    </row>
    <row r="421" spans="1:21" x14ac:dyDescent="0.25">
      <c r="A42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cours2",IF(AND(H421&gt;0,H422&gt;0),"en cours",IF(AND(O421=0,P421=0),"",)))))</f>
        <v>0</v>
      </c>
      <c r="B421" s="59"/>
      <c r="C421" s="59"/>
      <c r="D421" s="59"/>
      <c r="E421" s="59"/>
      <c r="F421" s="59"/>
      <c r="G421" s="59"/>
      <c r="H421" s="63"/>
      <c r="I421" s="10"/>
      <c r="J421" s="10" t="str">
        <f t="shared" si="68"/>
        <v/>
      </c>
      <c r="K421" s="10" t="str">
        <f t="shared" si="69"/>
        <v/>
      </c>
      <c r="L421" s="12">
        <f>IF(Tableau6[[#This Row],[Status]]=0,0,IF(Tableau6[[#This Row],[Status]]="en cours2",L420,IF(K421="normal",VLOOKUP(LEFT(D421,1),BDD!$A$9:$N$18,5,FALSE),VLOOKUP(LEFT(D421,1),BDD!$A$9:$N$18,6,FALSE))))</f>
        <v>0</v>
      </c>
      <c r="M421" s="65"/>
      <c r="N421" s="11" t="str">
        <f>IF(H421="","",(E421-(F421+G421))*(1-BDD!C$4))</f>
        <v/>
      </c>
      <c r="O421" s="11" t="str">
        <f t="shared" si="70"/>
        <v/>
      </c>
      <c r="P421" s="11" t="str">
        <f t="shared" si="71"/>
        <v/>
      </c>
      <c r="Q421" s="10">
        <f t="shared" ref="Q421:Q484" si="73">IF(C421="",0,IF(AND(O421=0,P421=0),0,SUM(O421)/12))</f>
        <v>0</v>
      </c>
      <c r="R421" s="21">
        <f t="shared" si="72"/>
        <v>0</v>
      </c>
      <c r="S421"/>
    </row>
    <row r="422" spans="1:21" x14ac:dyDescent="0.25">
      <c r="A42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cours2",IF(AND(H422&gt;0,H423&gt;0),"en cours",IF(AND(O422=0,P422=0),"",)))))</f>
        <v>0</v>
      </c>
      <c r="B422" s="59"/>
      <c r="C422" s="59"/>
      <c r="D422" s="59"/>
      <c r="E422" s="63"/>
      <c r="F422" s="63"/>
      <c r="G422" s="59"/>
      <c r="H422" s="63"/>
      <c r="I422" s="10"/>
      <c r="J422" s="10" t="str">
        <f t="shared" si="68"/>
        <v/>
      </c>
      <c r="K422" s="10" t="str">
        <f t="shared" si="69"/>
        <v/>
      </c>
      <c r="L422" s="12">
        <f>IF(Tableau6[[#This Row],[Status]]=0,0,IF(Tableau6[[#This Row],[Status]]="en cours2",L421,IF(K422="normal",VLOOKUP(LEFT(D422,1),BDD!$A$9:$N$18,5,FALSE),VLOOKUP(LEFT(D422,1),BDD!$A$9:$N$18,6,FALSE))))</f>
        <v>0</v>
      </c>
      <c r="M422" s="65"/>
      <c r="N422" s="11" t="str">
        <f>IF(H422="","",(E422-(F422+G422))*(1-BDD!C$4))</f>
        <v/>
      </c>
      <c r="O422" s="11" t="str">
        <f t="shared" si="70"/>
        <v/>
      </c>
      <c r="P422" s="11" t="str">
        <f t="shared" si="71"/>
        <v/>
      </c>
      <c r="Q422" s="10">
        <f t="shared" si="73"/>
        <v>0</v>
      </c>
      <c r="R422" s="21">
        <f t="shared" si="72"/>
        <v>0</v>
      </c>
      <c r="S422"/>
    </row>
    <row r="423" spans="1:21" x14ac:dyDescent="0.25">
      <c r="A42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cours2",IF(AND(H423&gt;0,H424&gt;0),"en cours",IF(AND(O423=0,P423=0),"",)))))</f>
        <v>0</v>
      </c>
      <c r="B423" s="59"/>
      <c r="C423" s="59"/>
      <c r="D423" s="59"/>
      <c r="E423" s="59"/>
      <c r="F423" s="59"/>
      <c r="G423" s="59"/>
      <c r="H423" s="63"/>
      <c r="I423" s="10"/>
      <c r="J423" s="10" t="str">
        <f t="shared" si="68"/>
        <v/>
      </c>
      <c r="K423" s="10" t="str">
        <f t="shared" si="69"/>
        <v/>
      </c>
      <c r="L423" s="12">
        <f>IF(Tableau6[[#This Row],[Status]]=0,0,IF(Tableau6[[#This Row],[Status]]="en cours2",L422,IF(K423="normal",VLOOKUP(LEFT(D423,1),BDD!$A$9:$N$18,5,FALSE),VLOOKUP(LEFT(D423,1),BDD!$A$9:$N$18,6,FALSE))))</f>
        <v>0</v>
      </c>
      <c r="M423" s="65"/>
      <c r="N423" s="11" t="str">
        <f>IF(H423="","",(E423-(F423+G423))*(1-BDD!C$4))</f>
        <v/>
      </c>
      <c r="O423" s="11" t="str">
        <f t="shared" si="70"/>
        <v/>
      </c>
      <c r="P423" s="11" t="str">
        <f t="shared" si="71"/>
        <v/>
      </c>
      <c r="Q423" s="10">
        <f t="shared" si="73"/>
        <v>0</v>
      </c>
      <c r="R423" s="21">
        <f t="shared" si="72"/>
        <v>0</v>
      </c>
      <c r="S423"/>
    </row>
    <row r="424" spans="1:21" x14ac:dyDescent="0.25">
      <c r="A42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cours2",IF(AND(H424&gt;0,H425&gt;0),"en cours",IF(AND(O424=0,P424=0),"",)))))</f>
        <v>0</v>
      </c>
      <c r="B424" s="59"/>
      <c r="C424" s="59"/>
      <c r="D424" s="59"/>
      <c r="E424" s="59"/>
      <c r="F424" s="59"/>
      <c r="G424" s="59"/>
      <c r="H424" s="63"/>
      <c r="I424" s="10"/>
      <c r="J424" s="10" t="str">
        <f t="shared" si="68"/>
        <v/>
      </c>
      <c r="K424" s="10" t="str">
        <f t="shared" si="69"/>
        <v/>
      </c>
      <c r="L424" s="12">
        <f>IF(Tableau6[[#This Row],[Status]]=0,0,IF(Tableau6[[#This Row],[Status]]="en cours2",L423,IF(K424="normal",VLOOKUP(LEFT(D424,1),BDD!$A$9:$N$18,5,FALSE),VLOOKUP(LEFT(D424,1),BDD!$A$9:$N$18,6,FALSE))))</f>
        <v>0</v>
      </c>
      <c r="M424" s="65"/>
      <c r="N424" s="11" t="str">
        <f>IF(H424="","",(E424-(F424+G424))*(1-BDD!C$4))</f>
        <v/>
      </c>
      <c r="O424" s="11" t="str">
        <f t="shared" si="70"/>
        <v/>
      </c>
      <c r="P424" s="11" t="str">
        <f t="shared" si="71"/>
        <v/>
      </c>
      <c r="Q424" s="10">
        <f t="shared" si="73"/>
        <v>0</v>
      </c>
      <c r="R424" s="21">
        <f t="shared" si="72"/>
        <v>0</v>
      </c>
      <c r="S424"/>
    </row>
    <row r="425" spans="1:21" x14ac:dyDescent="0.25">
      <c r="A42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cours2",IF(AND(H425&gt;0,H426&gt;0),"en cours",IF(AND(O425=0,P425=0),"",)))))</f>
        <v>0</v>
      </c>
      <c r="B425" s="59"/>
      <c r="C425" s="59"/>
      <c r="D425" s="59"/>
      <c r="E425" s="59"/>
      <c r="F425" s="59"/>
      <c r="G425" s="59"/>
      <c r="H425" s="63"/>
      <c r="I425" s="10"/>
      <c r="J425" s="10" t="str">
        <f t="shared" si="68"/>
        <v/>
      </c>
      <c r="K425" s="10" t="str">
        <f t="shared" si="69"/>
        <v/>
      </c>
      <c r="L425" s="12">
        <f>IF(Tableau6[[#This Row],[Status]]=0,0,IF(Tableau6[[#This Row],[Status]]="en cours2",L424,IF(K425="normal",VLOOKUP(LEFT(D425,1),BDD!$A$9:$N$18,5,FALSE),VLOOKUP(LEFT(D425,1),BDD!$A$9:$N$18,6,FALSE))))</f>
        <v>0</v>
      </c>
      <c r="M425" s="65"/>
      <c r="N425" s="11" t="str">
        <f>IF(H425="","",(E425-(F425+G425))*(1-BDD!C$4))</f>
        <v/>
      </c>
      <c r="O425" s="11" t="str">
        <f t="shared" si="70"/>
        <v/>
      </c>
      <c r="P425" s="11" t="str">
        <f t="shared" si="71"/>
        <v/>
      </c>
      <c r="Q425" s="10">
        <f t="shared" si="73"/>
        <v>0</v>
      </c>
      <c r="R425" s="21">
        <f t="shared" si="72"/>
        <v>0</v>
      </c>
      <c r="S425"/>
    </row>
    <row r="426" spans="1:21" x14ac:dyDescent="0.25">
      <c r="A42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cours2",IF(AND(H426&gt;0,H427&gt;0),"en cours",IF(AND(O426=0,P426=0),"",)))))</f>
        <v>0</v>
      </c>
      <c r="B426" s="59"/>
      <c r="C426" s="59"/>
      <c r="D426" s="59"/>
      <c r="E426" s="59"/>
      <c r="F426" s="59"/>
      <c r="G426" s="59"/>
      <c r="H426" s="63"/>
      <c r="I426" s="10"/>
      <c r="J426" s="10" t="str">
        <f t="shared" si="68"/>
        <v/>
      </c>
      <c r="K426" s="10" t="str">
        <f t="shared" si="69"/>
        <v/>
      </c>
      <c r="L426" s="12">
        <f>IF(Tableau6[[#This Row],[Status]]=0,0,IF(Tableau6[[#This Row],[Status]]="en cours2",L425,IF(K426="normal",VLOOKUP(LEFT(D426,1),BDD!$A$9:$N$18,5,FALSE),VLOOKUP(LEFT(D426,1),BDD!$A$9:$N$18,6,FALSE))))</f>
        <v>0</v>
      </c>
      <c r="M426" s="65"/>
      <c r="N426" s="11" t="str">
        <f>IF(H426="","",(E426-(F426+G426))*(1-BDD!C$4))</f>
        <v/>
      </c>
      <c r="O426" s="11" t="str">
        <f t="shared" si="70"/>
        <v/>
      </c>
      <c r="P426" s="11" t="str">
        <f t="shared" si="71"/>
        <v/>
      </c>
      <c r="Q426" s="10">
        <f t="shared" si="73"/>
        <v>0</v>
      </c>
      <c r="R426" s="21">
        <f t="shared" si="72"/>
        <v>0</v>
      </c>
      <c r="S426"/>
    </row>
    <row r="427" spans="1:21" x14ac:dyDescent="0.25">
      <c r="A42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cours2",IF(AND(H427&gt;0,H428&gt;0),"en cours",IF(AND(O427=0,P427=0),"",)))))</f>
        <v>0</v>
      </c>
      <c r="B427" s="59"/>
      <c r="C427" s="59"/>
      <c r="D427" s="59"/>
      <c r="E427" s="59"/>
      <c r="F427" s="59"/>
      <c r="G427" s="59"/>
      <c r="H427" s="63"/>
      <c r="I427" s="10"/>
      <c r="J427" s="10" t="str">
        <f t="shared" si="68"/>
        <v/>
      </c>
      <c r="K427" s="10" t="str">
        <f t="shared" si="69"/>
        <v/>
      </c>
      <c r="L427" s="12">
        <f>IF(Tableau6[[#This Row],[Status]]=0,0,IF(Tableau6[[#This Row],[Status]]="en cours2",L426,IF(K427="normal",VLOOKUP(LEFT(D427,1),BDD!$A$9:$N$18,5,FALSE),VLOOKUP(LEFT(D427,1),BDD!$A$9:$N$18,6,FALSE))))</f>
        <v>0</v>
      </c>
      <c r="M427" s="65"/>
      <c r="N427" s="11" t="str">
        <f>IF(H427="","",(E427-(F427+G427))*(1-BDD!C$4))</f>
        <v/>
      </c>
      <c r="O427" s="11" t="str">
        <f t="shared" si="70"/>
        <v/>
      </c>
      <c r="P427" s="11" t="str">
        <f t="shared" si="71"/>
        <v/>
      </c>
      <c r="Q427" s="10">
        <f t="shared" si="73"/>
        <v>0</v>
      </c>
      <c r="R427" s="21">
        <f t="shared" si="72"/>
        <v>0</v>
      </c>
      <c r="S427"/>
    </row>
    <row r="428" spans="1:21" x14ac:dyDescent="0.25">
      <c r="A42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cours2",IF(AND(H428&gt;0,H429&gt;0),"en cours",IF(AND(O428=0,P428=0),"",)))))</f>
        <v>0</v>
      </c>
      <c r="B428" s="59"/>
      <c r="C428" s="59"/>
      <c r="D428" s="59"/>
      <c r="E428" s="59"/>
      <c r="F428" s="59"/>
      <c r="G428" s="59"/>
      <c r="H428" s="63"/>
      <c r="I428" s="10"/>
      <c r="J428" s="10" t="str">
        <f t="shared" si="68"/>
        <v/>
      </c>
      <c r="K428" s="10" t="str">
        <f t="shared" si="69"/>
        <v/>
      </c>
      <c r="L428" s="12">
        <f>IF(Tableau6[[#This Row],[Status]]=0,0,IF(Tableau6[[#This Row],[Status]]="en cours2",L427,IF(K428="normal",VLOOKUP(LEFT(D428,1),BDD!$A$9:$N$18,5,FALSE),VLOOKUP(LEFT(D428,1),BDD!$A$9:$N$18,6,FALSE))))</f>
        <v>0</v>
      </c>
      <c r="M428" s="65"/>
      <c r="N428" s="11" t="str">
        <f>IF(H428="","",(E428-(F428+G428))*(1-BDD!C$4))</f>
        <v/>
      </c>
      <c r="O428" s="11" t="str">
        <f t="shared" si="70"/>
        <v/>
      </c>
      <c r="P428" s="11" t="str">
        <f t="shared" si="71"/>
        <v/>
      </c>
      <c r="Q428" s="10">
        <f t="shared" si="73"/>
        <v>0</v>
      </c>
      <c r="R428" s="21">
        <f t="shared" si="72"/>
        <v>0</v>
      </c>
      <c r="S428"/>
    </row>
    <row r="429" spans="1:21" x14ac:dyDescent="0.25">
      <c r="A42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cours2",IF(AND(H429&gt;0,H430&gt;0),"en cours",IF(AND(O429=0,P429=0),"",)))))</f>
        <v>0</v>
      </c>
      <c r="B429" s="59"/>
      <c r="C429" s="59"/>
      <c r="D429" s="59"/>
      <c r="E429" s="59"/>
      <c r="F429" s="59"/>
      <c r="G429" s="59"/>
      <c r="H429" s="63"/>
      <c r="I429" s="10"/>
      <c r="J429" s="10" t="str">
        <f t="shared" si="68"/>
        <v/>
      </c>
      <c r="K429" s="10" t="str">
        <f t="shared" si="69"/>
        <v/>
      </c>
      <c r="L429" s="12">
        <f>IF(Tableau6[[#This Row],[Status]]=0,0,IF(Tableau6[[#This Row],[Status]]="en cours2",L428,IF(K429="normal",VLOOKUP(LEFT(D429,1),BDD!$A$9:$N$18,5,FALSE),VLOOKUP(LEFT(D429,1),BDD!$A$9:$N$18,6,FALSE))))</f>
        <v>0</v>
      </c>
      <c r="M429" s="65"/>
      <c r="N429" s="11" t="str">
        <f>IF(H429="","",(E429-(F429+G429))*(1-BDD!C$4))</f>
        <v/>
      </c>
      <c r="O429" s="11" t="str">
        <f t="shared" si="70"/>
        <v/>
      </c>
      <c r="P429" s="11" t="str">
        <f t="shared" si="71"/>
        <v/>
      </c>
      <c r="Q429" s="10">
        <f t="shared" si="73"/>
        <v>0</v>
      </c>
      <c r="R429" s="21">
        <f t="shared" si="72"/>
        <v>0</v>
      </c>
      <c r="S429"/>
    </row>
    <row r="430" spans="1:21" x14ac:dyDescent="0.25">
      <c r="A43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cours2",IF(AND(H430&gt;0,H431&gt;0),"en cours",IF(AND(O430=0,P430=0),"",)))))</f>
        <v>0</v>
      </c>
      <c r="B430" s="59"/>
      <c r="C430" s="59"/>
      <c r="D430" s="59"/>
      <c r="E430" s="59"/>
      <c r="F430" s="59"/>
      <c r="G430" s="59"/>
      <c r="H430" s="63"/>
      <c r="I430" s="10"/>
      <c r="J430" s="10" t="str">
        <f t="shared" si="68"/>
        <v/>
      </c>
      <c r="K430" s="10" t="str">
        <f t="shared" si="69"/>
        <v/>
      </c>
      <c r="L430" s="12">
        <f>IF(Tableau6[[#This Row],[Status]]=0,0,IF(Tableau6[[#This Row],[Status]]="en cours2",L429,IF(K430="normal",VLOOKUP(LEFT(D430,1),BDD!$A$9:$N$18,5,FALSE),VLOOKUP(LEFT(D430,1),BDD!$A$9:$N$18,6,FALSE))))</f>
        <v>0</v>
      </c>
      <c r="M430" s="65"/>
      <c r="N430" s="11" t="str">
        <f>IF(H430="","",(E430-(F430+G430))*(1-BDD!C$4))</f>
        <v/>
      </c>
      <c r="O430" s="11" t="str">
        <f t="shared" si="70"/>
        <v/>
      </c>
      <c r="P430" s="11" t="str">
        <f t="shared" si="71"/>
        <v/>
      </c>
      <c r="Q430" s="10">
        <f t="shared" si="73"/>
        <v>0</v>
      </c>
      <c r="R430" s="21">
        <f t="shared" si="72"/>
        <v>0</v>
      </c>
      <c r="S430"/>
    </row>
    <row r="431" spans="1:21" x14ac:dyDescent="0.25">
      <c r="A43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cours2",IF(AND(H431&gt;0,H432&gt;0),"en cours",IF(AND(O431=0,P431=0),"",)))))</f>
        <v>0</v>
      </c>
      <c r="B431" s="59"/>
      <c r="C431" s="59"/>
      <c r="D431" s="59"/>
      <c r="E431" s="59"/>
      <c r="F431" s="59"/>
      <c r="G431" s="59"/>
      <c r="H431" s="63"/>
      <c r="I431" s="10"/>
      <c r="J431" s="10" t="str">
        <f t="shared" si="68"/>
        <v/>
      </c>
      <c r="K431" s="10" t="str">
        <f t="shared" si="69"/>
        <v/>
      </c>
      <c r="L431" s="12">
        <f>IF(Tableau6[[#This Row],[Status]]=0,0,IF(Tableau6[[#This Row],[Status]]="en cours2",L430,IF(K431="normal",VLOOKUP(LEFT(D431,1),BDD!$A$9:$N$18,5,FALSE),VLOOKUP(LEFT(D431,1),BDD!$A$9:$N$18,6,FALSE))))</f>
        <v>0</v>
      </c>
      <c r="M431" s="65"/>
      <c r="N431" s="11" t="str">
        <f>IF(H431="","",(E431-(F431+G431))*(1-BDD!C$4))</f>
        <v/>
      </c>
      <c r="O431" s="11" t="str">
        <f t="shared" si="70"/>
        <v/>
      </c>
      <c r="P431" s="11" t="str">
        <f t="shared" si="71"/>
        <v/>
      </c>
      <c r="Q431" s="10">
        <f t="shared" si="73"/>
        <v>0</v>
      </c>
      <c r="R431" s="21">
        <f t="shared" si="72"/>
        <v>0</v>
      </c>
      <c r="S431"/>
    </row>
    <row r="432" spans="1:21" x14ac:dyDescent="0.25">
      <c r="A43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cours2",IF(AND(H432&gt;0,H433&gt;0),"en cours",IF(AND(O432=0,P432=0),"",)))))</f>
        <v>0</v>
      </c>
      <c r="B432" s="59"/>
      <c r="C432" s="59"/>
      <c r="D432" s="59"/>
      <c r="E432" s="59"/>
      <c r="F432" s="59"/>
      <c r="G432" s="59"/>
      <c r="H432" s="63"/>
      <c r="I432" s="10"/>
      <c r="J432" s="10" t="str">
        <f t="shared" si="68"/>
        <v/>
      </c>
      <c r="K432" s="10" t="str">
        <f t="shared" si="69"/>
        <v/>
      </c>
      <c r="L432" s="12">
        <f>IF(Tableau6[[#This Row],[Status]]=0,0,IF(Tableau6[[#This Row],[Status]]="en cours2",L431,IF(K432="normal",VLOOKUP(LEFT(D432,1),BDD!$A$9:$N$18,5,FALSE),VLOOKUP(LEFT(D432,1),BDD!$A$9:$N$18,6,FALSE))))</f>
        <v>0</v>
      </c>
      <c r="M432" s="65"/>
      <c r="N432" s="11" t="str">
        <f>IF(H432="","",(E432-(F432+G432))*(1-BDD!C$4))</f>
        <v/>
      </c>
      <c r="O432" s="11" t="str">
        <f t="shared" si="70"/>
        <v/>
      </c>
      <c r="P432" s="11" t="str">
        <f t="shared" si="71"/>
        <v/>
      </c>
      <c r="Q432" s="10">
        <f t="shared" si="73"/>
        <v>0</v>
      </c>
      <c r="R432" s="21">
        <f t="shared" si="72"/>
        <v>0</v>
      </c>
      <c r="S432"/>
    </row>
    <row r="433" spans="1:18" s="9" customFormat="1" x14ac:dyDescent="0.25">
      <c r="A43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cours2",IF(AND(H433&gt;0,H434&gt;0),"en cours",IF(AND(O433=0,P433=0),"",)))))</f>
        <v>0</v>
      </c>
      <c r="B433" s="59"/>
      <c r="C433" s="59"/>
      <c r="D433" s="59"/>
      <c r="E433" s="59"/>
      <c r="F433" s="59"/>
      <c r="G433" s="59"/>
      <c r="H433" s="63"/>
      <c r="I433" s="10"/>
      <c r="J433" s="10" t="str">
        <f t="shared" si="68"/>
        <v/>
      </c>
      <c r="K433" s="10" t="str">
        <f t="shared" si="69"/>
        <v/>
      </c>
      <c r="L433" s="12">
        <f>IF(Tableau6[[#This Row],[Status]]=0,0,IF(Tableau6[[#This Row],[Status]]="en cours2",L432,IF(K433="normal",VLOOKUP(LEFT(D433,1),BDD!$A$9:$N$18,5,FALSE),VLOOKUP(LEFT(D433,1),BDD!$A$9:$N$18,6,FALSE))))</f>
        <v>0</v>
      </c>
      <c r="M433" s="65"/>
      <c r="N433" s="11" t="str">
        <f>IF(H433="","",(E433-(F433+G433))*(1-BDD!C$4))</f>
        <v/>
      </c>
      <c r="O433" s="11" t="str">
        <f t="shared" si="70"/>
        <v/>
      </c>
      <c r="P433" s="11" t="str">
        <f t="shared" si="71"/>
        <v/>
      </c>
      <c r="Q433" s="10">
        <f t="shared" si="73"/>
        <v>0</v>
      </c>
      <c r="R433" s="21">
        <f t="shared" si="72"/>
        <v>0</v>
      </c>
    </row>
    <row r="434" spans="1:18" s="9" customFormat="1" x14ac:dyDescent="0.25">
      <c r="A43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cours2",IF(AND(H434&gt;0,H435&gt;0),"en cours",IF(AND(O434=0,P434=0),"",)))))</f>
        <v>0</v>
      </c>
      <c r="B434" s="59"/>
      <c r="C434" s="59"/>
      <c r="D434" s="59"/>
      <c r="E434" s="59"/>
      <c r="F434" s="59"/>
      <c r="G434" s="59"/>
      <c r="H434" s="63"/>
      <c r="I434" s="10"/>
      <c r="J434" s="10" t="str">
        <f t="shared" si="68"/>
        <v/>
      </c>
      <c r="K434" s="10" t="str">
        <f t="shared" si="69"/>
        <v/>
      </c>
      <c r="L434" s="12">
        <f>IF(Tableau6[[#This Row],[Status]]=0,0,IF(Tableau6[[#This Row],[Status]]="en cours2",L433,IF(K434="normal",VLOOKUP(LEFT(D434,1),BDD!$A$9:$N$18,5,FALSE),VLOOKUP(LEFT(D434,1),BDD!$A$9:$N$18,6,FALSE))))</f>
        <v>0</v>
      </c>
      <c r="M434" s="65"/>
      <c r="N434" s="11" t="str">
        <f>IF(H434="","",(E434-(F434+G434))*(1-BDD!C$4))</f>
        <v/>
      </c>
      <c r="O434" s="11" t="str">
        <f t="shared" si="70"/>
        <v/>
      </c>
      <c r="P434" s="11" t="str">
        <f t="shared" si="71"/>
        <v/>
      </c>
      <c r="Q434" s="10">
        <f t="shared" si="73"/>
        <v>0</v>
      </c>
      <c r="R434" s="21">
        <f t="shared" si="72"/>
        <v>0</v>
      </c>
    </row>
    <row r="435" spans="1:18" s="9" customFormat="1" x14ac:dyDescent="0.25">
      <c r="A43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cours2",IF(AND(H435&gt;0,H436&gt;0),"en cours",IF(AND(O435=0,P435=0),"",)))))</f>
        <v>0</v>
      </c>
      <c r="B435" s="59"/>
      <c r="C435" s="59"/>
      <c r="D435" s="59"/>
      <c r="E435" s="59"/>
      <c r="F435" s="59"/>
      <c r="G435" s="59"/>
      <c r="H435" s="63"/>
      <c r="I435" s="10"/>
      <c r="J435" s="10" t="str">
        <f t="shared" si="68"/>
        <v/>
      </c>
      <c r="K435" s="10" t="str">
        <f t="shared" si="69"/>
        <v/>
      </c>
      <c r="L435" s="12">
        <f>IF(Tableau6[[#This Row],[Status]]=0,0,IF(Tableau6[[#This Row],[Status]]="en cours2",L434,IF(K435="normal",VLOOKUP(LEFT(D435,1),BDD!$A$9:$N$18,5,FALSE),VLOOKUP(LEFT(D435,1),BDD!$A$9:$N$18,6,FALSE))))</f>
        <v>0</v>
      </c>
      <c r="M435" s="65"/>
      <c r="N435" s="11" t="str">
        <f>IF(H435="","",(E435-(F435+G435))*(1-BDD!C$4))</f>
        <v/>
      </c>
      <c r="O435" s="11" t="str">
        <f t="shared" si="70"/>
        <v/>
      </c>
      <c r="P435" s="11" t="str">
        <f t="shared" si="71"/>
        <v/>
      </c>
      <c r="Q435" s="10">
        <f t="shared" si="73"/>
        <v>0</v>
      </c>
      <c r="R435" s="21">
        <f t="shared" si="72"/>
        <v>0</v>
      </c>
    </row>
    <row r="436" spans="1:18" s="9" customFormat="1" x14ac:dyDescent="0.25">
      <c r="A43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cours2",IF(AND(H436&gt;0,H437&gt;0),"en cours",IF(AND(O436=0,P436=0),"",)))))</f>
        <v>0</v>
      </c>
      <c r="B436" s="59"/>
      <c r="C436" s="59"/>
      <c r="D436" s="59"/>
      <c r="E436" s="59"/>
      <c r="F436" s="59"/>
      <c r="G436" s="59"/>
      <c r="H436" s="63"/>
      <c r="I436" s="10"/>
      <c r="J436" s="10" t="str">
        <f t="shared" si="68"/>
        <v/>
      </c>
      <c r="K436" s="10" t="str">
        <f t="shared" si="69"/>
        <v/>
      </c>
      <c r="L436" s="12">
        <f>IF(Tableau6[[#This Row],[Status]]=0,0,IF(Tableau6[[#This Row],[Status]]="en cours2",L435,IF(K436="normal",VLOOKUP(LEFT(D436,1),BDD!$A$9:$N$18,5,FALSE),VLOOKUP(LEFT(D436,1),BDD!$A$9:$N$18,6,FALSE))))</f>
        <v>0</v>
      </c>
      <c r="M436" s="65"/>
      <c r="N436" s="11" t="str">
        <f>IF(H436="","",(E436-(F436+G436))*(1-BDD!C$4))</f>
        <v/>
      </c>
      <c r="O436" s="11" t="str">
        <f t="shared" si="70"/>
        <v/>
      </c>
      <c r="P436" s="11" t="str">
        <f t="shared" si="71"/>
        <v/>
      </c>
      <c r="Q436" s="10">
        <f t="shared" si="73"/>
        <v>0</v>
      </c>
      <c r="R436" s="21">
        <f t="shared" si="72"/>
        <v>0</v>
      </c>
    </row>
    <row r="437" spans="1:18" s="9" customFormat="1" x14ac:dyDescent="0.25">
      <c r="A43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cours2",IF(AND(H437&gt;0,H438&gt;0),"en cours",IF(AND(O437=0,P437=0),"",)))))</f>
        <v>0</v>
      </c>
      <c r="B437" s="59"/>
      <c r="C437" s="59"/>
      <c r="D437" s="59"/>
      <c r="E437" s="59"/>
      <c r="F437" s="59"/>
      <c r="G437" s="59"/>
      <c r="H437" s="63"/>
      <c r="I437" s="10"/>
      <c r="J437" s="10" t="str">
        <f t="shared" si="68"/>
        <v/>
      </c>
      <c r="K437" s="10" t="str">
        <f t="shared" si="69"/>
        <v/>
      </c>
      <c r="L437" s="12">
        <f>IF(Tableau6[[#This Row],[Status]]=0,0,IF(Tableau6[[#This Row],[Status]]="en cours2",L436,IF(K437="normal",VLOOKUP(LEFT(D437,1),BDD!$A$9:$N$18,5,FALSE),VLOOKUP(LEFT(D437,1),BDD!$A$9:$N$18,6,FALSE))))</f>
        <v>0</v>
      </c>
      <c r="M437" s="65"/>
      <c r="N437" s="11" t="str">
        <f>IF(H437="","",(E437-(F437+G437))*(1-BDD!C$4))</f>
        <v/>
      </c>
      <c r="O437" s="11" t="str">
        <f t="shared" si="70"/>
        <v/>
      </c>
      <c r="P437" s="11" t="str">
        <f t="shared" si="71"/>
        <v/>
      </c>
      <c r="Q437" s="10">
        <f t="shared" si="73"/>
        <v>0</v>
      </c>
      <c r="R437" s="21">
        <f t="shared" si="72"/>
        <v>0</v>
      </c>
    </row>
    <row r="438" spans="1:18" s="9" customFormat="1" x14ac:dyDescent="0.25">
      <c r="A43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cours2",IF(AND(H438&gt;0,H439&gt;0),"en cours",IF(AND(O438=0,P438=0),"",)))))</f>
        <v>0</v>
      </c>
      <c r="B438" s="59"/>
      <c r="C438" s="59"/>
      <c r="D438" s="59"/>
      <c r="E438" s="59"/>
      <c r="F438" s="59"/>
      <c r="G438" s="59"/>
      <c r="H438" s="63"/>
      <c r="I438" s="10"/>
      <c r="J438" s="10" t="str">
        <f t="shared" si="68"/>
        <v/>
      </c>
      <c r="K438" s="10" t="str">
        <f t="shared" si="69"/>
        <v/>
      </c>
      <c r="L438" s="12">
        <f>IF(Tableau6[[#This Row],[Status]]=0,0,IF(Tableau6[[#This Row],[Status]]="en cours2",L437,IF(K438="normal",VLOOKUP(LEFT(D438,1),BDD!$A$9:$N$18,5,FALSE),VLOOKUP(LEFT(D438,1),BDD!$A$9:$N$18,6,FALSE))))</f>
        <v>0</v>
      </c>
      <c r="M438" s="65"/>
      <c r="N438" s="11" t="str">
        <f>IF(H438="","",(E438-(F438+G438))*(1-BDD!C$4))</f>
        <v/>
      </c>
      <c r="O438" s="11" t="str">
        <f t="shared" si="70"/>
        <v/>
      </c>
      <c r="P438" s="11" t="str">
        <f t="shared" si="71"/>
        <v/>
      </c>
      <c r="Q438" s="10">
        <f t="shared" si="73"/>
        <v>0</v>
      </c>
      <c r="R438" s="21">
        <f t="shared" si="72"/>
        <v>0</v>
      </c>
    </row>
    <row r="439" spans="1:18" s="9" customFormat="1" x14ac:dyDescent="0.25">
      <c r="A43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cours2",IF(AND(H439&gt;0,H440&gt;0),"en cours",IF(AND(O439=0,P439=0),"",)))))</f>
        <v>0</v>
      </c>
      <c r="B439" s="59"/>
      <c r="C439" s="59"/>
      <c r="D439" s="59"/>
      <c r="E439" s="59"/>
      <c r="F439" s="59"/>
      <c r="G439" s="59"/>
      <c r="H439" s="63"/>
      <c r="I439" s="10"/>
      <c r="J439" s="10" t="str">
        <f t="shared" si="68"/>
        <v/>
      </c>
      <c r="K439" s="10" t="str">
        <f t="shared" si="69"/>
        <v/>
      </c>
      <c r="L439" s="12">
        <f>IF(Tableau6[[#This Row],[Status]]=0,0,IF(Tableau6[[#This Row],[Status]]="en cours2",L438,IF(K439="normal",VLOOKUP(LEFT(D439,1),BDD!$A$9:$N$18,5,FALSE),VLOOKUP(LEFT(D439,1),BDD!$A$9:$N$18,6,FALSE))))</f>
        <v>0</v>
      </c>
      <c r="M439" s="65"/>
      <c r="N439" s="11" t="str">
        <f>IF(H439="","",(E439-(F439+G439))*(1-BDD!C$4))</f>
        <v/>
      </c>
      <c r="O439" s="11" t="str">
        <f t="shared" si="70"/>
        <v/>
      </c>
      <c r="P439" s="11" t="str">
        <f t="shared" si="71"/>
        <v/>
      </c>
      <c r="Q439" s="10">
        <f t="shared" si="73"/>
        <v>0</v>
      </c>
      <c r="R439" s="21">
        <f t="shared" si="72"/>
        <v>0</v>
      </c>
    </row>
    <row r="440" spans="1:18" s="9" customFormat="1" x14ac:dyDescent="0.25">
      <c r="A44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cours2",IF(AND(H440&gt;0,H441&gt;0),"en cours",IF(AND(O440=0,P440=0),"",)))))</f>
        <v>0</v>
      </c>
      <c r="B440" s="59"/>
      <c r="C440" s="59"/>
      <c r="D440" s="59"/>
      <c r="E440" s="59"/>
      <c r="F440" s="59"/>
      <c r="G440" s="59"/>
      <c r="H440" s="63"/>
      <c r="I440" s="10"/>
      <c r="J440" s="10" t="str">
        <f t="shared" si="68"/>
        <v/>
      </c>
      <c r="K440" s="10" t="str">
        <f t="shared" si="69"/>
        <v/>
      </c>
      <c r="L440" s="12">
        <f>IF(Tableau6[[#This Row],[Status]]=0,0,IF(Tableau6[[#This Row],[Status]]="en cours2",L439,IF(K440="normal",VLOOKUP(LEFT(D440,1),BDD!$A$9:$N$18,5,FALSE),VLOOKUP(LEFT(D440,1),BDD!$A$9:$N$18,6,FALSE))))</f>
        <v>0</v>
      </c>
      <c r="M440" s="65"/>
      <c r="N440" s="11" t="str">
        <f>IF(H440="","",(E440-(F440+G440))*(1-BDD!C$4))</f>
        <v/>
      </c>
      <c r="O440" s="11" t="str">
        <f t="shared" si="70"/>
        <v/>
      </c>
      <c r="P440" s="11" t="str">
        <f t="shared" si="71"/>
        <v/>
      </c>
      <c r="Q440" s="10">
        <f t="shared" si="73"/>
        <v>0</v>
      </c>
      <c r="R440" s="21">
        <f t="shared" si="72"/>
        <v>0</v>
      </c>
    </row>
    <row r="441" spans="1:18" s="9" customFormat="1" x14ac:dyDescent="0.25">
      <c r="A44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cours2",IF(AND(H441&gt;0,H442&gt;0),"en cours",IF(AND(O441=0,P441=0),"",)))))</f>
        <v>0</v>
      </c>
      <c r="B441" s="59"/>
      <c r="C441" s="59"/>
      <c r="D441" s="59"/>
      <c r="E441" s="59"/>
      <c r="F441" s="59"/>
      <c r="G441" s="59"/>
      <c r="H441" s="63"/>
      <c r="I441" s="10"/>
      <c r="J441" s="10" t="str">
        <f t="shared" si="68"/>
        <v/>
      </c>
      <c r="K441" s="10" t="str">
        <f t="shared" si="69"/>
        <v/>
      </c>
      <c r="L441" s="12">
        <f>IF(Tableau6[[#This Row],[Status]]=0,0,IF(Tableau6[[#This Row],[Status]]="en cours2",L440,IF(K441="normal",VLOOKUP(LEFT(D441,1),BDD!$A$9:$N$18,5,FALSE),VLOOKUP(LEFT(D441,1),BDD!$A$9:$N$18,6,FALSE))))</f>
        <v>0</v>
      </c>
      <c r="M441" s="65"/>
      <c r="N441" s="11" t="str">
        <f>IF(H441="","",(E441-(F441+G441))*(1-BDD!C$4))</f>
        <v/>
      </c>
      <c r="O441" s="11" t="str">
        <f t="shared" si="70"/>
        <v/>
      </c>
      <c r="P441" s="11" t="str">
        <f t="shared" si="71"/>
        <v/>
      </c>
      <c r="Q441" s="10">
        <f t="shared" si="73"/>
        <v>0</v>
      </c>
      <c r="R441" s="21">
        <f t="shared" si="72"/>
        <v>0</v>
      </c>
    </row>
    <row r="442" spans="1:18" s="9" customFormat="1" x14ac:dyDescent="0.25">
      <c r="A44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cours2",IF(AND(H442&gt;0,H443&gt;0),"en cours",IF(AND(O442=0,P442=0),"",)))))</f>
        <v>0</v>
      </c>
      <c r="B442" s="59"/>
      <c r="C442" s="59"/>
      <c r="D442" s="59"/>
      <c r="E442" s="59"/>
      <c r="F442" s="59"/>
      <c r="G442" s="59"/>
      <c r="H442" s="63"/>
      <c r="I442" s="10"/>
      <c r="J442" s="10" t="str">
        <f t="shared" si="68"/>
        <v/>
      </c>
      <c r="K442" s="10" t="str">
        <f t="shared" si="69"/>
        <v/>
      </c>
      <c r="L442" s="12">
        <f>IF(Tableau6[[#This Row],[Status]]=0,0,IF(Tableau6[[#This Row],[Status]]="en cours2",L441,IF(K442="normal",VLOOKUP(LEFT(D442,1),BDD!$A$9:$N$18,5,FALSE),VLOOKUP(LEFT(D442,1),BDD!$A$9:$N$18,6,FALSE))))</f>
        <v>0</v>
      </c>
      <c r="M442" s="65"/>
      <c r="N442" s="11" t="str">
        <f>IF(H442="","",(E442-(F442+G442))*(1-BDD!C$4))</f>
        <v/>
      </c>
      <c r="O442" s="11" t="str">
        <f t="shared" si="70"/>
        <v/>
      </c>
      <c r="P442" s="11" t="str">
        <f t="shared" si="71"/>
        <v/>
      </c>
      <c r="Q442" s="10">
        <f t="shared" si="73"/>
        <v>0</v>
      </c>
      <c r="R442" s="21">
        <f t="shared" si="72"/>
        <v>0</v>
      </c>
    </row>
    <row r="443" spans="1:18" s="9" customFormat="1" x14ac:dyDescent="0.25">
      <c r="A44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cours2",IF(AND(H443&gt;0,H444&gt;0),"en cours",IF(AND(O443=0,P443=0),"",)))))</f>
        <v>0</v>
      </c>
      <c r="B443" s="59"/>
      <c r="C443" s="59"/>
      <c r="D443" s="59"/>
      <c r="E443" s="59"/>
      <c r="F443" s="59"/>
      <c r="G443" s="59"/>
      <c r="H443" s="63"/>
      <c r="I443" s="10"/>
      <c r="J443" s="10" t="str">
        <f t="shared" si="68"/>
        <v/>
      </c>
      <c r="K443" s="10" t="str">
        <f t="shared" si="69"/>
        <v/>
      </c>
      <c r="L443" s="12">
        <f>IF(Tableau6[[#This Row],[Status]]=0,0,IF(Tableau6[[#This Row],[Status]]="en cours2",L442,IF(K443="normal",VLOOKUP(LEFT(D443,1),BDD!$A$9:$N$18,5,FALSE),VLOOKUP(LEFT(D443,1),BDD!$A$9:$N$18,6,FALSE))))</f>
        <v>0</v>
      </c>
      <c r="M443" s="65"/>
      <c r="N443" s="11" t="str">
        <f>IF(H443="","",(E443-(F443+G443))*(1-BDD!C$4))</f>
        <v/>
      </c>
      <c r="O443" s="11" t="str">
        <f t="shared" si="70"/>
        <v/>
      </c>
      <c r="P443" s="11" t="str">
        <f t="shared" si="71"/>
        <v/>
      </c>
      <c r="Q443" s="10">
        <f t="shared" si="73"/>
        <v>0</v>
      </c>
      <c r="R443" s="21">
        <f t="shared" si="72"/>
        <v>0</v>
      </c>
    </row>
    <row r="444" spans="1:18" s="9" customFormat="1" x14ac:dyDescent="0.25">
      <c r="A44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cours2",IF(AND(H444&gt;0,H445&gt;0),"en cours",IF(AND(O444=0,P444=0),"",)))))</f>
        <v>0</v>
      </c>
      <c r="B444" s="59"/>
      <c r="C444" s="59"/>
      <c r="D444" s="59"/>
      <c r="E444" s="59"/>
      <c r="F444" s="59"/>
      <c r="G444" s="59"/>
      <c r="H444" s="63"/>
      <c r="I444" s="10"/>
      <c r="J444" s="10" t="str">
        <f t="shared" si="68"/>
        <v/>
      </c>
      <c r="K444" s="10" t="str">
        <f t="shared" si="69"/>
        <v/>
      </c>
      <c r="L444" s="12">
        <f>IF(Tableau6[[#This Row],[Status]]=0,0,IF(Tableau6[[#This Row],[Status]]="en cours2",L443,IF(K444="normal",VLOOKUP(LEFT(D444,1),BDD!$A$9:$N$18,5,FALSE),VLOOKUP(LEFT(D444,1),BDD!$A$9:$N$18,6,FALSE))))</f>
        <v>0</v>
      </c>
      <c r="M444" s="65"/>
      <c r="N444" s="11" t="str">
        <f>IF(H444="","",(E444-(F444+G444))*(1-BDD!C$4))</f>
        <v/>
      </c>
      <c r="O444" s="11" t="str">
        <f t="shared" si="70"/>
        <v/>
      </c>
      <c r="P444" s="11" t="str">
        <f t="shared" si="71"/>
        <v/>
      </c>
      <c r="Q444" s="10">
        <f t="shared" si="73"/>
        <v>0</v>
      </c>
      <c r="R444" s="21">
        <f t="shared" si="72"/>
        <v>0</v>
      </c>
    </row>
    <row r="445" spans="1:18" s="9" customFormat="1" x14ac:dyDescent="0.25">
      <c r="A44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cours2",IF(AND(H445&gt;0,H446&gt;0),"en cours",IF(AND(O445=0,P445=0),"",)))))</f>
        <v>0</v>
      </c>
      <c r="B445" s="59"/>
      <c r="C445" s="59"/>
      <c r="D445" s="59"/>
      <c r="E445" s="59"/>
      <c r="F445" s="59"/>
      <c r="G445" s="59"/>
      <c r="H445" s="63"/>
      <c r="I445" s="10"/>
      <c r="J445" s="10" t="str">
        <f t="shared" si="68"/>
        <v/>
      </c>
      <c r="K445" s="10" t="str">
        <f t="shared" si="69"/>
        <v/>
      </c>
      <c r="L445" s="12">
        <f>IF(Tableau6[[#This Row],[Status]]=0,0,IF(Tableau6[[#This Row],[Status]]="en cours2",L444,IF(K445="normal",VLOOKUP(LEFT(D445,1),BDD!$A$9:$N$18,5,FALSE),VLOOKUP(LEFT(D445,1),BDD!$A$9:$N$18,6,FALSE))))</f>
        <v>0</v>
      </c>
      <c r="M445" s="65"/>
      <c r="N445" s="11" t="str">
        <f>IF(H445="","",(E445-(F445+G445))*(1-BDD!C$4))</f>
        <v/>
      </c>
      <c r="O445" s="11" t="str">
        <f t="shared" si="70"/>
        <v/>
      </c>
      <c r="P445" s="11" t="str">
        <f t="shared" si="71"/>
        <v/>
      </c>
      <c r="Q445" s="10">
        <f t="shared" si="73"/>
        <v>0</v>
      </c>
      <c r="R445" s="21">
        <f t="shared" si="72"/>
        <v>0</v>
      </c>
    </row>
    <row r="446" spans="1:18" s="9" customFormat="1" x14ac:dyDescent="0.25">
      <c r="A44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cours2",IF(AND(H446&gt;0,H447&gt;0),"en cours",IF(AND(O446=0,P446=0),"",)))))</f>
        <v>0</v>
      </c>
      <c r="B446" s="59"/>
      <c r="C446" s="59"/>
      <c r="D446" s="59"/>
      <c r="E446" s="59"/>
      <c r="F446" s="59"/>
      <c r="G446" s="59"/>
      <c r="H446" s="63"/>
      <c r="I446" s="10"/>
      <c r="J446" s="10" t="str">
        <f t="shared" si="68"/>
        <v/>
      </c>
      <c r="K446" s="10" t="str">
        <f t="shared" si="69"/>
        <v/>
      </c>
      <c r="L446" s="12">
        <f>IF(Tableau6[[#This Row],[Status]]=0,0,IF(Tableau6[[#This Row],[Status]]="en cours2",L445,IF(K446="normal",VLOOKUP(LEFT(D446,1),BDD!$A$9:$N$18,5,FALSE),VLOOKUP(LEFT(D446,1),BDD!$A$9:$N$18,6,FALSE))))</f>
        <v>0</v>
      </c>
      <c r="M446" s="65"/>
      <c r="N446" s="11" t="str">
        <f>IF(H446="","",(E446-(F446+G446))*(1-BDD!C$4))</f>
        <v/>
      </c>
      <c r="O446" s="11" t="str">
        <f t="shared" si="70"/>
        <v/>
      </c>
      <c r="P446" s="11" t="str">
        <f t="shared" si="71"/>
        <v/>
      </c>
      <c r="Q446" s="10">
        <f t="shared" si="73"/>
        <v>0</v>
      </c>
      <c r="R446" s="21">
        <f t="shared" si="72"/>
        <v>0</v>
      </c>
    </row>
    <row r="447" spans="1:18" s="9" customFormat="1" x14ac:dyDescent="0.25">
      <c r="A44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cours2",IF(AND(H447&gt;0,H448&gt;0),"en cours",IF(AND(O447=0,P447=0),"",)))))</f>
        <v>0</v>
      </c>
      <c r="B447" s="59"/>
      <c r="C447" s="59"/>
      <c r="D447" s="59"/>
      <c r="E447" s="59"/>
      <c r="F447" s="59"/>
      <c r="G447" s="59"/>
      <c r="H447" s="63"/>
      <c r="I447" s="10"/>
      <c r="J447" s="10" t="str">
        <f t="shared" si="68"/>
        <v/>
      </c>
      <c r="K447" s="10" t="str">
        <f t="shared" si="69"/>
        <v/>
      </c>
      <c r="L447" s="12">
        <f>IF(Tableau6[[#This Row],[Status]]=0,0,IF(Tableau6[[#This Row],[Status]]="en cours2",L446,IF(K447="normal",VLOOKUP(LEFT(D447,1),BDD!$A$9:$N$18,5,FALSE),VLOOKUP(LEFT(D447,1),BDD!$A$9:$N$18,6,FALSE))))</f>
        <v>0</v>
      </c>
      <c r="M447" s="65"/>
      <c r="N447" s="11" t="str">
        <f>IF(H447="","",(E447-(F447+G447))*(1-BDD!C$4))</f>
        <v/>
      </c>
      <c r="O447" s="11" t="str">
        <f t="shared" si="70"/>
        <v/>
      </c>
      <c r="P447" s="11" t="str">
        <f t="shared" si="71"/>
        <v/>
      </c>
      <c r="Q447" s="10">
        <f t="shared" si="73"/>
        <v>0</v>
      </c>
      <c r="R447" s="21">
        <f t="shared" si="72"/>
        <v>0</v>
      </c>
    </row>
    <row r="448" spans="1:18" s="9" customFormat="1" x14ac:dyDescent="0.25">
      <c r="A44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cours2",IF(AND(H448&gt;0,H449&gt;0),"en cours",IF(AND(O448=0,P448=0),"",)))))</f>
        <v>0</v>
      </c>
      <c r="B448" s="59"/>
      <c r="C448" s="59"/>
      <c r="D448" s="59"/>
      <c r="E448" s="59"/>
      <c r="F448" s="59"/>
      <c r="G448" s="59"/>
      <c r="H448" s="63"/>
      <c r="I448" s="10"/>
      <c r="J448" s="10" t="str">
        <f t="shared" si="68"/>
        <v/>
      </c>
      <c r="K448" s="10" t="str">
        <f t="shared" si="69"/>
        <v/>
      </c>
      <c r="L448" s="12">
        <f>IF(Tableau6[[#This Row],[Status]]=0,0,IF(Tableau6[[#This Row],[Status]]="en cours2",L447,IF(K448="normal",VLOOKUP(LEFT(D448,1),BDD!$A$9:$N$18,5,FALSE),VLOOKUP(LEFT(D448,1),BDD!$A$9:$N$18,6,FALSE))))</f>
        <v>0</v>
      </c>
      <c r="M448" s="65"/>
      <c r="N448" s="11" t="str">
        <f>IF(H448="","",(E448-(F448+G448))*(1-BDD!C$4))</f>
        <v/>
      </c>
      <c r="O448" s="11" t="str">
        <f t="shared" si="70"/>
        <v/>
      </c>
      <c r="P448" s="11" t="str">
        <f t="shared" si="71"/>
        <v/>
      </c>
      <c r="Q448" s="10">
        <f t="shared" si="73"/>
        <v>0</v>
      </c>
      <c r="R448" s="21">
        <f t="shared" si="72"/>
        <v>0</v>
      </c>
    </row>
    <row r="449" spans="1:18" s="9" customFormat="1" x14ac:dyDescent="0.25">
      <c r="A44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cours2",IF(AND(H449&gt;0,H450&gt;0),"en cours",IF(AND(O449=0,P449=0),"",)))))</f>
        <v>0</v>
      </c>
      <c r="B449" s="59"/>
      <c r="C449" s="59"/>
      <c r="D449" s="59"/>
      <c r="E449" s="59"/>
      <c r="F449" s="59"/>
      <c r="G449" s="59"/>
      <c r="H449" s="63"/>
      <c r="I449" s="10"/>
      <c r="J449" s="10" t="str">
        <f t="shared" si="68"/>
        <v/>
      </c>
      <c r="K449" s="10" t="str">
        <f t="shared" si="69"/>
        <v/>
      </c>
      <c r="L449" s="12">
        <f>IF(Tableau6[[#This Row],[Status]]=0,0,IF(Tableau6[[#This Row],[Status]]="en cours2",L448,IF(K449="normal",VLOOKUP(LEFT(D449,1),BDD!$A$9:$N$18,5,FALSE),VLOOKUP(LEFT(D449,1),BDD!$A$9:$N$18,6,FALSE))))</f>
        <v>0</v>
      </c>
      <c r="M449" s="65"/>
      <c r="N449" s="11" t="str">
        <f>IF(H449="","",(E449-(F449+G449))*(1-BDD!C$4))</f>
        <v/>
      </c>
      <c r="O449" s="11" t="str">
        <f t="shared" si="70"/>
        <v/>
      </c>
      <c r="P449" s="11" t="str">
        <f t="shared" si="71"/>
        <v/>
      </c>
      <c r="Q449" s="10">
        <f t="shared" si="73"/>
        <v>0</v>
      </c>
      <c r="R449" s="21">
        <f t="shared" si="72"/>
        <v>0</v>
      </c>
    </row>
    <row r="450" spans="1:18" s="9" customFormat="1" x14ac:dyDescent="0.25">
      <c r="A45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cours2",IF(AND(H450&gt;0,H451&gt;0),"en cours",IF(AND(O450=0,P450=0),"",)))))</f>
        <v>0</v>
      </c>
      <c r="B450" s="59"/>
      <c r="C450" s="59"/>
      <c r="D450" s="59"/>
      <c r="E450" s="59"/>
      <c r="F450" s="59"/>
      <c r="G450" s="59"/>
      <c r="H450" s="63"/>
      <c r="I450" s="10"/>
      <c r="J450" s="10" t="str">
        <f t="shared" si="68"/>
        <v/>
      </c>
      <c r="K450" s="10" t="str">
        <f t="shared" si="69"/>
        <v/>
      </c>
      <c r="L450" s="12">
        <f>IF(Tableau6[[#This Row],[Status]]=0,0,IF(Tableau6[[#This Row],[Status]]="en cours2",L449,IF(K450="normal",VLOOKUP(LEFT(D450,1),BDD!$A$9:$N$18,5,FALSE),VLOOKUP(LEFT(D450,1),BDD!$A$9:$N$18,6,FALSE))))</f>
        <v>0</v>
      </c>
      <c r="M450" s="65"/>
      <c r="N450" s="11" t="str">
        <f>IF(H450="","",(E450-(F450+G450))*(1-BDD!C$4))</f>
        <v/>
      </c>
      <c r="O450" s="11" t="str">
        <f t="shared" si="70"/>
        <v/>
      </c>
      <c r="P450" s="11" t="str">
        <f t="shared" si="71"/>
        <v/>
      </c>
      <c r="Q450" s="10">
        <f t="shared" si="73"/>
        <v>0</v>
      </c>
      <c r="R450" s="21">
        <f t="shared" si="72"/>
        <v>0</v>
      </c>
    </row>
    <row r="451" spans="1:18" s="9" customFormat="1" x14ac:dyDescent="0.25">
      <c r="A45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cours2",IF(AND(H451&gt;0,H452&gt;0),"en cours",IF(AND(O451=0,P451=0),"",)))))</f>
        <v>0</v>
      </c>
      <c r="B451" s="59"/>
      <c r="C451" s="59"/>
      <c r="D451" s="59"/>
      <c r="E451" s="59"/>
      <c r="F451" s="59"/>
      <c r="G451" s="59"/>
      <c r="H451" s="63"/>
      <c r="I451" s="10"/>
      <c r="J451" s="10" t="str">
        <f t="shared" si="68"/>
        <v/>
      </c>
      <c r="K451" s="10" t="str">
        <f t="shared" si="69"/>
        <v/>
      </c>
      <c r="L451" s="12">
        <f>IF(Tableau6[[#This Row],[Status]]=0,0,IF(Tableau6[[#This Row],[Status]]="en cours2",L450,IF(K451="normal",VLOOKUP(LEFT(D451,1),BDD!$A$9:$N$18,5,FALSE),VLOOKUP(LEFT(D451,1),BDD!$A$9:$N$18,6,FALSE))))</f>
        <v>0</v>
      </c>
      <c r="M451" s="65"/>
      <c r="N451" s="11" t="str">
        <f>IF(H451="","",(E451-(F451+G451))*(1-BDD!C$4))</f>
        <v/>
      </c>
      <c r="O451" s="11" t="str">
        <f t="shared" si="70"/>
        <v/>
      </c>
      <c r="P451" s="11" t="str">
        <f t="shared" si="71"/>
        <v/>
      </c>
      <c r="Q451" s="10">
        <f t="shared" si="73"/>
        <v>0</v>
      </c>
      <c r="R451" s="21">
        <f t="shared" si="72"/>
        <v>0</v>
      </c>
    </row>
    <row r="452" spans="1:18" s="9" customFormat="1" x14ac:dyDescent="0.25">
      <c r="A45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cours2",IF(AND(H452&gt;0,H453&gt;0),"en cours",IF(AND(O452=0,P452=0),"",)))))</f>
        <v>0</v>
      </c>
      <c r="B452" s="59"/>
      <c r="C452" s="59"/>
      <c r="D452" s="59"/>
      <c r="E452" s="59"/>
      <c r="F452" s="59"/>
      <c r="G452" s="59"/>
      <c r="H452" s="63"/>
      <c r="I452" s="10"/>
      <c r="J452" s="10" t="str">
        <f t="shared" ref="J452:J483" si="74">IF(D452="","",A$418)</f>
        <v/>
      </c>
      <c r="K452" s="10" t="str">
        <f t="shared" si="69"/>
        <v/>
      </c>
      <c r="L452" s="12">
        <f>IF(Tableau6[[#This Row],[Status]]=0,0,IF(Tableau6[[#This Row],[Status]]="en cours2",L451,IF(K452="normal",VLOOKUP(LEFT(D452,1),BDD!$A$9:$N$18,5,FALSE),VLOOKUP(LEFT(D452,1),BDD!$A$9:$N$18,6,FALSE))))</f>
        <v>0</v>
      </c>
      <c r="M452" s="65"/>
      <c r="N452" s="11" t="str">
        <f>IF(H452="","",(E452-(F452+G452))*(1-BDD!C$4))</f>
        <v/>
      </c>
      <c r="O452" s="11" t="str">
        <f t="shared" ref="O452:O483" si="75">IF(C452&lt;&gt;"",F453,"")</f>
        <v/>
      </c>
      <c r="P452" s="11" t="str">
        <f t="shared" ref="P452:P483" si="76">IF(C452&lt;&gt;"",G453,"")</f>
        <v/>
      </c>
      <c r="Q452" s="10">
        <f t="shared" si="73"/>
        <v>0</v>
      </c>
      <c r="R452" s="21">
        <f t="shared" ref="R452:R483" si="77">IF(OR(L452="",C452=""),0,Q452/1000*IF(M452=0,L452,M452))</f>
        <v>0</v>
      </c>
    </row>
    <row r="453" spans="1:18" s="9" customFormat="1" x14ac:dyDescent="0.25">
      <c r="A45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cours2",IF(AND(H453&gt;0,H454&gt;0),"en cours",IF(AND(O453=0,P453=0),"",)))))</f>
        <v>0</v>
      </c>
      <c r="B453" s="59"/>
      <c r="C453" s="59"/>
      <c r="D453" s="59"/>
      <c r="E453" s="59"/>
      <c r="F453" s="59"/>
      <c r="G453" s="59"/>
      <c r="H453" s="63"/>
      <c r="I453" s="10"/>
      <c r="J453" s="10" t="str">
        <f t="shared" si="74"/>
        <v/>
      </c>
      <c r="K453" s="10" t="str">
        <f t="shared" si="69"/>
        <v/>
      </c>
      <c r="L453" s="12">
        <f>IF(Tableau6[[#This Row],[Status]]=0,0,IF(Tableau6[[#This Row],[Status]]="en cours2",L452,IF(K453="normal",VLOOKUP(LEFT(D453,1),BDD!$A$9:$N$18,5,FALSE),VLOOKUP(LEFT(D453,1),BDD!$A$9:$N$18,6,FALSE))))</f>
        <v>0</v>
      </c>
      <c r="M453" s="65"/>
      <c r="N453" s="11" t="str">
        <f>IF(H453="","",(E453-(F453+G453))*(1-BDD!C$4))</f>
        <v/>
      </c>
      <c r="O453" s="11" t="str">
        <f t="shared" si="75"/>
        <v/>
      </c>
      <c r="P453" s="11" t="str">
        <f t="shared" si="76"/>
        <v/>
      </c>
      <c r="Q453" s="10">
        <f t="shared" si="73"/>
        <v>0</v>
      </c>
      <c r="R453" s="21">
        <f t="shared" si="77"/>
        <v>0</v>
      </c>
    </row>
    <row r="454" spans="1:18" s="9" customFormat="1" x14ac:dyDescent="0.25">
      <c r="A45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cours2",IF(AND(H454&gt;0,H455&gt;0),"en cours",IF(AND(O454=0,P454=0),"",)))))</f>
        <v>0</v>
      </c>
      <c r="B454" s="59"/>
      <c r="C454" s="59"/>
      <c r="D454" s="59"/>
      <c r="E454" s="59"/>
      <c r="F454" s="59"/>
      <c r="G454" s="59"/>
      <c r="H454" s="63"/>
      <c r="I454" s="10"/>
      <c r="J454" s="10" t="str">
        <f t="shared" si="74"/>
        <v/>
      </c>
      <c r="K454" s="10" t="str">
        <f t="shared" si="69"/>
        <v/>
      </c>
      <c r="L454" s="12">
        <f>IF(Tableau6[[#This Row],[Status]]=0,0,IF(Tableau6[[#This Row],[Status]]="en cours2",L453,IF(K454="normal",VLOOKUP(LEFT(D454,1),BDD!$A$9:$N$18,5,FALSE),VLOOKUP(LEFT(D454,1),BDD!$A$9:$N$18,6,FALSE))))</f>
        <v>0</v>
      </c>
      <c r="M454" s="65"/>
      <c r="N454" s="11" t="str">
        <f>IF(H454="","",(E454-(F454+G454))*(1-BDD!C$4))</f>
        <v/>
      </c>
      <c r="O454" s="11" t="str">
        <f t="shared" si="75"/>
        <v/>
      </c>
      <c r="P454" s="11" t="str">
        <f t="shared" si="76"/>
        <v/>
      </c>
      <c r="Q454" s="10">
        <f t="shared" si="73"/>
        <v>0</v>
      </c>
      <c r="R454" s="21">
        <f t="shared" si="77"/>
        <v>0</v>
      </c>
    </row>
    <row r="455" spans="1:18" s="9" customFormat="1" x14ac:dyDescent="0.25">
      <c r="A45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cours2",IF(AND(H455&gt;0,H456&gt;0),"en cours",IF(AND(O455=0,P455=0),"",)))))</f>
        <v>0</v>
      </c>
      <c r="B455" s="59"/>
      <c r="C455" s="59"/>
      <c r="D455" s="59"/>
      <c r="E455" s="59"/>
      <c r="F455" s="59"/>
      <c r="G455" s="59"/>
      <c r="H455" s="63"/>
      <c r="I455" s="10"/>
      <c r="J455" s="10" t="str">
        <f t="shared" si="74"/>
        <v/>
      </c>
      <c r="K455" s="10" t="str">
        <f t="shared" si="69"/>
        <v/>
      </c>
      <c r="L455" s="12">
        <f>IF(Tableau6[[#This Row],[Status]]=0,0,IF(Tableau6[[#This Row],[Status]]="en cours2",L454,IF(K455="normal",VLOOKUP(LEFT(D455,1),BDD!$A$9:$N$18,5,FALSE),VLOOKUP(LEFT(D455,1),BDD!$A$9:$N$18,6,FALSE))))</f>
        <v>0</v>
      </c>
      <c r="M455" s="65"/>
      <c r="N455" s="11" t="str">
        <f>IF(H455="","",(E455-(F455+G455))*(1-BDD!C$4))</f>
        <v/>
      </c>
      <c r="O455" s="11" t="str">
        <f t="shared" si="75"/>
        <v/>
      </c>
      <c r="P455" s="11" t="str">
        <f t="shared" si="76"/>
        <v/>
      </c>
      <c r="Q455" s="10">
        <f t="shared" si="73"/>
        <v>0</v>
      </c>
      <c r="R455" s="21">
        <f t="shared" si="77"/>
        <v>0</v>
      </c>
    </row>
    <row r="456" spans="1:18" s="9" customFormat="1" x14ac:dyDescent="0.25">
      <c r="A45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cours2",IF(AND(H456&gt;0,H457&gt;0),"en cours",IF(AND(O456=0,P456=0),"",)))))</f>
        <v>0</v>
      </c>
      <c r="B456" s="59"/>
      <c r="C456" s="59"/>
      <c r="D456" s="59"/>
      <c r="E456" s="59"/>
      <c r="F456" s="59"/>
      <c r="G456" s="59"/>
      <c r="H456" s="63"/>
      <c r="I456" s="10"/>
      <c r="J456" s="10" t="str">
        <f t="shared" si="74"/>
        <v/>
      </c>
      <c r="K456" s="10" t="str">
        <f t="shared" si="69"/>
        <v/>
      </c>
      <c r="L456" s="12">
        <f>IF(Tableau6[[#This Row],[Status]]=0,0,IF(Tableau6[[#This Row],[Status]]="en cours2",L455,IF(K456="normal",VLOOKUP(LEFT(D456,1),BDD!$A$9:$N$18,5,FALSE),VLOOKUP(LEFT(D456,1),BDD!$A$9:$N$18,6,FALSE))))</f>
        <v>0</v>
      </c>
      <c r="M456" s="65"/>
      <c r="N456" s="11" t="str">
        <f>IF(H456="","",(E456-(F456+G456))*(1-BDD!C$4))</f>
        <v/>
      </c>
      <c r="O456" s="11" t="str">
        <f t="shared" si="75"/>
        <v/>
      </c>
      <c r="P456" s="11" t="str">
        <f t="shared" si="76"/>
        <v/>
      </c>
      <c r="Q456" s="10">
        <f t="shared" si="73"/>
        <v>0</v>
      </c>
      <c r="R456" s="21">
        <f t="shared" si="77"/>
        <v>0</v>
      </c>
    </row>
    <row r="457" spans="1:18" s="9" customFormat="1" x14ac:dyDescent="0.25">
      <c r="A45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cours2",IF(AND(H457&gt;0,H458&gt;0),"en cours",IF(AND(O457=0,P457=0),"",)))))</f>
        <v>0</v>
      </c>
      <c r="B457" s="59"/>
      <c r="C457" s="59"/>
      <c r="D457" s="59"/>
      <c r="E457" s="59"/>
      <c r="F457" s="59"/>
      <c r="G457" s="59"/>
      <c r="H457" s="63"/>
      <c r="I457" s="10"/>
      <c r="J457" s="10" t="str">
        <f t="shared" si="74"/>
        <v/>
      </c>
      <c r="K457" s="10" t="str">
        <f t="shared" si="69"/>
        <v/>
      </c>
      <c r="L457" s="12">
        <f>IF(Tableau6[[#This Row],[Status]]=0,0,IF(Tableau6[[#This Row],[Status]]="en cours2",L456,IF(K457="normal",VLOOKUP(LEFT(D457,1),BDD!$A$9:$N$18,5,FALSE),VLOOKUP(LEFT(D457,1),BDD!$A$9:$N$18,6,FALSE))))</f>
        <v>0</v>
      </c>
      <c r="M457" s="65"/>
      <c r="N457" s="11" t="str">
        <f>IF(H457="","",(E457-(F457+G457))*(1-BDD!C$4))</f>
        <v/>
      </c>
      <c r="O457" s="11" t="str">
        <f t="shared" si="75"/>
        <v/>
      </c>
      <c r="P457" s="11" t="str">
        <f t="shared" si="76"/>
        <v/>
      </c>
      <c r="Q457" s="10">
        <f t="shared" si="73"/>
        <v>0</v>
      </c>
      <c r="R457" s="21">
        <f t="shared" si="77"/>
        <v>0</v>
      </c>
    </row>
    <row r="458" spans="1:18" s="9" customFormat="1" x14ac:dyDescent="0.25">
      <c r="A45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cours2",IF(AND(H458&gt;0,H459&gt;0),"en cours",IF(AND(O458=0,P458=0),"",)))))</f>
        <v>0</v>
      </c>
      <c r="B458" s="59"/>
      <c r="C458" s="59"/>
      <c r="D458" s="59"/>
      <c r="E458" s="59"/>
      <c r="F458" s="59"/>
      <c r="G458" s="59"/>
      <c r="H458" s="63"/>
      <c r="I458" s="10"/>
      <c r="J458" s="10" t="str">
        <f t="shared" si="74"/>
        <v/>
      </c>
      <c r="K458" s="10" t="str">
        <f t="shared" si="69"/>
        <v/>
      </c>
      <c r="L458" s="12">
        <f>IF(Tableau6[[#This Row],[Status]]=0,0,IF(Tableau6[[#This Row],[Status]]="en cours2",L457,IF(K458="normal",VLOOKUP(LEFT(D458,1),BDD!$A$9:$N$18,5,FALSE),VLOOKUP(LEFT(D458,1),BDD!$A$9:$N$18,6,FALSE))))</f>
        <v>0</v>
      </c>
      <c r="M458" s="65"/>
      <c r="N458" s="11" t="str">
        <f>IF(H458="","",(E458-(F458+G458))*(1-BDD!C$4))</f>
        <v/>
      </c>
      <c r="O458" s="11" t="str">
        <f t="shared" si="75"/>
        <v/>
      </c>
      <c r="P458" s="11" t="str">
        <f t="shared" si="76"/>
        <v/>
      </c>
      <c r="Q458" s="10">
        <f t="shared" si="73"/>
        <v>0</v>
      </c>
      <c r="R458" s="21">
        <f t="shared" si="77"/>
        <v>0</v>
      </c>
    </row>
    <row r="459" spans="1:18" s="9" customFormat="1" x14ac:dyDescent="0.25">
      <c r="A45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cours2",IF(AND(H459&gt;0,H460&gt;0),"en cours",IF(AND(O459=0,P459=0),"",)))))</f>
        <v>0</v>
      </c>
      <c r="B459" s="59"/>
      <c r="C459" s="59"/>
      <c r="D459" s="59"/>
      <c r="E459" s="59"/>
      <c r="F459" s="59"/>
      <c r="G459" s="59"/>
      <c r="H459" s="63"/>
      <c r="I459" s="10"/>
      <c r="J459" s="10" t="str">
        <f t="shared" si="74"/>
        <v/>
      </c>
      <c r="K459" s="10" t="str">
        <f t="shared" si="69"/>
        <v/>
      </c>
      <c r="L459" s="12">
        <f>IF(Tableau6[[#This Row],[Status]]=0,0,IF(Tableau6[[#This Row],[Status]]="en cours2",L458,IF(K459="normal",VLOOKUP(LEFT(D459,1),BDD!$A$9:$N$18,5,FALSE),VLOOKUP(LEFT(D459,1),BDD!$A$9:$N$18,6,FALSE))))</f>
        <v>0</v>
      </c>
      <c r="M459" s="65"/>
      <c r="N459" s="11" t="str">
        <f>IF(H459="","",(E459-(F459+G459))*(1-BDD!C$4))</f>
        <v/>
      </c>
      <c r="O459" s="11" t="str">
        <f t="shared" si="75"/>
        <v/>
      </c>
      <c r="P459" s="11" t="str">
        <f t="shared" si="76"/>
        <v/>
      </c>
      <c r="Q459" s="10">
        <f t="shared" si="73"/>
        <v>0</v>
      </c>
      <c r="R459" s="21">
        <f t="shared" si="77"/>
        <v>0</v>
      </c>
    </row>
    <row r="460" spans="1:18" s="9" customFormat="1" x14ac:dyDescent="0.25">
      <c r="A46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cours2",IF(AND(H460&gt;0,H461&gt;0),"en cours",IF(AND(O460=0,P460=0),"",)))))</f>
        <v>0</v>
      </c>
      <c r="B460" s="59"/>
      <c r="C460" s="59"/>
      <c r="D460" s="59"/>
      <c r="E460" s="59"/>
      <c r="F460" s="59"/>
      <c r="G460" s="59"/>
      <c r="H460" s="63"/>
      <c r="I460" s="10"/>
      <c r="J460" s="10" t="str">
        <f t="shared" si="74"/>
        <v/>
      </c>
      <c r="K460" s="10" t="str">
        <f t="shared" si="69"/>
        <v/>
      </c>
      <c r="L460" s="12">
        <f>IF(Tableau6[[#This Row],[Status]]=0,0,IF(Tableau6[[#This Row],[Status]]="en cours2",L459,IF(K460="normal",VLOOKUP(LEFT(D460,1),BDD!$A$9:$N$18,5,FALSE),VLOOKUP(LEFT(D460,1),BDD!$A$9:$N$18,6,FALSE))))</f>
        <v>0</v>
      </c>
      <c r="M460" s="65"/>
      <c r="N460" s="11" t="str">
        <f>IF(H460="","",(E460-(F460+G460))*(1-BDD!C$4))</f>
        <v/>
      </c>
      <c r="O460" s="11" t="str">
        <f t="shared" si="75"/>
        <v/>
      </c>
      <c r="P460" s="11" t="str">
        <f t="shared" si="76"/>
        <v/>
      </c>
      <c r="Q460" s="10">
        <f t="shared" si="73"/>
        <v>0</v>
      </c>
      <c r="R460" s="21">
        <f t="shared" si="77"/>
        <v>0</v>
      </c>
    </row>
    <row r="461" spans="1:18" s="9" customFormat="1" x14ac:dyDescent="0.25">
      <c r="A46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cours2",IF(AND(H461&gt;0,H462&gt;0),"en cours",IF(AND(O461=0,P461=0),"",)))))</f>
        <v>0</v>
      </c>
      <c r="B461" s="59"/>
      <c r="C461" s="59"/>
      <c r="D461" s="59"/>
      <c r="E461" s="59"/>
      <c r="F461" s="59"/>
      <c r="G461" s="59"/>
      <c r="H461" s="63"/>
      <c r="I461" s="10"/>
      <c r="J461" s="10" t="str">
        <f t="shared" si="74"/>
        <v/>
      </c>
      <c r="K461" s="10" t="str">
        <f t="shared" si="69"/>
        <v/>
      </c>
      <c r="L461" s="12">
        <f>IF(Tableau6[[#This Row],[Status]]=0,0,IF(Tableau6[[#This Row],[Status]]="en cours2",L460,IF(K461="normal",VLOOKUP(LEFT(D461,1),BDD!$A$9:$N$18,5,FALSE),VLOOKUP(LEFT(D461,1),BDD!$A$9:$N$18,6,FALSE))))</f>
        <v>0</v>
      </c>
      <c r="M461" s="65"/>
      <c r="N461" s="11" t="str">
        <f>IF(H461="","",(E461-(F461+G461))*(1-BDD!C$4))</f>
        <v/>
      </c>
      <c r="O461" s="11" t="str">
        <f t="shared" si="75"/>
        <v/>
      </c>
      <c r="P461" s="11" t="str">
        <f t="shared" si="76"/>
        <v/>
      </c>
      <c r="Q461" s="10">
        <f t="shared" si="73"/>
        <v>0</v>
      </c>
      <c r="R461" s="21">
        <f t="shared" si="77"/>
        <v>0</v>
      </c>
    </row>
    <row r="462" spans="1:18" s="9" customFormat="1" x14ac:dyDescent="0.25">
      <c r="A46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cours2",IF(AND(H462&gt;0,H463&gt;0),"en cours",IF(AND(O462=0,P462=0),"",)))))</f>
        <v>0</v>
      </c>
      <c r="B462" s="59"/>
      <c r="C462" s="59"/>
      <c r="D462" s="59"/>
      <c r="E462" s="59"/>
      <c r="F462" s="59"/>
      <c r="G462" s="59"/>
      <c r="H462" s="63"/>
      <c r="I462" s="10"/>
      <c r="J462" s="10" t="str">
        <f t="shared" si="74"/>
        <v/>
      </c>
      <c r="K462" s="10" t="str">
        <f t="shared" si="69"/>
        <v/>
      </c>
      <c r="L462" s="12">
        <f>IF(Tableau6[[#This Row],[Status]]=0,0,IF(Tableau6[[#This Row],[Status]]="en cours2",L461,IF(K462="normal",VLOOKUP(LEFT(D462,1),BDD!$A$9:$N$18,5,FALSE),VLOOKUP(LEFT(D462,1),BDD!$A$9:$N$18,6,FALSE))))</f>
        <v>0</v>
      </c>
      <c r="M462" s="65"/>
      <c r="N462" s="11" t="str">
        <f>IF(H462="","",(E462-(F462+G462))*(1-BDD!C$4))</f>
        <v/>
      </c>
      <c r="O462" s="11" t="str">
        <f t="shared" si="75"/>
        <v/>
      </c>
      <c r="P462" s="11" t="str">
        <f t="shared" si="76"/>
        <v/>
      </c>
      <c r="Q462" s="10">
        <f t="shared" si="73"/>
        <v>0</v>
      </c>
      <c r="R462" s="21">
        <f t="shared" si="77"/>
        <v>0</v>
      </c>
    </row>
    <row r="463" spans="1:18" s="9" customFormat="1" x14ac:dyDescent="0.25">
      <c r="A46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cours2",IF(AND(H463&gt;0,H464&gt;0),"en cours",IF(AND(O463=0,P463=0),"",)))))</f>
        <v>0</v>
      </c>
      <c r="B463" s="59"/>
      <c r="C463" s="59"/>
      <c r="D463" s="59"/>
      <c r="E463" s="59"/>
      <c r="F463" s="59"/>
      <c r="G463" s="59"/>
      <c r="H463" s="63"/>
      <c r="I463" s="10"/>
      <c r="J463" s="10" t="str">
        <f t="shared" si="74"/>
        <v/>
      </c>
      <c r="K463" s="10" t="str">
        <f t="shared" si="69"/>
        <v/>
      </c>
      <c r="L463" s="12">
        <f>IF(Tableau6[[#This Row],[Status]]=0,0,IF(Tableau6[[#This Row],[Status]]="en cours2",L462,IF(K463="normal",VLOOKUP(LEFT(D463,1),BDD!$A$9:$N$18,5,FALSE),VLOOKUP(LEFT(D463,1),BDD!$A$9:$N$18,6,FALSE))))</f>
        <v>0</v>
      </c>
      <c r="M463" s="65"/>
      <c r="N463" s="11" t="str">
        <f>IF(H463="","",(E463-(F463+G463))*(1-BDD!C$4))</f>
        <v/>
      </c>
      <c r="O463" s="11" t="str">
        <f t="shared" si="75"/>
        <v/>
      </c>
      <c r="P463" s="11" t="str">
        <f t="shared" si="76"/>
        <v/>
      </c>
      <c r="Q463" s="10">
        <f t="shared" si="73"/>
        <v>0</v>
      </c>
      <c r="R463" s="21">
        <f t="shared" si="77"/>
        <v>0</v>
      </c>
    </row>
    <row r="464" spans="1:18" s="9" customFormat="1" x14ac:dyDescent="0.25">
      <c r="A46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cours2",IF(AND(H464&gt;0,H465&gt;0),"en cours",IF(AND(O464=0,P464=0),"",)))))</f>
        <v>0</v>
      </c>
      <c r="B464" s="59"/>
      <c r="C464" s="59"/>
      <c r="D464" s="59"/>
      <c r="E464" s="59"/>
      <c r="F464" s="59"/>
      <c r="G464" s="59"/>
      <c r="H464" s="63"/>
      <c r="I464" s="10"/>
      <c r="J464" s="10" t="str">
        <f t="shared" si="74"/>
        <v/>
      </c>
      <c r="K464" s="10" t="str">
        <f t="shared" si="69"/>
        <v/>
      </c>
      <c r="L464" s="12">
        <f>IF(Tableau6[[#This Row],[Status]]=0,0,IF(Tableau6[[#This Row],[Status]]="en cours2",L463,IF(K464="normal",VLOOKUP(LEFT(D464,1),BDD!$A$9:$N$18,5,FALSE),VLOOKUP(LEFT(D464,1),BDD!$A$9:$N$18,6,FALSE))))</f>
        <v>0</v>
      </c>
      <c r="M464" s="65"/>
      <c r="N464" s="11" t="str">
        <f>IF(H464="","",(E464-(F464+G464))*(1-BDD!C$4))</f>
        <v/>
      </c>
      <c r="O464" s="11" t="str">
        <f t="shared" si="75"/>
        <v/>
      </c>
      <c r="P464" s="11" t="str">
        <f t="shared" si="76"/>
        <v/>
      </c>
      <c r="Q464" s="10">
        <f t="shared" si="73"/>
        <v>0</v>
      </c>
      <c r="R464" s="21">
        <f t="shared" si="77"/>
        <v>0</v>
      </c>
    </row>
    <row r="465" spans="1:18" s="9" customFormat="1" x14ac:dyDescent="0.25">
      <c r="A46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cours2",IF(AND(H465&gt;0,H466&gt;0),"en cours",IF(AND(O465=0,P465=0),"",)))))</f>
        <v>0</v>
      </c>
      <c r="B465" s="59"/>
      <c r="C465" s="59"/>
      <c r="D465" s="59"/>
      <c r="E465" s="59"/>
      <c r="F465" s="59"/>
      <c r="G465" s="59"/>
      <c r="H465" s="63"/>
      <c r="I465" s="10"/>
      <c r="J465" s="10" t="str">
        <f t="shared" si="74"/>
        <v/>
      </c>
      <c r="K465" s="10" t="str">
        <f t="shared" si="69"/>
        <v/>
      </c>
      <c r="L465" s="12">
        <f>IF(Tableau6[[#This Row],[Status]]=0,0,IF(Tableau6[[#This Row],[Status]]="en cours2",L464,IF(K465="normal",VLOOKUP(LEFT(D465,1),BDD!$A$9:$N$18,5,FALSE),VLOOKUP(LEFT(D465,1),BDD!$A$9:$N$18,6,FALSE))))</f>
        <v>0</v>
      </c>
      <c r="M465" s="65"/>
      <c r="N465" s="11" t="str">
        <f>IF(H465="","",(E465-(F465+G465))*(1-BDD!C$4))</f>
        <v/>
      </c>
      <c r="O465" s="11" t="str">
        <f t="shared" si="75"/>
        <v/>
      </c>
      <c r="P465" s="11" t="str">
        <f t="shared" si="76"/>
        <v/>
      </c>
      <c r="Q465" s="10">
        <f t="shared" si="73"/>
        <v>0</v>
      </c>
      <c r="R465" s="21">
        <f t="shared" si="77"/>
        <v>0</v>
      </c>
    </row>
    <row r="466" spans="1:18" s="9" customFormat="1" x14ac:dyDescent="0.25">
      <c r="A46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cours2",IF(AND(H466&gt;0,H467&gt;0),"en cours",IF(AND(O466=0,P466=0),"",)))))</f>
        <v>0</v>
      </c>
      <c r="B466" s="59"/>
      <c r="C466" s="59"/>
      <c r="D466" s="59"/>
      <c r="E466" s="59"/>
      <c r="F466" s="59"/>
      <c r="G466" s="59"/>
      <c r="H466" s="63"/>
      <c r="I466" s="10"/>
      <c r="J466" s="10" t="str">
        <f t="shared" si="74"/>
        <v/>
      </c>
      <c r="K466" s="10" t="str">
        <f t="shared" si="69"/>
        <v/>
      </c>
      <c r="L466" s="12">
        <f>IF(Tableau6[[#This Row],[Status]]=0,0,IF(Tableau6[[#This Row],[Status]]="en cours2",L465,IF(K466="normal",VLOOKUP(LEFT(D466,1),BDD!$A$9:$N$18,5,FALSE),VLOOKUP(LEFT(D466,1),BDD!$A$9:$N$18,6,FALSE))))</f>
        <v>0</v>
      </c>
      <c r="M466" s="65"/>
      <c r="N466" s="11" t="str">
        <f>IF(H466="","",(E466-(F466+G466))*(1-BDD!C$4))</f>
        <v/>
      </c>
      <c r="O466" s="11" t="str">
        <f t="shared" si="75"/>
        <v/>
      </c>
      <c r="P466" s="11" t="str">
        <f t="shared" si="76"/>
        <v/>
      </c>
      <c r="Q466" s="10">
        <f t="shared" si="73"/>
        <v>0</v>
      </c>
      <c r="R466" s="21">
        <f t="shared" si="77"/>
        <v>0</v>
      </c>
    </row>
    <row r="467" spans="1:18" s="9" customFormat="1" x14ac:dyDescent="0.25">
      <c r="A46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cours2",IF(AND(H467&gt;0,H468&gt;0),"en cours",IF(AND(O467=0,P467=0),"",)))))</f>
        <v>0</v>
      </c>
      <c r="B467" s="59"/>
      <c r="C467" s="59"/>
      <c r="D467" s="59"/>
      <c r="E467" s="59"/>
      <c r="F467" s="59"/>
      <c r="G467" s="59"/>
      <c r="H467" s="63"/>
      <c r="I467" s="10"/>
      <c r="J467" s="10" t="str">
        <f t="shared" si="74"/>
        <v/>
      </c>
      <c r="K467" s="10" t="str">
        <f t="shared" si="69"/>
        <v/>
      </c>
      <c r="L467" s="12">
        <f>IF(Tableau6[[#This Row],[Status]]=0,0,IF(Tableau6[[#This Row],[Status]]="en cours2",L466,IF(K467="normal",VLOOKUP(LEFT(D467,1),BDD!$A$9:$N$18,5,FALSE),VLOOKUP(LEFT(D467,1),BDD!$A$9:$N$18,6,FALSE))))</f>
        <v>0</v>
      </c>
      <c r="M467" s="65"/>
      <c r="N467" s="11" t="str">
        <f>IF(H467="","",(E467-(F467+G467))*(1-BDD!C$4))</f>
        <v/>
      </c>
      <c r="O467" s="11" t="str">
        <f t="shared" si="75"/>
        <v/>
      </c>
      <c r="P467" s="11" t="str">
        <f t="shared" si="76"/>
        <v/>
      </c>
      <c r="Q467" s="10">
        <f t="shared" si="73"/>
        <v>0</v>
      </c>
      <c r="R467" s="21">
        <f t="shared" si="77"/>
        <v>0</v>
      </c>
    </row>
    <row r="468" spans="1:18" s="9" customFormat="1" x14ac:dyDescent="0.25">
      <c r="A46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cours2",IF(AND(H468&gt;0,H469&gt;0),"en cours",IF(AND(O468=0,P468=0),"",)))))</f>
        <v>0</v>
      </c>
      <c r="B468" s="59"/>
      <c r="C468" s="59"/>
      <c r="D468" s="59"/>
      <c r="E468" s="59"/>
      <c r="F468" s="59"/>
      <c r="G468" s="59"/>
      <c r="H468" s="63"/>
      <c r="I468" s="10"/>
      <c r="J468" s="10" t="str">
        <f t="shared" si="74"/>
        <v/>
      </c>
      <c r="K468" s="10" t="str">
        <f t="shared" si="69"/>
        <v/>
      </c>
      <c r="L468" s="12">
        <f>IF(Tableau6[[#This Row],[Status]]=0,0,IF(Tableau6[[#This Row],[Status]]="en cours2",L467,IF(K468="normal",VLOOKUP(LEFT(D468,1),BDD!$A$9:$N$18,5,FALSE),VLOOKUP(LEFT(D468,1),BDD!$A$9:$N$18,6,FALSE))))</f>
        <v>0</v>
      </c>
      <c r="M468" s="65"/>
      <c r="N468" s="11" t="str">
        <f>IF(H468="","",(E468-(F468+G468))*(1-BDD!C$4))</f>
        <v/>
      </c>
      <c r="O468" s="11" t="str">
        <f t="shared" si="75"/>
        <v/>
      </c>
      <c r="P468" s="11" t="str">
        <f t="shared" si="76"/>
        <v/>
      </c>
      <c r="Q468" s="10">
        <f t="shared" si="73"/>
        <v>0</v>
      </c>
      <c r="R468" s="21">
        <f t="shared" si="77"/>
        <v>0</v>
      </c>
    </row>
    <row r="469" spans="1:18" s="9" customFormat="1" x14ac:dyDescent="0.25">
      <c r="A46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cours2",IF(AND(H469&gt;0,H470&gt;0),"en cours",IF(AND(O469=0,P469=0),"",)))))</f>
        <v>0</v>
      </c>
      <c r="B469" s="59"/>
      <c r="C469" s="59"/>
      <c r="D469" s="59"/>
      <c r="E469" s="59"/>
      <c r="F469" s="59"/>
      <c r="G469" s="59"/>
      <c r="H469" s="63"/>
      <c r="I469" s="10"/>
      <c r="J469" s="10" t="str">
        <f t="shared" si="74"/>
        <v/>
      </c>
      <c r="K469" s="10" t="str">
        <f t="shared" si="69"/>
        <v/>
      </c>
      <c r="L469" s="12">
        <f>IF(Tableau6[[#This Row],[Status]]=0,0,IF(Tableau6[[#This Row],[Status]]="en cours2",L468,IF(K469="normal",VLOOKUP(LEFT(D469,1),BDD!$A$9:$N$18,5,FALSE),VLOOKUP(LEFT(D469,1),BDD!$A$9:$N$18,6,FALSE))))</f>
        <v>0</v>
      </c>
      <c r="M469" s="65"/>
      <c r="N469" s="11" t="str">
        <f>IF(H469="","",(E469-(F469+G469))*(1-BDD!C$4))</f>
        <v/>
      </c>
      <c r="O469" s="11" t="str">
        <f t="shared" si="75"/>
        <v/>
      </c>
      <c r="P469" s="11" t="str">
        <f t="shared" si="76"/>
        <v/>
      </c>
      <c r="Q469" s="10">
        <f t="shared" si="73"/>
        <v>0</v>
      </c>
      <c r="R469" s="21">
        <f t="shared" si="77"/>
        <v>0</v>
      </c>
    </row>
    <row r="470" spans="1:18" s="9" customFormat="1" x14ac:dyDescent="0.25">
      <c r="A47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cours2",IF(AND(H470&gt;0,H471&gt;0),"en cours",IF(AND(O470=0,P470=0),"",)))))</f>
        <v>0</v>
      </c>
      <c r="B470" s="59"/>
      <c r="C470" s="59"/>
      <c r="D470" s="59"/>
      <c r="E470" s="59"/>
      <c r="F470" s="59"/>
      <c r="G470" s="59"/>
      <c r="H470" s="63"/>
      <c r="I470" s="10"/>
      <c r="J470" s="10" t="str">
        <f t="shared" si="74"/>
        <v/>
      </c>
      <c r="K470" s="10" t="str">
        <f t="shared" si="69"/>
        <v/>
      </c>
      <c r="L470" s="12">
        <f>IF(Tableau6[[#This Row],[Status]]=0,0,IF(Tableau6[[#This Row],[Status]]="en cours2",L469,IF(K470="normal",VLOOKUP(LEFT(D470,1),BDD!$A$9:$N$18,5,FALSE),VLOOKUP(LEFT(D470,1),BDD!$A$9:$N$18,6,FALSE))))</f>
        <v>0</v>
      </c>
      <c r="M470" s="65"/>
      <c r="N470" s="11" t="str">
        <f>IF(H470="","",(E470-(F470+G470))*(1-BDD!C$4))</f>
        <v/>
      </c>
      <c r="O470" s="11" t="str">
        <f t="shared" si="75"/>
        <v/>
      </c>
      <c r="P470" s="11" t="str">
        <f t="shared" si="76"/>
        <v/>
      </c>
      <c r="Q470" s="10">
        <f t="shared" si="73"/>
        <v>0</v>
      </c>
      <c r="R470" s="21">
        <f t="shared" si="77"/>
        <v>0</v>
      </c>
    </row>
    <row r="471" spans="1:18" s="9" customFormat="1" x14ac:dyDescent="0.25">
      <c r="A47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cours2",IF(AND(H471&gt;0,H472&gt;0),"en cours",IF(AND(O471=0,P471=0),"",)))))</f>
        <v>0</v>
      </c>
      <c r="B471" s="59"/>
      <c r="C471" s="59"/>
      <c r="D471" s="59"/>
      <c r="E471" s="59"/>
      <c r="F471" s="59"/>
      <c r="G471" s="59"/>
      <c r="H471" s="63"/>
      <c r="I471" s="10"/>
      <c r="J471" s="10" t="str">
        <f t="shared" si="74"/>
        <v/>
      </c>
      <c r="K471" s="10" t="str">
        <f t="shared" si="69"/>
        <v/>
      </c>
      <c r="L471" s="12">
        <f>IF(Tableau6[[#This Row],[Status]]=0,0,IF(Tableau6[[#This Row],[Status]]="en cours2",L470,IF(K471="normal",VLOOKUP(LEFT(D471,1),BDD!$A$9:$N$18,5,FALSE),VLOOKUP(LEFT(D471,1),BDD!$A$9:$N$18,6,FALSE))))</f>
        <v>0</v>
      </c>
      <c r="M471" s="65"/>
      <c r="N471" s="11" t="str">
        <f>IF(H471="","",(E471-(F471+G471))*(1-BDD!C$4))</f>
        <v/>
      </c>
      <c r="O471" s="11" t="str">
        <f t="shared" si="75"/>
        <v/>
      </c>
      <c r="P471" s="11" t="str">
        <f t="shared" si="76"/>
        <v/>
      </c>
      <c r="Q471" s="10">
        <f t="shared" si="73"/>
        <v>0</v>
      </c>
      <c r="R471" s="21">
        <f t="shared" si="77"/>
        <v>0</v>
      </c>
    </row>
    <row r="472" spans="1:18" s="9" customFormat="1" x14ac:dyDescent="0.25">
      <c r="A47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cours2",IF(AND(H472&gt;0,H473&gt;0),"en cours",IF(AND(O472=0,P472=0),"",)))))</f>
        <v>0</v>
      </c>
      <c r="B472" s="59"/>
      <c r="C472" s="59"/>
      <c r="D472" s="59"/>
      <c r="E472" s="59"/>
      <c r="F472" s="59"/>
      <c r="G472" s="59"/>
      <c r="H472" s="63"/>
      <c r="I472" s="10"/>
      <c r="J472" s="10" t="str">
        <f t="shared" si="74"/>
        <v/>
      </c>
      <c r="K472" s="10" t="str">
        <f t="shared" si="69"/>
        <v/>
      </c>
      <c r="L472" s="12">
        <f>IF(Tableau6[[#This Row],[Status]]=0,0,IF(Tableau6[[#This Row],[Status]]="en cours2",L471,IF(K472="normal",VLOOKUP(LEFT(D472,1),BDD!$A$9:$N$18,5,FALSE),VLOOKUP(LEFT(D472,1),BDD!$A$9:$N$18,6,FALSE))))</f>
        <v>0</v>
      </c>
      <c r="M472" s="65"/>
      <c r="N472" s="11" t="str">
        <f>IF(H472="","",(E472-(F472+G472))*(1-BDD!C$4))</f>
        <v/>
      </c>
      <c r="O472" s="11" t="str">
        <f t="shared" si="75"/>
        <v/>
      </c>
      <c r="P472" s="11" t="str">
        <f t="shared" si="76"/>
        <v/>
      </c>
      <c r="Q472" s="10">
        <f t="shared" si="73"/>
        <v>0</v>
      </c>
      <c r="R472" s="21">
        <f t="shared" si="77"/>
        <v>0</v>
      </c>
    </row>
    <row r="473" spans="1:18" s="9" customFormat="1" x14ac:dyDescent="0.25">
      <c r="A47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cours2",IF(AND(H473&gt;0,H474&gt;0),"en cours",IF(AND(O473=0,P473=0),"",)))))</f>
        <v>0</v>
      </c>
      <c r="B473" s="59"/>
      <c r="C473" s="59"/>
      <c r="D473" s="59"/>
      <c r="E473" s="59"/>
      <c r="F473" s="59"/>
      <c r="G473" s="59"/>
      <c r="H473" s="63"/>
      <c r="I473" s="10"/>
      <c r="J473" s="10" t="str">
        <f t="shared" si="74"/>
        <v/>
      </c>
      <c r="K473" s="10" t="str">
        <f t="shared" si="69"/>
        <v/>
      </c>
      <c r="L473" s="12">
        <f>IF(Tableau6[[#This Row],[Status]]=0,0,IF(Tableau6[[#This Row],[Status]]="en cours2",L472,IF(K473="normal",VLOOKUP(LEFT(D473,1),BDD!$A$9:$N$18,5,FALSE),VLOOKUP(LEFT(D473,1),BDD!$A$9:$N$18,6,FALSE))))</f>
        <v>0</v>
      </c>
      <c r="M473" s="65"/>
      <c r="N473" s="11" t="str">
        <f>IF(H473="","",(E473-(F473+G473))*(1-BDD!C$4))</f>
        <v/>
      </c>
      <c r="O473" s="11" t="str">
        <f t="shared" si="75"/>
        <v/>
      </c>
      <c r="P473" s="11" t="str">
        <f t="shared" si="76"/>
        <v/>
      </c>
      <c r="Q473" s="10">
        <f t="shared" si="73"/>
        <v>0</v>
      </c>
      <c r="R473" s="21">
        <f t="shared" si="77"/>
        <v>0</v>
      </c>
    </row>
    <row r="474" spans="1:18" s="9" customFormat="1" x14ac:dyDescent="0.25">
      <c r="A47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cours2",IF(AND(H474&gt;0,H475&gt;0),"en cours",IF(AND(O474=0,P474=0),"",)))))</f>
        <v>0</v>
      </c>
      <c r="B474" s="59"/>
      <c r="C474" s="59"/>
      <c r="D474" s="59"/>
      <c r="E474" s="63"/>
      <c r="F474" s="63"/>
      <c r="G474" s="59"/>
      <c r="H474" s="63"/>
      <c r="I474" s="10"/>
      <c r="J474" s="10" t="str">
        <f t="shared" si="74"/>
        <v/>
      </c>
      <c r="K474" s="10" t="str">
        <f t="shared" si="69"/>
        <v/>
      </c>
      <c r="L474" s="12">
        <f>IF(Tableau6[[#This Row],[Status]]=0,0,IF(Tableau6[[#This Row],[Status]]="en cours2",L473,IF(K474="normal",VLOOKUP(LEFT(D474,1),BDD!$A$9:$N$18,5,FALSE),VLOOKUP(LEFT(D474,1),BDD!$A$9:$N$18,6,FALSE))))</f>
        <v>0</v>
      </c>
      <c r="M474" s="65"/>
      <c r="N474" s="11" t="str">
        <f>IF(H474="","",(E474-(F474+G474))*(1-BDD!C$4))</f>
        <v/>
      </c>
      <c r="O474" s="11" t="str">
        <f t="shared" si="75"/>
        <v/>
      </c>
      <c r="P474" s="11" t="str">
        <f t="shared" si="76"/>
        <v/>
      </c>
      <c r="Q474" s="10">
        <f t="shared" si="73"/>
        <v>0</v>
      </c>
      <c r="R474" s="21">
        <f t="shared" si="77"/>
        <v>0</v>
      </c>
    </row>
    <row r="475" spans="1:18" s="9" customFormat="1" x14ac:dyDescent="0.25">
      <c r="A47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cours2",IF(AND(H475&gt;0,H476&gt;0),"en cours",IF(AND(O475=0,P475=0),"",)))))</f>
        <v>0</v>
      </c>
      <c r="B475" s="59"/>
      <c r="C475" s="59"/>
      <c r="D475" s="59"/>
      <c r="E475" s="59"/>
      <c r="F475" s="59"/>
      <c r="G475" s="59"/>
      <c r="H475" s="63"/>
      <c r="I475" s="10"/>
      <c r="J475" s="10" t="str">
        <f t="shared" si="74"/>
        <v/>
      </c>
      <c r="K475" s="10" t="str">
        <f t="shared" si="69"/>
        <v/>
      </c>
      <c r="L475" s="12">
        <f>IF(Tableau6[[#This Row],[Status]]=0,0,IF(Tableau6[[#This Row],[Status]]="en cours2",L474,IF(K475="normal",VLOOKUP(LEFT(D475,1),BDD!$A$9:$N$18,5,FALSE),VLOOKUP(LEFT(D475,1),BDD!$A$9:$N$18,6,FALSE))))</f>
        <v>0</v>
      </c>
      <c r="M475" s="65"/>
      <c r="N475" s="11" t="str">
        <f>IF(H475="","",(E475-(F475+G475))*(1-BDD!C$4))</f>
        <v/>
      </c>
      <c r="O475" s="11" t="str">
        <f t="shared" si="75"/>
        <v/>
      </c>
      <c r="P475" s="11" t="str">
        <f t="shared" si="76"/>
        <v/>
      </c>
      <c r="Q475" s="10">
        <f t="shared" si="73"/>
        <v>0</v>
      </c>
      <c r="R475" s="21">
        <f t="shared" si="77"/>
        <v>0</v>
      </c>
    </row>
    <row r="476" spans="1:18" s="9" customFormat="1" x14ac:dyDescent="0.25">
      <c r="A47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cours2",IF(AND(H476&gt;0,H477&gt;0),"en cours",IF(AND(O476=0,P476=0),"",)))))</f>
        <v>0</v>
      </c>
      <c r="B476" s="59"/>
      <c r="C476" s="59"/>
      <c r="D476" s="59"/>
      <c r="E476" s="63"/>
      <c r="F476" s="63"/>
      <c r="G476" s="59"/>
      <c r="H476" s="63"/>
      <c r="I476" s="10"/>
      <c r="J476" s="10" t="str">
        <f t="shared" si="74"/>
        <v/>
      </c>
      <c r="K476" s="10" t="str">
        <f t="shared" si="69"/>
        <v/>
      </c>
      <c r="L476" s="12">
        <f>IF(Tableau6[[#This Row],[Status]]=0,0,IF(Tableau6[[#This Row],[Status]]="en cours2",L475,IF(K476="normal",VLOOKUP(LEFT(D476,1),BDD!$A$9:$N$18,5,FALSE),VLOOKUP(LEFT(D476,1),BDD!$A$9:$N$18,6,FALSE))))</f>
        <v>0</v>
      </c>
      <c r="M476" s="65"/>
      <c r="N476" s="11" t="str">
        <f>IF(H476="","",(E476-(F476+G476))*(1-BDD!C$4))</f>
        <v/>
      </c>
      <c r="O476" s="11" t="str">
        <f t="shared" si="75"/>
        <v/>
      </c>
      <c r="P476" s="11" t="str">
        <f t="shared" si="76"/>
        <v/>
      </c>
      <c r="Q476" s="10">
        <f t="shared" si="73"/>
        <v>0</v>
      </c>
      <c r="R476" s="21">
        <f t="shared" si="77"/>
        <v>0</v>
      </c>
    </row>
    <row r="477" spans="1:18" s="9" customFormat="1" x14ac:dyDescent="0.25">
      <c r="A47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cours2",IF(AND(H477&gt;0,H478&gt;0),"en cours",IF(AND(O477=0,P477=0),"",)))))</f>
        <v>0</v>
      </c>
      <c r="B477" s="59"/>
      <c r="C477" s="59"/>
      <c r="D477" s="59"/>
      <c r="E477" s="59"/>
      <c r="F477" s="59"/>
      <c r="G477" s="59"/>
      <c r="H477" s="63"/>
      <c r="I477" s="10"/>
      <c r="J477" s="10" t="str">
        <f t="shared" si="74"/>
        <v/>
      </c>
      <c r="K477" s="10" t="str">
        <f t="shared" si="69"/>
        <v/>
      </c>
      <c r="L477" s="12">
        <f>IF(Tableau6[[#This Row],[Status]]=0,0,IF(Tableau6[[#This Row],[Status]]="en cours2",L476,IF(K477="normal",VLOOKUP(LEFT(D477,1),BDD!$A$9:$N$18,5,FALSE),VLOOKUP(LEFT(D477,1),BDD!$A$9:$N$18,6,FALSE))))</f>
        <v>0</v>
      </c>
      <c r="M477" s="65"/>
      <c r="N477" s="11" t="str">
        <f>IF(H477="","",(E477-(F477+G477))*(1-BDD!C$4))</f>
        <v/>
      </c>
      <c r="O477" s="11" t="str">
        <f t="shared" si="75"/>
        <v/>
      </c>
      <c r="P477" s="11" t="str">
        <f t="shared" si="76"/>
        <v/>
      </c>
      <c r="Q477" s="10">
        <f t="shared" si="73"/>
        <v>0</v>
      </c>
      <c r="R477" s="21">
        <f t="shared" si="77"/>
        <v>0</v>
      </c>
    </row>
    <row r="478" spans="1:18" s="9" customFormat="1" x14ac:dyDescent="0.25">
      <c r="A47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cours2",IF(AND(H478&gt;0,H479&gt;0),"en cours",IF(AND(O478=0,P478=0),"",)))))</f>
        <v>0</v>
      </c>
      <c r="B478" s="59"/>
      <c r="C478" s="59"/>
      <c r="D478" s="59"/>
      <c r="E478" s="63"/>
      <c r="F478" s="63"/>
      <c r="G478" s="59"/>
      <c r="H478" s="63"/>
      <c r="I478" s="10"/>
      <c r="J478" s="10" t="str">
        <f t="shared" si="74"/>
        <v/>
      </c>
      <c r="K478" s="10" t="str">
        <f t="shared" si="69"/>
        <v/>
      </c>
      <c r="L478" s="12">
        <f>IF(Tableau6[[#This Row],[Status]]=0,0,IF(Tableau6[[#This Row],[Status]]="en cours2",L477,IF(K478="normal",VLOOKUP(LEFT(D478,1),BDD!$A$9:$N$18,5,FALSE),VLOOKUP(LEFT(D478,1),BDD!$A$9:$N$18,6,FALSE))))</f>
        <v>0</v>
      </c>
      <c r="M478" s="65"/>
      <c r="N478" s="11" t="str">
        <f>IF(H478="","",(E478-(F478+G478))*(1-BDD!C$4))</f>
        <v/>
      </c>
      <c r="O478" s="11" t="str">
        <f t="shared" si="75"/>
        <v/>
      </c>
      <c r="P478" s="11" t="str">
        <f t="shared" si="76"/>
        <v/>
      </c>
      <c r="Q478" s="10">
        <f t="shared" si="73"/>
        <v>0</v>
      </c>
      <c r="R478" s="21">
        <f t="shared" si="77"/>
        <v>0</v>
      </c>
    </row>
    <row r="479" spans="1:18" s="9" customFormat="1" x14ac:dyDescent="0.25">
      <c r="A47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cours2",IF(AND(H479&gt;0,H480&gt;0),"en cours",IF(AND(O479=0,P479=0),"",)))))</f>
        <v>0</v>
      </c>
      <c r="B479" s="59"/>
      <c r="C479" s="59"/>
      <c r="D479" s="59"/>
      <c r="E479" s="59"/>
      <c r="F479" s="59"/>
      <c r="G479" s="59"/>
      <c r="H479" s="63"/>
      <c r="I479" s="10"/>
      <c r="J479" s="10" t="str">
        <f t="shared" si="74"/>
        <v/>
      </c>
      <c r="K479" s="10" t="str">
        <f t="shared" si="69"/>
        <v/>
      </c>
      <c r="L479" s="12">
        <f>IF(Tableau6[[#This Row],[Status]]=0,0,IF(Tableau6[[#This Row],[Status]]="en cours2",L478,IF(K479="normal",VLOOKUP(LEFT(D479,1),BDD!$A$9:$N$18,5,FALSE),VLOOKUP(LEFT(D479,1),BDD!$A$9:$N$18,6,FALSE))))</f>
        <v>0</v>
      </c>
      <c r="M479" s="65"/>
      <c r="N479" s="11" t="str">
        <f>IF(H479="","",(E479-(F479+G479))*(1-BDD!C$4))</f>
        <v/>
      </c>
      <c r="O479" s="11" t="str">
        <f t="shared" si="75"/>
        <v/>
      </c>
      <c r="P479" s="11" t="str">
        <f t="shared" si="76"/>
        <v/>
      </c>
      <c r="Q479" s="10">
        <f t="shared" si="73"/>
        <v>0</v>
      </c>
      <c r="R479" s="21">
        <f t="shared" si="77"/>
        <v>0</v>
      </c>
    </row>
    <row r="480" spans="1:18" s="9" customFormat="1" x14ac:dyDescent="0.25">
      <c r="A48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cours2",IF(AND(H480&gt;0,H481&gt;0),"en cours",IF(AND(O480=0,P480=0),"",)))))</f>
        <v>0</v>
      </c>
      <c r="B480" s="59"/>
      <c r="C480" s="59"/>
      <c r="D480" s="59"/>
      <c r="E480" s="63"/>
      <c r="F480" s="63"/>
      <c r="G480" s="63"/>
      <c r="H480" s="63"/>
      <c r="I480" s="10"/>
      <c r="J480" s="10" t="str">
        <f t="shared" si="74"/>
        <v/>
      </c>
      <c r="K480" s="10" t="str">
        <f t="shared" si="69"/>
        <v/>
      </c>
      <c r="L480" s="12">
        <f>IF(Tableau6[[#This Row],[Status]]=0,0,IF(Tableau6[[#This Row],[Status]]="en cours2",L479,IF(K480="normal",VLOOKUP(LEFT(D480,1),BDD!$A$9:$N$18,5,FALSE),VLOOKUP(LEFT(D480,1),BDD!$A$9:$N$18,6,FALSE))))</f>
        <v>0</v>
      </c>
      <c r="M480" s="65"/>
      <c r="N480" s="11" t="str">
        <f>IF(H480="","",(E480-(F480+G480))*(1-BDD!C$4))</f>
        <v/>
      </c>
      <c r="O480" s="11" t="str">
        <f t="shared" si="75"/>
        <v/>
      </c>
      <c r="P480" s="11" t="str">
        <f t="shared" si="76"/>
        <v/>
      </c>
      <c r="Q480" s="10">
        <f t="shared" si="73"/>
        <v>0</v>
      </c>
      <c r="R480" s="21">
        <f t="shared" si="77"/>
        <v>0</v>
      </c>
    </row>
    <row r="481" spans="1:19" s="9" customFormat="1" x14ac:dyDescent="0.25">
      <c r="A48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cours2",IF(AND(H481&gt;0,H482&gt;0),"en cours",IF(AND(O481=0,P481=0),"",)))))</f>
        <v>0</v>
      </c>
      <c r="B481" s="59"/>
      <c r="C481" s="59"/>
      <c r="D481" s="59"/>
      <c r="E481" s="59"/>
      <c r="F481" s="63"/>
      <c r="G481" s="63"/>
      <c r="H481" s="63"/>
      <c r="I481" s="10"/>
      <c r="J481" s="10" t="str">
        <f t="shared" si="74"/>
        <v/>
      </c>
      <c r="K481" s="10" t="str">
        <f t="shared" si="69"/>
        <v/>
      </c>
      <c r="L481" s="12">
        <f>IF(Tableau6[[#This Row],[Status]]=0,0,IF(Tableau6[[#This Row],[Status]]="en cours2",L480,IF(K481="normal",VLOOKUP(LEFT(D481,1),BDD!$A$9:$N$18,5,FALSE),VLOOKUP(LEFT(D481,1),BDD!$A$9:$N$18,6,FALSE))))</f>
        <v>0</v>
      </c>
      <c r="M481" s="65"/>
      <c r="N481" s="11" t="str">
        <f>IF(H481="","",(E481-(F481+G481))*(1-BDD!C$4))</f>
        <v/>
      </c>
      <c r="O481" s="11" t="str">
        <f t="shared" si="75"/>
        <v/>
      </c>
      <c r="P481" s="11" t="str">
        <f t="shared" si="76"/>
        <v/>
      </c>
      <c r="Q481" s="10">
        <f t="shared" si="73"/>
        <v>0</v>
      </c>
      <c r="R481" s="21">
        <f t="shared" si="77"/>
        <v>0</v>
      </c>
    </row>
    <row r="482" spans="1:19" s="9" customFormat="1" x14ac:dyDescent="0.25">
      <c r="A48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cours2",IF(AND(H482&gt;0,H483&gt;0),"en cours",IF(AND(O482=0,P482=0),"",)))))</f>
        <v>0</v>
      </c>
      <c r="B482" s="59"/>
      <c r="C482" s="59"/>
      <c r="D482" s="59"/>
      <c r="E482" s="63"/>
      <c r="F482" s="63"/>
      <c r="G482" s="63"/>
      <c r="H482" s="63"/>
      <c r="I482" s="10"/>
      <c r="J482" s="10" t="str">
        <f t="shared" si="74"/>
        <v/>
      </c>
      <c r="K482" s="10" t="str">
        <f t="shared" si="69"/>
        <v/>
      </c>
      <c r="L482" s="12">
        <f>IF(Tableau6[[#This Row],[Status]]=0,0,IF(Tableau6[[#This Row],[Status]]="en cours2",L481,IF(K482="normal",VLOOKUP(LEFT(D482,1),BDD!$A$9:$N$18,5,FALSE),VLOOKUP(LEFT(D482,1),BDD!$A$9:$N$18,6,FALSE))))</f>
        <v>0</v>
      </c>
      <c r="M482" s="65"/>
      <c r="N482" s="11" t="str">
        <f>IF(H482="","",(E482-(F482+G482))*(1-BDD!C$4))</f>
        <v/>
      </c>
      <c r="O482" s="11" t="str">
        <f t="shared" si="75"/>
        <v/>
      </c>
      <c r="P482" s="11" t="str">
        <f t="shared" si="76"/>
        <v/>
      </c>
      <c r="Q482" s="10">
        <f t="shared" si="73"/>
        <v>0</v>
      </c>
      <c r="R482" s="21">
        <f t="shared" si="77"/>
        <v>0</v>
      </c>
    </row>
    <row r="483" spans="1:19" x14ac:dyDescent="0.25">
      <c r="A48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cours2",IF(AND(H483&gt;0,H484&gt;0),"en cours",IF(AND(O483=0,P483=0),"",)))))</f>
        <v>0</v>
      </c>
      <c r="B483" s="59"/>
      <c r="C483" s="59"/>
      <c r="D483" s="59"/>
      <c r="E483" s="59"/>
      <c r="F483" s="63"/>
      <c r="G483" s="63"/>
      <c r="H483" s="63"/>
      <c r="I483" s="10"/>
      <c r="J483" s="10" t="str">
        <f t="shared" si="74"/>
        <v/>
      </c>
      <c r="K483" s="10" t="str">
        <f t="shared" si="69"/>
        <v/>
      </c>
      <c r="L483" s="12">
        <f>IF(Tableau6[[#This Row],[Status]]=0,0,IF(Tableau6[[#This Row],[Status]]="en cours2",L482,IF(K483="normal",VLOOKUP(LEFT(D483,1),BDD!$A$9:$N$18,5,FALSE),VLOOKUP(LEFT(D483,1),BDD!$A$9:$N$18,6,FALSE))))</f>
        <v>0</v>
      </c>
      <c r="M483" s="65"/>
      <c r="N483" s="11" t="str">
        <f>IF(H483="","",(E483-(F483+G483))*(1-BDD!C$4))</f>
        <v/>
      </c>
      <c r="O483" s="11" t="str">
        <f t="shared" si="75"/>
        <v/>
      </c>
      <c r="P483" s="11" t="str">
        <f t="shared" si="76"/>
        <v/>
      </c>
      <c r="Q483" s="10">
        <f t="shared" si="73"/>
        <v>0</v>
      </c>
      <c r="R483" s="21">
        <f t="shared" si="77"/>
        <v>0</v>
      </c>
      <c r="S483"/>
    </row>
    <row r="484" spans="1:19" x14ac:dyDescent="0.25">
      <c r="A48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cours2",IF(AND(H484&gt;0,H485&gt;0),"en cours",IF(AND(O484=0,P484=0),"",)))))</f>
        <v>0</v>
      </c>
      <c r="B484" s="59"/>
      <c r="C484" s="59"/>
      <c r="D484" s="59"/>
      <c r="E484" s="63"/>
      <c r="F484" s="59"/>
      <c r="G484" s="59"/>
      <c r="H484" s="63"/>
      <c r="I484" s="10"/>
      <c r="J484" s="10" t="str">
        <f t="shared" ref="J484:J519" si="78">IF(D484="","",A$418)</f>
        <v/>
      </c>
      <c r="K484" s="10" t="str">
        <f t="shared" ref="K484:K519" si="79">IF(C484="","",IF(AND(F485&gt;0,F485=F484,OR(AND(G485&gt;=0,G485=G484))),"exclu",IF(OR(F484&lt;&gt;0,G484&lt;&gt;0),"normal","exclu")))</f>
        <v/>
      </c>
      <c r="L484" s="12">
        <f>IF(Tableau6[[#This Row],[Status]]=0,0,IF(Tableau6[[#This Row],[Status]]="en cours2",L483,IF(K484="normal",VLOOKUP(LEFT(D484,1),BDD!$A$9:$N$18,5,FALSE),VLOOKUP(LEFT(D484,1),BDD!$A$9:$N$18,6,FALSE))))</f>
        <v>0</v>
      </c>
      <c r="M484" s="65"/>
      <c r="N484" s="11" t="str">
        <f>IF(H484="","",(E484-(F484+G484))*(1-BDD!C$4))</f>
        <v/>
      </c>
      <c r="O484" s="11" t="str">
        <f t="shared" ref="O484:O519" si="80">IF(C484&lt;&gt;"",F485,"")</f>
        <v/>
      </c>
      <c r="P484" s="11" t="str">
        <f t="shared" ref="P484:P519" si="81">IF(C484&lt;&gt;"",G485,"")</f>
        <v/>
      </c>
      <c r="Q484" s="10">
        <f t="shared" si="73"/>
        <v>0</v>
      </c>
      <c r="R484" s="21">
        <f t="shared" ref="R484:R515" si="82">IF(OR(L484="",C484=""),0,Q484/1000*IF(M484=0,L484,M484))</f>
        <v>0</v>
      </c>
      <c r="S484"/>
    </row>
    <row r="485" spans="1:19" x14ac:dyDescent="0.25">
      <c r="A48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cours2",IF(AND(H485&gt;0,H486&gt;0),"en cours",IF(AND(O485=0,P485=0),"",)))))</f>
        <v>0</v>
      </c>
      <c r="B485" s="59"/>
      <c r="C485" s="59"/>
      <c r="D485" s="59"/>
      <c r="E485" s="59"/>
      <c r="F485" s="59"/>
      <c r="G485" s="59"/>
      <c r="H485" s="63"/>
      <c r="I485" s="10"/>
      <c r="J485" s="10" t="str">
        <f t="shared" si="78"/>
        <v/>
      </c>
      <c r="K485" s="10" t="str">
        <f t="shared" si="79"/>
        <v/>
      </c>
      <c r="L485" s="12">
        <f>IF(Tableau6[[#This Row],[Status]]=0,0,IF(Tableau6[[#This Row],[Status]]="en cours2",L484,IF(K485="normal",VLOOKUP(LEFT(D485,1),BDD!$A$9:$N$18,5,FALSE),VLOOKUP(LEFT(D485,1),BDD!$A$9:$N$18,6,FALSE))))</f>
        <v>0</v>
      </c>
      <c r="M485" s="65"/>
      <c r="N485" s="11" t="str">
        <f>IF(H485="","",(E485-(F485+G485))*(1-BDD!C$4))</f>
        <v/>
      </c>
      <c r="O485" s="11" t="str">
        <f t="shared" si="80"/>
        <v/>
      </c>
      <c r="P485" s="11" t="str">
        <f t="shared" si="81"/>
        <v/>
      </c>
      <c r="Q485" s="10">
        <f t="shared" ref="Q485:Q519" si="83">IF(C485="",0,IF(AND(O485=0,P485=0),0,SUM(O485)/12))</f>
        <v>0</v>
      </c>
      <c r="R485" s="21">
        <f t="shared" si="82"/>
        <v>0</v>
      </c>
      <c r="S485"/>
    </row>
    <row r="486" spans="1:19" x14ac:dyDescent="0.25">
      <c r="A48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cours2",IF(AND(H486&gt;0,H487&gt;0),"en cours",IF(AND(O486=0,P486=0),"",)))))</f>
        <v>0</v>
      </c>
      <c r="B486" s="59"/>
      <c r="C486" s="59"/>
      <c r="D486" s="59"/>
      <c r="E486" s="63"/>
      <c r="F486" s="59"/>
      <c r="G486" s="59"/>
      <c r="H486" s="63"/>
      <c r="I486" s="10"/>
      <c r="J486" s="10" t="str">
        <f t="shared" si="78"/>
        <v/>
      </c>
      <c r="K486" s="10" t="str">
        <f t="shared" si="79"/>
        <v/>
      </c>
      <c r="L486" s="12">
        <f>IF(Tableau6[[#This Row],[Status]]=0,0,IF(Tableau6[[#This Row],[Status]]="en cours2",L485,IF(K486="normal",VLOOKUP(LEFT(D486,1),BDD!$A$9:$N$18,5,FALSE),VLOOKUP(LEFT(D486,1),BDD!$A$9:$N$18,6,FALSE))))</f>
        <v>0</v>
      </c>
      <c r="M486" s="65"/>
      <c r="N486" s="11" t="str">
        <f>IF(H486="","",(E486-(F486+G486))*(1-BDD!C$4))</f>
        <v/>
      </c>
      <c r="O486" s="11" t="str">
        <f t="shared" si="80"/>
        <v/>
      </c>
      <c r="P486" s="11" t="str">
        <f t="shared" si="81"/>
        <v/>
      </c>
      <c r="Q486" s="10">
        <f t="shared" si="83"/>
        <v>0</v>
      </c>
      <c r="R486" s="21">
        <f t="shared" si="82"/>
        <v>0</v>
      </c>
      <c r="S486"/>
    </row>
    <row r="487" spans="1:19" x14ac:dyDescent="0.25">
      <c r="A48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cours2",IF(AND(H487&gt;0,H488&gt;0),"en cours",IF(AND(O487=0,P487=0),"",)))))</f>
        <v>0</v>
      </c>
      <c r="B487" s="59"/>
      <c r="C487" s="59"/>
      <c r="D487" s="59"/>
      <c r="E487" s="59"/>
      <c r="F487" s="59"/>
      <c r="G487" s="59"/>
      <c r="H487" s="63"/>
      <c r="I487" s="10"/>
      <c r="J487" s="10" t="str">
        <f t="shared" si="78"/>
        <v/>
      </c>
      <c r="K487" s="10" t="str">
        <f t="shared" si="79"/>
        <v/>
      </c>
      <c r="L487" s="12">
        <f>IF(Tableau6[[#This Row],[Status]]=0,0,IF(Tableau6[[#This Row],[Status]]="en cours2",L486,IF(K487="normal",VLOOKUP(LEFT(D487,1),BDD!$A$9:$N$18,5,FALSE),VLOOKUP(LEFT(D487,1),BDD!$A$9:$N$18,6,FALSE))))</f>
        <v>0</v>
      </c>
      <c r="M487" s="65"/>
      <c r="N487" s="11" t="str">
        <f>IF(H487="","",(E487-(F487+G487))*(1-BDD!C$4))</f>
        <v/>
      </c>
      <c r="O487" s="11" t="str">
        <f t="shared" si="80"/>
        <v/>
      </c>
      <c r="P487" s="11" t="str">
        <f t="shared" si="81"/>
        <v/>
      </c>
      <c r="Q487" s="10">
        <f t="shared" si="83"/>
        <v>0</v>
      </c>
      <c r="R487" s="21">
        <f t="shared" si="82"/>
        <v>0</v>
      </c>
      <c r="S487"/>
    </row>
    <row r="488" spans="1:19" x14ac:dyDescent="0.25">
      <c r="A48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cours2",IF(AND(H488&gt;0,H489&gt;0),"en cours",IF(AND(O488=0,P488=0),"",)))))</f>
        <v>0</v>
      </c>
      <c r="B488" s="59"/>
      <c r="C488" s="59"/>
      <c r="D488" s="59"/>
      <c r="E488" s="59"/>
      <c r="F488" s="59"/>
      <c r="G488" s="59"/>
      <c r="H488" s="63"/>
      <c r="I488" s="10"/>
      <c r="J488" s="10" t="str">
        <f t="shared" si="78"/>
        <v/>
      </c>
      <c r="K488" s="10" t="str">
        <f t="shared" si="79"/>
        <v/>
      </c>
      <c r="L488" s="12">
        <f>IF(Tableau6[[#This Row],[Status]]=0,0,IF(Tableau6[[#This Row],[Status]]="en cours2",L487,IF(K488="normal",VLOOKUP(LEFT(D488,1),BDD!$A$9:$N$18,5,FALSE),VLOOKUP(LEFT(D488,1),BDD!$A$9:$N$18,6,FALSE))))</f>
        <v>0</v>
      </c>
      <c r="M488" s="65"/>
      <c r="N488" s="11" t="str">
        <f>IF(H488="","",(E488-(F488+G488))*(1-BDD!C$4))</f>
        <v/>
      </c>
      <c r="O488" s="11" t="str">
        <f t="shared" si="80"/>
        <v/>
      </c>
      <c r="P488" s="11" t="str">
        <f t="shared" si="81"/>
        <v/>
      </c>
      <c r="Q488" s="10">
        <f t="shared" si="83"/>
        <v>0</v>
      </c>
      <c r="R488" s="21">
        <f t="shared" si="82"/>
        <v>0</v>
      </c>
      <c r="S488"/>
    </row>
    <row r="489" spans="1:19" x14ac:dyDescent="0.25">
      <c r="A48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cours2",IF(AND(H489&gt;0,H490&gt;0),"en cours",IF(AND(O489=0,P489=0),"",)))))</f>
        <v>0</v>
      </c>
      <c r="B489" s="59"/>
      <c r="C489" s="59"/>
      <c r="D489" s="59"/>
      <c r="E489" s="59"/>
      <c r="F489" s="59"/>
      <c r="G489" s="59"/>
      <c r="H489" s="63"/>
      <c r="I489" s="10"/>
      <c r="J489" s="10" t="str">
        <f t="shared" si="78"/>
        <v/>
      </c>
      <c r="K489" s="10" t="str">
        <f t="shared" si="79"/>
        <v/>
      </c>
      <c r="L489" s="12">
        <f>IF(Tableau6[[#This Row],[Status]]=0,0,IF(Tableau6[[#This Row],[Status]]="en cours2",L488,IF(K489="normal",VLOOKUP(LEFT(D489,1),BDD!$A$9:$N$18,5,FALSE),VLOOKUP(LEFT(D489,1),BDD!$A$9:$N$18,6,FALSE))))</f>
        <v>0</v>
      </c>
      <c r="M489" s="65"/>
      <c r="N489" s="11" t="str">
        <f>IF(H489="","",(E489-(F489+G489))*(1-BDD!C$4))</f>
        <v/>
      </c>
      <c r="O489" s="11" t="str">
        <f t="shared" si="80"/>
        <v/>
      </c>
      <c r="P489" s="11" t="str">
        <f t="shared" si="81"/>
        <v/>
      </c>
      <c r="Q489" s="10">
        <f t="shared" si="83"/>
        <v>0</v>
      </c>
      <c r="R489" s="21">
        <f t="shared" si="82"/>
        <v>0</v>
      </c>
      <c r="S489"/>
    </row>
    <row r="490" spans="1:19" x14ac:dyDescent="0.25">
      <c r="A49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cours2",IF(AND(H490&gt;0,H491&gt;0),"en cours",IF(AND(O490=0,P490=0),"",)))))</f>
        <v>0</v>
      </c>
      <c r="B490" s="59"/>
      <c r="C490" s="59"/>
      <c r="D490" s="59"/>
      <c r="E490" s="59"/>
      <c r="F490" s="59"/>
      <c r="G490" s="59"/>
      <c r="H490" s="63"/>
      <c r="I490" s="10"/>
      <c r="J490" s="10" t="str">
        <f t="shared" si="78"/>
        <v/>
      </c>
      <c r="K490" s="10" t="str">
        <f t="shared" si="79"/>
        <v/>
      </c>
      <c r="L490" s="12">
        <f>IF(Tableau6[[#This Row],[Status]]=0,0,IF(Tableau6[[#This Row],[Status]]="en cours2",L489,IF(K490="normal",VLOOKUP(LEFT(D490,1),BDD!$A$9:$N$18,5,FALSE),VLOOKUP(LEFT(D490,1),BDD!$A$9:$N$18,6,FALSE))))</f>
        <v>0</v>
      </c>
      <c r="M490" s="65"/>
      <c r="N490" s="11" t="str">
        <f>IF(H490="","",(E490-(F490+G490))*(1-BDD!C$4))</f>
        <v/>
      </c>
      <c r="O490" s="11" t="str">
        <f t="shared" si="80"/>
        <v/>
      </c>
      <c r="P490" s="11" t="str">
        <f t="shared" si="81"/>
        <v/>
      </c>
      <c r="Q490" s="10">
        <f t="shared" si="83"/>
        <v>0</v>
      </c>
      <c r="R490" s="21">
        <f t="shared" si="82"/>
        <v>0</v>
      </c>
      <c r="S490"/>
    </row>
    <row r="491" spans="1:19" x14ac:dyDescent="0.25">
      <c r="A49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cours2",IF(AND(H491&gt;0,H492&gt;0),"en cours",IF(AND(O491=0,P491=0),"",)))))</f>
        <v>0</v>
      </c>
      <c r="B491" s="59"/>
      <c r="C491" s="59"/>
      <c r="D491" s="59"/>
      <c r="E491" s="59"/>
      <c r="F491" s="59"/>
      <c r="G491" s="59"/>
      <c r="H491" s="63"/>
      <c r="I491" s="10"/>
      <c r="J491" s="10" t="str">
        <f t="shared" si="78"/>
        <v/>
      </c>
      <c r="K491" s="10" t="str">
        <f t="shared" si="79"/>
        <v/>
      </c>
      <c r="L491" s="12">
        <f>IF(Tableau6[[#This Row],[Status]]=0,0,IF(Tableau6[[#This Row],[Status]]="en cours2",L490,IF(K491="normal",VLOOKUP(LEFT(D491,1),BDD!$A$9:$N$18,5,FALSE),VLOOKUP(LEFT(D491,1),BDD!$A$9:$N$18,6,FALSE))))</f>
        <v>0</v>
      </c>
      <c r="M491" s="65"/>
      <c r="N491" s="11" t="str">
        <f>IF(H491="","",(E491-(F491+G491))*(1-BDD!C$4))</f>
        <v/>
      </c>
      <c r="O491" s="11" t="str">
        <f t="shared" si="80"/>
        <v/>
      </c>
      <c r="P491" s="11" t="str">
        <f t="shared" si="81"/>
        <v/>
      </c>
      <c r="Q491" s="10">
        <f t="shared" si="83"/>
        <v>0</v>
      </c>
      <c r="R491" s="21">
        <f t="shared" si="82"/>
        <v>0</v>
      </c>
      <c r="S491"/>
    </row>
    <row r="492" spans="1:19" x14ac:dyDescent="0.25">
      <c r="A49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cours2",IF(AND(H492&gt;0,H493&gt;0),"en cours",IF(AND(O492=0,P492=0),"",)))))</f>
        <v>0</v>
      </c>
      <c r="B492" s="59"/>
      <c r="C492" s="59"/>
      <c r="D492" s="59"/>
      <c r="E492" s="59"/>
      <c r="F492" s="59"/>
      <c r="G492" s="59"/>
      <c r="H492" s="63"/>
      <c r="I492" s="10"/>
      <c r="J492" s="10" t="str">
        <f t="shared" si="78"/>
        <v/>
      </c>
      <c r="K492" s="10" t="str">
        <f t="shared" si="79"/>
        <v/>
      </c>
      <c r="L492" s="12">
        <f>IF(Tableau6[[#This Row],[Status]]=0,0,IF(Tableau6[[#This Row],[Status]]="en cours2",L491,IF(K492="normal",VLOOKUP(LEFT(D492,1),BDD!$A$9:$N$18,5,FALSE),VLOOKUP(LEFT(D492,1),BDD!$A$9:$N$18,6,FALSE))))</f>
        <v>0</v>
      </c>
      <c r="M492" s="65"/>
      <c r="N492" s="11" t="str">
        <f>IF(H492="","",(E492-(F492+G492))*(1-BDD!C$4))</f>
        <v/>
      </c>
      <c r="O492" s="11" t="str">
        <f t="shared" si="80"/>
        <v/>
      </c>
      <c r="P492" s="11" t="str">
        <f t="shared" si="81"/>
        <v/>
      </c>
      <c r="Q492" s="10">
        <f t="shared" si="83"/>
        <v>0</v>
      </c>
      <c r="R492" s="21">
        <f t="shared" si="82"/>
        <v>0</v>
      </c>
      <c r="S492"/>
    </row>
    <row r="493" spans="1:19" x14ac:dyDescent="0.25">
      <c r="A49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cours2",IF(AND(H493&gt;0,H494&gt;0),"en cours",IF(AND(O493=0,P493=0),"",)))))</f>
        <v>0</v>
      </c>
      <c r="B493" s="59"/>
      <c r="C493" s="59"/>
      <c r="D493" s="59"/>
      <c r="E493" s="59"/>
      <c r="F493" s="59"/>
      <c r="G493" s="59"/>
      <c r="H493" s="63"/>
      <c r="I493" s="10"/>
      <c r="J493" s="10" t="str">
        <f t="shared" si="78"/>
        <v/>
      </c>
      <c r="K493" s="10" t="str">
        <f t="shared" si="79"/>
        <v/>
      </c>
      <c r="L493" s="12">
        <f>IF(Tableau6[[#This Row],[Status]]=0,0,IF(Tableau6[[#This Row],[Status]]="en cours2",L492,IF(K493="normal",VLOOKUP(LEFT(D493,1),BDD!$A$9:$N$18,5,FALSE),VLOOKUP(LEFT(D493,1),BDD!$A$9:$N$18,6,FALSE))))</f>
        <v>0</v>
      </c>
      <c r="M493" s="65"/>
      <c r="N493" s="11" t="str">
        <f>IF(H493="","",(E493-(F493+G493))*(1-BDD!C$4))</f>
        <v/>
      </c>
      <c r="O493" s="11" t="str">
        <f t="shared" si="80"/>
        <v/>
      </c>
      <c r="P493" s="11" t="str">
        <f t="shared" si="81"/>
        <v/>
      </c>
      <c r="Q493" s="10">
        <f t="shared" si="83"/>
        <v>0</v>
      </c>
      <c r="R493" s="21">
        <f t="shared" si="82"/>
        <v>0</v>
      </c>
      <c r="S493"/>
    </row>
    <row r="494" spans="1:19" x14ac:dyDescent="0.25">
      <c r="A49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cours2",IF(AND(H494&gt;0,H495&gt;0),"en cours",IF(AND(O494=0,P494=0),"",)))))</f>
        <v>0</v>
      </c>
      <c r="B494" s="59"/>
      <c r="C494" s="59"/>
      <c r="D494" s="59"/>
      <c r="E494" s="59"/>
      <c r="F494" s="59"/>
      <c r="G494" s="59"/>
      <c r="H494" s="63"/>
      <c r="I494" s="10"/>
      <c r="J494" s="10" t="str">
        <f t="shared" si="78"/>
        <v/>
      </c>
      <c r="K494" s="10" t="str">
        <f t="shared" si="79"/>
        <v/>
      </c>
      <c r="L494" s="12">
        <f>IF(Tableau6[[#This Row],[Status]]=0,0,IF(Tableau6[[#This Row],[Status]]="en cours2",L493,IF(K494="normal",VLOOKUP(LEFT(D494,1),BDD!$A$9:$N$18,5,FALSE),VLOOKUP(LEFT(D494,1),BDD!$A$9:$N$18,6,FALSE))))</f>
        <v>0</v>
      </c>
      <c r="M494" s="65"/>
      <c r="N494" s="11" t="str">
        <f>IF(H494="","",(E494-(F494+G494))*(1-BDD!C$4))</f>
        <v/>
      </c>
      <c r="O494" s="11" t="str">
        <f t="shared" si="80"/>
        <v/>
      </c>
      <c r="P494" s="11" t="str">
        <f t="shared" si="81"/>
        <v/>
      </c>
      <c r="Q494" s="10">
        <f t="shared" si="83"/>
        <v>0</v>
      </c>
      <c r="R494" s="21">
        <f t="shared" si="82"/>
        <v>0</v>
      </c>
      <c r="S494"/>
    </row>
    <row r="495" spans="1:19" x14ac:dyDescent="0.25">
      <c r="A49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cours2",IF(AND(H495&gt;0,H496&gt;0),"en cours",IF(AND(O495=0,P495=0),"",)))))</f>
        <v>0</v>
      </c>
      <c r="B495" s="59"/>
      <c r="C495" s="59"/>
      <c r="D495" s="59"/>
      <c r="E495" s="59"/>
      <c r="F495" s="59"/>
      <c r="G495" s="59"/>
      <c r="H495" s="63"/>
      <c r="I495" s="10"/>
      <c r="J495" s="10" t="str">
        <f t="shared" si="78"/>
        <v/>
      </c>
      <c r="K495" s="10" t="str">
        <f t="shared" si="79"/>
        <v/>
      </c>
      <c r="L495" s="12">
        <f>IF(Tableau6[[#This Row],[Status]]=0,0,IF(Tableau6[[#This Row],[Status]]="en cours2",L494,IF(K495="normal",VLOOKUP(LEFT(D495,1),BDD!$A$9:$N$18,5,FALSE),VLOOKUP(LEFT(D495,1),BDD!$A$9:$N$18,6,FALSE))))</f>
        <v>0</v>
      </c>
      <c r="M495" s="65"/>
      <c r="N495" s="11" t="str">
        <f>IF(H495="","",(E495-(F495+G495))*(1-BDD!C$4))</f>
        <v/>
      </c>
      <c r="O495" s="11" t="str">
        <f t="shared" si="80"/>
        <v/>
      </c>
      <c r="P495" s="11" t="str">
        <f t="shared" si="81"/>
        <v/>
      </c>
      <c r="Q495" s="10">
        <f t="shared" si="83"/>
        <v>0</v>
      </c>
      <c r="R495" s="21">
        <f t="shared" si="82"/>
        <v>0</v>
      </c>
      <c r="S495"/>
    </row>
    <row r="496" spans="1:19" x14ac:dyDescent="0.25">
      <c r="A49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cours2",IF(AND(H496&gt;0,H497&gt;0),"en cours",IF(AND(O496=0,P496=0),"",)))))</f>
        <v>0</v>
      </c>
      <c r="B496" s="59"/>
      <c r="C496" s="59"/>
      <c r="D496" s="59"/>
      <c r="E496" s="59"/>
      <c r="F496" s="59"/>
      <c r="G496" s="59"/>
      <c r="H496" s="63"/>
      <c r="I496" s="10"/>
      <c r="J496" s="10" t="str">
        <f t="shared" si="78"/>
        <v/>
      </c>
      <c r="K496" s="10" t="str">
        <f t="shared" si="79"/>
        <v/>
      </c>
      <c r="L496" s="12">
        <f>IF(Tableau6[[#This Row],[Status]]=0,0,IF(Tableau6[[#This Row],[Status]]="en cours2",L495,IF(K496="normal",VLOOKUP(LEFT(D496,1),BDD!$A$9:$N$18,5,FALSE),VLOOKUP(LEFT(D496,1),BDD!$A$9:$N$18,6,FALSE))))</f>
        <v>0</v>
      </c>
      <c r="M496" s="65"/>
      <c r="N496" s="11" t="str">
        <f>IF(H496="","",(E496-(F496+G496))*(1-BDD!C$4))</f>
        <v/>
      </c>
      <c r="O496" s="11" t="str">
        <f t="shared" si="80"/>
        <v/>
      </c>
      <c r="P496" s="11" t="str">
        <f t="shared" si="81"/>
        <v/>
      </c>
      <c r="Q496" s="10">
        <f t="shared" si="83"/>
        <v>0</v>
      </c>
      <c r="R496" s="21">
        <f t="shared" si="82"/>
        <v>0</v>
      </c>
      <c r="S496"/>
    </row>
    <row r="497" spans="1:19" x14ac:dyDescent="0.25">
      <c r="A49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cours2",IF(AND(H497&gt;0,H498&gt;0),"en cours",IF(AND(O497=0,P497=0),"",)))))</f>
        <v>0</v>
      </c>
      <c r="B497" s="59"/>
      <c r="C497" s="59"/>
      <c r="D497" s="59"/>
      <c r="E497" s="59"/>
      <c r="F497" s="59"/>
      <c r="G497" s="59"/>
      <c r="H497" s="63"/>
      <c r="I497" s="10"/>
      <c r="J497" s="10" t="str">
        <f t="shared" si="78"/>
        <v/>
      </c>
      <c r="K497" s="10" t="str">
        <f t="shared" si="79"/>
        <v/>
      </c>
      <c r="L497" s="12">
        <f>IF(Tableau6[[#This Row],[Status]]=0,0,IF(Tableau6[[#This Row],[Status]]="en cours2",L496,IF(K497="normal",VLOOKUP(LEFT(D497,1),BDD!$A$9:$N$18,5,FALSE),VLOOKUP(LEFT(D497,1),BDD!$A$9:$N$18,6,FALSE))))</f>
        <v>0</v>
      </c>
      <c r="M497" s="65"/>
      <c r="N497" s="11" t="str">
        <f>IF(H497="","",(E497-(F497+G497))*(1-BDD!C$4))</f>
        <v/>
      </c>
      <c r="O497" s="11" t="str">
        <f t="shared" si="80"/>
        <v/>
      </c>
      <c r="P497" s="11" t="str">
        <f t="shared" si="81"/>
        <v/>
      </c>
      <c r="Q497" s="10">
        <f t="shared" si="83"/>
        <v>0</v>
      </c>
      <c r="R497" s="21">
        <f t="shared" si="82"/>
        <v>0</v>
      </c>
      <c r="S497"/>
    </row>
    <row r="498" spans="1:19" x14ac:dyDescent="0.25">
      <c r="A49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cours2",IF(AND(H498&gt;0,H499&gt;0),"en cours",IF(AND(O498=0,P498=0),"",)))))</f>
        <v>0</v>
      </c>
      <c r="B498" s="59"/>
      <c r="C498" s="59"/>
      <c r="D498" s="59"/>
      <c r="E498" s="59"/>
      <c r="F498" s="59"/>
      <c r="G498" s="59"/>
      <c r="H498" s="63"/>
      <c r="I498" s="10"/>
      <c r="J498" s="10" t="str">
        <f t="shared" si="78"/>
        <v/>
      </c>
      <c r="K498" s="10" t="str">
        <f t="shared" si="79"/>
        <v/>
      </c>
      <c r="L498" s="12">
        <f>IF(Tableau6[[#This Row],[Status]]=0,0,IF(Tableau6[[#This Row],[Status]]="en cours2",L497,IF(K498="normal",VLOOKUP(LEFT(D498,1),BDD!$A$9:$N$18,5,FALSE),VLOOKUP(LEFT(D498,1),BDD!$A$9:$N$18,6,FALSE))))</f>
        <v>0</v>
      </c>
      <c r="M498" s="65"/>
      <c r="N498" s="11" t="str">
        <f>IF(H498="","",(E498-(F498+G498))*(1-BDD!C$4))</f>
        <v/>
      </c>
      <c r="O498" s="11" t="str">
        <f t="shared" si="80"/>
        <v/>
      </c>
      <c r="P498" s="11" t="str">
        <f t="shared" si="81"/>
        <v/>
      </c>
      <c r="Q498" s="10">
        <f t="shared" si="83"/>
        <v>0</v>
      </c>
      <c r="R498" s="21">
        <f t="shared" si="82"/>
        <v>0</v>
      </c>
      <c r="S498"/>
    </row>
    <row r="499" spans="1:19" x14ac:dyDescent="0.25">
      <c r="A49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cours2",IF(AND(H499&gt;0,H500&gt;0),"en cours",IF(AND(O499=0,P499=0),"",)))))</f>
        <v>0</v>
      </c>
      <c r="B499" s="59"/>
      <c r="C499" s="59"/>
      <c r="D499" s="59"/>
      <c r="E499" s="59"/>
      <c r="F499" s="59"/>
      <c r="G499" s="59"/>
      <c r="H499" s="63"/>
      <c r="I499" s="10"/>
      <c r="J499" s="10" t="str">
        <f t="shared" si="78"/>
        <v/>
      </c>
      <c r="K499" s="10" t="str">
        <f t="shared" si="79"/>
        <v/>
      </c>
      <c r="L499" s="12">
        <f>IF(Tableau6[[#This Row],[Status]]=0,0,IF(Tableau6[[#This Row],[Status]]="en cours2",L498,IF(K499="normal",VLOOKUP(LEFT(D499,1),BDD!$A$9:$N$18,5,FALSE),VLOOKUP(LEFT(D499,1),BDD!$A$9:$N$18,6,FALSE))))</f>
        <v>0</v>
      </c>
      <c r="M499" s="65"/>
      <c r="N499" s="11" t="str">
        <f>IF(H499="","",(E499-(F499+G499))*(1-BDD!C$4))</f>
        <v/>
      </c>
      <c r="O499" s="11" t="str">
        <f t="shared" si="80"/>
        <v/>
      </c>
      <c r="P499" s="11" t="str">
        <f t="shared" si="81"/>
        <v/>
      </c>
      <c r="Q499" s="10">
        <f t="shared" si="83"/>
        <v>0</v>
      </c>
      <c r="R499" s="21">
        <f t="shared" si="82"/>
        <v>0</v>
      </c>
      <c r="S499"/>
    </row>
    <row r="500" spans="1:19" x14ac:dyDescent="0.25">
      <c r="A50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cours2",IF(AND(H500&gt;0,H501&gt;0),"en cours",IF(AND(O500=0,P500=0),"",)))))</f>
        <v>0</v>
      </c>
      <c r="B500" s="59"/>
      <c r="C500" s="59"/>
      <c r="D500" s="59"/>
      <c r="E500" s="59"/>
      <c r="F500" s="59"/>
      <c r="G500" s="59"/>
      <c r="H500" s="63"/>
      <c r="I500" s="10"/>
      <c r="J500" s="10" t="str">
        <f t="shared" si="78"/>
        <v/>
      </c>
      <c r="K500" s="10" t="str">
        <f t="shared" si="79"/>
        <v/>
      </c>
      <c r="L500" s="12">
        <f>IF(Tableau6[[#This Row],[Status]]=0,0,IF(Tableau6[[#This Row],[Status]]="en cours2",L499,IF(K500="normal",VLOOKUP(LEFT(D500,1),BDD!$A$9:$N$18,5,FALSE),VLOOKUP(LEFT(D500,1),BDD!$A$9:$N$18,6,FALSE))))</f>
        <v>0</v>
      </c>
      <c r="M500" s="65"/>
      <c r="N500" s="11" t="str">
        <f>IF(H500="","",(E500-(F500+G500))*(1-BDD!C$4))</f>
        <v/>
      </c>
      <c r="O500" s="11" t="str">
        <f t="shared" si="80"/>
        <v/>
      </c>
      <c r="P500" s="11" t="str">
        <f t="shared" si="81"/>
        <v/>
      </c>
      <c r="Q500" s="10">
        <f t="shared" si="83"/>
        <v>0</v>
      </c>
      <c r="R500" s="21">
        <f t="shared" si="82"/>
        <v>0</v>
      </c>
      <c r="S500"/>
    </row>
    <row r="501" spans="1:19" x14ac:dyDescent="0.25">
      <c r="A50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cours2",IF(AND(H501&gt;0,H502&gt;0),"en cours",IF(AND(O501=0,P501=0),"",)))))</f>
        <v>0</v>
      </c>
      <c r="B501" s="59"/>
      <c r="C501" s="59"/>
      <c r="D501" s="59"/>
      <c r="E501" s="59"/>
      <c r="F501" s="59"/>
      <c r="G501" s="59"/>
      <c r="H501" s="63"/>
      <c r="I501" s="10"/>
      <c r="J501" s="10" t="str">
        <f t="shared" si="78"/>
        <v/>
      </c>
      <c r="K501" s="10" t="str">
        <f t="shared" si="79"/>
        <v/>
      </c>
      <c r="L501" s="12">
        <f>IF(Tableau6[[#This Row],[Status]]=0,0,IF(Tableau6[[#This Row],[Status]]="en cours2",L500,IF(K501="normal",VLOOKUP(LEFT(D501,1),BDD!$A$9:$N$18,5,FALSE),VLOOKUP(LEFT(D501,1),BDD!$A$9:$N$18,6,FALSE))))</f>
        <v>0</v>
      </c>
      <c r="M501" s="65"/>
      <c r="N501" s="11" t="str">
        <f>IF(H501="","",(E501-(F501+G501))*(1-BDD!C$4))</f>
        <v/>
      </c>
      <c r="O501" s="11" t="str">
        <f t="shared" si="80"/>
        <v/>
      </c>
      <c r="P501" s="11" t="str">
        <f t="shared" si="81"/>
        <v/>
      </c>
      <c r="Q501" s="10">
        <f t="shared" si="83"/>
        <v>0</v>
      </c>
      <c r="R501" s="21">
        <f t="shared" si="82"/>
        <v>0</v>
      </c>
      <c r="S501"/>
    </row>
    <row r="502" spans="1:19" x14ac:dyDescent="0.25">
      <c r="A50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cours2",IF(AND(H502&gt;0,H503&gt;0),"en cours",IF(AND(O502=0,P502=0),"",)))))</f>
        <v>0</v>
      </c>
      <c r="B502" s="59"/>
      <c r="C502" s="59"/>
      <c r="D502" s="59"/>
      <c r="E502" s="59"/>
      <c r="F502" s="59"/>
      <c r="G502" s="59"/>
      <c r="H502" s="63"/>
      <c r="I502" s="10"/>
      <c r="J502" s="10" t="str">
        <f t="shared" si="78"/>
        <v/>
      </c>
      <c r="K502" s="10" t="str">
        <f t="shared" si="79"/>
        <v/>
      </c>
      <c r="L502" s="12">
        <f>IF(Tableau6[[#This Row],[Status]]=0,0,IF(Tableau6[[#This Row],[Status]]="en cours2",L501,IF(K502="normal",VLOOKUP(LEFT(D502,1),BDD!$A$9:$N$18,5,FALSE),VLOOKUP(LEFT(D502,1),BDD!$A$9:$N$18,6,FALSE))))</f>
        <v>0</v>
      </c>
      <c r="M502" s="65"/>
      <c r="N502" s="11" t="str">
        <f>IF(H502="","",(E502-(F502+G502))*(1-BDD!C$4))</f>
        <v/>
      </c>
      <c r="O502" s="11" t="str">
        <f t="shared" si="80"/>
        <v/>
      </c>
      <c r="P502" s="11" t="str">
        <f t="shared" si="81"/>
        <v/>
      </c>
      <c r="Q502" s="10">
        <f t="shared" si="83"/>
        <v>0</v>
      </c>
      <c r="R502" s="21">
        <f t="shared" si="82"/>
        <v>0</v>
      </c>
      <c r="S502"/>
    </row>
    <row r="503" spans="1:19" x14ac:dyDescent="0.25">
      <c r="A50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cours2",IF(AND(H503&gt;0,H504&gt;0),"en cours",IF(AND(O503=0,P503=0),"",)))))</f>
        <v>0</v>
      </c>
      <c r="B503" s="59"/>
      <c r="C503" s="59"/>
      <c r="D503" s="59"/>
      <c r="E503" s="59"/>
      <c r="F503" s="59"/>
      <c r="G503" s="59"/>
      <c r="H503" s="63"/>
      <c r="I503" s="10"/>
      <c r="J503" s="10" t="str">
        <f t="shared" si="78"/>
        <v/>
      </c>
      <c r="K503" s="10" t="str">
        <f t="shared" si="79"/>
        <v/>
      </c>
      <c r="L503" s="12">
        <f>IF(Tableau6[[#This Row],[Status]]=0,0,IF(Tableau6[[#This Row],[Status]]="en cours2",L502,IF(K503="normal",VLOOKUP(LEFT(D503,1),BDD!$A$9:$N$18,5,FALSE),VLOOKUP(LEFT(D503,1),BDD!$A$9:$N$18,6,FALSE))))</f>
        <v>0</v>
      </c>
      <c r="M503" s="65"/>
      <c r="N503" s="11" t="str">
        <f>IF(H503="","",(E503-(F503+G503))*(1-BDD!C$4))</f>
        <v/>
      </c>
      <c r="O503" s="11" t="str">
        <f t="shared" si="80"/>
        <v/>
      </c>
      <c r="P503" s="11" t="str">
        <f t="shared" si="81"/>
        <v/>
      </c>
      <c r="Q503" s="10">
        <f t="shared" si="83"/>
        <v>0</v>
      </c>
      <c r="R503" s="21">
        <f t="shared" si="82"/>
        <v>0</v>
      </c>
      <c r="S503"/>
    </row>
    <row r="504" spans="1:19" x14ac:dyDescent="0.25">
      <c r="A50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cours2",IF(AND(H504&gt;0,H505&gt;0),"en cours",IF(AND(O504=0,P504=0),"",)))))</f>
        <v>0</v>
      </c>
      <c r="B504" s="59"/>
      <c r="C504" s="59"/>
      <c r="D504" s="59"/>
      <c r="E504" s="59"/>
      <c r="F504" s="59"/>
      <c r="G504" s="59"/>
      <c r="H504" s="63"/>
      <c r="I504" s="10"/>
      <c r="J504" s="10" t="str">
        <f t="shared" si="78"/>
        <v/>
      </c>
      <c r="K504" s="10" t="str">
        <f t="shared" si="79"/>
        <v/>
      </c>
      <c r="L504" s="12">
        <f>IF(Tableau6[[#This Row],[Status]]=0,0,IF(Tableau6[[#This Row],[Status]]="en cours2",L503,IF(K504="normal",VLOOKUP(LEFT(D504,1),BDD!$A$9:$N$18,5,FALSE),VLOOKUP(LEFT(D504,1),BDD!$A$9:$N$18,6,FALSE))))</f>
        <v>0</v>
      </c>
      <c r="M504" s="65"/>
      <c r="N504" s="11" t="str">
        <f>IF(H504="","",(E504-(F504+G504))*(1-BDD!C$4))</f>
        <v/>
      </c>
      <c r="O504" s="11" t="str">
        <f t="shared" si="80"/>
        <v/>
      </c>
      <c r="P504" s="11" t="str">
        <f t="shared" si="81"/>
        <v/>
      </c>
      <c r="Q504" s="10">
        <f t="shared" si="83"/>
        <v>0</v>
      </c>
      <c r="R504" s="21">
        <f t="shared" si="82"/>
        <v>0</v>
      </c>
      <c r="S504"/>
    </row>
    <row r="505" spans="1:19" x14ac:dyDescent="0.25">
      <c r="A50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cours2",IF(AND(H505&gt;0,H506&gt;0),"en cours",IF(AND(O505=0,P505=0),"",)))))</f>
        <v>0</v>
      </c>
      <c r="B505" s="59"/>
      <c r="C505" s="59"/>
      <c r="D505" s="59"/>
      <c r="E505" s="59"/>
      <c r="F505" s="59"/>
      <c r="G505" s="59"/>
      <c r="H505" s="63"/>
      <c r="I505" s="10"/>
      <c r="J505" s="10" t="str">
        <f t="shared" si="78"/>
        <v/>
      </c>
      <c r="K505" s="10" t="str">
        <f t="shared" si="79"/>
        <v/>
      </c>
      <c r="L505" s="12">
        <f>IF(Tableau6[[#This Row],[Status]]=0,0,IF(Tableau6[[#This Row],[Status]]="en cours2",L504,IF(K505="normal",VLOOKUP(LEFT(D505,1),BDD!$A$9:$N$18,5,FALSE),VLOOKUP(LEFT(D505,1),BDD!$A$9:$N$18,6,FALSE))))</f>
        <v>0</v>
      </c>
      <c r="M505" s="65"/>
      <c r="N505" s="11" t="str">
        <f>IF(H505="","",(E505-(F505+G505))*(1-BDD!C$4))</f>
        <v/>
      </c>
      <c r="O505" s="11" t="str">
        <f t="shared" si="80"/>
        <v/>
      </c>
      <c r="P505" s="11" t="str">
        <f t="shared" si="81"/>
        <v/>
      </c>
      <c r="Q505" s="10">
        <f t="shared" si="83"/>
        <v>0</v>
      </c>
      <c r="R505" s="21">
        <f t="shared" si="82"/>
        <v>0</v>
      </c>
      <c r="S505"/>
    </row>
    <row r="506" spans="1:19" x14ac:dyDescent="0.25">
      <c r="A50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cours2",IF(AND(H506&gt;0,H507&gt;0),"en cours",IF(AND(O506=0,P506=0),"",)))))</f>
        <v>0</v>
      </c>
      <c r="B506" s="59"/>
      <c r="C506" s="59"/>
      <c r="D506" s="59"/>
      <c r="E506" s="59"/>
      <c r="F506" s="59"/>
      <c r="G506" s="59"/>
      <c r="H506" s="63"/>
      <c r="I506" s="10"/>
      <c r="J506" s="10" t="str">
        <f t="shared" si="78"/>
        <v/>
      </c>
      <c r="K506" s="10" t="str">
        <f t="shared" si="79"/>
        <v/>
      </c>
      <c r="L506" s="12">
        <f>IF(Tableau6[[#This Row],[Status]]=0,0,IF(Tableau6[[#This Row],[Status]]="en cours2",L505,IF(K506="normal",VLOOKUP(LEFT(D506,1),BDD!$A$9:$N$18,5,FALSE),VLOOKUP(LEFT(D506,1),BDD!$A$9:$N$18,6,FALSE))))</f>
        <v>0</v>
      </c>
      <c r="M506" s="65"/>
      <c r="N506" s="11" t="str">
        <f>IF(H506="","",(E506-(F506+G506))*(1-BDD!C$4))</f>
        <v/>
      </c>
      <c r="O506" s="11" t="str">
        <f t="shared" si="80"/>
        <v/>
      </c>
      <c r="P506" s="11" t="str">
        <f t="shared" si="81"/>
        <v/>
      </c>
      <c r="Q506" s="10">
        <f t="shared" si="83"/>
        <v>0</v>
      </c>
      <c r="R506" s="21">
        <f t="shared" si="82"/>
        <v>0</v>
      </c>
      <c r="S506"/>
    </row>
    <row r="507" spans="1:19" x14ac:dyDescent="0.25">
      <c r="A50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cours2",IF(AND(H507&gt;0,H508&gt;0),"en cours",IF(AND(O507=0,P507=0),"",)))))</f>
        <v>0</v>
      </c>
      <c r="B507" s="59"/>
      <c r="C507" s="59"/>
      <c r="D507" s="59"/>
      <c r="E507" s="59"/>
      <c r="F507" s="59"/>
      <c r="G507" s="59"/>
      <c r="H507" s="63"/>
      <c r="I507" s="10"/>
      <c r="J507" s="10" t="str">
        <f t="shared" si="78"/>
        <v/>
      </c>
      <c r="K507" s="10" t="str">
        <f t="shared" si="79"/>
        <v/>
      </c>
      <c r="L507" s="12">
        <f>IF(Tableau6[[#This Row],[Status]]=0,0,IF(Tableau6[[#This Row],[Status]]="en cours2",L506,IF(K507="normal",VLOOKUP(LEFT(D507,1),BDD!$A$9:$N$18,5,FALSE),VLOOKUP(LEFT(D507,1),BDD!$A$9:$N$18,6,FALSE))))</f>
        <v>0</v>
      </c>
      <c r="M507" s="65"/>
      <c r="N507" s="11" t="str">
        <f>IF(H507="","",(E507-(F507+G507))*(1-BDD!C$4))</f>
        <v/>
      </c>
      <c r="O507" s="11" t="str">
        <f t="shared" si="80"/>
        <v/>
      </c>
      <c r="P507" s="11" t="str">
        <f t="shared" si="81"/>
        <v/>
      </c>
      <c r="Q507" s="10">
        <f t="shared" si="83"/>
        <v>0</v>
      </c>
      <c r="R507" s="21">
        <f t="shared" si="82"/>
        <v>0</v>
      </c>
      <c r="S507"/>
    </row>
    <row r="508" spans="1:19" x14ac:dyDescent="0.25">
      <c r="A50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cours2",IF(AND(H508&gt;0,H509&gt;0),"en cours",IF(AND(O508=0,P508=0),"",)))))</f>
        <v>0</v>
      </c>
      <c r="B508" s="59"/>
      <c r="C508" s="59"/>
      <c r="D508" s="59"/>
      <c r="E508" s="59"/>
      <c r="F508" s="59"/>
      <c r="G508" s="59"/>
      <c r="H508" s="63"/>
      <c r="I508" s="10"/>
      <c r="J508" s="10" t="str">
        <f t="shared" si="78"/>
        <v/>
      </c>
      <c r="K508" s="10" t="str">
        <f t="shared" si="79"/>
        <v/>
      </c>
      <c r="L508" s="12">
        <f>IF(Tableau6[[#This Row],[Status]]=0,0,IF(Tableau6[[#This Row],[Status]]="en cours2",L507,IF(K508="normal",VLOOKUP(LEFT(D508,1),BDD!$A$9:$N$18,5,FALSE),VLOOKUP(LEFT(D508,1),BDD!$A$9:$N$18,6,FALSE))))</f>
        <v>0</v>
      </c>
      <c r="M508" s="65"/>
      <c r="N508" s="11" t="str">
        <f>IF(H508="","",(E508-(F508+G508))*(1-BDD!C$4))</f>
        <v/>
      </c>
      <c r="O508" s="11" t="str">
        <f t="shared" si="80"/>
        <v/>
      </c>
      <c r="P508" s="11" t="str">
        <f t="shared" si="81"/>
        <v/>
      </c>
      <c r="Q508" s="10">
        <f t="shared" si="83"/>
        <v>0</v>
      </c>
      <c r="R508" s="21">
        <f t="shared" si="82"/>
        <v>0</v>
      </c>
      <c r="S508"/>
    </row>
    <row r="509" spans="1:19" x14ac:dyDescent="0.25">
      <c r="A50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cours2",IF(AND(H509&gt;0,H510&gt;0),"en cours",IF(AND(O509=0,P509=0),"",)))))</f>
        <v>0</v>
      </c>
      <c r="B509" s="59"/>
      <c r="C509" s="59"/>
      <c r="D509" s="59"/>
      <c r="E509" s="59"/>
      <c r="F509" s="59"/>
      <c r="G509" s="59"/>
      <c r="H509" s="63"/>
      <c r="I509" s="10"/>
      <c r="J509" s="10" t="str">
        <f t="shared" si="78"/>
        <v/>
      </c>
      <c r="K509" s="10" t="str">
        <f t="shared" si="79"/>
        <v/>
      </c>
      <c r="L509" s="12">
        <f>IF(Tableau6[[#This Row],[Status]]=0,0,IF(Tableau6[[#This Row],[Status]]="en cours2",L508,IF(K509="normal",VLOOKUP(LEFT(D509,1),BDD!$A$9:$N$18,5,FALSE),VLOOKUP(LEFT(D509,1),BDD!$A$9:$N$18,6,FALSE))))</f>
        <v>0</v>
      </c>
      <c r="M509" s="65"/>
      <c r="N509" s="11" t="str">
        <f>IF(H509="","",(E509-(F509+G509))*(1-BDD!C$4))</f>
        <v/>
      </c>
      <c r="O509" s="11" t="str">
        <f t="shared" si="80"/>
        <v/>
      </c>
      <c r="P509" s="11" t="str">
        <f t="shared" si="81"/>
        <v/>
      </c>
      <c r="Q509" s="10">
        <f t="shared" si="83"/>
        <v>0</v>
      </c>
      <c r="R509" s="21">
        <f t="shared" si="82"/>
        <v>0</v>
      </c>
      <c r="S509"/>
    </row>
    <row r="510" spans="1:19" x14ac:dyDescent="0.25">
      <c r="A510"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cours2",IF(AND(H510&gt;0,H511&gt;0),"en cours",IF(AND(O510=0,P510=0),"",)))))</f>
        <v>0</v>
      </c>
      <c r="B510" s="59"/>
      <c r="C510" s="59"/>
      <c r="D510" s="59"/>
      <c r="E510" s="59"/>
      <c r="F510" s="59"/>
      <c r="G510" s="59"/>
      <c r="H510" s="63"/>
      <c r="I510" s="10"/>
      <c r="J510" s="10" t="str">
        <f t="shared" si="78"/>
        <v/>
      </c>
      <c r="K510" s="10" t="str">
        <f t="shared" si="79"/>
        <v/>
      </c>
      <c r="L510" s="12">
        <f>IF(Tableau6[[#This Row],[Status]]=0,0,IF(Tableau6[[#This Row],[Status]]="en cours2",L509,IF(K510="normal",VLOOKUP(LEFT(D510,1),BDD!$A$9:$N$18,5,FALSE),VLOOKUP(LEFT(D510,1),BDD!$A$9:$N$18,6,FALSE))))</f>
        <v>0</v>
      </c>
      <c r="M510" s="65"/>
      <c r="N510" s="11" t="str">
        <f>IF(H510="","",(E510-(F510+G510))*(1-BDD!C$4))</f>
        <v/>
      </c>
      <c r="O510" s="11" t="str">
        <f t="shared" si="80"/>
        <v/>
      </c>
      <c r="P510" s="11" t="str">
        <f t="shared" si="81"/>
        <v/>
      </c>
      <c r="Q510" s="10">
        <f t="shared" si="83"/>
        <v>0</v>
      </c>
      <c r="R510" s="21">
        <f t="shared" si="82"/>
        <v>0</v>
      </c>
      <c r="S510"/>
    </row>
    <row r="511" spans="1:19" x14ac:dyDescent="0.25">
      <c r="A511"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cours2",IF(AND(H511&gt;0,H512&gt;0),"en cours",IF(AND(O511=0,P511=0),"",)))))</f>
        <v>0</v>
      </c>
      <c r="B511" s="59"/>
      <c r="C511" s="59"/>
      <c r="D511" s="59"/>
      <c r="E511" s="59"/>
      <c r="F511" s="59"/>
      <c r="G511" s="59"/>
      <c r="H511" s="63"/>
      <c r="I511" s="10"/>
      <c r="J511" s="10" t="str">
        <f t="shared" si="78"/>
        <v/>
      </c>
      <c r="K511" s="10" t="str">
        <f t="shared" si="79"/>
        <v/>
      </c>
      <c r="L511" s="12">
        <f>IF(Tableau6[[#This Row],[Status]]=0,0,IF(Tableau6[[#This Row],[Status]]="en cours2",L510,IF(K511="normal",VLOOKUP(LEFT(D511,1),BDD!$A$9:$N$18,5,FALSE),VLOOKUP(LEFT(D511,1),BDD!$A$9:$N$18,6,FALSE))))</f>
        <v>0</v>
      </c>
      <c r="M511" s="65"/>
      <c r="N511" s="11" t="str">
        <f>IF(H511="","",(E511-(F511+G511))*(1-BDD!C$4))</f>
        <v/>
      </c>
      <c r="O511" s="11" t="str">
        <f t="shared" si="80"/>
        <v/>
      </c>
      <c r="P511" s="11" t="str">
        <f t="shared" si="81"/>
        <v/>
      </c>
      <c r="Q511" s="10">
        <f t="shared" si="83"/>
        <v>0</v>
      </c>
      <c r="R511" s="21">
        <f t="shared" si="82"/>
        <v>0</v>
      </c>
      <c r="S511"/>
    </row>
    <row r="512" spans="1:19" x14ac:dyDescent="0.25">
      <c r="A512"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cours2",IF(AND(H512&gt;0,H513&gt;0),"en cours",IF(AND(O512=0,P512=0),"",)))))</f>
        <v>0</v>
      </c>
      <c r="B512" s="59"/>
      <c r="C512" s="59"/>
      <c r="D512" s="59"/>
      <c r="E512" s="59"/>
      <c r="F512" s="59"/>
      <c r="G512" s="59"/>
      <c r="H512" s="63"/>
      <c r="I512" s="10"/>
      <c r="J512" s="10" t="str">
        <f t="shared" si="78"/>
        <v/>
      </c>
      <c r="K512" s="10" t="str">
        <f t="shared" si="79"/>
        <v/>
      </c>
      <c r="L512" s="12">
        <f>IF(Tableau6[[#This Row],[Status]]=0,0,IF(Tableau6[[#This Row],[Status]]="en cours2",L511,IF(K512="normal",VLOOKUP(LEFT(D512,1),BDD!$A$9:$N$18,5,FALSE),VLOOKUP(LEFT(D512,1),BDD!$A$9:$N$18,6,FALSE))))</f>
        <v>0</v>
      </c>
      <c r="M512" s="65"/>
      <c r="N512" s="11" t="str">
        <f>IF(H512="","",(E512-(F512+G512))*(1-BDD!C$4))</f>
        <v/>
      </c>
      <c r="O512" s="11" t="str">
        <f t="shared" si="80"/>
        <v/>
      </c>
      <c r="P512" s="11" t="str">
        <f t="shared" si="81"/>
        <v/>
      </c>
      <c r="Q512" s="10">
        <f t="shared" si="83"/>
        <v>0</v>
      </c>
      <c r="R512" s="21">
        <f t="shared" si="82"/>
        <v>0</v>
      </c>
      <c r="S512"/>
    </row>
    <row r="513" spans="1:21" x14ac:dyDescent="0.25">
      <c r="A513"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cours2",IF(AND(H513&gt;0,H514&gt;0),"en cours",IF(AND(O513=0,P513=0),"",)))))</f>
        <v>0</v>
      </c>
      <c r="B513" s="59"/>
      <c r="C513" s="59"/>
      <c r="D513" s="59"/>
      <c r="E513" s="59"/>
      <c r="F513" s="59"/>
      <c r="G513" s="59"/>
      <c r="H513" s="63"/>
      <c r="I513" s="10"/>
      <c r="J513" s="10" t="str">
        <f t="shared" si="78"/>
        <v/>
      </c>
      <c r="K513" s="10" t="str">
        <f t="shared" si="79"/>
        <v/>
      </c>
      <c r="L513" s="12">
        <f>IF(Tableau6[[#This Row],[Status]]=0,0,IF(Tableau6[[#This Row],[Status]]="en cours2",L512,IF(K513="normal",VLOOKUP(LEFT(D513,1),BDD!$A$9:$N$18,5,FALSE),VLOOKUP(LEFT(D513,1),BDD!$A$9:$N$18,6,FALSE))))</f>
        <v>0</v>
      </c>
      <c r="M513" s="65"/>
      <c r="N513" s="11" t="str">
        <f>IF(H513="","",(E513-(F513+G513))*(1-BDD!C$4))</f>
        <v/>
      </c>
      <c r="O513" s="11" t="str">
        <f t="shared" si="80"/>
        <v/>
      </c>
      <c r="P513" s="11" t="str">
        <f t="shared" si="81"/>
        <v/>
      </c>
      <c r="Q513" s="10">
        <f t="shared" si="83"/>
        <v>0</v>
      </c>
      <c r="R513" s="21">
        <f t="shared" si="82"/>
        <v>0</v>
      </c>
      <c r="S513"/>
    </row>
    <row r="514" spans="1:21" x14ac:dyDescent="0.25">
      <c r="A514"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cours2",IF(AND(H514&gt;0,H515&gt;0),"en cours",IF(AND(O514=0,P514=0),"",)))))</f>
        <v>0</v>
      </c>
      <c r="B514" s="59"/>
      <c r="C514" s="59"/>
      <c r="D514" s="59"/>
      <c r="E514" s="59"/>
      <c r="F514" s="59"/>
      <c r="G514" s="59"/>
      <c r="H514" s="63"/>
      <c r="I514" s="10"/>
      <c r="J514" s="10" t="str">
        <f t="shared" si="78"/>
        <v/>
      </c>
      <c r="K514" s="10" t="str">
        <f t="shared" si="79"/>
        <v/>
      </c>
      <c r="L514" s="12">
        <f>IF(Tableau6[[#This Row],[Status]]=0,0,IF(Tableau6[[#This Row],[Status]]="en cours2",L513,IF(K514="normal",VLOOKUP(LEFT(D514,1),BDD!$A$9:$N$18,5,FALSE),VLOOKUP(LEFT(D514,1),BDD!$A$9:$N$18,6,FALSE))))</f>
        <v>0</v>
      </c>
      <c r="M514" s="65"/>
      <c r="N514" s="11" t="str">
        <f>IF(H514="","",(E514-(F514+G514))*(1-BDD!C$4))</f>
        <v/>
      </c>
      <c r="O514" s="11" t="str">
        <f t="shared" si="80"/>
        <v/>
      </c>
      <c r="P514" s="11" t="str">
        <f t="shared" si="81"/>
        <v/>
      </c>
      <c r="Q514" s="10">
        <f t="shared" si="83"/>
        <v>0</v>
      </c>
      <c r="R514" s="21">
        <f t="shared" si="82"/>
        <v>0</v>
      </c>
      <c r="S514"/>
    </row>
    <row r="515" spans="1:21" x14ac:dyDescent="0.25">
      <c r="A515"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cours2",IF(AND(H515&gt;0,H516&gt;0),"en cours",IF(AND(O515=0,P515=0),"",)))))</f>
        <v>0</v>
      </c>
      <c r="B515" s="59"/>
      <c r="C515" s="59"/>
      <c r="D515" s="59"/>
      <c r="E515" s="59"/>
      <c r="F515" s="59"/>
      <c r="G515" s="59"/>
      <c r="H515" s="63"/>
      <c r="I515" s="10"/>
      <c r="J515" s="10" t="str">
        <f t="shared" si="78"/>
        <v/>
      </c>
      <c r="K515" s="10" t="str">
        <f t="shared" si="79"/>
        <v/>
      </c>
      <c r="L515" s="12">
        <f>IF(Tableau6[[#This Row],[Status]]=0,0,IF(Tableau6[[#This Row],[Status]]="en cours2",L514,IF(K515="normal",VLOOKUP(LEFT(D515,1),BDD!$A$9:$N$18,5,FALSE),VLOOKUP(LEFT(D515,1),BDD!$A$9:$N$18,6,FALSE))))</f>
        <v>0</v>
      </c>
      <c r="M515" s="65"/>
      <c r="N515" s="11" t="str">
        <f>IF(H515="","",(E515-(F515+G515))*(1-BDD!C$4))</f>
        <v/>
      </c>
      <c r="O515" s="11" t="str">
        <f t="shared" si="80"/>
        <v/>
      </c>
      <c r="P515" s="11" t="str">
        <f t="shared" si="81"/>
        <v/>
      </c>
      <c r="Q515" s="10">
        <f t="shared" si="83"/>
        <v>0</v>
      </c>
      <c r="R515" s="21">
        <f t="shared" si="82"/>
        <v>0</v>
      </c>
      <c r="S515"/>
    </row>
    <row r="516" spans="1:21" x14ac:dyDescent="0.25">
      <c r="A516"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cours2",IF(AND(H516&gt;0,H517&gt;0),"en cours",IF(AND(O516=0,P516=0),"",)))))</f>
        <v>0</v>
      </c>
      <c r="B516" s="59"/>
      <c r="C516" s="59"/>
      <c r="D516" s="59"/>
      <c r="E516" s="59"/>
      <c r="F516" s="59"/>
      <c r="G516" s="59"/>
      <c r="H516" s="63"/>
      <c r="I516" s="10"/>
      <c r="J516" s="10" t="str">
        <f t="shared" si="78"/>
        <v/>
      </c>
      <c r="K516" s="10" t="str">
        <f t="shared" si="79"/>
        <v/>
      </c>
      <c r="L516" s="12">
        <f>IF(Tableau6[[#This Row],[Status]]=0,0,IF(Tableau6[[#This Row],[Status]]="en cours2",L515,IF(K516="normal",VLOOKUP(LEFT(D516,1),BDD!$A$9:$N$18,5,FALSE),VLOOKUP(LEFT(D516,1),BDD!$A$9:$N$18,6,FALSE))))</f>
        <v>0</v>
      </c>
      <c r="M516" s="65"/>
      <c r="N516" s="11" t="str">
        <f>IF(H516="","",(E516-(F516+G516))*(1-BDD!C$4))</f>
        <v/>
      </c>
      <c r="O516" s="11" t="str">
        <f t="shared" si="80"/>
        <v/>
      </c>
      <c r="P516" s="11" t="str">
        <f t="shared" si="81"/>
        <v/>
      </c>
      <c r="Q516" s="10">
        <f t="shared" si="83"/>
        <v>0</v>
      </c>
      <c r="R516" s="21">
        <f t="shared" ref="R516:R519" si="84">IF(OR(L516="",C516=""),0,Q516/1000*IF(M516=0,L516,M516))</f>
        <v>0</v>
      </c>
      <c r="S516"/>
    </row>
    <row r="517" spans="1:21" x14ac:dyDescent="0.25">
      <c r="A517"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cours2",IF(AND(H517&gt;0,H518&gt;0),"en cours",IF(AND(O517=0,P517=0),"",)))))</f>
        <v>0</v>
      </c>
      <c r="B517" s="59"/>
      <c r="C517" s="59"/>
      <c r="D517" s="59"/>
      <c r="E517" s="59"/>
      <c r="F517" s="59"/>
      <c r="G517" s="59"/>
      <c r="H517" s="63"/>
      <c r="I517" s="10"/>
      <c r="J517" s="10" t="str">
        <f t="shared" si="78"/>
        <v/>
      </c>
      <c r="K517" s="10" t="str">
        <f t="shared" si="79"/>
        <v/>
      </c>
      <c r="L517" s="12">
        <f>IF(Tableau6[[#This Row],[Status]]=0,0,IF(Tableau6[[#This Row],[Status]]="en cours2",L516,IF(K517="normal",VLOOKUP(LEFT(D517,1),BDD!$A$9:$N$18,5,FALSE),VLOOKUP(LEFT(D517,1),BDD!$A$9:$N$18,6,FALSE))))</f>
        <v>0</v>
      </c>
      <c r="M517" s="65"/>
      <c r="N517" s="11" t="str">
        <f>IF(H517="","",(E517-(F517+G517))*(1-BDD!C$4))</f>
        <v/>
      </c>
      <c r="O517" s="11" t="str">
        <f t="shared" si="80"/>
        <v/>
      </c>
      <c r="P517" s="11" t="str">
        <f t="shared" si="81"/>
        <v/>
      </c>
      <c r="Q517" s="10">
        <f t="shared" si="83"/>
        <v>0</v>
      </c>
      <c r="R517" s="21">
        <f t="shared" si="84"/>
        <v>0</v>
      </c>
      <c r="S517"/>
    </row>
    <row r="518" spans="1:21" x14ac:dyDescent="0.25">
      <c r="A518"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cours2",IF(AND(H518&gt;0,H519&gt;0),"en cours",IF(AND(O518=0,P518=0),"",)))))</f>
        <v>0</v>
      </c>
      <c r="B518" s="59"/>
      <c r="C518" s="59"/>
      <c r="D518" s="59"/>
      <c r="E518" s="59"/>
      <c r="F518" s="59"/>
      <c r="G518" s="59"/>
      <c r="H518" s="63"/>
      <c r="I518" s="10"/>
      <c r="J518" s="10" t="str">
        <f t="shared" si="78"/>
        <v/>
      </c>
      <c r="K518" s="10" t="str">
        <f t="shared" si="79"/>
        <v/>
      </c>
      <c r="L518" s="12">
        <f>IF(Tableau6[[#This Row],[Status]]=0,0,IF(Tableau6[[#This Row],[Status]]="en cours2",L517,IF(K518="normal",VLOOKUP(LEFT(D518,1),BDD!$A$9:$N$18,5,FALSE),VLOOKUP(LEFT(D518,1),BDD!$A$9:$N$18,6,FALSE))))</f>
        <v>0</v>
      </c>
      <c r="M518" s="65"/>
      <c r="N518" s="11" t="str">
        <f>IF(H518="","",(E518-(F518+G518))*(1-BDD!C$4))</f>
        <v/>
      </c>
      <c r="O518" s="11" t="str">
        <f t="shared" si="80"/>
        <v/>
      </c>
      <c r="P518" s="11" t="str">
        <f t="shared" si="81"/>
        <v/>
      </c>
      <c r="Q518" s="10">
        <f t="shared" si="83"/>
        <v>0</v>
      </c>
      <c r="R518" s="21">
        <f t="shared" si="84"/>
        <v>0</v>
      </c>
      <c r="S518"/>
    </row>
    <row r="519" spans="1:21" x14ac:dyDescent="0.25">
      <c r="A519" s="20">
        <f>IF(AND(Tableau6[[#This Row],[Contrats à venir]]=0,Tableau6[[#This Row],[Propositions en cours]]=0,Tableau6[[#This Row],[notre contrat en cours]]=0,Tableau6[[#This Row],[notre contrat à venir]]=0),"",IF(SUM(Tableau6[[#This Row],[notre contrat en cours]],Tableau6[[#This Row],[notre contrat à venir]])&gt;0,"accepté",IF(AND(Tableau6[[#This Row],[Nombre de femelle(s)]]=0,Tableau6[[#This Row],[Propositions en cours]]&gt;0),"en cours2",IF(AND(H519&gt;0,H520&gt;0),"en cours",IF(AND(O519=0,P519=0),"",)))))</f>
        <v>0</v>
      </c>
      <c r="B519" s="61"/>
      <c r="C519" s="61"/>
      <c r="D519" s="61"/>
      <c r="E519" s="61"/>
      <c r="F519" s="61"/>
      <c r="G519" s="61"/>
      <c r="H519" s="64"/>
      <c r="I519" s="22"/>
      <c r="J519" s="22" t="str">
        <f t="shared" si="78"/>
        <v/>
      </c>
      <c r="K519" s="22" t="str">
        <f t="shared" si="79"/>
        <v/>
      </c>
      <c r="L519" s="24">
        <f>IF(Tableau6[[#This Row],[Status]]=0,0,IF(Tableau6[[#This Row],[Status]]="en cours2",L518,IF(K519="normal",VLOOKUP(LEFT(D519,1),BDD!$A$9:$N$18,5,FALSE),VLOOKUP(LEFT(D519,1),BDD!$A$9:$N$18,6,FALSE))))</f>
        <v>0</v>
      </c>
      <c r="M519" s="66"/>
      <c r="N519" s="23" t="str">
        <f>IF(H519="","",(E519-(F519+G519))*(1-BDD!C$4))</f>
        <v/>
      </c>
      <c r="O519" s="23" t="str">
        <f t="shared" si="80"/>
        <v/>
      </c>
      <c r="P519" s="23" t="str">
        <f t="shared" si="81"/>
        <v/>
      </c>
      <c r="Q519" s="10">
        <f t="shared" si="83"/>
        <v>0</v>
      </c>
      <c r="R519" s="25">
        <f t="shared" si="84"/>
        <v>0</v>
      </c>
      <c r="S519"/>
    </row>
    <row r="520" spans="1:21" x14ac:dyDescent="0.25">
      <c r="A520" s="9"/>
      <c r="B520" s="9"/>
      <c r="C520" s="9"/>
      <c r="D520" s="9"/>
      <c r="E520" s="9"/>
      <c r="F520" s="9"/>
      <c r="G520" s="9"/>
      <c r="H520" s="9"/>
      <c r="I520" s="9"/>
      <c r="K520" s="9"/>
      <c r="L520" s="3"/>
      <c r="M520" s="3"/>
      <c r="O520" s="5"/>
      <c r="P520" s="5"/>
      <c r="Q520" s="5"/>
      <c r="R520" s="5"/>
      <c r="S520" s="5"/>
      <c r="T520" s="9"/>
      <c r="U520" s="9"/>
    </row>
    <row r="521" spans="1:21" x14ac:dyDescent="0.25">
      <c r="A521" s="9"/>
      <c r="B521" s="9"/>
      <c r="C521" s="9"/>
      <c r="D521" s="9"/>
      <c r="E521" s="9"/>
      <c r="F521" s="9"/>
      <c r="G521" s="9"/>
      <c r="H521" s="9"/>
      <c r="I521" s="9"/>
      <c r="K521" s="9"/>
      <c r="L521" s="9"/>
      <c r="O521" s="9"/>
      <c r="P521" s="9"/>
      <c r="Q521" s="9"/>
      <c r="R521" s="9"/>
      <c r="T521" s="9"/>
      <c r="U521" s="9"/>
    </row>
    <row r="522" spans="1:21" x14ac:dyDescent="0.25">
      <c r="A522" s="13" t="s">
        <v>52</v>
      </c>
      <c r="B522" s="4"/>
      <c r="C522" s="4"/>
      <c r="D522" s="4"/>
      <c r="E522" s="4"/>
      <c r="F522" s="4"/>
      <c r="G522" s="4"/>
      <c r="H522" s="4"/>
      <c r="I522" s="9"/>
      <c r="K522" s="9"/>
      <c r="L522" s="9"/>
      <c r="O522" s="9"/>
      <c r="P522" s="9"/>
      <c r="Q522" s="9"/>
      <c r="R522" s="9"/>
      <c r="T522" s="9"/>
      <c r="U522" s="9"/>
    </row>
    <row r="523" spans="1:21" s="15" customFormat="1" ht="48" customHeight="1" x14ac:dyDescent="0.25">
      <c r="A523" s="28" t="s">
        <v>65</v>
      </c>
      <c r="B523" s="26" t="s">
        <v>5</v>
      </c>
      <c r="C523" s="26" t="s">
        <v>30</v>
      </c>
      <c r="D523" s="26" t="s">
        <v>55</v>
      </c>
      <c r="E523" s="26" t="s">
        <v>66</v>
      </c>
      <c r="F523" s="26" t="s">
        <v>46</v>
      </c>
      <c r="G523" s="26" t="s">
        <v>47</v>
      </c>
      <c r="H523" s="26" t="s">
        <v>48</v>
      </c>
      <c r="I523" s="26" t="s">
        <v>54</v>
      </c>
      <c r="J523" s="26" t="s">
        <v>0</v>
      </c>
      <c r="K523" s="26" t="s">
        <v>22</v>
      </c>
      <c r="L523" s="26" t="s">
        <v>49</v>
      </c>
      <c r="M523" s="34" t="s">
        <v>45</v>
      </c>
      <c r="N523" s="26" t="s">
        <v>32</v>
      </c>
      <c r="O523" s="26" t="s">
        <v>35</v>
      </c>
      <c r="P523" s="26" t="s">
        <v>31</v>
      </c>
      <c r="Q523" s="26" t="s">
        <v>33</v>
      </c>
      <c r="R523" s="27" t="s">
        <v>34</v>
      </c>
    </row>
    <row r="524" spans="1:21" x14ac:dyDescent="0.25">
      <c r="A524"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cours2",IF(AND(H524&gt;0,H525&gt;0),"en cours",IF(AND(O524=0,P524=0),"",)))))</f>
        <v>accepté</v>
      </c>
      <c r="B524" s="59" t="s">
        <v>90</v>
      </c>
      <c r="C524" s="59">
        <v>3004</v>
      </c>
      <c r="D524" s="59">
        <v>52.17</v>
      </c>
      <c r="E524" s="63">
        <v>23436840</v>
      </c>
      <c r="F524" s="63">
        <v>16800000</v>
      </c>
      <c r="G524" s="63">
        <v>0</v>
      </c>
      <c r="H524" s="63">
        <v>0</v>
      </c>
      <c r="I524" s="10"/>
      <c r="J524" s="10" t="str">
        <f t="shared" ref="J524:J555" si="85">IF(D524="","",A$522)</f>
        <v>lait de vache conv</v>
      </c>
      <c r="K524" s="10" t="str">
        <f t="shared" ref="K524:K587" si="86">IF(C524="","",IF(AND(F525&gt;0,F525=F524,OR(AND(G525&gt;=0,G525=G524))),"exclu",IF(OR(F524&lt;&gt;0,G524&lt;&gt;0),"normal","exclu")))</f>
        <v>exclu</v>
      </c>
      <c r="L524" s="12">
        <f>IF(Tableau7[[#This Row],[Status]]=0,0,IF(Tableau7[[#This Row],[Status]]="en cours2",L523,IF(K524="normal",VLOOKUP(LEFT(D524,1),BDD!$A$9:$N$18,3,FALSE),VLOOKUP(LEFT(D524,1),BDD!$A$9:$N$18,4,FALSE))))</f>
        <v>365</v>
      </c>
      <c r="M524" s="65"/>
      <c r="N524" s="11">
        <f>IF(H524="","",(E524-(F524+G524))*(1-BDD!C$4))</f>
        <v>5973156</v>
      </c>
      <c r="O524" s="11">
        <f t="shared" ref="O524:O587" si="87">IF(C524&lt;&gt;"",F525,"")</f>
        <v>16800000</v>
      </c>
      <c r="P524" s="11">
        <f t="shared" ref="P524:P555" si="88">IF(C524&lt;&gt;"",G525,"")</f>
        <v>0</v>
      </c>
      <c r="Q524" s="10">
        <f>IF(C524="",0,IF(AND(O524=0,P524=0),0,SUM(O524)/12))</f>
        <v>1400000</v>
      </c>
      <c r="R524" s="21">
        <f t="shared" ref="R524:R555" si="89">IF(OR(L524="",C524=""),0,Q524/1000*IF(M524=0,L524,M524))</f>
        <v>511000</v>
      </c>
      <c r="S524"/>
    </row>
    <row r="525" spans="1:21" x14ac:dyDescent="0.25">
      <c r="A52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cours2",IF(AND(H525&gt;0,H526&gt;0),"en cours",IF(AND(O525=0,P525=0),"",)))))</f>
        <v>0</v>
      </c>
      <c r="B525" s="59" t="s">
        <v>91</v>
      </c>
      <c r="C525" s="59"/>
      <c r="D525" s="59"/>
      <c r="E525" s="59"/>
      <c r="F525" s="63">
        <v>16800000</v>
      </c>
      <c r="G525" s="63"/>
      <c r="H525" s="63"/>
      <c r="I525" s="10"/>
      <c r="J525" s="10" t="str">
        <f t="shared" si="85"/>
        <v/>
      </c>
      <c r="K525" s="10" t="str">
        <f t="shared" si="86"/>
        <v/>
      </c>
      <c r="L525" s="12">
        <f>IF(Tableau7[[#This Row],[Status]]=0,0,IF(Tableau7[[#This Row],[Status]]="en cours2",L524,IF(K525="normal",VLOOKUP(LEFT(D525,1),BDD!$A$9:$N$18,3,FALSE),VLOOKUP(LEFT(D525,1),BDD!$A$9:$N$18,4,FALSE))))</f>
        <v>0</v>
      </c>
      <c r="M525" s="65"/>
      <c r="N525" s="11" t="str">
        <f>IF(H525="","",(E525-(F525+G525))*(1-BDD!C$4))</f>
        <v/>
      </c>
      <c r="O525" s="11" t="str">
        <f t="shared" si="87"/>
        <v/>
      </c>
      <c r="P525" s="11" t="str">
        <f t="shared" si="88"/>
        <v/>
      </c>
      <c r="Q525" s="10">
        <f t="shared" ref="Q525:Q588" si="90">IF(C525="",0,IF(AND(O525=0,P525=0),0,SUM(O525)/12))</f>
        <v>0</v>
      </c>
      <c r="R525" s="21">
        <f t="shared" si="89"/>
        <v>0</v>
      </c>
      <c r="S525"/>
    </row>
    <row r="526" spans="1:21" x14ac:dyDescent="0.25">
      <c r="A526"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cours2",IF(AND(H526&gt;0,H527&gt;0),"en cours",IF(AND(O526=0,P526=0),"",)))))</f>
        <v>accepté</v>
      </c>
      <c r="B526" s="59" t="s">
        <v>110</v>
      </c>
      <c r="C526" s="59">
        <v>506</v>
      </c>
      <c r="D526" s="59">
        <v>56.17</v>
      </c>
      <c r="E526" s="63">
        <v>2190720</v>
      </c>
      <c r="F526" s="63">
        <v>1956000</v>
      </c>
      <c r="G526" s="63">
        <v>0</v>
      </c>
      <c r="H526" s="63">
        <v>0</v>
      </c>
      <c r="I526" s="10"/>
      <c r="J526" s="10" t="str">
        <f t="shared" si="85"/>
        <v>lait de vache conv</v>
      </c>
      <c r="K526" s="10" t="str">
        <f t="shared" si="86"/>
        <v>exclu</v>
      </c>
      <c r="L526" s="12">
        <f>IF(Tableau7[[#This Row],[Status]]=0,0,IF(Tableau7[[#This Row],[Status]]="en cours2",L525,IF(K526="normal",VLOOKUP(LEFT(D526,1),BDD!$A$9:$N$18,3,FALSE),VLOOKUP(LEFT(D526,1),BDD!$A$9:$N$18,4,FALSE))))</f>
        <v>365</v>
      </c>
      <c r="M526" s="65"/>
      <c r="N526" s="11">
        <f>IF(H526="","",(E526-(F526+G526))*(1-BDD!C$4))</f>
        <v>211248</v>
      </c>
      <c r="O526" s="11">
        <f t="shared" si="87"/>
        <v>1956000</v>
      </c>
      <c r="P526" s="11">
        <f t="shared" si="88"/>
        <v>0</v>
      </c>
      <c r="Q526" s="10">
        <f t="shared" si="90"/>
        <v>163000</v>
      </c>
      <c r="R526" s="21">
        <f t="shared" si="89"/>
        <v>59495</v>
      </c>
      <c r="S526"/>
    </row>
    <row r="527" spans="1:21" x14ac:dyDescent="0.25">
      <c r="A52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cours2",IF(AND(H527&gt;0,H528&gt;0),"en cours",IF(AND(O527=0,P527=0),"",)))))</f>
        <v>0</v>
      </c>
      <c r="B527" s="59" t="s">
        <v>111</v>
      </c>
      <c r="C527" s="59"/>
      <c r="D527" s="59"/>
      <c r="E527" s="59"/>
      <c r="F527" s="63">
        <v>1956000</v>
      </c>
      <c r="G527" s="63"/>
      <c r="H527" s="63"/>
      <c r="I527" s="10"/>
      <c r="J527" s="10" t="str">
        <f t="shared" si="85"/>
        <v/>
      </c>
      <c r="K527" s="10" t="str">
        <f t="shared" si="86"/>
        <v/>
      </c>
      <c r="L527" s="12">
        <f>IF(Tableau7[[#This Row],[Status]]=0,0,IF(Tableau7[[#This Row],[Status]]="en cours2",L526,IF(K527="normal",VLOOKUP(LEFT(D527,1),BDD!$A$9:$N$18,3,FALSE),VLOOKUP(LEFT(D527,1),BDD!$A$9:$N$18,4,FALSE))))</f>
        <v>0</v>
      </c>
      <c r="M527" s="65"/>
      <c r="N527" s="11" t="str">
        <f>IF(H527="","",(E527-(F527+G527))*(1-BDD!C$4))</f>
        <v/>
      </c>
      <c r="O527" s="11" t="str">
        <f t="shared" si="87"/>
        <v/>
      </c>
      <c r="P527" s="11" t="str">
        <f t="shared" si="88"/>
        <v/>
      </c>
      <c r="Q527" s="10">
        <f t="shared" si="90"/>
        <v>0</v>
      </c>
      <c r="R527" s="21">
        <f t="shared" si="89"/>
        <v>0</v>
      </c>
      <c r="S527"/>
    </row>
    <row r="528" spans="1:21" x14ac:dyDescent="0.25">
      <c r="A528"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cours2",IF(AND(H528&gt;0,H529&gt;0),"en cours",IF(AND(O528=0,P528=0),"",)))))</f>
        <v/>
      </c>
      <c r="B528" s="59" t="s">
        <v>115</v>
      </c>
      <c r="C528" s="59">
        <v>296</v>
      </c>
      <c r="D528" s="59">
        <v>47.98</v>
      </c>
      <c r="E528" s="63">
        <v>1498560</v>
      </c>
      <c r="F528" s="63">
        <v>1800000</v>
      </c>
      <c r="G528" s="59">
        <v>0</v>
      </c>
      <c r="H528" s="63">
        <v>0</v>
      </c>
      <c r="I528" s="10"/>
      <c r="J528" s="10" t="str">
        <f t="shared" si="85"/>
        <v>lait de vache conv</v>
      </c>
      <c r="K528" s="10" t="str">
        <f t="shared" si="86"/>
        <v>normal</v>
      </c>
      <c r="L528" s="12">
        <f>IF(Tableau7[[#This Row],[Status]]=0,0,IF(Tableau7[[#This Row],[Status]]="en cours2",L527,IF(K528="normal",VLOOKUP(LEFT(D528,1),BDD!$A$9:$N$18,3,FALSE),VLOOKUP(LEFT(D528,1),BDD!$A$9:$N$18,4,FALSE))))</f>
        <v>342</v>
      </c>
      <c r="M528" s="65"/>
      <c r="N528" s="11">
        <f>IF(H528="","",(E528-(F528+G528))*(1-BDD!C$4))</f>
        <v>-271296</v>
      </c>
      <c r="O528" s="11">
        <f t="shared" si="87"/>
        <v>0</v>
      </c>
      <c r="P528" s="11">
        <f t="shared" si="88"/>
        <v>0</v>
      </c>
      <c r="Q528" s="10">
        <f t="shared" si="90"/>
        <v>0</v>
      </c>
      <c r="R528" s="21">
        <f t="shared" si="89"/>
        <v>0</v>
      </c>
      <c r="S528"/>
    </row>
    <row r="529" spans="1:19" x14ac:dyDescent="0.25">
      <c r="A52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cours2",IF(AND(H529&gt;0,H530&gt;0),"en cours",IF(AND(O529=0,P529=0),"",)))))</f>
        <v>0</v>
      </c>
      <c r="B529" s="59" t="s">
        <v>116</v>
      </c>
      <c r="C529" s="59"/>
      <c r="D529" s="59"/>
      <c r="E529" s="59"/>
      <c r="F529" s="63"/>
      <c r="G529" s="59"/>
      <c r="H529" s="63"/>
      <c r="I529" s="10"/>
      <c r="J529" s="10" t="str">
        <f t="shared" si="85"/>
        <v/>
      </c>
      <c r="K529" s="10" t="str">
        <f t="shared" si="86"/>
        <v/>
      </c>
      <c r="L529" s="12">
        <f>IF(Tableau7[[#This Row],[Status]]=0,0,IF(Tableau7[[#This Row],[Status]]="en cours2",L528,IF(K529="normal",VLOOKUP(LEFT(D529,1),BDD!$A$9:$N$18,3,FALSE),VLOOKUP(LEFT(D529,1),BDD!$A$9:$N$18,4,FALSE))))</f>
        <v>0</v>
      </c>
      <c r="M529" s="65"/>
      <c r="N529" s="11" t="str">
        <f>IF(H529="","",(E529-(F529+G529))*(1-BDD!C$4))</f>
        <v/>
      </c>
      <c r="O529" s="11" t="str">
        <f t="shared" si="87"/>
        <v/>
      </c>
      <c r="P529" s="11" t="str">
        <f t="shared" si="88"/>
        <v/>
      </c>
      <c r="Q529" s="10">
        <f t="shared" si="90"/>
        <v>0</v>
      </c>
      <c r="R529" s="21">
        <f t="shared" si="89"/>
        <v>0</v>
      </c>
      <c r="S529"/>
    </row>
    <row r="530" spans="1:19" x14ac:dyDescent="0.25">
      <c r="A530"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cours2",IF(AND(H530&gt;0,H531&gt;0),"en cours",IF(AND(O530=0,P530=0),"",)))))</f>
        <v/>
      </c>
      <c r="B530" s="59" t="s">
        <v>88</v>
      </c>
      <c r="C530" s="59">
        <v>294</v>
      </c>
      <c r="D530" s="59">
        <v>54.45</v>
      </c>
      <c r="E530" s="63">
        <v>1790376</v>
      </c>
      <c r="F530" s="63">
        <v>0</v>
      </c>
      <c r="G530" s="59">
        <v>0</v>
      </c>
      <c r="H530" s="63">
        <v>0</v>
      </c>
      <c r="I530" s="10"/>
      <c r="J530" s="10" t="str">
        <f t="shared" si="85"/>
        <v>lait de vache conv</v>
      </c>
      <c r="K530" s="10" t="str">
        <f t="shared" si="86"/>
        <v>exclu</v>
      </c>
      <c r="L530" s="12">
        <f>IF(Tableau7[[#This Row],[Status]]=0,0,IF(Tableau7[[#This Row],[Status]]="en cours2",L529,IF(K530="normal",VLOOKUP(LEFT(D530,1),BDD!$A$9:$N$18,3,FALSE),VLOOKUP(LEFT(D530,1),BDD!$A$9:$N$18,4,FALSE))))</f>
        <v>365</v>
      </c>
      <c r="M530" s="65"/>
      <c r="N530" s="11">
        <f>IF(H530="","",(E530-(F530+G530))*(1-BDD!C$4))</f>
        <v>1611338.4000000001</v>
      </c>
      <c r="O530" s="11">
        <f t="shared" si="87"/>
        <v>0</v>
      </c>
      <c r="P530" s="11">
        <f t="shared" si="88"/>
        <v>0</v>
      </c>
      <c r="Q530" s="10">
        <f t="shared" si="90"/>
        <v>0</v>
      </c>
      <c r="R530" s="21">
        <f t="shared" si="89"/>
        <v>0</v>
      </c>
      <c r="S530"/>
    </row>
    <row r="531" spans="1:19" x14ac:dyDescent="0.25">
      <c r="A53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cours2",IF(AND(H531&gt;0,H532&gt;0),"en cours",IF(AND(O531=0,P531=0),"",)))))</f>
        <v>0</v>
      </c>
      <c r="B531" s="59" t="s">
        <v>89</v>
      </c>
      <c r="C531" s="59"/>
      <c r="D531" s="59"/>
      <c r="E531" s="59"/>
      <c r="F531" s="63"/>
      <c r="G531" s="59"/>
      <c r="H531" s="63"/>
      <c r="I531" s="10"/>
      <c r="J531" s="10" t="str">
        <f t="shared" si="85"/>
        <v/>
      </c>
      <c r="K531" s="10" t="str">
        <f t="shared" si="86"/>
        <v/>
      </c>
      <c r="L531" s="12">
        <f>IF(Tableau7[[#This Row],[Status]]=0,0,IF(Tableau7[[#This Row],[Status]]="en cours2",L530,IF(K531="normal",VLOOKUP(LEFT(D531,1),BDD!$A$9:$N$18,3,FALSE),VLOOKUP(LEFT(D531,1),BDD!$A$9:$N$18,4,FALSE))))</f>
        <v>0</v>
      </c>
      <c r="M531" s="65"/>
      <c r="N531" s="11" t="str">
        <f>IF(H531="","",(E531-(F531+G531))*(1-BDD!C$4))</f>
        <v/>
      </c>
      <c r="O531" s="11" t="str">
        <f t="shared" si="87"/>
        <v/>
      </c>
      <c r="P531" s="11" t="str">
        <f t="shared" si="88"/>
        <v/>
      </c>
      <c r="Q531" s="10">
        <f t="shared" si="90"/>
        <v>0</v>
      </c>
      <c r="R531" s="21">
        <f t="shared" si="89"/>
        <v>0</v>
      </c>
      <c r="S531"/>
    </row>
    <row r="532" spans="1:19" x14ac:dyDescent="0.25">
      <c r="A532"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cours2",IF(AND(H532&gt;0,H533&gt;0),"en cours",IF(AND(O532=0,P532=0),"",)))))</f>
        <v/>
      </c>
      <c r="B532" s="59" t="s">
        <v>108</v>
      </c>
      <c r="C532" s="59">
        <v>286</v>
      </c>
      <c r="D532" s="59">
        <v>57.62</v>
      </c>
      <c r="E532" s="63">
        <v>2565696</v>
      </c>
      <c r="F532" s="63">
        <v>0</v>
      </c>
      <c r="G532" s="59">
        <v>0</v>
      </c>
      <c r="H532" s="63">
        <v>0</v>
      </c>
      <c r="I532" s="10"/>
      <c r="J532" s="10" t="str">
        <f t="shared" si="85"/>
        <v>lait de vache conv</v>
      </c>
      <c r="K532" s="10" t="str">
        <f t="shared" si="86"/>
        <v>exclu</v>
      </c>
      <c r="L532" s="12">
        <f>IF(Tableau7[[#This Row],[Status]]=0,0,IF(Tableau7[[#This Row],[Status]]="en cours2",L531,IF(K532="normal",VLOOKUP(LEFT(D532,1),BDD!$A$9:$N$18,3,FALSE),VLOOKUP(LEFT(D532,1),BDD!$A$9:$N$18,4,FALSE))))</f>
        <v>365</v>
      </c>
      <c r="M532" s="65"/>
      <c r="N532" s="11">
        <f>IF(H532="","",(E532-(F532+G532))*(1-BDD!C$4))</f>
        <v>2309126.4</v>
      </c>
      <c r="O532" s="11">
        <f t="shared" si="87"/>
        <v>0</v>
      </c>
      <c r="P532" s="11">
        <f t="shared" si="88"/>
        <v>0</v>
      </c>
      <c r="Q532" s="10">
        <f t="shared" si="90"/>
        <v>0</v>
      </c>
      <c r="R532" s="21">
        <f t="shared" si="89"/>
        <v>0</v>
      </c>
      <c r="S532"/>
    </row>
    <row r="533" spans="1:19" x14ac:dyDescent="0.25">
      <c r="A53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cours2",IF(AND(H533&gt;0,H534&gt;0),"en cours",IF(AND(O533=0,P533=0),"",)))))</f>
        <v>0</v>
      </c>
      <c r="B533" s="59" t="s">
        <v>109</v>
      </c>
      <c r="C533" s="59"/>
      <c r="D533" s="59"/>
      <c r="E533" s="59"/>
      <c r="F533" s="63"/>
      <c r="G533" s="59"/>
      <c r="H533" s="63"/>
      <c r="I533" s="10"/>
      <c r="J533" s="10" t="str">
        <f t="shared" si="85"/>
        <v/>
      </c>
      <c r="K533" s="10" t="str">
        <f t="shared" si="86"/>
        <v/>
      </c>
      <c r="L533" s="12">
        <f>IF(Tableau7[[#This Row],[Status]]=0,0,IF(Tableau7[[#This Row],[Status]]="en cours2",L532,IF(K533="normal",VLOOKUP(LEFT(D533,1),BDD!$A$9:$N$18,3,FALSE),VLOOKUP(LEFT(D533,1),BDD!$A$9:$N$18,4,FALSE))))</f>
        <v>0</v>
      </c>
      <c r="M533" s="65"/>
      <c r="N533" s="11" t="str">
        <f>IF(H533="","",(E533-(F533+G533))*(1-BDD!C$4))</f>
        <v/>
      </c>
      <c r="O533" s="11" t="str">
        <f t="shared" si="87"/>
        <v/>
      </c>
      <c r="P533" s="11" t="str">
        <f t="shared" si="88"/>
        <v/>
      </c>
      <c r="Q533" s="10">
        <f t="shared" si="90"/>
        <v>0</v>
      </c>
      <c r="R533" s="21">
        <f t="shared" si="89"/>
        <v>0</v>
      </c>
      <c r="S533"/>
    </row>
    <row r="534" spans="1:19" x14ac:dyDescent="0.25">
      <c r="A534"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cours2",IF(AND(H534&gt;0,H535&gt;0),"en cours",IF(AND(O534=0,P534=0),"",)))))</f>
        <v/>
      </c>
      <c r="B534" s="59" t="s">
        <v>97</v>
      </c>
      <c r="C534" s="59">
        <v>277</v>
      </c>
      <c r="D534" s="59">
        <v>44.49</v>
      </c>
      <c r="E534" s="63">
        <v>2396184</v>
      </c>
      <c r="F534" s="63">
        <v>240000</v>
      </c>
      <c r="G534" s="63">
        <v>0</v>
      </c>
      <c r="H534" s="63">
        <v>0</v>
      </c>
      <c r="I534" s="10"/>
      <c r="J534" s="10" t="str">
        <f t="shared" si="85"/>
        <v>lait de vache conv</v>
      </c>
      <c r="K534" s="10" t="str">
        <f t="shared" si="86"/>
        <v>normal</v>
      </c>
      <c r="L534" s="12">
        <f>IF(Tableau7[[#This Row],[Status]]=0,0,IF(Tableau7[[#This Row],[Status]]="en cours2",L533,IF(K534="normal",VLOOKUP(LEFT(D534,1),BDD!$A$9:$N$18,3,FALSE),VLOOKUP(LEFT(D534,1),BDD!$A$9:$N$18,4,FALSE))))</f>
        <v>342</v>
      </c>
      <c r="M534" s="65"/>
      <c r="N534" s="11">
        <f>IF(H534="","",(E534-(F534+G534))*(1-BDD!C$4))</f>
        <v>1940565.6</v>
      </c>
      <c r="O534" s="11">
        <f t="shared" si="87"/>
        <v>0</v>
      </c>
      <c r="P534" s="11">
        <f t="shared" si="88"/>
        <v>0</v>
      </c>
      <c r="Q534" s="10">
        <f t="shared" si="90"/>
        <v>0</v>
      </c>
      <c r="R534" s="21">
        <f t="shared" si="89"/>
        <v>0</v>
      </c>
      <c r="S534"/>
    </row>
    <row r="535" spans="1:19" x14ac:dyDescent="0.25">
      <c r="A53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cours2",IF(AND(H535&gt;0,H536&gt;0),"en cours",IF(AND(O535=0,P535=0),"",)))))</f>
        <v>0</v>
      </c>
      <c r="B535" s="59" t="s">
        <v>98</v>
      </c>
      <c r="C535" s="59"/>
      <c r="D535" s="59"/>
      <c r="E535" s="59"/>
      <c r="F535" s="63"/>
      <c r="G535" s="63"/>
      <c r="H535" s="63"/>
      <c r="I535" s="10"/>
      <c r="J535" s="10" t="str">
        <f t="shared" si="85"/>
        <v/>
      </c>
      <c r="K535" s="10" t="str">
        <f t="shared" si="86"/>
        <v/>
      </c>
      <c r="L535" s="12">
        <f>IF(Tableau7[[#This Row],[Status]]=0,0,IF(Tableau7[[#This Row],[Status]]="en cours2",L534,IF(K535="normal",VLOOKUP(LEFT(D535,1),BDD!$A$9:$N$18,3,FALSE),VLOOKUP(LEFT(D535,1),BDD!$A$9:$N$18,4,FALSE))))</f>
        <v>0</v>
      </c>
      <c r="M535" s="65"/>
      <c r="N535" s="11" t="str">
        <f>IF(H535="","",(E535-(F535+G535))*(1-BDD!C$4))</f>
        <v/>
      </c>
      <c r="O535" s="11" t="str">
        <f t="shared" si="87"/>
        <v/>
      </c>
      <c r="P535" s="11" t="str">
        <f t="shared" si="88"/>
        <v/>
      </c>
      <c r="Q535" s="10">
        <f t="shared" si="90"/>
        <v>0</v>
      </c>
      <c r="R535" s="21">
        <f t="shared" si="89"/>
        <v>0</v>
      </c>
      <c r="S535"/>
    </row>
    <row r="536" spans="1:19" s="9" customFormat="1" x14ac:dyDescent="0.25">
      <c r="A536"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cours2",IF(AND(H536&gt;0,H537&gt;0),"en cours",IF(AND(O536=0,P536=0),"",)))))</f>
        <v/>
      </c>
      <c r="B536" s="59" t="s">
        <v>113</v>
      </c>
      <c r="C536" s="59">
        <v>274</v>
      </c>
      <c r="D536" s="59">
        <v>61.93</v>
      </c>
      <c r="E536" s="63">
        <v>1104768</v>
      </c>
      <c r="F536" s="63">
        <v>120000</v>
      </c>
      <c r="G536" s="59">
        <v>0</v>
      </c>
      <c r="H536" s="63">
        <v>0</v>
      </c>
      <c r="I536" s="10"/>
      <c r="J536" s="10" t="str">
        <f t="shared" si="85"/>
        <v>lait de vache conv</v>
      </c>
      <c r="K536" s="10" t="str">
        <f t="shared" si="86"/>
        <v>normal</v>
      </c>
      <c r="L536" s="12">
        <f>IF(Tableau7[[#This Row],[Status]]=0,0,IF(Tableau7[[#This Row],[Status]]="en cours2",L535,IF(K536="normal",VLOOKUP(LEFT(D536,1),BDD!$A$9:$N$18,3,FALSE),VLOOKUP(LEFT(D536,1),BDD!$A$9:$N$18,4,FALSE))))</f>
        <v>381</v>
      </c>
      <c r="M536" s="65"/>
      <c r="N536" s="11">
        <f>IF(H536="","",(E536-(F536+G536))*(1-BDD!C$4))</f>
        <v>886291.20000000007</v>
      </c>
      <c r="O536" s="11">
        <f t="shared" si="87"/>
        <v>0</v>
      </c>
      <c r="P536" s="11">
        <f t="shared" si="88"/>
        <v>0</v>
      </c>
      <c r="Q536" s="10">
        <f t="shared" si="90"/>
        <v>0</v>
      </c>
      <c r="R536" s="21">
        <f t="shared" si="89"/>
        <v>0</v>
      </c>
    </row>
    <row r="537" spans="1:19" s="9" customFormat="1" x14ac:dyDescent="0.25">
      <c r="A53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cours2",IF(AND(H537&gt;0,H538&gt;0),"en cours",IF(AND(O537=0,P537=0),"",)))))</f>
        <v>0</v>
      </c>
      <c r="B537" s="59" t="s">
        <v>114</v>
      </c>
      <c r="C537" s="59"/>
      <c r="D537" s="59"/>
      <c r="E537" s="59"/>
      <c r="F537" s="63"/>
      <c r="G537" s="59"/>
      <c r="H537" s="63"/>
      <c r="I537" s="10"/>
      <c r="J537" s="10" t="str">
        <f t="shared" si="85"/>
        <v/>
      </c>
      <c r="K537" s="10" t="str">
        <f t="shared" si="86"/>
        <v/>
      </c>
      <c r="L537" s="12">
        <f>IF(Tableau7[[#This Row],[Status]]=0,0,IF(Tableau7[[#This Row],[Status]]="en cours2",L536,IF(K537="normal",VLOOKUP(LEFT(D537,1),BDD!$A$9:$N$18,3,FALSE),VLOOKUP(LEFT(D537,1),BDD!$A$9:$N$18,4,FALSE))))</f>
        <v>0</v>
      </c>
      <c r="M537" s="65"/>
      <c r="N537" s="11" t="str">
        <f>IF(H537="","",(E537-(F537+G537))*(1-BDD!C$4))</f>
        <v/>
      </c>
      <c r="O537" s="11" t="str">
        <f t="shared" si="87"/>
        <v/>
      </c>
      <c r="P537" s="11" t="str">
        <f t="shared" si="88"/>
        <v/>
      </c>
      <c r="Q537" s="10">
        <f t="shared" si="90"/>
        <v>0</v>
      </c>
      <c r="R537" s="21">
        <f t="shared" si="89"/>
        <v>0</v>
      </c>
    </row>
    <row r="538" spans="1:19" s="9" customFormat="1" x14ac:dyDescent="0.25">
      <c r="A538"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cours2",IF(AND(H538&gt;0,H539&gt;0),"en cours",IF(AND(O538=0,P538=0),"",)))))</f>
        <v>accepté</v>
      </c>
      <c r="B538" s="59" t="s">
        <v>112</v>
      </c>
      <c r="C538" s="59">
        <v>259</v>
      </c>
      <c r="D538" s="59">
        <v>54.49</v>
      </c>
      <c r="E538" s="63">
        <v>2277912</v>
      </c>
      <c r="F538" s="63">
        <v>2136000</v>
      </c>
      <c r="G538" s="59">
        <v>0</v>
      </c>
      <c r="H538" s="63">
        <v>0</v>
      </c>
      <c r="I538" s="10"/>
      <c r="J538" s="10" t="str">
        <f t="shared" si="85"/>
        <v>lait de vache conv</v>
      </c>
      <c r="K538" s="10" t="str">
        <f t="shared" si="86"/>
        <v>exclu</v>
      </c>
      <c r="L538" s="12">
        <f>IF(Tableau7[[#This Row],[Status]]=0,0,IF(Tableau7[[#This Row],[Status]]="en cours2",L537,IF(K538="normal",VLOOKUP(LEFT(D538,1),BDD!$A$9:$N$18,3,FALSE),VLOOKUP(LEFT(D538,1),BDD!$A$9:$N$18,4,FALSE))))</f>
        <v>365</v>
      </c>
      <c r="M538" s="65"/>
      <c r="N538" s="11">
        <f>IF(H538="","",(E538-(F538+G538))*(1-BDD!C$4))</f>
        <v>127720.8</v>
      </c>
      <c r="O538" s="11">
        <f t="shared" si="87"/>
        <v>2136000</v>
      </c>
      <c r="P538" s="11">
        <f t="shared" si="88"/>
        <v>0</v>
      </c>
      <c r="Q538" s="10">
        <f t="shared" si="90"/>
        <v>178000</v>
      </c>
      <c r="R538" s="21">
        <f t="shared" si="89"/>
        <v>64970</v>
      </c>
    </row>
    <row r="539" spans="1:19" s="9" customFormat="1" x14ac:dyDescent="0.25">
      <c r="A53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cours2",IF(AND(H539&gt;0,H540&gt;0),"en cours",IF(AND(O539=0,P539=0),"",)))))</f>
        <v>0</v>
      </c>
      <c r="B539" s="59" t="s">
        <v>89</v>
      </c>
      <c r="C539" s="59"/>
      <c r="D539" s="59"/>
      <c r="E539" s="59"/>
      <c r="F539" s="63">
        <v>2136000</v>
      </c>
      <c r="G539" s="59"/>
      <c r="H539" s="63"/>
      <c r="I539" s="10"/>
      <c r="J539" s="10" t="str">
        <f t="shared" si="85"/>
        <v/>
      </c>
      <c r="K539" s="10" t="str">
        <f t="shared" si="86"/>
        <v/>
      </c>
      <c r="L539" s="12">
        <f>IF(Tableau7[[#This Row],[Status]]=0,0,IF(Tableau7[[#This Row],[Status]]="en cours2",L538,IF(K539="normal",VLOOKUP(LEFT(D539,1),BDD!$A$9:$N$18,3,FALSE),VLOOKUP(LEFT(D539,1),BDD!$A$9:$N$18,4,FALSE))))</f>
        <v>0</v>
      </c>
      <c r="M539" s="65"/>
      <c r="N539" s="11" t="str">
        <f>IF(H539="","",(E539-(F539+G539))*(1-BDD!C$4))</f>
        <v/>
      </c>
      <c r="O539" s="11" t="str">
        <f t="shared" si="87"/>
        <v/>
      </c>
      <c r="P539" s="11" t="str">
        <f t="shared" si="88"/>
        <v/>
      </c>
      <c r="Q539" s="10">
        <f t="shared" si="90"/>
        <v>0</v>
      </c>
      <c r="R539" s="21">
        <f t="shared" si="89"/>
        <v>0</v>
      </c>
    </row>
    <row r="540" spans="1:19" s="9" customFormat="1" x14ac:dyDescent="0.25">
      <c r="A540"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cours2",IF(AND(H540&gt;0,H541&gt;0),"en cours",IF(AND(O540=0,P540=0),"",)))))</f>
        <v/>
      </c>
      <c r="B540" s="59" t="s">
        <v>80</v>
      </c>
      <c r="C540" s="59">
        <v>254</v>
      </c>
      <c r="D540" s="59">
        <v>52.57</v>
      </c>
      <c r="E540" s="63">
        <v>1212624</v>
      </c>
      <c r="F540" s="63">
        <v>0</v>
      </c>
      <c r="G540" s="59">
        <v>0</v>
      </c>
      <c r="H540" s="63">
        <v>0</v>
      </c>
      <c r="I540" s="10"/>
      <c r="J540" s="10" t="str">
        <f t="shared" si="85"/>
        <v>lait de vache conv</v>
      </c>
      <c r="K540" s="10" t="str">
        <f t="shared" si="86"/>
        <v>exclu</v>
      </c>
      <c r="L540" s="12">
        <f>IF(Tableau7[[#This Row],[Status]]=0,0,IF(Tableau7[[#This Row],[Status]]="en cours2",L539,IF(K540="normal",VLOOKUP(LEFT(D540,1),BDD!$A$9:$N$18,3,FALSE),VLOOKUP(LEFT(D540,1),BDD!$A$9:$N$18,4,FALSE))))</f>
        <v>365</v>
      </c>
      <c r="M540" s="65"/>
      <c r="N540" s="11">
        <f>IF(H540="","",(E540-(F540+G540))*(1-BDD!C$4))</f>
        <v>1091361.6000000001</v>
      </c>
      <c r="O540" s="11">
        <f t="shared" si="87"/>
        <v>0</v>
      </c>
      <c r="P540" s="11">
        <f t="shared" si="88"/>
        <v>0</v>
      </c>
      <c r="Q540" s="10">
        <f t="shared" si="90"/>
        <v>0</v>
      </c>
      <c r="R540" s="21">
        <f t="shared" si="89"/>
        <v>0</v>
      </c>
    </row>
    <row r="541" spans="1:19" s="9" customFormat="1" x14ac:dyDescent="0.25">
      <c r="A54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cours2",IF(AND(H541&gt;0,H542&gt;0),"en cours",IF(AND(O541=0,P541=0),"",)))))</f>
        <v>0</v>
      </c>
      <c r="B541" s="59" t="s">
        <v>81</v>
      </c>
      <c r="C541" s="59"/>
      <c r="D541" s="59"/>
      <c r="E541" s="59"/>
      <c r="F541" s="59"/>
      <c r="G541" s="59"/>
      <c r="H541" s="63"/>
      <c r="I541" s="10"/>
      <c r="J541" s="10" t="str">
        <f t="shared" si="85"/>
        <v/>
      </c>
      <c r="K541" s="10" t="str">
        <f t="shared" si="86"/>
        <v/>
      </c>
      <c r="L541" s="12">
        <f>IF(Tableau7[[#This Row],[Status]]=0,0,IF(Tableau7[[#This Row],[Status]]="en cours2",L540,IF(K541="normal",VLOOKUP(LEFT(D541,1),BDD!$A$9:$N$18,3,FALSE),VLOOKUP(LEFT(D541,1),BDD!$A$9:$N$18,4,FALSE))))</f>
        <v>0</v>
      </c>
      <c r="M541" s="65"/>
      <c r="N541" s="11" t="str">
        <f>IF(H541="","",(E541-(F541+G541))*(1-BDD!C$4))</f>
        <v/>
      </c>
      <c r="O541" s="11" t="str">
        <f t="shared" si="87"/>
        <v/>
      </c>
      <c r="P541" s="11" t="str">
        <f t="shared" si="88"/>
        <v/>
      </c>
      <c r="Q541" s="10">
        <f t="shared" si="90"/>
        <v>0</v>
      </c>
      <c r="R541" s="21">
        <f t="shared" si="89"/>
        <v>0</v>
      </c>
    </row>
    <row r="542" spans="1:19" s="9" customFormat="1" x14ac:dyDescent="0.25">
      <c r="A542"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cours2",IF(AND(H542&gt;0,H543&gt;0),"en cours",IF(AND(O542=0,P542=0),"",)))))</f>
        <v/>
      </c>
      <c r="B542" s="59" t="s">
        <v>101</v>
      </c>
      <c r="C542" s="59">
        <v>241</v>
      </c>
      <c r="D542" s="59">
        <v>51.89</v>
      </c>
      <c r="E542" s="63">
        <v>1534344</v>
      </c>
      <c r="F542" s="63">
        <v>0</v>
      </c>
      <c r="G542" s="59">
        <v>0</v>
      </c>
      <c r="H542" s="63">
        <v>0</v>
      </c>
      <c r="I542" s="10"/>
      <c r="J542" s="10" t="str">
        <f t="shared" si="85"/>
        <v>lait de vache conv</v>
      </c>
      <c r="K542" s="10" t="str">
        <f t="shared" si="86"/>
        <v>exclu</v>
      </c>
      <c r="L542" s="12">
        <f>IF(Tableau7[[#This Row],[Status]]=0,0,IF(Tableau7[[#This Row],[Status]]="en cours2",L541,IF(K542="normal",VLOOKUP(LEFT(D542,1),BDD!$A$9:$N$18,3,FALSE),VLOOKUP(LEFT(D542,1),BDD!$A$9:$N$18,4,FALSE))))</f>
        <v>365</v>
      </c>
      <c r="M542" s="65"/>
      <c r="N542" s="11">
        <f>IF(H542="","",(E542-(F542+G542))*(1-BDD!C$4))</f>
        <v>1380909.6</v>
      </c>
      <c r="O542" s="11">
        <f t="shared" si="87"/>
        <v>0</v>
      </c>
      <c r="P542" s="11">
        <f t="shared" si="88"/>
        <v>0</v>
      </c>
      <c r="Q542" s="10">
        <f t="shared" si="90"/>
        <v>0</v>
      </c>
      <c r="R542" s="21">
        <f t="shared" si="89"/>
        <v>0</v>
      </c>
    </row>
    <row r="543" spans="1:19" s="9" customFormat="1" x14ac:dyDescent="0.25">
      <c r="A54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cours2",IF(AND(H543&gt;0,H544&gt;0),"en cours",IF(AND(O543=0,P543=0),"",)))))</f>
        <v>0</v>
      </c>
      <c r="B543" s="59" t="s">
        <v>102</v>
      </c>
      <c r="C543" s="59"/>
      <c r="D543" s="59"/>
      <c r="E543" s="59"/>
      <c r="F543" s="59"/>
      <c r="G543" s="59"/>
      <c r="H543" s="63"/>
      <c r="I543" s="10"/>
      <c r="J543" s="10" t="str">
        <f t="shared" si="85"/>
        <v/>
      </c>
      <c r="K543" s="10" t="str">
        <f t="shared" si="86"/>
        <v/>
      </c>
      <c r="L543" s="12">
        <f>IF(Tableau7[[#This Row],[Status]]=0,0,IF(Tableau7[[#This Row],[Status]]="en cours2",L542,IF(K543="normal",VLOOKUP(LEFT(D543,1),BDD!$A$9:$N$18,3,FALSE),VLOOKUP(LEFT(D543,1),BDD!$A$9:$N$18,4,FALSE))))</f>
        <v>0</v>
      </c>
      <c r="M543" s="65"/>
      <c r="N543" s="11" t="str">
        <f>IF(H543="","",(E543-(F543+G543))*(1-BDD!C$4))</f>
        <v/>
      </c>
      <c r="O543" s="11" t="str">
        <f t="shared" si="87"/>
        <v/>
      </c>
      <c r="P543" s="11" t="str">
        <f t="shared" si="88"/>
        <v/>
      </c>
      <c r="Q543" s="10">
        <f t="shared" si="90"/>
        <v>0</v>
      </c>
      <c r="R543" s="21">
        <f t="shared" si="89"/>
        <v>0</v>
      </c>
    </row>
    <row r="544" spans="1:19" s="9" customFormat="1" x14ac:dyDescent="0.25">
      <c r="A544"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cours2",IF(AND(H544&gt;0,H545&gt;0),"en cours",IF(AND(O544=0,P544=0),"",)))))</f>
        <v/>
      </c>
      <c r="B544" s="59" t="s">
        <v>82</v>
      </c>
      <c r="C544" s="59">
        <v>234</v>
      </c>
      <c r="D544" s="59">
        <v>52.78</v>
      </c>
      <c r="E544" s="63">
        <v>1396920</v>
      </c>
      <c r="F544" s="63">
        <v>0</v>
      </c>
      <c r="G544" s="59">
        <v>0</v>
      </c>
      <c r="H544" s="63">
        <v>0</v>
      </c>
      <c r="I544" s="10"/>
      <c r="J544" s="10" t="str">
        <f t="shared" si="85"/>
        <v>lait de vache conv</v>
      </c>
      <c r="K544" s="10" t="str">
        <f t="shared" si="86"/>
        <v>exclu</v>
      </c>
      <c r="L544" s="12">
        <f>IF(Tableau7[[#This Row],[Status]]=0,0,IF(Tableau7[[#This Row],[Status]]="en cours2",L543,IF(K544="normal",VLOOKUP(LEFT(D544,1),BDD!$A$9:$N$18,3,FALSE),VLOOKUP(LEFT(D544,1),BDD!$A$9:$N$18,4,FALSE))))</f>
        <v>365</v>
      </c>
      <c r="M544" s="65"/>
      <c r="N544" s="11">
        <f>IF(H544="","",(E544-(F544+G544))*(1-BDD!C$4))</f>
        <v>1257228</v>
      </c>
      <c r="O544" s="11">
        <f t="shared" si="87"/>
        <v>0</v>
      </c>
      <c r="P544" s="11">
        <f t="shared" si="88"/>
        <v>0</v>
      </c>
      <c r="Q544" s="10">
        <f t="shared" si="90"/>
        <v>0</v>
      </c>
      <c r="R544" s="21">
        <f t="shared" si="89"/>
        <v>0</v>
      </c>
    </row>
    <row r="545" spans="1:18" s="9" customFormat="1" x14ac:dyDescent="0.25">
      <c r="A54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cours2",IF(AND(H545&gt;0,H546&gt;0),"en cours",IF(AND(O545=0,P545=0),"",)))))</f>
        <v>0</v>
      </c>
      <c r="B545" s="59" t="s">
        <v>83</v>
      </c>
      <c r="C545" s="59"/>
      <c r="D545" s="59"/>
      <c r="E545" s="59"/>
      <c r="F545" s="59"/>
      <c r="G545" s="59"/>
      <c r="H545" s="63"/>
      <c r="I545" s="10"/>
      <c r="J545" s="10" t="str">
        <f t="shared" si="85"/>
        <v/>
      </c>
      <c r="K545" s="10" t="str">
        <f t="shared" si="86"/>
        <v/>
      </c>
      <c r="L545" s="12">
        <f>IF(Tableau7[[#This Row],[Status]]=0,0,IF(Tableau7[[#This Row],[Status]]="en cours2",L544,IF(K545="normal",VLOOKUP(LEFT(D545,1),BDD!$A$9:$N$18,3,FALSE),VLOOKUP(LEFT(D545,1),BDD!$A$9:$N$18,4,FALSE))))</f>
        <v>0</v>
      </c>
      <c r="M545" s="65"/>
      <c r="N545" s="11" t="str">
        <f>IF(H545="","",(E545-(F545+G545))*(1-BDD!C$4))</f>
        <v/>
      </c>
      <c r="O545" s="11" t="str">
        <f t="shared" si="87"/>
        <v/>
      </c>
      <c r="P545" s="11" t="str">
        <f t="shared" si="88"/>
        <v/>
      </c>
      <c r="Q545" s="10">
        <f t="shared" si="90"/>
        <v>0</v>
      </c>
      <c r="R545" s="21">
        <f t="shared" si="89"/>
        <v>0</v>
      </c>
    </row>
    <row r="546" spans="1:18" s="9" customFormat="1" x14ac:dyDescent="0.25">
      <c r="A546"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cours2",IF(AND(H546&gt;0,H547&gt;0),"en cours",IF(AND(O546=0,P546=0),"",)))))</f>
        <v/>
      </c>
      <c r="B546" s="59" t="s">
        <v>84</v>
      </c>
      <c r="C546" s="59">
        <v>219</v>
      </c>
      <c r="D546" s="59">
        <v>52.97</v>
      </c>
      <c r="E546" s="63">
        <v>1409856</v>
      </c>
      <c r="F546" s="63">
        <v>0</v>
      </c>
      <c r="G546" s="59">
        <v>0</v>
      </c>
      <c r="H546" s="63">
        <v>0</v>
      </c>
      <c r="I546" s="10"/>
      <c r="J546" s="10" t="str">
        <f t="shared" si="85"/>
        <v>lait de vache conv</v>
      </c>
      <c r="K546" s="10" t="str">
        <f t="shared" si="86"/>
        <v>exclu</v>
      </c>
      <c r="L546" s="12">
        <f>IF(Tableau7[[#This Row],[Status]]=0,0,IF(Tableau7[[#This Row],[Status]]="en cours2",L545,IF(K546="normal",VLOOKUP(LEFT(D546,1),BDD!$A$9:$N$18,3,FALSE),VLOOKUP(LEFT(D546,1),BDD!$A$9:$N$18,4,FALSE))))</f>
        <v>365</v>
      </c>
      <c r="M546" s="65"/>
      <c r="N546" s="11">
        <f>IF(H546="","",(E546-(F546+G546))*(1-BDD!C$4))</f>
        <v>1268870.4000000001</v>
      </c>
      <c r="O546" s="11">
        <f t="shared" si="87"/>
        <v>0</v>
      </c>
      <c r="P546" s="11">
        <f t="shared" si="88"/>
        <v>0</v>
      </c>
      <c r="Q546" s="10">
        <f t="shared" si="90"/>
        <v>0</v>
      </c>
      <c r="R546" s="21">
        <f t="shared" si="89"/>
        <v>0</v>
      </c>
    </row>
    <row r="547" spans="1:18" s="9" customFormat="1" x14ac:dyDescent="0.25">
      <c r="A54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cours2",IF(AND(H547&gt;0,H548&gt;0),"en cours",IF(AND(O547=0,P547=0),"",)))))</f>
        <v>0</v>
      </c>
      <c r="B547" s="59" t="s">
        <v>85</v>
      </c>
      <c r="C547" s="59"/>
      <c r="D547" s="59"/>
      <c r="E547" s="59"/>
      <c r="F547" s="63"/>
      <c r="G547" s="59"/>
      <c r="H547" s="63"/>
      <c r="I547" s="10"/>
      <c r="J547" s="10" t="str">
        <f t="shared" si="85"/>
        <v/>
      </c>
      <c r="K547" s="10" t="str">
        <f t="shared" si="86"/>
        <v/>
      </c>
      <c r="L547" s="12">
        <f>IF(Tableau7[[#This Row],[Status]]=0,0,IF(Tableau7[[#This Row],[Status]]="en cours2",L546,IF(K547="normal",VLOOKUP(LEFT(D547,1),BDD!$A$9:$N$18,3,FALSE),VLOOKUP(LEFT(D547,1),BDD!$A$9:$N$18,4,FALSE))))</f>
        <v>0</v>
      </c>
      <c r="M547" s="65"/>
      <c r="N547" s="11" t="str">
        <f>IF(H547="","",(E547-(F547+G547))*(1-BDD!C$4))</f>
        <v/>
      </c>
      <c r="O547" s="11" t="str">
        <f t="shared" si="87"/>
        <v/>
      </c>
      <c r="P547" s="11" t="str">
        <f t="shared" si="88"/>
        <v/>
      </c>
      <c r="Q547" s="10">
        <f t="shared" si="90"/>
        <v>0</v>
      </c>
      <c r="R547" s="21">
        <f t="shared" si="89"/>
        <v>0</v>
      </c>
    </row>
    <row r="548" spans="1:18" s="9" customFormat="1" x14ac:dyDescent="0.25">
      <c r="A548"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cours2",IF(AND(H548&gt;0,H549&gt;0),"en cours",IF(AND(O548=0,P548=0),"",)))))</f>
        <v/>
      </c>
      <c r="B548" s="59" t="s">
        <v>117</v>
      </c>
      <c r="C548" s="59">
        <v>192</v>
      </c>
      <c r="D548" s="59">
        <v>51.56</v>
      </c>
      <c r="E548" s="63">
        <v>774144</v>
      </c>
      <c r="F548" s="63">
        <v>756000</v>
      </c>
      <c r="G548" s="63">
        <v>0</v>
      </c>
      <c r="H548" s="63">
        <v>0</v>
      </c>
      <c r="I548" s="10"/>
      <c r="J548" s="10" t="str">
        <f t="shared" si="85"/>
        <v>lait de vache conv</v>
      </c>
      <c r="K548" s="10" t="str">
        <f t="shared" si="86"/>
        <v>normal</v>
      </c>
      <c r="L548" s="12">
        <f>IF(Tableau7[[#This Row],[Status]]=0,0,IF(Tableau7[[#This Row],[Status]]="en cours2",L547,IF(K548="normal",VLOOKUP(LEFT(D548,1),BDD!$A$9:$N$18,3,FALSE),VLOOKUP(LEFT(D548,1),BDD!$A$9:$N$18,4,FALSE))))</f>
        <v>358</v>
      </c>
      <c r="M548" s="65"/>
      <c r="N548" s="11">
        <f>IF(H548="","",(E548-(F548+G548))*(1-BDD!C$4))</f>
        <v>16329.6</v>
      </c>
      <c r="O548" s="11">
        <f t="shared" si="87"/>
        <v>0</v>
      </c>
      <c r="P548" s="11">
        <f t="shared" si="88"/>
        <v>0</v>
      </c>
      <c r="Q548" s="10">
        <f t="shared" si="90"/>
        <v>0</v>
      </c>
      <c r="R548" s="21">
        <f t="shared" si="89"/>
        <v>0</v>
      </c>
    </row>
    <row r="549" spans="1:18" s="9" customFormat="1" x14ac:dyDescent="0.25">
      <c r="A54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cours2",IF(AND(H549&gt;0,H550&gt;0),"en cours",IF(AND(O549=0,P549=0),"",)))))</f>
        <v>0</v>
      </c>
      <c r="B549" s="59" t="s">
        <v>105</v>
      </c>
      <c r="C549" s="59"/>
      <c r="D549" s="59"/>
      <c r="E549" s="59"/>
      <c r="F549" s="63"/>
      <c r="G549" s="59"/>
      <c r="H549" s="63"/>
      <c r="I549" s="10"/>
      <c r="J549" s="10" t="str">
        <f t="shared" si="85"/>
        <v/>
      </c>
      <c r="K549" s="10" t="str">
        <f t="shared" si="86"/>
        <v/>
      </c>
      <c r="L549" s="12">
        <f>IF(Tableau7[[#This Row],[Status]]=0,0,IF(Tableau7[[#This Row],[Status]]="en cours2",L548,IF(K549="normal",VLOOKUP(LEFT(D549,1),BDD!$A$9:$N$18,3,FALSE),VLOOKUP(LEFT(D549,1),BDD!$A$9:$N$18,4,FALSE))))</f>
        <v>0</v>
      </c>
      <c r="M549" s="65"/>
      <c r="N549" s="11" t="str">
        <f>IF(H549="","",(E549-(F549+G549))*(1-BDD!C$4))</f>
        <v/>
      </c>
      <c r="O549" s="11" t="str">
        <f t="shared" si="87"/>
        <v/>
      </c>
      <c r="P549" s="11" t="str">
        <f t="shared" si="88"/>
        <v/>
      </c>
      <c r="Q549" s="10">
        <f t="shared" si="90"/>
        <v>0</v>
      </c>
      <c r="R549" s="21">
        <f t="shared" si="89"/>
        <v>0</v>
      </c>
    </row>
    <row r="550" spans="1:18" s="9" customFormat="1" x14ac:dyDescent="0.25">
      <c r="A550"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cours2",IF(AND(H550&gt;0,H551&gt;0),"en cours",IF(AND(O550=0,P550=0),"",)))))</f>
        <v>accepté</v>
      </c>
      <c r="B550" s="59" t="s">
        <v>128</v>
      </c>
      <c r="C550" s="59">
        <v>141</v>
      </c>
      <c r="D550" s="59">
        <v>57.89</v>
      </c>
      <c r="E550" s="63">
        <v>1178856</v>
      </c>
      <c r="F550" s="63">
        <v>300000</v>
      </c>
      <c r="G550" s="63">
        <v>0</v>
      </c>
      <c r="H550" s="63">
        <v>0</v>
      </c>
      <c r="I550" s="10"/>
      <c r="J550" s="10" t="str">
        <f t="shared" si="85"/>
        <v>lait de vache conv</v>
      </c>
      <c r="K550" s="10" t="str">
        <f t="shared" si="86"/>
        <v>exclu</v>
      </c>
      <c r="L550" s="12">
        <f>IF(Tableau7[[#This Row],[Status]]=0,0,IF(Tableau7[[#This Row],[Status]]="en cours2",L549,IF(K550="normal",VLOOKUP(LEFT(D550,1),BDD!$A$9:$N$18,3,FALSE),VLOOKUP(LEFT(D550,1),BDD!$A$9:$N$18,4,FALSE))))</f>
        <v>365</v>
      </c>
      <c r="M550" s="65"/>
      <c r="N550" s="11">
        <f>IF(H550="","",(E550-(F550+G550))*(1-BDD!C$4))</f>
        <v>790970.4</v>
      </c>
      <c r="O550" s="11">
        <f t="shared" si="87"/>
        <v>300000</v>
      </c>
      <c r="P550" s="11">
        <f t="shared" si="88"/>
        <v>0</v>
      </c>
      <c r="Q550" s="10">
        <f t="shared" si="90"/>
        <v>25000</v>
      </c>
      <c r="R550" s="21">
        <f t="shared" si="89"/>
        <v>9125</v>
      </c>
    </row>
    <row r="551" spans="1:18" s="9" customFormat="1" x14ac:dyDescent="0.25">
      <c r="A55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cours2",IF(AND(H551&gt;0,H552&gt;0),"en cours",IF(AND(O551=0,P551=0),"",)))))</f>
        <v>0</v>
      </c>
      <c r="B551" s="59" t="s">
        <v>116</v>
      </c>
      <c r="C551" s="59"/>
      <c r="D551" s="59"/>
      <c r="E551" s="59"/>
      <c r="F551" s="63">
        <v>300000</v>
      </c>
      <c r="G551" s="63"/>
      <c r="H551" s="63"/>
      <c r="I551" s="10"/>
      <c r="J551" s="10" t="str">
        <f t="shared" si="85"/>
        <v/>
      </c>
      <c r="K551" s="10" t="str">
        <f t="shared" si="86"/>
        <v/>
      </c>
      <c r="L551" s="12">
        <f>IF(Tableau7[[#This Row],[Status]]=0,0,IF(Tableau7[[#This Row],[Status]]="en cours2",L550,IF(K551="normal",VLOOKUP(LEFT(D551,1),BDD!$A$9:$N$18,3,FALSE),VLOOKUP(LEFT(D551,1),BDD!$A$9:$N$18,4,FALSE))))</f>
        <v>0</v>
      </c>
      <c r="M551" s="65"/>
      <c r="N551" s="11" t="str">
        <f>IF(H551="","",(E551-(F551+G551))*(1-BDD!C$4))</f>
        <v/>
      </c>
      <c r="O551" s="11" t="str">
        <f t="shared" si="87"/>
        <v/>
      </c>
      <c r="P551" s="11" t="str">
        <f t="shared" si="88"/>
        <v/>
      </c>
      <c r="Q551" s="10">
        <f t="shared" si="90"/>
        <v>0</v>
      </c>
      <c r="R551" s="21">
        <f t="shared" si="89"/>
        <v>0</v>
      </c>
    </row>
    <row r="552" spans="1:18" s="9" customFormat="1" x14ac:dyDescent="0.25">
      <c r="A552"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cours2",IF(AND(H552&gt;0,H553&gt;0),"en cours",IF(AND(O552=0,P552=0),"",)))))</f>
        <v>accepté</v>
      </c>
      <c r="B552" s="59" t="s">
        <v>99</v>
      </c>
      <c r="C552" s="59">
        <v>112</v>
      </c>
      <c r="D552" s="59">
        <v>58.62</v>
      </c>
      <c r="E552" s="63">
        <v>870576</v>
      </c>
      <c r="F552" s="63">
        <v>816000</v>
      </c>
      <c r="G552" s="59">
        <v>0</v>
      </c>
      <c r="H552" s="63">
        <v>0</v>
      </c>
      <c r="I552" s="10"/>
      <c r="J552" s="10" t="str">
        <f t="shared" si="85"/>
        <v>lait de vache conv</v>
      </c>
      <c r="K552" s="10" t="str">
        <f t="shared" si="86"/>
        <v>exclu</v>
      </c>
      <c r="L552" s="12">
        <f>IF(Tableau7[[#This Row],[Status]]=0,0,IF(Tableau7[[#This Row],[Status]]="en cours2",L551,IF(K552="normal",VLOOKUP(LEFT(D552,1),BDD!$A$9:$N$18,3,FALSE),VLOOKUP(LEFT(D552,1),BDD!$A$9:$N$18,4,FALSE))))</f>
        <v>365</v>
      </c>
      <c r="M552" s="65"/>
      <c r="N552" s="11">
        <f>IF(H552="","",(E552-(F552+G552))*(1-BDD!C$4))</f>
        <v>49118.400000000001</v>
      </c>
      <c r="O552" s="11">
        <f t="shared" si="87"/>
        <v>816000</v>
      </c>
      <c r="P552" s="11">
        <f t="shared" si="88"/>
        <v>0</v>
      </c>
      <c r="Q552" s="10">
        <f t="shared" si="90"/>
        <v>68000</v>
      </c>
      <c r="R552" s="21">
        <f t="shared" si="89"/>
        <v>24820</v>
      </c>
    </row>
    <row r="553" spans="1:18" s="9" customFormat="1" x14ac:dyDescent="0.25">
      <c r="A55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cours2",IF(AND(H553&gt;0,H554&gt;0),"en cours",IF(AND(O553=0,P553=0),"",)))))</f>
        <v>0</v>
      </c>
      <c r="B553" s="59" t="s">
        <v>100</v>
      </c>
      <c r="C553" s="59"/>
      <c r="D553" s="59"/>
      <c r="E553" s="59"/>
      <c r="F553" s="63">
        <v>816000</v>
      </c>
      <c r="G553" s="59"/>
      <c r="H553" s="63"/>
      <c r="I553" s="10"/>
      <c r="J553" s="10" t="str">
        <f t="shared" si="85"/>
        <v/>
      </c>
      <c r="K553" s="10" t="str">
        <f t="shared" si="86"/>
        <v/>
      </c>
      <c r="L553" s="12">
        <f>IF(Tableau7[[#This Row],[Status]]=0,0,IF(Tableau7[[#This Row],[Status]]="en cours2",L552,IF(K553="normal",VLOOKUP(LEFT(D553,1),BDD!$A$9:$N$18,3,FALSE),VLOOKUP(LEFT(D553,1),BDD!$A$9:$N$18,4,FALSE))))</f>
        <v>0</v>
      </c>
      <c r="M553" s="65"/>
      <c r="N553" s="11" t="str">
        <f>IF(H553="","",(E553-(F553+G553))*(1-BDD!C$4))</f>
        <v/>
      </c>
      <c r="O553" s="11" t="str">
        <f t="shared" si="87"/>
        <v/>
      </c>
      <c r="P553" s="11" t="str">
        <f t="shared" si="88"/>
        <v/>
      </c>
      <c r="Q553" s="10">
        <f t="shared" si="90"/>
        <v>0</v>
      </c>
      <c r="R553" s="21">
        <f t="shared" si="89"/>
        <v>0</v>
      </c>
    </row>
    <row r="554" spans="1:18" s="9" customFormat="1" x14ac:dyDescent="0.25">
      <c r="A554"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cours2",IF(AND(H554&gt;0,H555&gt;0),"en cours",IF(AND(O554=0,P554=0),"",)))))</f>
        <v>accepté</v>
      </c>
      <c r="B554" s="59" t="s">
        <v>119</v>
      </c>
      <c r="C554" s="59">
        <v>111</v>
      </c>
      <c r="D554" s="59">
        <v>62.44</v>
      </c>
      <c r="E554" s="63">
        <v>649320</v>
      </c>
      <c r="F554" s="63">
        <v>480000</v>
      </c>
      <c r="G554" s="59">
        <v>0</v>
      </c>
      <c r="H554" s="63">
        <v>0</v>
      </c>
      <c r="I554" s="10"/>
      <c r="J554" s="10" t="str">
        <f t="shared" si="85"/>
        <v>lait de vache conv</v>
      </c>
      <c r="K554" s="10" t="str">
        <f t="shared" si="86"/>
        <v>exclu</v>
      </c>
      <c r="L554" s="12">
        <f>IF(Tableau7[[#This Row],[Status]]=0,0,IF(Tableau7[[#This Row],[Status]]="en cours2",L553,IF(K554="normal",VLOOKUP(LEFT(D554,1),BDD!$A$9:$N$18,3,FALSE),VLOOKUP(LEFT(D554,1),BDD!$A$9:$N$18,4,FALSE))))</f>
        <v>388</v>
      </c>
      <c r="M554" s="65"/>
      <c r="N554" s="11">
        <f>IF(H554="","",(E554-(F554+G554))*(1-BDD!C$4))</f>
        <v>152388</v>
      </c>
      <c r="O554" s="11">
        <f t="shared" si="87"/>
        <v>480000</v>
      </c>
      <c r="P554" s="11">
        <f t="shared" si="88"/>
        <v>0</v>
      </c>
      <c r="Q554" s="10">
        <f t="shared" si="90"/>
        <v>40000</v>
      </c>
      <c r="R554" s="21">
        <f t="shared" si="89"/>
        <v>15520</v>
      </c>
    </row>
    <row r="555" spans="1:18" s="9" customFormat="1" x14ac:dyDescent="0.25">
      <c r="A55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cours2",IF(AND(H555&gt;0,H556&gt;0),"en cours",IF(AND(O555=0,P555=0),"",)))))</f>
        <v>0</v>
      </c>
      <c r="B555" s="59" t="s">
        <v>98</v>
      </c>
      <c r="C555" s="59"/>
      <c r="D555" s="59"/>
      <c r="E555" s="59"/>
      <c r="F555" s="63">
        <v>480000</v>
      </c>
      <c r="G555" s="59"/>
      <c r="H555" s="63"/>
      <c r="I555" s="10"/>
      <c r="J555" s="10" t="str">
        <f t="shared" si="85"/>
        <v/>
      </c>
      <c r="K555" s="10" t="str">
        <f t="shared" si="86"/>
        <v/>
      </c>
      <c r="L555" s="12">
        <f>IF(Tableau7[[#This Row],[Status]]=0,0,IF(Tableau7[[#This Row],[Status]]="en cours2",L554,IF(K555="normal",VLOOKUP(LEFT(D555,1),BDD!$A$9:$N$18,3,FALSE),VLOOKUP(LEFT(D555,1),BDD!$A$9:$N$18,4,FALSE))))</f>
        <v>0</v>
      </c>
      <c r="M555" s="65"/>
      <c r="N555" s="11" t="str">
        <f>IF(H555="","",(E555-(F555+G555))*(1-BDD!C$4))</f>
        <v/>
      </c>
      <c r="O555" s="11" t="str">
        <f t="shared" si="87"/>
        <v/>
      </c>
      <c r="P555" s="11" t="str">
        <f t="shared" si="88"/>
        <v/>
      </c>
      <c r="Q555" s="10">
        <f t="shared" si="90"/>
        <v>0</v>
      </c>
      <c r="R555" s="21">
        <f t="shared" si="89"/>
        <v>0</v>
      </c>
    </row>
    <row r="556" spans="1:18" s="9" customFormat="1" x14ac:dyDescent="0.25">
      <c r="A556"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cours2",IF(AND(H556&gt;0,H557&gt;0),"en cours",IF(AND(O556=0,P556=0),"",)))))</f>
        <v/>
      </c>
      <c r="B556" s="59" t="s">
        <v>118</v>
      </c>
      <c r="C556" s="59">
        <v>100</v>
      </c>
      <c r="D556" s="59">
        <v>61.61</v>
      </c>
      <c r="E556" s="63">
        <v>629160</v>
      </c>
      <c r="F556" s="63">
        <v>0</v>
      </c>
      <c r="G556" s="63">
        <v>0</v>
      </c>
      <c r="H556" s="63">
        <v>0</v>
      </c>
      <c r="I556" s="10"/>
      <c r="J556" s="10" t="str">
        <f t="shared" ref="J556:J587" si="91">IF(D556="","",A$522)</f>
        <v>lait de vache conv</v>
      </c>
      <c r="K556" s="10" t="str">
        <f t="shared" si="86"/>
        <v>exclu</v>
      </c>
      <c r="L556" s="12">
        <f>IF(Tableau7[[#This Row],[Status]]=0,0,IF(Tableau7[[#This Row],[Status]]="en cours2",L555,IF(K556="normal",VLOOKUP(LEFT(D556,1),BDD!$A$9:$N$18,3,FALSE),VLOOKUP(LEFT(D556,1),BDD!$A$9:$N$18,4,FALSE))))</f>
        <v>388</v>
      </c>
      <c r="M556" s="65"/>
      <c r="N556" s="11">
        <f>IF(H556="","",(E556-(F556+G556))*(1-BDD!C$4))</f>
        <v>566244</v>
      </c>
      <c r="O556" s="11">
        <f t="shared" si="87"/>
        <v>0</v>
      </c>
      <c r="P556" s="11">
        <f t="shared" ref="P556:P587" si="92">IF(C556&lt;&gt;"",G557,"")</f>
        <v>0</v>
      </c>
      <c r="Q556" s="10">
        <f t="shared" si="90"/>
        <v>0</v>
      </c>
      <c r="R556" s="21">
        <f t="shared" ref="R556:R587" si="93">IF(OR(L556="",C556=""),0,Q556/1000*IF(M556=0,L556,M556))</f>
        <v>0</v>
      </c>
    </row>
    <row r="557" spans="1:18" s="9" customFormat="1" x14ac:dyDescent="0.25">
      <c r="A55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cours2",IF(AND(H557&gt;0,H558&gt;0),"en cours",IF(AND(O557=0,P557=0),"",)))))</f>
        <v>0</v>
      </c>
      <c r="B557" s="59" t="s">
        <v>87</v>
      </c>
      <c r="C557" s="59"/>
      <c r="D557" s="59"/>
      <c r="E557" s="59"/>
      <c r="F557" s="63"/>
      <c r="G557" s="63"/>
      <c r="H557" s="63"/>
      <c r="I557" s="10"/>
      <c r="J557" s="10" t="str">
        <f t="shared" si="91"/>
        <v/>
      </c>
      <c r="K557" s="10" t="str">
        <f t="shared" si="86"/>
        <v/>
      </c>
      <c r="L557" s="12">
        <f>IF(Tableau7[[#This Row],[Status]]=0,0,IF(Tableau7[[#This Row],[Status]]="en cours2",L556,IF(K557="normal",VLOOKUP(LEFT(D557,1),BDD!$A$9:$N$18,3,FALSE),VLOOKUP(LEFT(D557,1),BDD!$A$9:$N$18,4,FALSE))))</f>
        <v>0</v>
      </c>
      <c r="M557" s="65"/>
      <c r="N557" s="11" t="str">
        <f>IF(H557="","",(E557-(F557+G557))*(1-BDD!C$4))</f>
        <v/>
      </c>
      <c r="O557" s="11" t="str">
        <f t="shared" si="87"/>
        <v/>
      </c>
      <c r="P557" s="11" t="str">
        <f t="shared" si="92"/>
        <v/>
      </c>
      <c r="Q557" s="10">
        <f t="shared" si="90"/>
        <v>0</v>
      </c>
      <c r="R557" s="21">
        <f t="shared" si="93"/>
        <v>0</v>
      </c>
    </row>
    <row r="558" spans="1:18" s="9" customFormat="1" x14ac:dyDescent="0.25">
      <c r="A558"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cours2",IF(AND(H558&gt;0,H559&gt;0),"en cours",IF(AND(O558=0,P558=0),"",)))))</f>
        <v/>
      </c>
      <c r="B558" s="59" t="s">
        <v>120</v>
      </c>
      <c r="C558" s="59">
        <v>68</v>
      </c>
      <c r="D558" s="59">
        <v>48.5</v>
      </c>
      <c r="E558" s="63">
        <v>274176</v>
      </c>
      <c r="F558" s="63">
        <v>0</v>
      </c>
      <c r="G558" s="63">
        <v>0</v>
      </c>
      <c r="H558" s="63">
        <v>0</v>
      </c>
      <c r="I558" s="10"/>
      <c r="J558" s="10" t="str">
        <f t="shared" si="91"/>
        <v>lait de vache conv</v>
      </c>
      <c r="K558" s="10" t="str">
        <f t="shared" si="86"/>
        <v>exclu</v>
      </c>
      <c r="L558" s="12">
        <f>IF(Tableau7[[#This Row],[Status]]=0,0,IF(Tableau7[[#This Row],[Status]]="en cours2",L557,IF(K558="normal",VLOOKUP(LEFT(D558,1),BDD!$A$9:$N$18,3,FALSE),VLOOKUP(LEFT(D558,1),BDD!$A$9:$N$18,4,FALSE))))</f>
        <v>348</v>
      </c>
      <c r="M558" s="65"/>
      <c r="N558" s="11">
        <f>IF(H558="","",(E558-(F558+G558))*(1-BDD!C$4))</f>
        <v>246758.39999999999</v>
      </c>
      <c r="O558" s="11">
        <f t="shared" si="87"/>
        <v>0</v>
      </c>
      <c r="P558" s="11">
        <f t="shared" si="92"/>
        <v>0</v>
      </c>
      <c r="Q558" s="10">
        <f t="shared" si="90"/>
        <v>0</v>
      </c>
      <c r="R558" s="21">
        <f t="shared" si="93"/>
        <v>0</v>
      </c>
    </row>
    <row r="559" spans="1:18" s="9" customFormat="1" x14ac:dyDescent="0.25">
      <c r="A55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cours2",IF(AND(H559&gt;0,H560&gt;0),"en cours",IF(AND(O559=0,P559=0),"",)))))</f>
        <v>0</v>
      </c>
      <c r="B559" s="59" t="s">
        <v>81</v>
      </c>
      <c r="C559" s="59"/>
      <c r="D559" s="59"/>
      <c r="E559" s="59"/>
      <c r="F559" s="63"/>
      <c r="G559" s="63"/>
      <c r="H559" s="63"/>
      <c r="I559" s="10"/>
      <c r="J559" s="10" t="str">
        <f t="shared" si="91"/>
        <v/>
      </c>
      <c r="K559" s="10" t="str">
        <f t="shared" si="86"/>
        <v/>
      </c>
      <c r="L559" s="12">
        <f>IF(Tableau7[[#This Row],[Status]]=0,0,IF(Tableau7[[#This Row],[Status]]="en cours2",L558,IF(K559="normal",VLOOKUP(LEFT(D559,1),BDD!$A$9:$N$18,3,FALSE),VLOOKUP(LEFT(D559,1),BDD!$A$9:$N$18,4,FALSE))))</f>
        <v>0</v>
      </c>
      <c r="M559" s="65"/>
      <c r="N559" s="11" t="str">
        <f>IF(H559="","",(E559-(F559+G559))*(1-BDD!C$4))</f>
        <v/>
      </c>
      <c r="O559" s="11" t="str">
        <f t="shared" si="87"/>
        <v/>
      </c>
      <c r="P559" s="11" t="str">
        <f t="shared" si="92"/>
        <v/>
      </c>
      <c r="Q559" s="10">
        <f t="shared" si="90"/>
        <v>0</v>
      </c>
      <c r="R559" s="21">
        <f t="shared" si="93"/>
        <v>0</v>
      </c>
    </row>
    <row r="560" spans="1:18" s="9" customFormat="1" x14ac:dyDescent="0.25">
      <c r="A560"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cours2",IF(AND(H560&gt;0,H561&gt;0),"en cours",IF(AND(O560=0,P560=0),"",)))))</f>
        <v/>
      </c>
      <c r="B560" s="59" t="s">
        <v>123</v>
      </c>
      <c r="C560" s="59">
        <v>62</v>
      </c>
      <c r="D560" s="59">
        <v>59.48</v>
      </c>
      <c r="E560" s="63">
        <v>346752</v>
      </c>
      <c r="F560" s="59">
        <v>0</v>
      </c>
      <c r="G560" s="59">
        <v>0</v>
      </c>
      <c r="H560" s="63">
        <v>0</v>
      </c>
      <c r="I560" s="10"/>
      <c r="J560" s="10" t="str">
        <f t="shared" si="91"/>
        <v>lait de vache conv</v>
      </c>
      <c r="K560" s="10" t="str">
        <f t="shared" si="86"/>
        <v>exclu</v>
      </c>
      <c r="L560" s="12">
        <f>IF(Tableau7[[#This Row],[Status]]=0,0,IF(Tableau7[[#This Row],[Status]]="en cours2",L559,IF(K560="normal",VLOOKUP(LEFT(D560,1),BDD!$A$9:$N$18,3,FALSE),VLOOKUP(LEFT(D560,1),BDD!$A$9:$N$18,4,FALSE))))</f>
        <v>365</v>
      </c>
      <c r="M560" s="65"/>
      <c r="N560" s="11">
        <f>IF(H560="","",(E560-(F560+G560))*(1-BDD!C$4))</f>
        <v>312076.79999999999</v>
      </c>
      <c r="O560" s="11">
        <f t="shared" si="87"/>
        <v>0</v>
      </c>
      <c r="P560" s="11">
        <f t="shared" si="92"/>
        <v>0</v>
      </c>
      <c r="Q560" s="10">
        <f t="shared" si="90"/>
        <v>0</v>
      </c>
      <c r="R560" s="21">
        <f t="shared" si="93"/>
        <v>0</v>
      </c>
    </row>
    <row r="561" spans="1:18" s="9" customFormat="1" x14ac:dyDescent="0.25">
      <c r="A56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cours2",IF(AND(H561&gt;0,H562&gt;0),"en cours",IF(AND(O561=0,P561=0),"",)))))</f>
        <v>0</v>
      </c>
      <c r="B561" s="59" t="s">
        <v>89</v>
      </c>
      <c r="C561" s="59"/>
      <c r="D561" s="59"/>
      <c r="E561" s="59"/>
      <c r="F561" s="59"/>
      <c r="G561" s="59"/>
      <c r="H561" s="63"/>
      <c r="I561" s="10"/>
      <c r="J561" s="10" t="str">
        <f t="shared" si="91"/>
        <v/>
      </c>
      <c r="K561" s="10" t="str">
        <f t="shared" si="86"/>
        <v/>
      </c>
      <c r="L561" s="12">
        <f>IF(Tableau7[[#This Row],[Status]]=0,0,IF(Tableau7[[#This Row],[Status]]="en cours2",L560,IF(K561="normal",VLOOKUP(LEFT(D561,1),BDD!$A$9:$N$18,3,FALSE),VLOOKUP(LEFT(D561,1),BDD!$A$9:$N$18,4,FALSE))))</f>
        <v>0</v>
      </c>
      <c r="M561" s="65"/>
      <c r="N561" s="11" t="str">
        <f>IF(H561="","",(E561-(F561+G561))*(1-BDD!C$4))</f>
        <v/>
      </c>
      <c r="O561" s="11" t="str">
        <f t="shared" si="87"/>
        <v/>
      </c>
      <c r="P561" s="11" t="str">
        <f t="shared" si="92"/>
        <v/>
      </c>
      <c r="Q561" s="10">
        <f t="shared" si="90"/>
        <v>0</v>
      </c>
      <c r="R561" s="21">
        <f t="shared" si="93"/>
        <v>0</v>
      </c>
    </row>
    <row r="562" spans="1:18" s="9" customFormat="1" x14ac:dyDescent="0.25">
      <c r="A562"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cours2",IF(AND(H562&gt;0,H563&gt;0),"en cours",IF(AND(O562=0,P562=0),"",)))))</f>
        <v/>
      </c>
      <c r="B562" s="59" t="s">
        <v>86</v>
      </c>
      <c r="C562" s="59">
        <v>61</v>
      </c>
      <c r="D562" s="59">
        <v>47.54</v>
      </c>
      <c r="E562" s="63">
        <v>347928</v>
      </c>
      <c r="F562" s="63">
        <v>0</v>
      </c>
      <c r="G562" s="59">
        <v>0</v>
      </c>
      <c r="H562" s="63">
        <v>0</v>
      </c>
      <c r="I562" s="10"/>
      <c r="J562" s="10" t="str">
        <f t="shared" si="91"/>
        <v>lait de vache conv</v>
      </c>
      <c r="K562" s="10" t="str">
        <f t="shared" si="86"/>
        <v>exclu</v>
      </c>
      <c r="L562" s="12">
        <f>IF(Tableau7[[#This Row],[Status]]=0,0,IF(Tableau7[[#This Row],[Status]]="en cours2",L561,IF(K562="normal",VLOOKUP(LEFT(D562,1),BDD!$A$9:$N$18,3,FALSE),VLOOKUP(LEFT(D562,1),BDD!$A$9:$N$18,4,FALSE))))</f>
        <v>348</v>
      </c>
      <c r="M562" s="65"/>
      <c r="N562" s="11">
        <f>IF(H562="","",(E562-(F562+G562))*(1-BDD!C$4))</f>
        <v>313135.2</v>
      </c>
      <c r="O562" s="11">
        <f t="shared" si="87"/>
        <v>0</v>
      </c>
      <c r="P562" s="11">
        <f t="shared" si="92"/>
        <v>0</v>
      </c>
      <c r="Q562" s="10">
        <f t="shared" si="90"/>
        <v>0</v>
      </c>
      <c r="R562" s="21">
        <f t="shared" si="93"/>
        <v>0</v>
      </c>
    </row>
    <row r="563" spans="1:18" s="9" customFormat="1" x14ac:dyDescent="0.25">
      <c r="A56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cours2",IF(AND(H563&gt;0,H564&gt;0),"en cours",IF(AND(O563=0,P563=0),"",)))))</f>
        <v>0</v>
      </c>
      <c r="B563" s="59" t="s">
        <v>87</v>
      </c>
      <c r="C563" s="59"/>
      <c r="D563" s="59"/>
      <c r="E563" s="59"/>
      <c r="F563" s="59"/>
      <c r="G563" s="59"/>
      <c r="H563" s="63"/>
      <c r="I563" s="10"/>
      <c r="J563" s="10" t="str">
        <f t="shared" si="91"/>
        <v/>
      </c>
      <c r="K563" s="10" t="str">
        <f t="shared" si="86"/>
        <v/>
      </c>
      <c r="L563" s="12">
        <f>IF(Tableau7[[#This Row],[Status]]=0,0,IF(Tableau7[[#This Row],[Status]]="en cours2",L562,IF(K563="normal",VLOOKUP(LEFT(D563,1),BDD!$A$9:$N$18,3,FALSE),VLOOKUP(LEFT(D563,1),BDD!$A$9:$N$18,4,FALSE))))</f>
        <v>0</v>
      </c>
      <c r="M563" s="65"/>
      <c r="N563" s="11" t="str">
        <f>IF(H563="","",(E563-(F563+G563))*(1-BDD!C$4))</f>
        <v/>
      </c>
      <c r="O563" s="11" t="str">
        <f t="shared" si="87"/>
        <v/>
      </c>
      <c r="P563" s="11" t="str">
        <f t="shared" si="92"/>
        <v/>
      </c>
      <c r="Q563" s="10">
        <f t="shared" si="90"/>
        <v>0</v>
      </c>
      <c r="R563" s="21">
        <f t="shared" si="93"/>
        <v>0</v>
      </c>
    </row>
    <row r="564" spans="1:18" s="9" customFormat="1" x14ac:dyDescent="0.25">
      <c r="A564"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cours2",IF(AND(H564&gt;0,H565&gt;0),"en cours",IF(AND(O564=0,P564=0),"",)))))</f>
        <v/>
      </c>
      <c r="B564" s="59" t="s">
        <v>121</v>
      </c>
      <c r="C564" s="59">
        <v>41</v>
      </c>
      <c r="D564" s="59">
        <v>51.21</v>
      </c>
      <c r="E564" s="63">
        <v>269304</v>
      </c>
      <c r="F564" s="63">
        <v>0</v>
      </c>
      <c r="G564" s="59">
        <v>0</v>
      </c>
      <c r="H564" s="63">
        <v>0</v>
      </c>
      <c r="I564" s="10"/>
      <c r="J564" s="10" t="str">
        <f t="shared" si="91"/>
        <v>lait de vache conv</v>
      </c>
      <c r="K564" s="10" t="str">
        <f t="shared" si="86"/>
        <v>exclu</v>
      </c>
      <c r="L564" s="12">
        <f>IF(Tableau7[[#This Row],[Status]]=0,0,IF(Tableau7[[#This Row],[Status]]="en cours2",L563,IF(K564="normal",VLOOKUP(LEFT(D564,1),BDD!$A$9:$N$18,3,FALSE),VLOOKUP(LEFT(D564,1),BDD!$A$9:$N$18,4,FALSE))))</f>
        <v>365</v>
      </c>
      <c r="M564" s="65"/>
      <c r="N564" s="11">
        <f>IF(H564="","",(E564-(F564+G564))*(1-BDD!C$4))</f>
        <v>242373.6</v>
      </c>
      <c r="O564" s="11">
        <f t="shared" si="87"/>
        <v>0</v>
      </c>
      <c r="P564" s="11">
        <f t="shared" si="92"/>
        <v>0</v>
      </c>
      <c r="Q564" s="10">
        <f t="shared" si="90"/>
        <v>0</v>
      </c>
      <c r="R564" s="21">
        <f t="shared" si="93"/>
        <v>0</v>
      </c>
    </row>
    <row r="565" spans="1:18" s="9" customFormat="1" x14ac:dyDescent="0.25">
      <c r="A56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cours2",IF(AND(H565&gt;0,H566&gt;0),"en cours",IF(AND(O565=0,P565=0),"",)))))</f>
        <v>0</v>
      </c>
      <c r="B565" s="59" t="s">
        <v>122</v>
      </c>
      <c r="C565" s="59"/>
      <c r="D565" s="59"/>
      <c r="E565" s="59"/>
      <c r="F565" s="63"/>
      <c r="G565" s="59"/>
      <c r="H565" s="63"/>
      <c r="I565" s="10"/>
      <c r="J565" s="10" t="str">
        <f t="shared" si="91"/>
        <v/>
      </c>
      <c r="K565" s="10" t="str">
        <f t="shared" si="86"/>
        <v/>
      </c>
      <c r="L565" s="12">
        <f>IF(Tableau7[[#This Row],[Status]]=0,0,IF(Tableau7[[#This Row],[Status]]="en cours2",L564,IF(K565="normal",VLOOKUP(LEFT(D565,1),BDD!$A$9:$N$18,3,FALSE),VLOOKUP(LEFT(D565,1),BDD!$A$9:$N$18,4,FALSE))))</f>
        <v>0</v>
      </c>
      <c r="M565" s="65"/>
      <c r="N565" s="11" t="str">
        <f>IF(H565="","",(E565-(F565+G565))*(1-BDD!C$4))</f>
        <v/>
      </c>
      <c r="O565" s="11" t="str">
        <f t="shared" si="87"/>
        <v/>
      </c>
      <c r="P565" s="11" t="str">
        <f t="shared" si="92"/>
        <v/>
      </c>
      <c r="Q565" s="10">
        <f t="shared" si="90"/>
        <v>0</v>
      </c>
      <c r="R565" s="21">
        <f t="shared" si="93"/>
        <v>0</v>
      </c>
    </row>
    <row r="566" spans="1:18" s="9" customFormat="1" x14ac:dyDescent="0.25">
      <c r="A566"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cours2",IF(AND(H566&gt;0,H567&gt;0),"en cours",IF(AND(O566=0,P566=0),"",)))))</f>
        <v/>
      </c>
      <c r="B566" s="59" t="s">
        <v>124</v>
      </c>
      <c r="C566" s="59">
        <v>25</v>
      </c>
      <c r="D566" s="59">
        <v>55.6</v>
      </c>
      <c r="E566" s="63">
        <v>190008</v>
      </c>
      <c r="F566" s="63">
        <v>12000</v>
      </c>
      <c r="G566" s="59">
        <v>0</v>
      </c>
      <c r="H566" s="63">
        <v>0</v>
      </c>
      <c r="I566" s="10"/>
      <c r="J566" s="10" t="str">
        <f t="shared" si="91"/>
        <v>lait de vache conv</v>
      </c>
      <c r="K566" s="10" t="str">
        <f t="shared" si="86"/>
        <v>normal</v>
      </c>
      <c r="L566" s="12">
        <f>IF(Tableau7[[#This Row],[Status]]=0,0,IF(Tableau7[[#This Row],[Status]]="en cours2",L565,IF(K566="normal",VLOOKUP(LEFT(D566,1),BDD!$A$9:$N$18,3,FALSE),VLOOKUP(LEFT(D566,1),BDD!$A$9:$N$18,4,FALSE))))</f>
        <v>358</v>
      </c>
      <c r="M566" s="65"/>
      <c r="N566" s="11">
        <f>IF(H566="","",(E566-(F566+G566))*(1-BDD!C$4))</f>
        <v>160207.20000000001</v>
      </c>
      <c r="O566" s="11">
        <f t="shared" si="87"/>
        <v>0</v>
      </c>
      <c r="P566" s="11">
        <f t="shared" si="92"/>
        <v>0</v>
      </c>
      <c r="Q566" s="10">
        <f t="shared" si="90"/>
        <v>0</v>
      </c>
      <c r="R566" s="21">
        <f t="shared" si="93"/>
        <v>0</v>
      </c>
    </row>
    <row r="567" spans="1:18" s="9" customFormat="1" x14ac:dyDescent="0.25">
      <c r="A56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cours2",IF(AND(H567&gt;0,H568&gt;0),"en cours",IF(AND(O567=0,P567=0),"",)))))</f>
        <v>0</v>
      </c>
      <c r="B567" s="59" t="s">
        <v>125</v>
      </c>
      <c r="C567" s="59"/>
      <c r="D567" s="59"/>
      <c r="E567" s="59"/>
      <c r="F567" s="63"/>
      <c r="G567" s="59"/>
      <c r="H567" s="63"/>
      <c r="I567" s="10"/>
      <c r="J567" s="10" t="str">
        <f t="shared" si="91"/>
        <v/>
      </c>
      <c r="K567" s="10" t="str">
        <f t="shared" si="86"/>
        <v/>
      </c>
      <c r="L567" s="12">
        <f>IF(Tableau7[[#This Row],[Status]]=0,0,IF(Tableau7[[#This Row],[Status]]="en cours2",L566,IF(K567="normal",VLOOKUP(LEFT(D567,1),BDD!$A$9:$N$18,3,FALSE),VLOOKUP(LEFT(D567,1),BDD!$A$9:$N$18,4,FALSE))))</f>
        <v>0</v>
      </c>
      <c r="M567" s="65"/>
      <c r="N567" s="11" t="str">
        <f>IF(H567="","",(E567-(F567+G567))*(1-BDD!C$4))</f>
        <v/>
      </c>
      <c r="O567" s="11" t="str">
        <f t="shared" si="87"/>
        <v/>
      </c>
      <c r="P567" s="11" t="str">
        <f t="shared" si="92"/>
        <v/>
      </c>
      <c r="Q567" s="10">
        <f t="shared" si="90"/>
        <v>0</v>
      </c>
      <c r="R567" s="21">
        <f t="shared" si="93"/>
        <v>0</v>
      </c>
    </row>
    <row r="568" spans="1:18" s="9" customFormat="1" x14ac:dyDescent="0.25">
      <c r="A568"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cours2",IF(AND(H568&gt;0,H569&gt;0),"en cours",IF(AND(O568=0,P568=0),"",)))))</f>
        <v/>
      </c>
      <c r="B568" s="59" t="s">
        <v>139</v>
      </c>
      <c r="C568" s="59">
        <v>25</v>
      </c>
      <c r="D568" s="59">
        <v>58.2</v>
      </c>
      <c r="E568" s="63">
        <v>100800</v>
      </c>
      <c r="F568" s="63">
        <v>0</v>
      </c>
      <c r="G568" s="63">
        <v>0</v>
      </c>
      <c r="H568" s="63">
        <v>0</v>
      </c>
      <c r="I568" s="10"/>
      <c r="J568" s="10" t="str">
        <f t="shared" si="91"/>
        <v>lait de vache conv</v>
      </c>
      <c r="K568" s="10" t="str">
        <f t="shared" si="86"/>
        <v>exclu</v>
      </c>
      <c r="L568" s="12">
        <f>IF(Tableau7[[#This Row],[Status]]=0,0,IF(Tableau7[[#This Row],[Status]]="en cours2",L567,IF(K568="normal",VLOOKUP(LEFT(D568,1),BDD!$A$9:$N$18,3,FALSE),VLOOKUP(LEFT(D568,1),BDD!$A$9:$N$18,4,FALSE))))</f>
        <v>365</v>
      </c>
      <c r="M568" s="65"/>
      <c r="N568" s="11">
        <f>IF(H568="","",(E568-(F568+G568))*(1-BDD!C$4))</f>
        <v>90720</v>
      </c>
      <c r="O568" s="11">
        <f t="shared" si="87"/>
        <v>0</v>
      </c>
      <c r="P568" s="11">
        <f t="shared" si="92"/>
        <v>0</v>
      </c>
      <c r="Q568" s="10">
        <f t="shared" si="90"/>
        <v>0</v>
      </c>
      <c r="R568" s="21">
        <f t="shared" si="93"/>
        <v>0</v>
      </c>
    </row>
    <row r="569" spans="1:18" s="9" customFormat="1" x14ac:dyDescent="0.25">
      <c r="A56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cours2",IF(AND(H569&gt;0,H570&gt;0),"en cours",IF(AND(O569=0,P569=0),"",)))))</f>
        <v>0</v>
      </c>
      <c r="B569" s="59" t="s">
        <v>89</v>
      </c>
      <c r="C569" s="59"/>
      <c r="D569" s="59"/>
      <c r="E569" s="59"/>
      <c r="F569" s="63"/>
      <c r="G569" s="63"/>
      <c r="H569" s="63"/>
      <c r="I569" s="10"/>
      <c r="J569" s="10" t="str">
        <f t="shared" si="91"/>
        <v/>
      </c>
      <c r="K569" s="10" t="str">
        <f t="shared" si="86"/>
        <v/>
      </c>
      <c r="L569" s="12">
        <f>IF(Tableau7[[#This Row],[Status]]=0,0,IF(Tableau7[[#This Row],[Status]]="en cours2",L568,IF(K569="normal",VLOOKUP(LEFT(D569,1),BDD!$A$9:$N$18,3,FALSE),VLOOKUP(LEFT(D569,1),BDD!$A$9:$N$18,4,FALSE))))</f>
        <v>0</v>
      </c>
      <c r="M569" s="65"/>
      <c r="N569" s="11" t="str">
        <f>IF(H569="","",(E569-(F569+G569))*(1-BDD!C$4))</f>
        <v/>
      </c>
      <c r="O569" s="11" t="str">
        <f t="shared" si="87"/>
        <v/>
      </c>
      <c r="P569" s="11" t="str">
        <f t="shared" si="92"/>
        <v/>
      </c>
      <c r="Q569" s="10">
        <f t="shared" si="90"/>
        <v>0</v>
      </c>
      <c r="R569" s="21">
        <f t="shared" si="93"/>
        <v>0</v>
      </c>
    </row>
    <row r="570" spans="1:18" s="9" customFormat="1" x14ac:dyDescent="0.25">
      <c r="A570"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cours2",IF(AND(H570&gt;0,H571&gt;0),"en cours",IF(AND(O570=0,P570=0),"",)))))</f>
        <v/>
      </c>
      <c r="B570" s="59" t="s">
        <v>127</v>
      </c>
      <c r="C570" s="59">
        <v>16</v>
      </c>
      <c r="D570" s="59">
        <v>52.49</v>
      </c>
      <c r="E570" s="63">
        <v>150528</v>
      </c>
      <c r="F570" s="63">
        <v>12000</v>
      </c>
      <c r="G570" s="59">
        <v>0</v>
      </c>
      <c r="H570" s="63">
        <v>0</v>
      </c>
      <c r="I570" s="10"/>
      <c r="J570" s="10" t="str">
        <f t="shared" si="91"/>
        <v>lait de vache conv</v>
      </c>
      <c r="K570" s="10" t="str">
        <f t="shared" si="86"/>
        <v>normal</v>
      </c>
      <c r="L570" s="12">
        <f>IF(Tableau7[[#This Row],[Status]]=0,0,IF(Tableau7[[#This Row],[Status]]="en cours2",L569,IF(K570="normal",VLOOKUP(LEFT(D570,1),BDD!$A$9:$N$18,3,FALSE),VLOOKUP(LEFT(D570,1),BDD!$A$9:$N$18,4,FALSE))))</f>
        <v>358</v>
      </c>
      <c r="M570" s="65"/>
      <c r="N570" s="11">
        <f>IF(H570="","",(E570-(F570+G570))*(1-BDD!C$4))</f>
        <v>124675.2</v>
      </c>
      <c r="O570" s="11">
        <f t="shared" si="87"/>
        <v>0</v>
      </c>
      <c r="P570" s="11">
        <f t="shared" si="92"/>
        <v>0</v>
      </c>
      <c r="Q570" s="10">
        <f t="shared" si="90"/>
        <v>0</v>
      </c>
      <c r="R570" s="21">
        <f t="shared" si="93"/>
        <v>0</v>
      </c>
    </row>
    <row r="571" spans="1:18" s="9" customFormat="1" x14ac:dyDescent="0.25">
      <c r="A57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cours2",IF(AND(H571&gt;0,H572&gt;0),"en cours",IF(AND(O571=0,P571=0),"",)))))</f>
        <v>0</v>
      </c>
      <c r="B571" s="59" t="s">
        <v>89</v>
      </c>
      <c r="C571" s="59"/>
      <c r="D571" s="59"/>
      <c r="E571" s="59"/>
      <c r="F571" s="63"/>
      <c r="G571" s="59"/>
      <c r="H571" s="63"/>
      <c r="I571" s="10"/>
      <c r="J571" s="10" t="str">
        <f t="shared" si="91"/>
        <v/>
      </c>
      <c r="K571" s="10" t="str">
        <f t="shared" si="86"/>
        <v/>
      </c>
      <c r="L571" s="12">
        <f>IF(Tableau7[[#This Row],[Status]]=0,0,IF(Tableau7[[#This Row],[Status]]="en cours2",L570,IF(K571="normal",VLOOKUP(LEFT(D571,1),BDD!$A$9:$N$18,3,FALSE),VLOOKUP(LEFT(D571,1),BDD!$A$9:$N$18,4,FALSE))))</f>
        <v>0</v>
      </c>
      <c r="M571" s="65"/>
      <c r="N571" s="11" t="str">
        <f>IF(H571="","",(E571-(F571+G571))*(1-BDD!C$4))</f>
        <v/>
      </c>
      <c r="O571" s="11" t="str">
        <f t="shared" si="87"/>
        <v/>
      </c>
      <c r="P571" s="11" t="str">
        <f t="shared" si="92"/>
        <v/>
      </c>
      <c r="Q571" s="10">
        <f t="shared" si="90"/>
        <v>0</v>
      </c>
      <c r="R571" s="21">
        <f t="shared" si="93"/>
        <v>0</v>
      </c>
    </row>
    <row r="572" spans="1:18" s="9" customFormat="1" x14ac:dyDescent="0.25">
      <c r="A572"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cours2",IF(AND(H572&gt;0,H573&gt;0),"en cours",IF(AND(O572=0,P572=0),"",)))))</f>
        <v>accepté</v>
      </c>
      <c r="B572" s="59" t="s">
        <v>126</v>
      </c>
      <c r="C572" s="59">
        <v>14</v>
      </c>
      <c r="D572" s="59">
        <v>63.28</v>
      </c>
      <c r="E572" s="63">
        <v>120792</v>
      </c>
      <c r="F572" s="63">
        <v>108000</v>
      </c>
      <c r="G572" s="59">
        <v>0</v>
      </c>
      <c r="H572" s="63">
        <v>0</v>
      </c>
      <c r="I572" s="10"/>
      <c r="J572" s="10" t="str">
        <f t="shared" si="91"/>
        <v>lait de vache conv</v>
      </c>
      <c r="K572" s="10" t="str">
        <f t="shared" si="86"/>
        <v>exclu</v>
      </c>
      <c r="L572" s="12">
        <f>IF(Tableau7[[#This Row],[Status]]=0,0,IF(Tableau7[[#This Row],[Status]]="en cours2",L571,IF(K572="normal",VLOOKUP(LEFT(D572,1),BDD!$A$9:$N$18,3,FALSE),VLOOKUP(LEFT(D572,1),BDD!$A$9:$N$18,4,FALSE))))</f>
        <v>388</v>
      </c>
      <c r="M572" s="65"/>
      <c r="N572" s="11">
        <f>IF(H572="","",(E572-(F572+G572))*(1-BDD!C$4))</f>
        <v>11512.800000000001</v>
      </c>
      <c r="O572" s="11">
        <f t="shared" si="87"/>
        <v>108000</v>
      </c>
      <c r="P572" s="11">
        <f t="shared" si="92"/>
        <v>0</v>
      </c>
      <c r="Q572" s="10">
        <f t="shared" si="90"/>
        <v>9000</v>
      </c>
      <c r="R572" s="21">
        <f t="shared" si="93"/>
        <v>3492</v>
      </c>
    </row>
    <row r="573" spans="1:18" s="9" customFormat="1" x14ac:dyDescent="0.25">
      <c r="A57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cours2",IF(AND(H573&gt;0,H574&gt;0),"en cours",IF(AND(O573=0,P573=0),"",)))))</f>
        <v>0</v>
      </c>
      <c r="B573" s="59" t="s">
        <v>85</v>
      </c>
      <c r="C573" s="59"/>
      <c r="D573" s="59"/>
      <c r="E573" s="59"/>
      <c r="F573" s="63">
        <v>108000</v>
      </c>
      <c r="G573" s="59"/>
      <c r="H573" s="63"/>
      <c r="I573" s="10"/>
      <c r="J573" s="10" t="str">
        <f t="shared" si="91"/>
        <v/>
      </c>
      <c r="K573" s="10" t="str">
        <f t="shared" si="86"/>
        <v/>
      </c>
      <c r="L573" s="12">
        <f>IF(Tableau7[[#This Row],[Status]]=0,0,IF(Tableau7[[#This Row],[Status]]="en cours2",L572,IF(K573="normal",VLOOKUP(LEFT(D573,1),BDD!$A$9:$N$18,3,FALSE),VLOOKUP(LEFT(D573,1),BDD!$A$9:$N$18,4,FALSE))))</f>
        <v>0</v>
      </c>
      <c r="M573" s="65"/>
      <c r="N573" s="11" t="str">
        <f>IF(H573="","",(E573-(F573+G573))*(1-BDD!C$4))</f>
        <v/>
      </c>
      <c r="O573" s="11" t="str">
        <f t="shared" si="87"/>
        <v/>
      </c>
      <c r="P573" s="11" t="str">
        <f t="shared" si="92"/>
        <v/>
      </c>
      <c r="Q573" s="10">
        <f t="shared" si="90"/>
        <v>0</v>
      </c>
      <c r="R573" s="21">
        <f t="shared" si="93"/>
        <v>0</v>
      </c>
    </row>
    <row r="574" spans="1:18" s="9" customFormat="1" x14ac:dyDescent="0.25">
      <c r="A574"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cours2",IF(AND(H574&gt;0,H575&gt;0),"en cours",IF(AND(O574=0,P574=0),"",)))))</f>
        <v/>
      </c>
      <c r="B574" s="59" t="s">
        <v>104</v>
      </c>
      <c r="C574" s="59">
        <v>14</v>
      </c>
      <c r="D574" s="59">
        <v>47.23</v>
      </c>
      <c r="E574" s="63">
        <v>116928</v>
      </c>
      <c r="F574" s="63">
        <v>0</v>
      </c>
      <c r="G574" s="59">
        <v>0</v>
      </c>
      <c r="H574" s="63">
        <v>0</v>
      </c>
      <c r="I574" s="10"/>
      <c r="J574" s="10" t="str">
        <f t="shared" si="91"/>
        <v>lait de vache conv</v>
      </c>
      <c r="K574" s="10" t="str">
        <f t="shared" si="86"/>
        <v>exclu</v>
      </c>
      <c r="L574" s="12">
        <f>IF(Tableau7[[#This Row],[Status]]=0,0,IF(Tableau7[[#This Row],[Status]]="en cours2",L573,IF(K574="normal",VLOOKUP(LEFT(D574,1),BDD!$A$9:$N$18,3,FALSE),VLOOKUP(LEFT(D574,1),BDD!$A$9:$N$18,4,FALSE))))</f>
        <v>348</v>
      </c>
      <c r="M574" s="65"/>
      <c r="N574" s="11">
        <f>IF(H574="","",(E574-(F574+G574))*(1-BDD!C$4))</f>
        <v>105235.2</v>
      </c>
      <c r="O574" s="11">
        <f t="shared" si="87"/>
        <v>0</v>
      </c>
      <c r="P574" s="11">
        <f t="shared" si="92"/>
        <v>0</v>
      </c>
      <c r="Q574" s="10">
        <f t="shared" si="90"/>
        <v>0</v>
      </c>
      <c r="R574" s="21">
        <f t="shared" si="93"/>
        <v>0</v>
      </c>
    </row>
    <row r="575" spans="1:18" s="9" customFormat="1" x14ac:dyDescent="0.25">
      <c r="A57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cours2",IF(AND(H575&gt;0,H576&gt;0),"en cours",IF(AND(O575=0,P575=0),"",)))))</f>
        <v>0</v>
      </c>
      <c r="B575" s="59" t="s">
        <v>105</v>
      </c>
      <c r="C575" s="59"/>
      <c r="D575" s="59"/>
      <c r="E575" s="59"/>
      <c r="F575" s="63"/>
      <c r="G575" s="59"/>
      <c r="H575" s="63"/>
      <c r="I575" s="10"/>
      <c r="J575" s="10" t="str">
        <f t="shared" si="91"/>
        <v/>
      </c>
      <c r="K575" s="10" t="str">
        <f t="shared" si="86"/>
        <v/>
      </c>
      <c r="L575" s="12">
        <f>IF(Tableau7[[#This Row],[Status]]=0,0,IF(Tableau7[[#This Row],[Status]]="en cours2",L574,IF(K575="normal",VLOOKUP(LEFT(D575,1),BDD!$A$9:$N$18,3,FALSE),VLOOKUP(LEFT(D575,1),BDD!$A$9:$N$18,4,FALSE))))</f>
        <v>0</v>
      </c>
      <c r="M575" s="65"/>
      <c r="N575" s="11" t="str">
        <f>IF(H575="","",(E575-(F575+G575))*(1-BDD!C$4))</f>
        <v/>
      </c>
      <c r="O575" s="11" t="str">
        <f t="shared" si="87"/>
        <v/>
      </c>
      <c r="P575" s="11" t="str">
        <f t="shared" si="92"/>
        <v/>
      </c>
      <c r="Q575" s="10">
        <f t="shared" si="90"/>
        <v>0</v>
      </c>
      <c r="R575" s="21">
        <f t="shared" si="93"/>
        <v>0</v>
      </c>
    </row>
    <row r="576" spans="1:18" s="9" customFormat="1" x14ac:dyDescent="0.25">
      <c r="A576"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cours2",IF(AND(H576&gt;0,H577&gt;0),"en cours",IF(AND(O576=0,P576=0),"",)))))</f>
        <v/>
      </c>
      <c r="B576" s="59" t="s">
        <v>129</v>
      </c>
      <c r="C576" s="59">
        <v>10</v>
      </c>
      <c r="D576" s="59">
        <v>53.47</v>
      </c>
      <c r="E576" s="63">
        <v>58464</v>
      </c>
      <c r="F576" s="59">
        <v>0</v>
      </c>
      <c r="G576" s="59">
        <v>0</v>
      </c>
      <c r="H576" s="63">
        <v>0</v>
      </c>
      <c r="I576" s="10"/>
      <c r="J576" s="10" t="str">
        <f t="shared" si="91"/>
        <v>lait de vache conv</v>
      </c>
      <c r="K576" s="10" t="str">
        <f t="shared" si="86"/>
        <v>exclu</v>
      </c>
      <c r="L576" s="12">
        <f>IF(Tableau7[[#This Row],[Status]]=0,0,IF(Tableau7[[#This Row],[Status]]="en cours2",L575,IF(K576="normal",VLOOKUP(LEFT(D576,1),BDD!$A$9:$N$18,3,FALSE),VLOOKUP(LEFT(D576,1),BDD!$A$9:$N$18,4,FALSE))))</f>
        <v>365</v>
      </c>
      <c r="M576" s="65"/>
      <c r="N576" s="11">
        <f>IF(H576="","",(E576-(F576+G576))*(1-BDD!C$4))</f>
        <v>52617.599999999999</v>
      </c>
      <c r="O576" s="11">
        <f t="shared" si="87"/>
        <v>0</v>
      </c>
      <c r="P576" s="11">
        <f t="shared" si="92"/>
        <v>0</v>
      </c>
      <c r="Q576" s="10">
        <f t="shared" si="90"/>
        <v>0</v>
      </c>
      <c r="R576" s="21">
        <f t="shared" si="93"/>
        <v>0</v>
      </c>
    </row>
    <row r="577" spans="1:19" s="9" customFormat="1" x14ac:dyDescent="0.25">
      <c r="A57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cours2",IF(AND(H577&gt;0,H578&gt;0),"en cours",IF(AND(O577=0,P577=0),"",)))))</f>
        <v>0</v>
      </c>
      <c r="B577" s="59" t="s">
        <v>81</v>
      </c>
      <c r="C577" s="59"/>
      <c r="D577" s="59"/>
      <c r="E577" s="59"/>
      <c r="F577" s="59"/>
      <c r="G577" s="59"/>
      <c r="H577" s="63"/>
      <c r="I577" s="10"/>
      <c r="J577" s="10" t="str">
        <f t="shared" si="91"/>
        <v/>
      </c>
      <c r="K577" s="10" t="str">
        <f t="shared" si="86"/>
        <v/>
      </c>
      <c r="L577" s="12">
        <f>IF(Tableau7[[#This Row],[Status]]=0,0,IF(Tableau7[[#This Row],[Status]]="en cours2",L576,IF(K577="normal",VLOOKUP(LEFT(D577,1),BDD!$A$9:$N$18,3,FALSE),VLOOKUP(LEFT(D577,1),BDD!$A$9:$N$18,4,FALSE))))</f>
        <v>0</v>
      </c>
      <c r="M577" s="65"/>
      <c r="N577" s="11" t="str">
        <f>IF(H577="","",(E577-(F577+G577))*(1-BDD!C$4))</f>
        <v/>
      </c>
      <c r="O577" s="11" t="str">
        <f t="shared" si="87"/>
        <v/>
      </c>
      <c r="P577" s="11" t="str">
        <f t="shared" si="92"/>
        <v/>
      </c>
      <c r="Q577" s="10">
        <f t="shared" si="90"/>
        <v>0</v>
      </c>
      <c r="R577" s="21">
        <f t="shared" si="93"/>
        <v>0</v>
      </c>
    </row>
    <row r="578" spans="1:19" s="9" customFormat="1" x14ac:dyDescent="0.25">
      <c r="A578"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cours2",IF(AND(H578&gt;0,H579&gt;0),"en cours",IF(AND(O578=0,P578=0),"",)))))</f>
        <v/>
      </c>
      <c r="B578" s="59" t="s">
        <v>141</v>
      </c>
      <c r="C578" s="59">
        <v>3</v>
      </c>
      <c r="D578" s="59">
        <v>50.32</v>
      </c>
      <c r="E578" s="63">
        <v>12096</v>
      </c>
      <c r="F578" s="63">
        <v>0</v>
      </c>
      <c r="G578" s="59">
        <v>0</v>
      </c>
      <c r="H578" s="63">
        <v>0</v>
      </c>
      <c r="I578" s="10"/>
      <c r="J578" s="10" t="str">
        <f t="shared" si="91"/>
        <v>lait de vache conv</v>
      </c>
      <c r="K578" s="10" t="str">
        <f t="shared" si="86"/>
        <v>exclu</v>
      </c>
      <c r="L578" s="12">
        <f>IF(Tableau7[[#This Row],[Status]]=0,0,IF(Tableau7[[#This Row],[Status]]="en cours2",L577,IF(K578="normal",VLOOKUP(LEFT(D578,1),BDD!$A$9:$N$18,3,FALSE),VLOOKUP(LEFT(D578,1),BDD!$A$9:$N$18,4,FALSE))))</f>
        <v>365</v>
      </c>
      <c r="M578" s="65"/>
      <c r="N578" s="11">
        <f>IF(H578="","",(E578-(F578+G578))*(1-BDD!C$4))</f>
        <v>10886.4</v>
      </c>
      <c r="O578" s="11">
        <f t="shared" si="87"/>
        <v>0</v>
      </c>
      <c r="P578" s="11">
        <f t="shared" si="92"/>
        <v>0</v>
      </c>
      <c r="Q578" s="10">
        <f t="shared" si="90"/>
        <v>0</v>
      </c>
      <c r="R578" s="21">
        <f t="shared" si="93"/>
        <v>0</v>
      </c>
    </row>
    <row r="579" spans="1:19" s="9" customFormat="1" x14ac:dyDescent="0.25">
      <c r="A57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cours2",IF(AND(H579&gt;0,H580&gt;0),"en cours",IF(AND(O579=0,P579=0),"",)))))</f>
        <v>0</v>
      </c>
      <c r="B579" s="59" t="s">
        <v>142</v>
      </c>
      <c r="C579" s="59"/>
      <c r="D579" s="59"/>
      <c r="E579" s="59"/>
      <c r="F579" s="59"/>
      <c r="G579" s="59"/>
      <c r="H579" s="63"/>
      <c r="I579" s="10"/>
      <c r="J579" s="10" t="str">
        <f t="shared" si="91"/>
        <v/>
      </c>
      <c r="K579" s="10" t="str">
        <f t="shared" si="86"/>
        <v/>
      </c>
      <c r="L579" s="12">
        <f>IF(Tableau7[[#This Row],[Status]]=0,0,IF(Tableau7[[#This Row],[Status]]="en cours2",L578,IF(K579="normal",VLOOKUP(LEFT(D579,1),BDD!$A$9:$N$18,3,FALSE),VLOOKUP(LEFT(D579,1),BDD!$A$9:$N$18,4,FALSE))))</f>
        <v>0</v>
      </c>
      <c r="M579" s="65"/>
      <c r="N579" s="11" t="str">
        <f>IF(H579="","",(E579-(F579+G579))*(1-BDD!C$4))</f>
        <v/>
      </c>
      <c r="O579" s="11" t="str">
        <f t="shared" si="87"/>
        <v/>
      </c>
      <c r="P579" s="11" t="str">
        <f t="shared" si="92"/>
        <v/>
      </c>
      <c r="Q579" s="10">
        <f t="shared" si="90"/>
        <v>0</v>
      </c>
      <c r="R579" s="21">
        <f t="shared" si="93"/>
        <v>0</v>
      </c>
    </row>
    <row r="580" spans="1:19" s="9" customFormat="1" x14ac:dyDescent="0.25">
      <c r="A580" s="20" t="str">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cours2",IF(AND(H580&gt;0,H581&gt;0),"en cours",IF(AND(O580=0,P580=0),"",)))))</f>
        <v/>
      </c>
      <c r="B580" s="59" t="s">
        <v>106</v>
      </c>
      <c r="C580" s="59">
        <v>1</v>
      </c>
      <c r="D580" s="59">
        <v>54.04</v>
      </c>
      <c r="E580" s="63">
        <v>8736</v>
      </c>
      <c r="F580" s="63">
        <v>0</v>
      </c>
      <c r="G580" s="59">
        <v>0</v>
      </c>
      <c r="H580" s="63">
        <v>0</v>
      </c>
      <c r="I580" s="10"/>
      <c r="J580" s="10" t="str">
        <f t="shared" si="91"/>
        <v>lait de vache conv</v>
      </c>
      <c r="K580" s="10" t="str">
        <f t="shared" si="86"/>
        <v>exclu</v>
      </c>
      <c r="L580" s="12">
        <f>IF(Tableau7[[#This Row],[Status]]=0,0,IF(Tableau7[[#This Row],[Status]]="en cours2",L579,IF(K580="normal",VLOOKUP(LEFT(D580,1),BDD!$A$9:$N$18,3,FALSE),VLOOKUP(LEFT(D580,1),BDD!$A$9:$N$18,4,FALSE))))</f>
        <v>365</v>
      </c>
      <c r="M580" s="65"/>
      <c r="N580" s="11">
        <f>IF(H580="","",(E580-(F580+G580))*(1-BDD!C$4))</f>
        <v>7862.4000000000005</v>
      </c>
      <c r="O580" s="11">
        <f t="shared" si="87"/>
        <v>0</v>
      </c>
      <c r="P580" s="11">
        <f t="shared" si="92"/>
        <v>0</v>
      </c>
      <c r="Q580" s="10">
        <f t="shared" si="90"/>
        <v>0</v>
      </c>
      <c r="R580" s="21">
        <f t="shared" si="93"/>
        <v>0</v>
      </c>
    </row>
    <row r="581" spans="1:19" s="9" customFormat="1" x14ac:dyDescent="0.25">
      <c r="A58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cours2",IF(AND(H581&gt;0,H582&gt;0),"en cours",IF(AND(O581=0,P581=0),"",)))))</f>
        <v>0</v>
      </c>
      <c r="B581" s="59" t="s">
        <v>107</v>
      </c>
      <c r="C581" s="59"/>
      <c r="D581" s="59"/>
      <c r="E581" s="59"/>
      <c r="F581" s="59"/>
      <c r="G581" s="59"/>
      <c r="H581" s="63"/>
      <c r="I581" s="10"/>
      <c r="J581" s="10" t="str">
        <f t="shared" si="91"/>
        <v/>
      </c>
      <c r="K581" s="10" t="str">
        <f t="shared" si="86"/>
        <v/>
      </c>
      <c r="L581" s="12">
        <f>IF(Tableau7[[#This Row],[Status]]=0,0,IF(Tableau7[[#This Row],[Status]]="en cours2",L580,IF(K581="normal",VLOOKUP(LEFT(D581,1),BDD!$A$9:$N$18,3,FALSE),VLOOKUP(LEFT(D581,1),BDD!$A$9:$N$18,4,FALSE))))</f>
        <v>0</v>
      </c>
      <c r="M581" s="65"/>
      <c r="N581" s="11" t="str">
        <f>IF(H581="","",(E581-(F581+G581))*(1-BDD!C$4))</f>
        <v/>
      </c>
      <c r="O581" s="11" t="str">
        <f t="shared" si="87"/>
        <v/>
      </c>
      <c r="P581" s="11" t="str">
        <f t="shared" si="92"/>
        <v/>
      </c>
      <c r="Q581" s="10">
        <f t="shared" si="90"/>
        <v>0</v>
      </c>
      <c r="R581" s="21">
        <f t="shared" si="93"/>
        <v>0</v>
      </c>
    </row>
    <row r="582" spans="1:19" s="9" customFormat="1" x14ac:dyDescent="0.25">
      <c r="A582"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cours2",IF(AND(H582&gt;0,H583&gt;0),"en cours",IF(AND(O582=0,P582=0),"",)))))</f>
        <v>0</v>
      </c>
      <c r="B582" s="59"/>
      <c r="C582" s="59"/>
      <c r="D582" s="59"/>
      <c r="E582" s="63"/>
      <c r="F582" s="63"/>
      <c r="G582" s="59"/>
      <c r="H582" s="63"/>
      <c r="I582" s="10"/>
      <c r="J582" s="10" t="str">
        <f t="shared" si="91"/>
        <v/>
      </c>
      <c r="K582" s="10" t="str">
        <f t="shared" si="86"/>
        <v/>
      </c>
      <c r="L582" s="12">
        <f>IF(Tableau7[[#This Row],[Status]]=0,0,IF(Tableau7[[#This Row],[Status]]="en cours2",L581,IF(K582="normal",VLOOKUP(LEFT(D582,1),BDD!$A$9:$N$18,3,FALSE),VLOOKUP(LEFT(D582,1),BDD!$A$9:$N$18,4,FALSE))))</f>
        <v>0</v>
      </c>
      <c r="M582" s="65"/>
      <c r="N582" s="11" t="str">
        <f>IF(H582="","",(E582-(F582+G582))*(1-BDD!C$4))</f>
        <v/>
      </c>
      <c r="O582" s="11" t="str">
        <f t="shared" si="87"/>
        <v/>
      </c>
      <c r="P582" s="11" t="str">
        <f t="shared" si="92"/>
        <v/>
      </c>
      <c r="Q582" s="10">
        <f t="shared" si="90"/>
        <v>0</v>
      </c>
      <c r="R582" s="21">
        <f t="shared" si="93"/>
        <v>0</v>
      </c>
    </row>
    <row r="583" spans="1:19" s="9" customFormat="1" x14ac:dyDescent="0.25">
      <c r="A58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cours2",IF(AND(H583&gt;0,H584&gt;0),"en cours",IF(AND(O583=0,P583=0),"",)))))</f>
        <v>0</v>
      </c>
      <c r="B583" s="59"/>
      <c r="C583" s="59"/>
      <c r="D583" s="59"/>
      <c r="E583" s="59"/>
      <c r="F583" s="59"/>
      <c r="G583" s="59"/>
      <c r="H583" s="63"/>
      <c r="I583" s="10"/>
      <c r="J583" s="10" t="str">
        <f t="shared" si="91"/>
        <v/>
      </c>
      <c r="K583" s="10" t="str">
        <f t="shared" si="86"/>
        <v/>
      </c>
      <c r="L583" s="12">
        <f>IF(Tableau7[[#This Row],[Status]]=0,0,IF(Tableau7[[#This Row],[Status]]="en cours2",L582,IF(K583="normal",VLOOKUP(LEFT(D583,1),BDD!$A$9:$N$18,3,FALSE),VLOOKUP(LEFT(D583,1),BDD!$A$9:$N$18,4,FALSE))))</f>
        <v>0</v>
      </c>
      <c r="M583" s="65"/>
      <c r="N583" s="11" t="str">
        <f>IF(H583="","",(E583-(F583+G583))*(1-BDD!C$4))</f>
        <v/>
      </c>
      <c r="O583" s="11" t="str">
        <f t="shared" si="87"/>
        <v/>
      </c>
      <c r="P583" s="11" t="str">
        <f t="shared" si="92"/>
        <v/>
      </c>
      <c r="Q583" s="10">
        <f t="shared" si="90"/>
        <v>0</v>
      </c>
      <c r="R583" s="21">
        <f t="shared" si="93"/>
        <v>0</v>
      </c>
    </row>
    <row r="584" spans="1:19" s="9" customFormat="1" x14ac:dyDescent="0.25">
      <c r="A584"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cours2",IF(AND(H584&gt;0,H585&gt;0),"en cours",IF(AND(O584=0,P584=0),"",)))))</f>
        <v>0</v>
      </c>
      <c r="B584" s="59"/>
      <c r="C584" s="59"/>
      <c r="D584" s="59"/>
      <c r="E584" s="63"/>
      <c r="F584" s="63"/>
      <c r="G584" s="63"/>
      <c r="H584" s="63"/>
      <c r="I584" s="10"/>
      <c r="J584" s="10" t="str">
        <f t="shared" si="91"/>
        <v/>
      </c>
      <c r="K584" s="10" t="str">
        <f t="shared" si="86"/>
        <v/>
      </c>
      <c r="L584" s="12">
        <f>IF(Tableau7[[#This Row],[Status]]=0,0,IF(Tableau7[[#This Row],[Status]]="en cours2",L583,IF(K584="normal",VLOOKUP(LEFT(D584,1),BDD!$A$9:$N$18,3,FALSE),VLOOKUP(LEFT(D584,1),BDD!$A$9:$N$18,4,FALSE))))</f>
        <v>0</v>
      </c>
      <c r="M584" s="65"/>
      <c r="N584" s="11" t="str">
        <f>IF(H584="","",(E584-(F584+G584))*(1-BDD!C$4))</f>
        <v/>
      </c>
      <c r="O584" s="11" t="str">
        <f t="shared" si="87"/>
        <v/>
      </c>
      <c r="P584" s="11" t="str">
        <f t="shared" si="92"/>
        <v/>
      </c>
      <c r="Q584" s="10">
        <f t="shared" si="90"/>
        <v>0</v>
      </c>
      <c r="R584" s="21">
        <f t="shared" si="93"/>
        <v>0</v>
      </c>
    </row>
    <row r="585" spans="1:19" s="9" customFormat="1" x14ac:dyDescent="0.25">
      <c r="A58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cours2",IF(AND(H585&gt;0,H586&gt;0),"en cours",IF(AND(O585=0,P585=0),"",)))))</f>
        <v>0</v>
      </c>
      <c r="B585" s="59"/>
      <c r="C585" s="59"/>
      <c r="D585" s="59"/>
      <c r="E585" s="59"/>
      <c r="F585" s="63"/>
      <c r="G585" s="63"/>
      <c r="H585" s="63"/>
      <c r="I585" s="10"/>
      <c r="J585" s="10" t="str">
        <f t="shared" si="91"/>
        <v/>
      </c>
      <c r="K585" s="10" t="str">
        <f t="shared" si="86"/>
        <v/>
      </c>
      <c r="L585" s="12">
        <f>IF(Tableau7[[#This Row],[Status]]=0,0,IF(Tableau7[[#This Row],[Status]]="en cours2",L584,IF(K585="normal",VLOOKUP(LEFT(D585,1),BDD!$A$9:$N$18,3,FALSE),VLOOKUP(LEFT(D585,1),BDD!$A$9:$N$18,4,FALSE))))</f>
        <v>0</v>
      </c>
      <c r="M585" s="65"/>
      <c r="N585" s="11" t="str">
        <f>IF(H585="","",(E585-(F585+G585))*(1-BDD!C$4))</f>
        <v/>
      </c>
      <c r="O585" s="11" t="str">
        <f t="shared" si="87"/>
        <v/>
      </c>
      <c r="P585" s="11" t="str">
        <f t="shared" si="92"/>
        <v/>
      </c>
      <c r="Q585" s="10">
        <f t="shared" si="90"/>
        <v>0</v>
      </c>
      <c r="R585" s="21">
        <f t="shared" si="93"/>
        <v>0</v>
      </c>
    </row>
    <row r="586" spans="1:19" x14ac:dyDescent="0.25">
      <c r="A586"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cours2",IF(AND(H586&gt;0,H587&gt;0),"en cours",IF(AND(O586=0,P586=0),"",)))))</f>
        <v>0</v>
      </c>
      <c r="B586" s="59"/>
      <c r="C586" s="59"/>
      <c r="D586" s="59"/>
      <c r="E586" s="63"/>
      <c r="F586" s="63"/>
      <c r="G586" s="63"/>
      <c r="H586" s="63"/>
      <c r="I586" s="10"/>
      <c r="J586" s="10" t="str">
        <f t="shared" si="91"/>
        <v/>
      </c>
      <c r="K586" s="10" t="str">
        <f t="shared" si="86"/>
        <v/>
      </c>
      <c r="L586" s="12">
        <f>IF(Tableau7[[#This Row],[Status]]=0,0,IF(Tableau7[[#This Row],[Status]]="en cours2",L585,IF(K586="normal",VLOOKUP(LEFT(D586,1),BDD!$A$9:$N$18,3,FALSE),VLOOKUP(LEFT(D586,1),BDD!$A$9:$N$18,4,FALSE))))</f>
        <v>0</v>
      </c>
      <c r="M586" s="65"/>
      <c r="N586" s="11" t="str">
        <f>IF(H586="","",(E586-(F586+G586))*(1-BDD!C$4))</f>
        <v/>
      </c>
      <c r="O586" s="11" t="str">
        <f t="shared" si="87"/>
        <v/>
      </c>
      <c r="P586" s="11" t="str">
        <f t="shared" si="92"/>
        <v/>
      </c>
      <c r="Q586" s="10">
        <f t="shared" si="90"/>
        <v>0</v>
      </c>
      <c r="R586" s="21">
        <f t="shared" si="93"/>
        <v>0</v>
      </c>
      <c r="S586"/>
    </row>
    <row r="587" spans="1:19" x14ac:dyDescent="0.25">
      <c r="A58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cours2",IF(AND(H587&gt;0,H588&gt;0),"en cours",IF(AND(O587=0,P587=0),"",)))))</f>
        <v>0</v>
      </c>
      <c r="B587" s="59"/>
      <c r="C587" s="59"/>
      <c r="D587" s="59"/>
      <c r="E587" s="59"/>
      <c r="F587" s="63"/>
      <c r="G587" s="63"/>
      <c r="H587" s="63"/>
      <c r="I587" s="10"/>
      <c r="J587" s="10" t="str">
        <f t="shared" si="91"/>
        <v/>
      </c>
      <c r="K587" s="10" t="str">
        <f t="shared" si="86"/>
        <v/>
      </c>
      <c r="L587" s="12">
        <f>IF(Tableau7[[#This Row],[Status]]=0,0,IF(Tableau7[[#This Row],[Status]]="en cours2",L586,IF(K587="normal",VLOOKUP(LEFT(D587,1),BDD!$A$9:$N$18,3,FALSE),VLOOKUP(LEFT(D587,1),BDD!$A$9:$N$18,4,FALSE))))</f>
        <v>0</v>
      </c>
      <c r="M587" s="65"/>
      <c r="N587" s="11" t="str">
        <f>IF(H587="","",(E587-(F587+G587))*(1-BDD!C$4))</f>
        <v/>
      </c>
      <c r="O587" s="11" t="str">
        <f t="shared" si="87"/>
        <v/>
      </c>
      <c r="P587" s="11" t="str">
        <f t="shared" si="92"/>
        <v/>
      </c>
      <c r="Q587" s="10">
        <f t="shared" si="90"/>
        <v>0</v>
      </c>
      <c r="R587" s="21">
        <f t="shared" si="93"/>
        <v>0</v>
      </c>
      <c r="S587"/>
    </row>
    <row r="588" spans="1:19" x14ac:dyDescent="0.25">
      <c r="A588"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cours2",IF(AND(H588&gt;0,H589&gt;0),"en cours",IF(AND(O588=0,P588=0),"",)))))</f>
        <v>0</v>
      </c>
      <c r="B588" s="59"/>
      <c r="C588" s="59"/>
      <c r="D588" s="59"/>
      <c r="E588" s="63"/>
      <c r="F588" s="59"/>
      <c r="G588" s="59"/>
      <c r="H588" s="63"/>
      <c r="I588" s="10"/>
      <c r="J588" s="10" t="str">
        <f t="shared" ref="J588:J623" si="94">IF(D588="","",A$522)</f>
        <v/>
      </c>
      <c r="K588" s="10" t="str">
        <f t="shared" ref="K588:K623" si="95">IF(C588="","",IF(AND(F589&gt;0,F589=F588,OR(AND(G589&gt;=0,G589=G588))),"exclu",IF(OR(F588&lt;&gt;0,G588&lt;&gt;0),"normal","exclu")))</f>
        <v/>
      </c>
      <c r="L588" s="12">
        <f>IF(Tableau7[[#This Row],[Status]]=0,0,IF(Tableau7[[#This Row],[Status]]="en cours2",L587,IF(K588="normal",VLOOKUP(LEFT(D588,1),BDD!$A$9:$N$18,3,FALSE),VLOOKUP(LEFT(D588,1),BDD!$A$9:$N$18,4,FALSE))))</f>
        <v>0</v>
      </c>
      <c r="M588" s="65"/>
      <c r="N588" s="11" t="str">
        <f>IF(H588="","",(E588-(F588+G588))*(1-BDD!C$4))</f>
        <v/>
      </c>
      <c r="O588" s="11" t="str">
        <f t="shared" ref="O588:O623" si="96">IF(C588&lt;&gt;"",F589,"")</f>
        <v/>
      </c>
      <c r="P588" s="11" t="str">
        <f t="shared" ref="P588:P623" si="97">IF(C588&lt;&gt;"",G589,"")</f>
        <v/>
      </c>
      <c r="Q588" s="10">
        <f t="shared" si="90"/>
        <v>0</v>
      </c>
      <c r="R588" s="21">
        <f t="shared" ref="R588:R619" si="98">IF(OR(L588="",C588=""),0,Q588/1000*IF(M588=0,L588,M588))</f>
        <v>0</v>
      </c>
      <c r="S588"/>
    </row>
    <row r="589" spans="1:19" x14ac:dyDescent="0.25">
      <c r="A58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cours2",IF(AND(H589&gt;0,H590&gt;0),"en cours",IF(AND(O589=0,P589=0),"",)))))</f>
        <v>0</v>
      </c>
      <c r="B589" s="59"/>
      <c r="C589" s="59"/>
      <c r="D589" s="59"/>
      <c r="E589" s="59"/>
      <c r="F589" s="59"/>
      <c r="G589" s="59"/>
      <c r="H589" s="63"/>
      <c r="I589" s="10"/>
      <c r="J589" s="10" t="str">
        <f t="shared" si="94"/>
        <v/>
      </c>
      <c r="K589" s="10" t="str">
        <f t="shared" si="95"/>
        <v/>
      </c>
      <c r="L589" s="12">
        <f>IF(Tableau7[[#This Row],[Status]]=0,0,IF(Tableau7[[#This Row],[Status]]="en cours2",L588,IF(K589="normal",VLOOKUP(LEFT(D589,1),BDD!$A$9:$N$18,3,FALSE),VLOOKUP(LEFT(D589,1),BDD!$A$9:$N$18,4,FALSE))))</f>
        <v>0</v>
      </c>
      <c r="M589" s="65"/>
      <c r="N589" s="11" t="str">
        <f>IF(H589="","",(E589-(F589+G589))*(1-BDD!C$4))</f>
        <v/>
      </c>
      <c r="O589" s="11" t="str">
        <f t="shared" si="96"/>
        <v/>
      </c>
      <c r="P589" s="11" t="str">
        <f t="shared" si="97"/>
        <v/>
      </c>
      <c r="Q589" s="10">
        <f t="shared" ref="Q589:Q623" si="99">IF(C589="",0,IF(AND(O589=0,P589=0),0,SUM(O589)/12))</f>
        <v>0</v>
      </c>
      <c r="R589" s="21">
        <f t="shared" si="98"/>
        <v>0</v>
      </c>
      <c r="S589"/>
    </row>
    <row r="590" spans="1:19" x14ac:dyDescent="0.25">
      <c r="A590"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cours2",IF(AND(H590&gt;0,H591&gt;0),"en cours",IF(AND(O590=0,P590=0),"",)))))</f>
        <v>0</v>
      </c>
      <c r="B590" s="59"/>
      <c r="C590" s="59"/>
      <c r="D590" s="59"/>
      <c r="E590" s="63"/>
      <c r="F590" s="59"/>
      <c r="G590" s="59"/>
      <c r="H590" s="63"/>
      <c r="I590" s="10"/>
      <c r="J590" s="10" t="str">
        <f t="shared" si="94"/>
        <v/>
      </c>
      <c r="K590" s="10" t="str">
        <f t="shared" si="95"/>
        <v/>
      </c>
      <c r="L590" s="12">
        <f>IF(Tableau7[[#This Row],[Status]]=0,0,IF(Tableau7[[#This Row],[Status]]="en cours2",L589,IF(K590="normal",VLOOKUP(LEFT(D590,1),BDD!$A$9:$N$18,3,FALSE),VLOOKUP(LEFT(D590,1),BDD!$A$9:$N$18,4,FALSE))))</f>
        <v>0</v>
      </c>
      <c r="M590" s="65"/>
      <c r="N590" s="11" t="str">
        <f>IF(H590="","",(E590-(F590+G590))*(1-BDD!C$4))</f>
        <v/>
      </c>
      <c r="O590" s="11" t="str">
        <f t="shared" si="96"/>
        <v/>
      </c>
      <c r="P590" s="11" t="str">
        <f t="shared" si="97"/>
        <v/>
      </c>
      <c r="Q590" s="10">
        <f t="shared" si="99"/>
        <v>0</v>
      </c>
      <c r="R590" s="21">
        <f t="shared" si="98"/>
        <v>0</v>
      </c>
      <c r="S590"/>
    </row>
    <row r="591" spans="1:19" x14ac:dyDescent="0.25">
      <c r="A59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cours2",IF(AND(H591&gt;0,H592&gt;0),"en cours",IF(AND(O591=0,P591=0),"",)))))</f>
        <v>0</v>
      </c>
      <c r="B591" s="59"/>
      <c r="C591" s="59"/>
      <c r="D591" s="59"/>
      <c r="E591" s="59"/>
      <c r="F591" s="59"/>
      <c r="G591" s="59"/>
      <c r="H591" s="63"/>
      <c r="I591" s="10"/>
      <c r="J591" s="10" t="str">
        <f t="shared" si="94"/>
        <v/>
      </c>
      <c r="K591" s="10" t="str">
        <f t="shared" si="95"/>
        <v/>
      </c>
      <c r="L591" s="12">
        <f>IF(Tableau7[[#This Row],[Status]]=0,0,IF(Tableau7[[#This Row],[Status]]="en cours2",L590,IF(K591="normal",VLOOKUP(LEFT(D591,1),BDD!$A$9:$N$18,3,FALSE),VLOOKUP(LEFT(D591,1),BDD!$A$9:$N$18,4,FALSE))))</f>
        <v>0</v>
      </c>
      <c r="M591" s="65"/>
      <c r="N591" s="11" t="str">
        <f>IF(H591="","",(E591-(F591+G591))*(1-BDD!C$4))</f>
        <v/>
      </c>
      <c r="O591" s="11" t="str">
        <f t="shared" si="96"/>
        <v/>
      </c>
      <c r="P591" s="11" t="str">
        <f t="shared" si="97"/>
        <v/>
      </c>
      <c r="Q591" s="10">
        <f t="shared" si="99"/>
        <v>0</v>
      </c>
      <c r="R591" s="21">
        <f t="shared" si="98"/>
        <v>0</v>
      </c>
      <c r="S591"/>
    </row>
    <row r="592" spans="1:19" x14ac:dyDescent="0.25">
      <c r="A592"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cours2",IF(AND(H592&gt;0,H593&gt;0),"en cours",IF(AND(O592=0,P592=0),"",)))))</f>
        <v>0</v>
      </c>
      <c r="B592" s="59"/>
      <c r="C592" s="59"/>
      <c r="D592" s="59"/>
      <c r="E592" s="59"/>
      <c r="F592" s="59"/>
      <c r="G592" s="59"/>
      <c r="H592" s="63"/>
      <c r="I592" s="10"/>
      <c r="J592" s="10" t="str">
        <f t="shared" si="94"/>
        <v/>
      </c>
      <c r="K592" s="10" t="str">
        <f t="shared" si="95"/>
        <v/>
      </c>
      <c r="L592" s="12">
        <f>IF(Tableau7[[#This Row],[Status]]=0,0,IF(Tableau7[[#This Row],[Status]]="en cours2",L591,IF(K592="normal",VLOOKUP(LEFT(D592,1),BDD!$A$9:$N$18,3,FALSE),VLOOKUP(LEFT(D592,1),BDD!$A$9:$N$18,4,FALSE))))</f>
        <v>0</v>
      </c>
      <c r="M592" s="65"/>
      <c r="N592" s="11" t="str">
        <f>IF(H592="","",(E592-(F592+G592))*(1-BDD!C$4))</f>
        <v/>
      </c>
      <c r="O592" s="11" t="str">
        <f t="shared" si="96"/>
        <v/>
      </c>
      <c r="P592" s="11" t="str">
        <f t="shared" si="97"/>
        <v/>
      </c>
      <c r="Q592" s="10">
        <f t="shared" si="99"/>
        <v>0</v>
      </c>
      <c r="R592" s="21">
        <f t="shared" si="98"/>
        <v>0</v>
      </c>
      <c r="S592"/>
    </row>
    <row r="593" spans="1:19" x14ac:dyDescent="0.25">
      <c r="A59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cours2",IF(AND(H593&gt;0,H594&gt;0),"en cours",IF(AND(O593=0,P593=0),"",)))))</f>
        <v>0</v>
      </c>
      <c r="B593" s="59"/>
      <c r="C593" s="59"/>
      <c r="D593" s="59"/>
      <c r="E593" s="59"/>
      <c r="F593" s="59"/>
      <c r="G593" s="59"/>
      <c r="H593" s="63"/>
      <c r="I593" s="10"/>
      <c r="J593" s="10" t="str">
        <f t="shared" si="94"/>
        <v/>
      </c>
      <c r="K593" s="10" t="str">
        <f t="shared" si="95"/>
        <v/>
      </c>
      <c r="L593" s="12">
        <f>IF(Tableau7[[#This Row],[Status]]=0,0,IF(Tableau7[[#This Row],[Status]]="en cours2",L592,IF(K593="normal",VLOOKUP(LEFT(D593,1),BDD!$A$9:$N$18,3,FALSE),VLOOKUP(LEFT(D593,1),BDD!$A$9:$N$18,4,FALSE))))</f>
        <v>0</v>
      </c>
      <c r="M593" s="65"/>
      <c r="N593" s="11" t="str">
        <f>IF(H593="","",(E593-(F593+G593))*(1-BDD!C$4))</f>
        <v/>
      </c>
      <c r="O593" s="11" t="str">
        <f t="shared" si="96"/>
        <v/>
      </c>
      <c r="P593" s="11" t="str">
        <f t="shared" si="97"/>
        <v/>
      </c>
      <c r="Q593" s="10">
        <f t="shared" si="99"/>
        <v>0</v>
      </c>
      <c r="R593" s="21">
        <f t="shared" si="98"/>
        <v>0</v>
      </c>
      <c r="S593"/>
    </row>
    <row r="594" spans="1:19" x14ac:dyDescent="0.25">
      <c r="A594"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cours2",IF(AND(H594&gt;0,H595&gt;0),"en cours",IF(AND(O594=0,P594=0),"",)))))</f>
        <v>0</v>
      </c>
      <c r="B594" s="59"/>
      <c r="C594" s="59"/>
      <c r="D594" s="59"/>
      <c r="E594" s="59"/>
      <c r="F594" s="59"/>
      <c r="G594" s="59"/>
      <c r="H594" s="63"/>
      <c r="I594" s="10"/>
      <c r="J594" s="10" t="str">
        <f t="shared" si="94"/>
        <v/>
      </c>
      <c r="K594" s="10" t="str">
        <f t="shared" si="95"/>
        <v/>
      </c>
      <c r="L594" s="12">
        <f>IF(Tableau7[[#This Row],[Status]]=0,0,IF(Tableau7[[#This Row],[Status]]="en cours2",L593,IF(K594="normal",VLOOKUP(LEFT(D594,1),BDD!$A$9:$N$18,3,FALSE),VLOOKUP(LEFT(D594,1),BDD!$A$9:$N$18,4,FALSE))))</f>
        <v>0</v>
      </c>
      <c r="M594" s="65"/>
      <c r="N594" s="11" t="str">
        <f>IF(H594="","",(E594-(F594+G594))*(1-BDD!C$4))</f>
        <v/>
      </c>
      <c r="O594" s="11" t="str">
        <f t="shared" si="96"/>
        <v/>
      </c>
      <c r="P594" s="11" t="str">
        <f t="shared" si="97"/>
        <v/>
      </c>
      <c r="Q594" s="10">
        <f t="shared" si="99"/>
        <v>0</v>
      </c>
      <c r="R594" s="21">
        <f t="shared" si="98"/>
        <v>0</v>
      </c>
      <c r="S594"/>
    </row>
    <row r="595" spans="1:19" x14ac:dyDescent="0.25">
      <c r="A59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cours2",IF(AND(H595&gt;0,H596&gt;0),"en cours",IF(AND(O595=0,P595=0),"",)))))</f>
        <v>0</v>
      </c>
      <c r="B595" s="59"/>
      <c r="C595" s="59"/>
      <c r="D595" s="59"/>
      <c r="E595" s="59"/>
      <c r="F595" s="59"/>
      <c r="G595" s="59"/>
      <c r="H595" s="63"/>
      <c r="I595" s="10"/>
      <c r="J595" s="10" t="str">
        <f t="shared" si="94"/>
        <v/>
      </c>
      <c r="K595" s="10" t="str">
        <f t="shared" si="95"/>
        <v/>
      </c>
      <c r="L595" s="12">
        <f>IF(Tableau7[[#This Row],[Status]]=0,0,IF(Tableau7[[#This Row],[Status]]="en cours2",L594,IF(K595="normal",VLOOKUP(LEFT(D595,1),BDD!$A$9:$N$18,3,FALSE),VLOOKUP(LEFT(D595,1),BDD!$A$9:$N$18,4,FALSE))))</f>
        <v>0</v>
      </c>
      <c r="M595" s="65"/>
      <c r="N595" s="11" t="str">
        <f>IF(H595="","",(E595-(F595+G595))*(1-BDD!C$4))</f>
        <v/>
      </c>
      <c r="O595" s="11" t="str">
        <f t="shared" si="96"/>
        <v/>
      </c>
      <c r="P595" s="11" t="str">
        <f t="shared" si="97"/>
        <v/>
      </c>
      <c r="Q595" s="10">
        <f t="shared" si="99"/>
        <v>0</v>
      </c>
      <c r="R595" s="21">
        <f t="shared" si="98"/>
        <v>0</v>
      </c>
      <c r="S595"/>
    </row>
    <row r="596" spans="1:19" x14ac:dyDescent="0.25">
      <c r="A596"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cours2",IF(AND(H596&gt;0,H597&gt;0),"en cours",IF(AND(O596=0,P596=0),"",)))))</f>
        <v>0</v>
      </c>
      <c r="B596" s="59"/>
      <c r="C596" s="59"/>
      <c r="D596" s="59"/>
      <c r="E596" s="59"/>
      <c r="F596" s="59"/>
      <c r="G596" s="59"/>
      <c r="H596" s="63"/>
      <c r="I596" s="10"/>
      <c r="J596" s="10" t="str">
        <f t="shared" si="94"/>
        <v/>
      </c>
      <c r="K596" s="10" t="str">
        <f t="shared" si="95"/>
        <v/>
      </c>
      <c r="L596" s="12">
        <f>IF(Tableau7[[#This Row],[Status]]=0,0,IF(Tableau7[[#This Row],[Status]]="en cours2",L595,IF(K596="normal",VLOOKUP(LEFT(D596,1),BDD!$A$9:$N$18,3,FALSE),VLOOKUP(LEFT(D596,1),BDD!$A$9:$N$18,4,FALSE))))</f>
        <v>0</v>
      </c>
      <c r="M596" s="65"/>
      <c r="N596" s="11" t="str">
        <f>IF(H596="","",(E596-(F596+G596))*(1-BDD!C$4))</f>
        <v/>
      </c>
      <c r="O596" s="11" t="str">
        <f t="shared" si="96"/>
        <v/>
      </c>
      <c r="P596" s="11" t="str">
        <f t="shared" si="97"/>
        <v/>
      </c>
      <c r="Q596" s="10">
        <f t="shared" si="99"/>
        <v>0</v>
      </c>
      <c r="R596" s="21">
        <f t="shared" si="98"/>
        <v>0</v>
      </c>
      <c r="S596"/>
    </row>
    <row r="597" spans="1:19" x14ac:dyDescent="0.25">
      <c r="A59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cours2",IF(AND(H597&gt;0,H598&gt;0),"en cours",IF(AND(O597=0,P597=0),"",)))))</f>
        <v>0</v>
      </c>
      <c r="B597" s="59"/>
      <c r="C597" s="59"/>
      <c r="D597" s="59"/>
      <c r="E597" s="59"/>
      <c r="F597" s="59"/>
      <c r="G597" s="59"/>
      <c r="H597" s="63"/>
      <c r="I597" s="10"/>
      <c r="J597" s="10" t="str">
        <f t="shared" si="94"/>
        <v/>
      </c>
      <c r="K597" s="10" t="str">
        <f t="shared" si="95"/>
        <v/>
      </c>
      <c r="L597" s="12">
        <f>IF(Tableau7[[#This Row],[Status]]=0,0,IF(Tableau7[[#This Row],[Status]]="en cours2",L596,IF(K597="normal",VLOOKUP(LEFT(D597,1),BDD!$A$9:$N$18,3,FALSE),VLOOKUP(LEFT(D597,1),BDD!$A$9:$N$18,4,FALSE))))</f>
        <v>0</v>
      </c>
      <c r="M597" s="65"/>
      <c r="N597" s="11" t="str">
        <f>IF(H597="","",(E597-(F597+G597))*(1-BDD!C$4))</f>
        <v/>
      </c>
      <c r="O597" s="11" t="str">
        <f t="shared" si="96"/>
        <v/>
      </c>
      <c r="P597" s="11" t="str">
        <f t="shared" si="97"/>
        <v/>
      </c>
      <c r="Q597" s="10">
        <f t="shared" si="99"/>
        <v>0</v>
      </c>
      <c r="R597" s="21">
        <f t="shared" si="98"/>
        <v>0</v>
      </c>
      <c r="S597"/>
    </row>
    <row r="598" spans="1:19" x14ac:dyDescent="0.25">
      <c r="A598"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cours2",IF(AND(H598&gt;0,H599&gt;0),"en cours",IF(AND(O598=0,P598=0),"",)))))</f>
        <v>0</v>
      </c>
      <c r="B598" s="59"/>
      <c r="C598" s="59"/>
      <c r="D598" s="59"/>
      <c r="E598" s="59"/>
      <c r="F598" s="59"/>
      <c r="G598" s="59"/>
      <c r="H598" s="63"/>
      <c r="I598" s="10"/>
      <c r="J598" s="10" t="str">
        <f t="shared" si="94"/>
        <v/>
      </c>
      <c r="K598" s="10" t="str">
        <f t="shared" si="95"/>
        <v/>
      </c>
      <c r="L598" s="12">
        <f>IF(Tableau7[[#This Row],[Status]]=0,0,IF(Tableau7[[#This Row],[Status]]="en cours2",L597,IF(K598="normal",VLOOKUP(LEFT(D598,1),BDD!$A$9:$N$18,3,FALSE),VLOOKUP(LEFT(D598,1),BDD!$A$9:$N$18,4,FALSE))))</f>
        <v>0</v>
      </c>
      <c r="M598" s="65"/>
      <c r="N598" s="11" t="str">
        <f>IF(H598="","",(E598-(F598+G598))*(1-BDD!C$4))</f>
        <v/>
      </c>
      <c r="O598" s="11" t="str">
        <f t="shared" si="96"/>
        <v/>
      </c>
      <c r="P598" s="11" t="str">
        <f t="shared" si="97"/>
        <v/>
      </c>
      <c r="Q598" s="10">
        <f t="shared" si="99"/>
        <v>0</v>
      </c>
      <c r="R598" s="21">
        <f t="shared" si="98"/>
        <v>0</v>
      </c>
      <c r="S598"/>
    </row>
    <row r="599" spans="1:19" x14ac:dyDescent="0.25">
      <c r="A59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cours2",IF(AND(H599&gt;0,H600&gt;0),"en cours",IF(AND(O599=0,P599=0),"",)))))</f>
        <v>0</v>
      </c>
      <c r="B599" s="59"/>
      <c r="C599" s="59"/>
      <c r="D599" s="59"/>
      <c r="E599" s="59"/>
      <c r="F599" s="59"/>
      <c r="G599" s="59"/>
      <c r="H599" s="63"/>
      <c r="I599" s="10"/>
      <c r="J599" s="10" t="str">
        <f t="shared" si="94"/>
        <v/>
      </c>
      <c r="K599" s="10" t="str">
        <f t="shared" si="95"/>
        <v/>
      </c>
      <c r="L599" s="12">
        <f>IF(Tableau7[[#This Row],[Status]]=0,0,IF(Tableau7[[#This Row],[Status]]="en cours2",L598,IF(K599="normal",VLOOKUP(LEFT(D599,1),BDD!$A$9:$N$18,3,FALSE),VLOOKUP(LEFT(D599,1),BDD!$A$9:$N$18,4,FALSE))))</f>
        <v>0</v>
      </c>
      <c r="M599" s="65"/>
      <c r="N599" s="11" t="str">
        <f>IF(H599="","",(E599-(F599+G599))*(1-BDD!C$4))</f>
        <v/>
      </c>
      <c r="O599" s="11" t="str">
        <f t="shared" si="96"/>
        <v/>
      </c>
      <c r="P599" s="11" t="str">
        <f t="shared" si="97"/>
        <v/>
      </c>
      <c r="Q599" s="10">
        <f t="shared" si="99"/>
        <v>0</v>
      </c>
      <c r="R599" s="21">
        <f t="shared" si="98"/>
        <v>0</v>
      </c>
      <c r="S599"/>
    </row>
    <row r="600" spans="1:19" x14ac:dyDescent="0.25">
      <c r="A600"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cours2",IF(AND(H600&gt;0,H601&gt;0),"en cours",IF(AND(O600=0,P600=0),"",)))))</f>
        <v>0</v>
      </c>
      <c r="B600" s="59"/>
      <c r="C600" s="59"/>
      <c r="D600" s="59"/>
      <c r="E600" s="59"/>
      <c r="F600" s="59"/>
      <c r="G600" s="59"/>
      <c r="H600" s="63"/>
      <c r="I600" s="10"/>
      <c r="J600" s="10" t="str">
        <f t="shared" si="94"/>
        <v/>
      </c>
      <c r="K600" s="10" t="str">
        <f t="shared" si="95"/>
        <v/>
      </c>
      <c r="L600" s="12">
        <f>IF(Tableau7[[#This Row],[Status]]=0,0,IF(Tableau7[[#This Row],[Status]]="en cours2",L599,IF(K600="normal",VLOOKUP(LEFT(D600,1),BDD!$A$9:$N$18,3,FALSE),VLOOKUP(LEFT(D600,1),BDD!$A$9:$N$18,4,FALSE))))</f>
        <v>0</v>
      </c>
      <c r="M600" s="65"/>
      <c r="N600" s="11" t="str">
        <f>IF(H600="","",(E600-(F600+G600))*(1-BDD!C$4))</f>
        <v/>
      </c>
      <c r="O600" s="11" t="str">
        <f t="shared" si="96"/>
        <v/>
      </c>
      <c r="P600" s="11" t="str">
        <f t="shared" si="97"/>
        <v/>
      </c>
      <c r="Q600" s="10">
        <f t="shared" si="99"/>
        <v>0</v>
      </c>
      <c r="R600" s="21">
        <f t="shared" si="98"/>
        <v>0</v>
      </c>
      <c r="S600"/>
    </row>
    <row r="601" spans="1:19" x14ac:dyDescent="0.25">
      <c r="A60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cours2",IF(AND(H601&gt;0,H602&gt;0),"en cours",IF(AND(O601=0,P601=0),"",)))))</f>
        <v>0</v>
      </c>
      <c r="B601" s="59"/>
      <c r="C601" s="59"/>
      <c r="D601" s="59"/>
      <c r="E601" s="59"/>
      <c r="F601" s="59"/>
      <c r="G601" s="59"/>
      <c r="H601" s="63"/>
      <c r="I601" s="10"/>
      <c r="J601" s="10" t="str">
        <f t="shared" si="94"/>
        <v/>
      </c>
      <c r="K601" s="10" t="str">
        <f t="shared" si="95"/>
        <v/>
      </c>
      <c r="L601" s="12">
        <f>IF(Tableau7[[#This Row],[Status]]=0,0,IF(Tableau7[[#This Row],[Status]]="en cours2",L600,IF(K601="normal",VLOOKUP(LEFT(D601,1),BDD!$A$9:$N$18,3,FALSE),VLOOKUP(LEFT(D601,1),BDD!$A$9:$N$18,4,FALSE))))</f>
        <v>0</v>
      </c>
      <c r="M601" s="65"/>
      <c r="N601" s="11" t="str">
        <f>IF(H601="","",(E601-(F601+G601))*(1-BDD!C$4))</f>
        <v/>
      </c>
      <c r="O601" s="11" t="str">
        <f t="shared" si="96"/>
        <v/>
      </c>
      <c r="P601" s="11" t="str">
        <f t="shared" si="97"/>
        <v/>
      </c>
      <c r="Q601" s="10">
        <f t="shared" si="99"/>
        <v>0</v>
      </c>
      <c r="R601" s="21">
        <f t="shared" si="98"/>
        <v>0</v>
      </c>
      <c r="S601"/>
    </row>
    <row r="602" spans="1:19" x14ac:dyDescent="0.25">
      <c r="A602"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cours2",IF(AND(H602&gt;0,H603&gt;0),"en cours",IF(AND(O602=0,P602=0),"",)))))</f>
        <v>0</v>
      </c>
      <c r="B602" s="59"/>
      <c r="C602" s="59"/>
      <c r="D602" s="59"/>
      <c r="E602" s="59"/>
      <c r="F602" s="59"/>
      <c r="G602" s="59"/>
      <c r="H602" s="63"/>
      <c r="I602" s="10"/>
      <c r="J602" s="10" t="str">
        <f t="shared" si="94"/>
        <v/>
      </c>
      <c r="K602" s="10" t="str">
        <f t="shared" si="95"/>
        <v/>
      </c>
      <c r="L602" s="12">
        <f>IF(Tableau7[[#This Row],[Status]]=0,0,IF(Tableau7[[#This Row],[Status]]="en cours2",L601,IF(K602="normal",VLOOKUP(LEFT(D602,1),BDD!$A$9:$N$18,3,FALSE),VLOOKUP(LEFT(D602,1),BDD!$A$9:$N$18,4,FALSE))))</f>
        <v>0</v>
      </c>
      <c r="M602" s="65"/>
      <c r="N602" s="11" t="str">
        <f>IF(H602="","",(E602-(F602+G602))*(1-BDD!C$4))</f>
        <v/>
      </c>
      <c r="O602" s="11" t="str">
        <f t="shared" si="96"/>
        <v/>
      </c>
      <c r="P602" s="11" t="str">
        <f t="shared" si="97"/>
        <v/>
      </c>
      <c r="Q602" s="10">
        <f t="shared" si="99"/>
        <v>0</v>
      </c>
      <c r="R602" s="21">
        <f t="shared" si="98"/>
        <v>0</v>
      </c>
      <c r="S602"/>
    </row>
    <row r="603" spans="1:19" x14ac:dyDescent="0.25">
      <c r="A60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cours2",IF(AND(H603&gt;0,H604&gt;0),"en cours",IF(AND(O603=0,P603=0),"",)))))</f>
        <v>0</v>
      </c>
      <c r="B603" s="59"/>
      <c r="C603" s="59"/>
      <c r="D603" s="59"/>
      <c r="E603" s="59"/>
      <c r="F603" s="59"/>
      <c r="G603" s="59"/>
      <c r="H603" s="63"/>
      <c r="I603" s="10"/>
      <c r="J603" s="10" t="str">
        <f t="shared" si="94"/>
        <v/>
      </c>
      <c r="K603" s="10" t="str">
        <f t="shared" si="95"/>
        <v/>
      </c>
      <c r="L603" s="12">
        <f>IF(Tableau7[[#This Row],[Status]]=0,0,IF(Tableau7[[#This Row],[Status]]="en cours2",L602,IF(K603="normal",VLOOKUP(LEFT(D603,1),BDD!$A$9:$N$18,3,FALSE),VLOOKUP(LEFT(D603,1),BDD!$A$9:$N$18,4,FALSE))))</f>
        <v>0</v>
      </c>
      <c r="M603" s="65"/>
      <c r="N603" s="11" t="str">
        <f>IF(H603="","",(E603-(F603+G603))*(1-BDD!C$4))</f>
        <v/>
      </c>
      <c r="O603" s="11" t="str">
        <f t="shared" si="96"/>
        <v/>
      </c>
      <c r="P603" s="11" t="str">
        <f t="shared" si="97"/>
        <v/>
      </c>
      <c r="Q603" s="10">
        <f t="shared" si="99"/>
        <v>0</v>
      </c>
      <c r="R603" s="21">
        <f t="shared" si="98"/>
        <v>0</v>
      </c>
      <c r="S603"/>
    </row>
    <row r="604" spans="1:19" x14ac:dyDescent="0.25">
      <c r="A604"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cours2",IF(AND(H604&gt;0,H605&gt;0),"en cours",IF(AND(O604=0,P604=0),"",)))))</f>
        <v>0</v>
      </c>
      <c r="B604" s="59"/>
      <c r="C604" s="59"/>
      <c r="D604" s="59"/>
      <c r="E604" s="59"/>
      <c r="F604" s="59"/>
      <c r="G604" s="59"/>
      <c r="H604" s="63"/>
      <c r="I604" s="10"/>
      <c r="J604" s="10" t="str">
        <f t="shared" si="94"/>
        <v/>
      </c>
      <c r="K604" s="10" t="str">
        <f t="shared" si="95"/>
        <v/>
      </c>
      <c r="L604" s="12">
        <f>IF(Tableau7[[#This Row],[Status]]=0,0,IF(Tableau7[[#This Row],[Status]]="en cours2",L603,IF(K604="normal",VLOOKUP(LEFT(D604,1),BDD!$A$9:$N$18,3,FALSE),VLOOKUP(LEFT(D604,1),BDD!$A$9:$N$18,4,FALSE))))</f>
        <v>0</v>
      </c>
      <c r="M604" s="65"/>
      <c r="N604" s="11" t="str">
        <f>IF(H604="","",(E604-(F604+G604))*(1-BDD!C$4))</f>
        <v/>
      </c>
      <c r="O604" s="11" t="str">
        <f t="shared" si="96"/>
        <v/>
      </c>
      <c r="P604" s="11" t="str">
        <f t="shared" si="97"/>
        <v/>
      </c>
      <c r="Q604" s="10">
        <f t="shared" si="99"/>
        <v>0</v>
      </c>
      <c r="R604" s="21">
        <f t="shared" si="98"/>
        <v>0</v>
      </c>
      <c r="S604"/>
    </row>
    <row r="605" spans="1:19" x14ac:dyDescent="0.25">
      <c r="A60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cours2",IF(AND(H605&gt;0,H606&gt;0),"en cours",IF(AND(O605=0,P605=0),"",)))))</f>
        <v>0</v>
      </c>
      <c r="B605" s="59"/>
      <c r="C605" s="59"/>
      <c r="D605" s="59"/>
      <c r="E605" s="59"/>
      <c r="F605" s="59"/>
      <c r="G605" s="59"/>
      <c r="H605" s="63"/>
      <c r="I605" s="10"/>
      <c r="J605" s="10" t="str">
        <f t="shared" si="94"/>
        <v/>
      </c>
      <c r="K605" s="10" t="str">
        <f t="shared" si="95"/>
        <v/>
      </c>
      <c r="L605" s="12">
        <f>IF(Tableau7[[#This Row],[Status]]=0,0,IF(Tableau7[[#This Row],[Status]]="en cours2",L604,IF(K605="normal",VLOOKUP(LEFT(D605,1),BDD!$A$9:$N$18,3,FALSE),VLOOKUP(LEFT(D605,1),BDD!$A$9:$N$18,4,FALSE))))</f>
        <v>0</v>
      </c>
      <c r="M605" s="65"/>
      <c r="N605" s="11" t="str">
        <f>IF(H605="","",(E605-(F605+G605))*(1-BDD!C$4))</f>
        <v/>
      </c>
      <c r="O605" s="11" t="str">
        <f t="shared" si="96"/>
        <v/>
      </c>
      <c r="P605" s="11" t="str">
        <f t="shared" si="97"/>
        <v/>
      </c>
      <c r="Q605" s="10">
        <f t="shared" si="99"/>
        <v>0</v>
      </c>
      <c r="R605" s="21">
        <f t="shared" si="98"/>
        <v>0</v>
      </c>
      <c r="S605"/>
    </row>
    <row r="606" spans="1:19" x14ac:dyDescent="0.25">
      <c r="A606"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cours2",IF(AND(H606&gt;0,H607&gt;0),"en cours",IF(AND(O606=0,P606=0),"",)))))</f>
        <v>0</v>
      </c>
      <c r="B606" s="59"/>
      <c r="C606" s="59"/>
      <c r="D606" s="59"/>
      <c r="E606" s="59"/>
      <c r="F606" s="59"/>
      <c r="G606" s="59"/>
      <c r="H606" s="63"/>
      <c r="I606" s="10"/>
      <c r="J606" s="10" t="str">
        <f t="shared" si="94"/>
        <v/>
      </c>
      <c r="K606" s="10" t="str">
        <f t="shared" si="95"/>
        <v/>
      </c>
      <c r="L606" s="12">
        <f>IF(Tableau7[[#This Row],[Status]]=0,0,IF(Tableau7[[#This Row],[Status]]="en cours2",L605,IF(K606="normal",VLOOKUP(LEFT(D606,1),BDD!$A$9:$N$18,3,FALSE),VLOOKUP(LEFT(D606,1),BDD!$A$9:$N$18,4,FALSE))))</f>
        <v>0</v>
      </c>
      <c r="M606" s="65"/>
      <c r="N606" s="11" t="str">
        <f>IF(H606="","",(E606-(F606+G606))*(1-BDD!C$4))</f>
        <v/>
      </c>
      <c r="O606" s="11" t="str">
        <f t="shared" si="96"/>
        <v/>
      </c>
      <c r="P606" s="11" t="str">
        <f t="shared" si="97"/>
        <v/>
      </c>
      <c r="Q606" s="10">
        <f t="shared" si="99"/>
        <v>0</v>
      </c>
      <c r="R606" s="21">
        <f t="shared" si="98"/>
        <v>0</v>
      </c>
      <c r="S606"/>
    </row>
    <row r="607" spans="1:19" x14ac:dyDescent="0.25">
      <c r="A60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cours2",IF(AND(H607&gt;0,H608&gt;0),"en cours",IF(AND(O607=0,P607=0),"",)))))</f>
        <v>0</v>
      </c>
      <c r="B607" s="59"/>
      <c r="C607" s="59"/>
      <c r="D607" s="59"/>
      <c r="E607" s="59"/>
      <c r="F607" s="59"/>
      <c r="G607" s="59"/>
      <c r="H607" s="63"/>
      <c r="I607" s="10"/>
      <c r="J607" s="10" t="str">
        <f t="shared" si="94"/>
        <v/>
      </c>
      <c r="K607" s="10" t="str">
        <f t="shared" si="95"/>
        <v/>
      </c>
      <c r="L607" s="12">
        <f>IF(Tableau7[[#This Row],[Status]]=0,0,IF(Tableau7[[#This Row],[Status]]="en cours2",L606,IF(K607="normal",VLOOKUP(LEFT(D607,1),BDD!$A$9:$N$18,3,FALSE),VLOOKUP(LEFT(D607,1),BDD!$A$9:$N$18,4,FALSE))))</f>
        <v>0</v>
      </c>
      <c r="M607" s="65"/>
      <c r="N607" s="11" t="str">
        <f>IF(H607="","",(E607-(F607+G607))*(1-BDD!C$4))</f>
        <v/>
      </c>
      <c r="O607" s="11" t="str">
        <f t="shared" si="96"/>
        <v/>
      </c>
      <c r="P607" s="11" t="str">
        <f t="shared" si="97"/>
        <v/>
      </c>
      <c r="Q607" s="10">
        <f t="shared" si="99"/>
        <v>0</v>
      </c>
      <c r="R607" s="21">
        <f t="shared" si="98"/>
        <v>0</v>
      </c>
      <c r="S607"/>
    </row>
    <row r="608" spans="1:19" x14ac:dyDescent="0.25">
      <c r="A608"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cours2",IF(AND(H608&gt;0,H609&gt;0),"en cours",IF(AND(O608=0,P608=0),"",)))))</f>
        <v>0</v>
      </c>
      <c r="B608" s="59"/>
      <c r="C608" s="59"/>
      <c r="D608" s="59"/>
      <c r="E608" s="59"/>
      <c r="F608" s="59"/>
      <c r="G608" s="59"/>
      <c r="H608" s="63"/>
      <c r="I608" s="10"/>
      <c r="J608" s="10" t="str">
        <f t="shared" si="94"/>
        <v/>
      </c>
      <c r="K608" s="10" t="str">
        <f t="shared" si="95"/>
        <v/>
      </c>
      <c r="L608" s="12">
        <f>IF(Tableau7[[#This Row],[Status]]=0,0,IF(Tableau7[[#This Row],[Status]]="en cours2",L607,IF(K608="normal",VLOOKUP(LEFT(D608,1),BDD!$A$9:$N$18,3,FALSE),VLOOKUP(LEFT(D608,1),BDD!$A$9:$N$18,4,FALSE))))</f>
        <v>0</v>
      </c>
      <c r="M608" s="65"/>
      <c r="N608" s="11" t="str">
        <f>IF(H608="","",(E608-(F608+G608))*(1-BDD!C$4))</f>
        <v/>
      </c>
      <c r="O608" s="11" t="str">
        <f t="shared" si="96"/>
        <v/>
      </c>
      <c r="P608" s="11" t="str">
        <f t="shared" si="97"/>
        <v/>
      </c>
      <c r="Q608" s="10">
        <f t="shared" si="99"/>
        <v>0</v>
      </c>
      <c r="R608" s="21">
        <f t="shared" si="98"/>
        <v>0</v>
      </c>
      <c r="S608"/>
    </row>
    <row r="609" spans="1:21" x14ac:dyDescent="0.25">
      <c r="A60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cours2",IF(AND(H609&gt;0,H610&gt;0),"en cours",IF(AND(O609=0,P609=0),"",)))))</f>
        <v>0</v>
      </c>
      <c r="B609" s="59"/>
      <c r="C609" s="59"/>
      <c r="D609" s="59"/>
      <c r="E609" s="59"/>
      <c r="F609" s="59"/>
      <c r="G609" s="59"/>
      <c r="H609" s="63"/>
      <c r="I609" s="10"/>
      <c r="J609" s="10" t="str">
        <f t="shared" si="94"/>
        <v/>
      </c>
      <c r="K609" s="10" t="str">
        <f t="shared" si="95"/>
        <v/>
      </c>
      <c r="L609" s="12">
        <f>IF(Tableau7[[#This Row],[Status]]=0,0,IF(Tableau7[[#This Row],[Status]]="en cours2",L608,IF(K609="normal",VLOOKUP(LEFT(D609,1),BDD!$A$9:$N$18,3,FALSE),VLOOKUP(LEFT(D609,1),BDD!$A$9:$N$18,4,FALSE))))</f>
        <v>0</v>
      </c>
      <c r="M609" s="65"/>
      <c r="N609" s="11" t="str">
        <f>IF(H609="","",(E609-(F609+G609))*(1-BDD!C$4))</f>
        <v/>
      </c>
      <c r="O609" s="11" t="str">
        <f t="shared" si="96"/>
        <v/>
      </c>
      <c r="P609" s="11" t="str">
        <f t="shared" si="97"/>
        <v/>
      </c>
      <c r="Q609" s="10">
        <f t="shared" si="99"/>
        <v>0</v>
      </c>
      <c r="R609" s="21">
        <f t="shared" si="98"/>
        <v>0</v>
      </c>
      <c r="S609"/>
    </row>
    <row r="610" spans="1:21" x14ac:dyDescent="0.25">
      <c r="A610"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cours2",IF(AND(H610&gt;0,H611&gt;0),"en cours",IF(AND(O610=0,P610=0),"",)))))</f>
        <v>0</v>
      </c>
      <c r="B610" s="59"/>
      <c r="C610" s="59"/>
      <c r="D610" s="59"/>
      <c r="E610" s="59"/>
      <c r="F610" s="59"/>
      <c r="G610" s="59"/>
      <c r="H610" s="63"/>
      <c r="I610" s="10"/>
      <c r="J610" s="10" t="str">
        <f t="shared" si="94"/>
        <v/>
      </c>
      <c r="K610" s="10" t="str">
        <f t="shared" si="95"/>
        <v/>
      </c>
      <c r="L610" s="12">
        <f>IF(Tableau7[[#This Row],[Status]]=0,0,IF(Tableau7[[#This Row],[Status]]="en cours2",L609,IF(K610="normal",VLOOKUP(LEFT(D610,1),BDD!$A$9:$N$18,3,FALSE),VLOOKUP(LEFT(D610,1),BDD!$A$9:$N$18,4,FALSE))))</f>
        <v>0</v>
      </c>
      <c r="M610" s="65"/>
      <c r="N610" s="11" t="str">
        <f>IF(H610="","",(E610-(F610+G610))*(1-BDD!C$4))</f>
        <v/>
      </c>
      <c r="O610" s="11" t="str">
        <f t="shared" si="96"/>
        <v/>
      </c>
      <c r="P610" s="11" t="str">
        <f t="shared" si="97"/>
        <v/>
      </c>
      <c r="Q610" s="10">
        <f t="shared" si="99"/>
        <v>0</v>
      </c>
      <c r="R610" s="21">
        <f t="shared" si="98"/>
        <v>0</v>
      </c>
      <c r="S610"/>
    </row>
    <row r="611" spans="1:21" x14ac:dyDescent="0.25">
      <c r="A61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cours2",IF(AND(H611&gt;0,H612&gt;0),"en cours",IF(AND(O611=0,P611=0),"",)))))</f>
        <v>0</v>
      </c>
      <c r="B611" s="59"/>
      <c r="C611" s="59"/>
      <c r="D611" s="59"/>
      <c r="E611" s="59"/>
      <c r="F611" s="59"/>
      <c r="G611" s="59"/>
      <c r="H611" s="63"/>
      <c r="I611" s="10"/>
      <c r="J611" s="10" t="str">
        <f t="shared" si="94"/>
        <v/>
      </c>
      <c r="K611" s="10" t="str">
        <f t="shared" si="95"/>
        <v/>
      </c>
      <c r="L611" s="12">
        <f>IF(Tableau7[[#This Row],[Status]]=0,0,IF(Tableau7[[#This Row],[Status]]="en cours2",L610,IF(K611="normal",VLOOKUP(LEFT(D611,1),BDD!$A$9:$N$18,3,FALSE),VLOOKUP(LEFT(D611,1),BDD!$A$9:$N$18,4,FALSE))))</f>
        <v>0</v>
      </c>
      <c r="M611" s="65"/>
      <c r="N611" s="11" t="str">
        <f>IF(H611="","",(E611-(F611+G611))*(1-BDD!C$4))</f>
        <v/>
      </c>
      <c r="O611" s="11" t="str">
        <f t="shared" si="96"/>
        <v/>
      </c>
      <c r="P611" s="11" t="str">
        <f t="shared" si="97"/>
        <v/>
      </c>
      <c r="Q611" s="10">
        <f t="shared" si="99"/>
        <v>0</v>
      </c>
      <c r="R611" s="21">
        <f t="shared" si="98"/>
        <v>0</v>
      </c>
      <c r="S611"/>
    </row>
    <row r="612" spans="1:21" x14ac:dyDescent="0.25">
      <c r="A612"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cours2",IF(AND(H612&gt;0,H613&gt;0),"en cours",IF(AND(O612=0,P612=0),"",)))))</f>
        <v>0</v>
      </c>
      <c r="B612" s="59"/>
      <c r="C612" s="59"/>
      <c r="D612" s="59"/>
      <c r="E612" s="59"/>
      <c r="F612" s="59"/>
      <c r="G612" s="59"/>
      <c r="H612" s="63"/>
      <c r="I612" s="10"/>
      <c r="J612" s="10" t="str">
        <f t="shared" si="94"/>
        <v/>
      </c>
      <c r="K612" s="10" t="str">
        <f t="shared" si="95"/>
        <v/>
      </c>
      <c r="L612" s="12">
        <f>IF(Tableau7[[#This Row],[Status]]=0,0,IF(Tableau7[[#This Row],[Status]]="en cours2",L611,IF(K612="normal",VLOOKUP(LEFT(D612,1),BDD!$A$9:$N$18,3,FALSE),VLOOKUP(LEFT(D612,1),BDD!$A$9:$N$18,4,FALSE))))</f>
        <v>0</v>
      </c>
      <c r="M612" s="65"/>
      <c r="N612" s="11" t="str">
        <f>IF(H612="","",(E612-(F612+G612))*(1-BDD!C$4))</f>
        <v/>
      </c>
      <c r="O612" s="11" t="str">
        <f t="shared" si="96"/>
        <v/>
      </c>
      <c r="P612" s="11" t="str">
        <f t="shared" si="97"/>
        <v/>
      </c>
      <c r="Q612" s="10">
        <f t="shared" si="99"/>
        <v>0</v>
      </c>
      <c r="R612" s="21">
        <f t="shared" si="98"/>
        <v>0</v>
      </c>
      <c r="S612"/>
    </row>
    <row r="613" spans="1:21" x14ac:dyDescent="0.25">
      <c r="A61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cours2",IF(AND(H613&gt;0,H614&gt;0),"en cours",IF(AND(O613=0,P613=0),"",)))))</f>
        <v>0</v>
      </c>
      <c r="B613" s="59"/>
      <c r="C613" s="59"/>
      <c r="D613" s="59"/>
      <c r="E613" s="59"/>
      <c r="F613" s="59"/>
      <c r="G613" s="59"/>
      <c r="H613" s="63"/>
      <c r="I613" s="10"/>
      <c r="J613" s="10" t="str">
        <f t="shared" si="94"/>
        <v/>
      </c>
      <c r="K613" s="10" t="str">
        <f t="shared" si="95"/>
        <v/>
      </c>
      <c r="L613" s="12">
        <f>IF(Tableau7[[#This Row],[Status]]=0,0,IF(Tableau7[[#This Row],[Status]]="en cours2",L612,IF(K613="normal",VLOOKUP(LEFT(D613,1),BDD!$A$9:$N$18,3,FALSE),VLOOKUP(LEFT(D613,1),BDD!$A$9:$N$18,4,FALSE))))</f>
        <v>0</v>
      </c>
      <c r="M613" s="65"/>
      <c r="N613" s="11" t="str">
        <f>IF(H613="","",(E613-(F613+G613))*(1-BDD!C$4))</f>
        <v/>
      </c>
      <c r="O613" s="11" t="str">
        <f t="shared" si="96"/>
        <v/>
      </c>
      <c r="P613" s="11" t="str">
        <f t="shared" si="97"/>
        <v/>
      </c>
      <c r="Q613" s="10">
        <f t="shared" si="99"/>
        <v>0</v>
      </c>
      <c r="R613" s="21">
        <f t="shared" si="98"/>
        <v>0</v>
      </c>
      <c r="S613"/>
    </row>
    <row r="614" spans="1:21" x14ac:dyDescent="0.25">
      <c r="A614"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cours2",IF(AND(H614&gt;0,H615&gt;0),"en cours",IF(AND(O614=0,P614=0),"",)))))</f>
        <v>0</v>
      </c>
      <c r="B614" s="59"/>
      <c r="C614" s="59"/>
      <c r="D614" s="59"/>
      <c r="E614" s="59"/>
      <c r="F614" s="59"/>
      <c r="G614" s="59"/>
      <c r="H614" s="63"/>
      <c r="I614" s="10"/>
      <c r="J614" s="10" t="str">
        <f t="shared" si="94"/>
        <v/>
      </c>
      <c r="K614" s="10" t="str">
        <f t="shared" si="95"/>
        <v/>
      </c>
      <c r="L614" s="12">
        <f>IF(Tableau7[[#This Row],[Status]]=0,0,IF(Tableau7[[#This Row],[Status]]="en cours2",L613,IF(K614="normal",VLOOKUP(LEFT(D614,1),BDD!$A$9:$N$18,3,FALSE),VLOOKUP(LEFT(D614,1),BDD!$A$9:$N$18,4,FALSE))))</f>
        <v>0</v>
      </c>
      <c r="M614" s="65"/>
      <c r="N614" s="11" t="str">
        <f>IF(H614="","",(E614-(F614+G614))*(1-BDD!C$4))</f>
        <v/>
      </c>
      <c r="O614" s="11" t="str">
        <f t="shared" si="96"/>
        <v/>
      </c>
      <c r="P614" s="11" t="str">
        <f t="shared" si="97"/>
        <v/>
      </c>
      <c r="Q614" s="10">
        <f t="shared" si="99"/>
        <v>0</v>
      </c>
      <c r="R614" s="21">
        <f t="shared" si="98"/>
        <v>0</v>
      </c>
      <c r="S614"/>
    </row>
    <row r="615" spans="1:21" x14ac:dyDescent="0.25">
      <c r="A615"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cours2",IF(AND(H615&gt;0,H616&gt;0),"en cours",IF(AND(O615=0,P615=0),"",)))))</f>
        <v>0</v>
      </c>
      <c r="B615" s="59"/>
      <c r="C615" s="59"/>
      <c r="D615" s="59"/>
      <c r="E615" s="59"/>
      <c r="F615" s="59"/>
      <c r="G615" s="59"/>
      <c r="H615" s="63"/>
      <c r="I615" s="10"/>
      <c r="J615" s="10" t="str">
        <f t="shared" si="94"/>
        <v/>
      </c>
      <c r="K615" s="10" t="str">
        <f t="shared" si="95"/>
        <v/>
      </c>
      <c r="L615" s="12">
        <f>IF(Tableau7[[#This Row],[Status]]=0,0,IF(Tableau7[[#This Row],[Status]]="en cours2",L614,IF(K615="normal",VLOOKUP(LEFT(D615,1),BDD!$A$9:$N$18,3,FALSE),VLOOKUP(LEFT(D615,1),BDD!$A$9:$N$18,4,FALSE))))</f>
        <v>0</v>
      </c>
      <c r="M615" s="65"/>
      <c r="N615" s="11" t="str">
        <f>IF(H615="","",(E615-(F615+G615))*(1-BDD!C$4))</f>
        <v/>
      </c>
      <c r="O615" s="11" t="str">
        <f t="shared" si="96"/>
        <v/>
      </c>
      <c r="P615" s="11" t="str">
        <f t="shared" si="97"/>
        <v/>
      </c>
      <c r="Q615" s="10">
        <f t="shared" si="99"/>
        <v>0</v>
      </c>
      <c r="R615" s="21">
        <f t="shared" si="98"/>
        <v>0</v>
      </c>
      <c r="S615"/>
    </row>
    <row r="616" spans="1:21" x14ac:dyDescent="0.25">
      <c r="A616"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cours2",IF(AND(H616&gt;0,H617&gt;0),"en cours",IF(AND(O616=0,P616=0),"",)))))</f>
        <v>0</v>
      </c>
      <c r="B616" s="59"/>
      <c r="C616" s="59"/>
      <c r="D616" s="59"/>
      <c r="E616" s="59"/>
      <c r="F616" s="59"/>
      <c r="G616" s="59"/>
      <c r="H616" s="63"/>
      <c r="I616" s="10"/>
      <c r="J616" s="10" t="str">
        <f t="shared" si="94"/>
        <v/>
      </c>
      <c r="K616" s="10" t="str">
        <f t="shared" si="95"/>
        <v/>
      </c>
      <c r="L616" s="12">
        <f>IF(Tableau7[[#This Row],[Status]]=0,0,IF(Tableau7[[#This Row],[Status]]="en cours2",L615,IF(K616="normal",VLOOKUP(LEFT(D616,1),BDD!$A$9:$N$18,3,FALSE),VLOOKUP(LEFT(D616,1),BDD!$A$9:$N$18,4,FALSE))))</f>
        <v>0</v>
      </c>
      <c r="M616" s="65"/>
      <c r="N616" s="11" t="str">
        <f>IF(H616="","",(E616-(F616+G616))*(1-BDD!C$4))</f>
        <v/>
      </c>
      <c r="O616" s="11" t="str">
        <f t="shared" si="96"/>
        <v/>
      </c>
      <c r="P616" s="11" t="str">
        <f t="shared" si="97"/>
        <v/>
      </c>
      <c r="Q616" s="10">
        <f t="shared" si="99"/>
        <v>0</v>
      </c>
      <c r="R616" s="21">
        <f t="shared" si="98"/>
        <v>0</v>
      </c>
      <c r="S616"/>
    </row>
    <row r="617" spans="1:21" x14ac:dyDescent="0.25">
      <c r="A617"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cours2",IF(AND(H617&gt;0,H618&gt;0),"en cours",IF(AND(O617=0,P617=0),"",)))))</f>
        <v>0</v>
      </c>
      <c r="B617" s="59"/>
      <c r="C617" s="59"/>
      <c r="D617" s="59"/>
      <c r="E617" s="59"/>
      <c r="F617" s="59"/>
      <c r="G617" s="59"/>
      <c r="H617" s="63"/>
      <c r="I617" s="10"/>
      <c r="J617" s="10" t="str">
        <f t="shared" si="94"/>
        <v/>
      </c>
      <c r="K617" s="10" t="str">
        <f t="shared" si="95"/>
        <v/>
      </c>
      <c r="L617" s="12">
        <f>IF(Tableau7[[#This Row],[Status]]=0,0,IF(Tableau7[[#This Row],[Status]]="en cours2",L616,IF(K617="normal",VLOOKUP(LEFT(D617,1),BDD!$A$9:$N$18,3,FALSE),VLOOKUP(LEFT(D617,1),BDD!$A$9:$N$18,4,FALSE))))</f>
        <v>0</v>
      </c>
      <c r="M617" s="65"/>
      <c r="N617" s="11" t="str">
        <f>IF(H617="","",(E617-(F617+G617))*(1-BDD!C$4))</f>
        <v/>
      </c>
      <c r="O617" s="11" t="str">
        <f t="shared" si="96"/>
        <v/>
      </c>
      <c r="P617" s="11" t="str">
        <f t="shared" si="97"/>
        <v/>
      </c>
      <c r="Q617" s="10">
        <f t="shared" si="99"/>
        <v>0</v>
      </c>
      <c r="R617" s="21">
        <f t="shared" si="98"/>
        <v>0</v>
      </c>
      <c r="S617"/>
    </row>
    <row r="618" spans="1:21" x14ac:dyDescent="0.25">
      <c r="A618"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cours2",IF(AND(H618&gt;0,H619&gt;0),"en cours",IF(AND(O618=0,P618=0),"",)))))</f>
        <v>0</v>
      </c>
      <c r="B618" s="59"/>
      <c r="C618" s="59"/>
      <c r="D618" s="59"/>
      <c r="E618" s="59"/>
      <c r="F618" s="59"/>
      <c r="G618" s="59"/>
      <c r="H618" s="63"/>
      <c r="I618" s="10"/>
      <c r="J618" s="10" t="str">
        <f t="shared" si="94"/>
        <v/>
      </c>
      <c r="K618" s="10" t="str">
        <f t="shared" si="95"/>
        <v/>
      </c>
      <c r="L618" s="12">
        <f>IF(Tableau7[[#This Row],[Status]]=0,0,IF(Tableau7[[#This Row],[Status]]="en cours2",L617,IF(K618="normal",VLOOKUP(LEFT(D618,1),BDD!$A$9:$N$18,3,FALSE),VLOOKUP(LEFT(D618,1),BDD!$A$9:$N$18,4,FALSE))))</f>
        <v>0</v>
      </c>
      <c r="M618" s="65"/>
      <c r="N618" s="11" t="str">
        <f>IF(H618="","",(E618-(F618+G618))*(1-BDD!C$4))</f>
        <v/>
      </c>
      <c r="O618" s="11" t="str">
        <f t="shared" si="96"/>
        <v/>
      </c>
      <c r="P618" s="11" t="str">
        <f t="shared" si="97"/>
        <v/>
      </c>
      <c r="Q618" s="10">
        <f t="shared" si="99"/>
        <v>0</v>
      </c>
      <c r="R618" s="21">
        <f t="shared" si="98"/>
        <v>0</v>
      </c>
      <c r="S618"/>
    </row>
    <row r="619" spans="1:21" x14ac:dyDescent="0.25">
      <c r="A619"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cours2",IF(AND(H619&gt;0,H620&gt;0),"en cours",IF(AND(O619=0,P619=0),"",)))))</f>
        <v>0</v>
      </c>
      <c r="B619" s="59"/>
      <c r="C619" s="59"/>
      <c r="D619" s="59"/>
      <c r="E619" s="59"/>
      <c r="F619" s="59"/>
      <c r="G619" s="59"/>
      <c r="H619" s="63"/>
      <c r="I619" s="10"/>
      <c r="J619" s="10" t="str">
        <f t="shared" si="94"/>
        <v/>
      </c>
      <c r="K619" s="10" t="str">
        <f t="shared" si="95"/>
        <v/>
      </c>
      <c r="L619" s="12">
        <f>IF(Tableau7[[#This Row],[Status]]=0,0,IF(Tableau7[[#This Row],[Status]]="en cours2",L618,IF(K619="normal",VLOOKUP(LEFT(D619,1),BDD!$A$9:$N$18,3,FALSE),VLOOKUP(LEFT(D619,1),BDD!$A$9:$N$18,4,FALSE))))</f>
        <v>0</v>
      </c>
      <c r="M619" s="65"/>
      <c r="N619" s="11" t="str">
        <f>IF(H619="","",(E619-(F619+G619))*(1-BDD!C$4))</f>
        <v/>
      </c>
      <c r="O619" s="11" t="str">
        <f t="shared" si="96"/>
        <v/>
      </c>
      <c r="P619" s="11" t="str">
        <f t="shared" si="97"/>
        <v/>
      </c>
      <c r="Q619" s="10">
        <f t="shared" si="99"/>
        <v>0</v>
      </c>
      <c r="R619" s="21">
        <f t="shared" si="98"/>
        <v>0</v>
      </c>
      <c r="S619"/>
    </row>
    <row r="620" spans="1:21" x14ac:dyDescent="0.25">
      <c r="A620"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cours2",IF(AND(H620&gt;0,H621&gt;0),"en cours",IF(AND(O620=0,P620=0),"",)))))</f>
        <v>0</v>
      </c>
      <c r="B620" s="59"/>
      <c r="C620" s="59"/>
      <c r="D620" s="59"/>
      <c r="E620" s="59"/>
      <c r="F620" s="59"/>
      <c r="G620" s="59"/>
      <c r="H620" s="63"/>
      <c r="I620" s="10"/>
      <c r="J620" s="10" t="str">
        <f t="shared" si="94"/>
        <v/>
      </c>
      <c r="K620" s="10" t="str">
        <f t="shared" si="95"/>
        <v/>
      </c>
      <c r="L620" s="12">
        <f>IF(Tableau7[[#This Row],[Status]]=0,0,IF(Tableau7[[#This Row],[Status]]="en cours2",L619,IF(K620="normal",VLOOKUP(LEFT(D620,1),BDD!$A$9:$N$18,3,FALSE),VLOOKUP(LEFT(D620,1),BDD!$A$9:$N$18,4,FALSE))))</f>
        <v>0</v>
      </c>
      <c r="M620" s="65"/>
      <c r="N620" s="11" t="str">
        <f>IF(H620="","",(E620-(F620+G620))*(1-BDD!C$4))</f>
        <v/>
      </c>
      <c r="O620" s="11" t="str">
        <f t="shared" si="96"/>
        <v/>
      </c>
      <c r="P620" s="11" t="str">
        <f t="shared" si="97"/>
        <v/>
      </c>
      <c r="Q620" s="10">
        <f t="shared" si="99"/>
        <v>0</v>
      </c>
      <c r="R620" s="21">
        <f t="shared" ref="R620:R623" si="100">IF(OR(L620="",C620=""),0,Q620/1000*IF(M620=0,L620,M620))</f>
        <v>0</v>
      </c>
      <c r="S620"/>
    </row>
    <row r="621" spans="1:21" x14ac:dyDescent="0.25">
      <c r="A621"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cours2",IF(AND(H621&gt;0,H622&gt;0),"en cours",IF(AND(O621=0,P621=0),"",)))))</f>
        <v>0</v>
      </c>
      <c r="B621" s="59"/>
      <c r="C621" s="59"/>
      <c r="D621" s="59"/>
      <c r="E621" s="59"/>
      <c r="F621" s="59"/>
      <c r="G621" s="59"/>
      <c r="H621" s="63"/>
      <c r="I621" s="10"/>
      <c r="J621" s="10" t="str">
        <f t="shared" si="94"/>
        <v/>
      </c>
      <c r="K621" s="10" t="str">
        <f t="shared" si="95"/>
        <v/>
      </c>
      <c r="L621" s="12">
        <f>IF(Tableau7[[#This Row],[Status]]=0,0,IF(Tableau7[[#This Row],[Status]]="en cours2",L620,IF(K621="normal",VLOOKUP(LEFT(D621,1),BDD!$A$9:$N$18,3,FALSE),VLOOKUP(LEFT(D621,1),BDD!$A$9:$N$18,4,FALSE))))</f>
        <v>0</v>
      </c>
      <c r="M621" s="65"/>
      <c r="N621" s="11" t="str">
        <f>IF(H621="","",(E621-(F621+G621))*(1-BDD!C$4))</f>
        <v/>
      </c>
      <c r="O621" s="11" t="str">
        <f t="shared" si="96"/>
        <v/>
      </c>
      <c r="P621" s="11" t="str">
        <f t="shared" si="97"/>
        <v/>
      </c>
      <c r="Q621" s="10">
        <f t="shared" si="99"/>
        <v>0</v>
      </c>
      <c r="R621" s="21">
        <f t="shared" si="100"/>
        <v>0</v>
      </c>
      <c r="S621"/>
    </row>
    <row r="622" spans="1:21" x14ac:dyDescent="0.25">
      <c r="A622"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cours2",IF(AND(H622&gt;0,H623&gt;0),"en cours",IF(AND(O622=0,P622=0),"",)))))</f>
        <v>0</v>
      </c>
      <c r="B622" s="59"/>
      <c r="C622" s="59"/>
      <c r="D622" s="59"/>
      <c r="E622" s="59"/>
      <c r="F622" s="59"/>
      <c r="G622" s="59"/>
      <c r="H622" s="63"/>
      <c r="I622" s="10"/>
      <c r="J622" s="10" t="str">
        <f t="shared" si="94"/>
        <v/>
      </c>
      <c r="K622" s="10" t="str">
        <f t="shared" si="95"/>
        <v/>
      </c>
      <c r="L622" s="12">
        <f>IF(Tableau7[[#This Row],[Status]]=0,0,IF(Tableau7[[#This Row],[Status]]="en cours2",L621,IF(K622="normal",VLOOKUP(LEFT(D622,1),BDD!$A$9:$N$18,3,FALSE),VLOOKUP(LEFT(D622,1),BDD!$A$9:$N$18,4,FALSE))))</f>
        <v>0</v>
      </c>
      <c r="M622" s="65"/>
      <c r="N622" s="11" t="str">
        <f>IF(H622="","",(E622-(F622+G622))*(1-BDD!C$4))</f>
        <v/>
      </c>
      <c r="O622" s="11" t="str">
        <f t="shared" si="96"/>
        <v/>
      </c>
      <c r="P622" s="11" t="str">
        <f t="shared" si="97"/>
        <v/>
      </c>
      <c r="Q622" s="10">
        <f t="shared" si="99"/>
        <v>0</v>
      </c>
      <c r="R622" s="21">
        <f t="shared" si="100"/>
        <v>0</v>
      </c>
      <c r="S622"/>
    </row>
    <row r="623" spans="1:21" x14ac:dyDescent="0.25">
      <c r="A623" s="20">
        <f>IF(AND(Tableau7[[#This Row],[Contrats à venir]]=0,Tableau7[[#This Row],[Propositions en cours]]=0,Tableau7[[#This Row],[notre contrat en cours]]=0,Tableau7[[#This Row],[notre contrat à venir]]=0),"",IF(SUM(Tableau7[[#This Row],[notre contrat en cours]],Tableau7[[#This Row],[notre contrat à venir]])&gt;0,"accepté",IF(AND(Tableau7[[#This Row],[Nombre de femelle(s)]]=0,Tableau7[[#This Row],[Propositions en cours]]&gt;0),"en cours2",IF(AND(H623&gt;0,H624&gt;0),"en cours",IF(AND(O623=0,P623=0),"",)))))</f>
        <v>0</v>
      </c>
      <c r="B623" s="61"/>
      <c r="C623" s="61"/>
      <c r="D623" s="61"/>
      <c r="E623" s="61"/>
      <c r="F623" s="61"/>
      <c r="G623" s="61"/>
      <c r="H623" s="64"/>
      <c r="I623" s="22"/>
      <c r="J623" s="22" t="str">
        <f t="shared" si="94"/>
        <v/>
      </c>
      <c r="K623" s="22" t="str">
        <f t="shared" si="95"/>
        <v/>
      </c>
      <c r="L623" s="24">
        <f>IF(Tableau7[[#This Row],[Status]]=0,0,IF(Tableau7[[#This Row],[Status]]="en cours2",L622,IF(K623="normal",VLOOKUP(LEFT(D623,1),BDD!$A$9:$N$18,3,FALSE),VLOOKUP(LEFT(D623,1),BDD!$A$9:$N$18,4,FALSE))))</f>
        <v>0</v>
      </c>
      <c r="M623" s="66"/>
      <c r="N623" s="23" t="str">
        <f>IF(H623="","",(E623-(F623+G623))*(1-BDD!C$4))</f>
        <v/>
      </c>
      <c r="O623" s="11" t="str">
        <f t="shared" si="96"/>
        <v/>
      </c>
      <c r="P623" s="23" t="str">
        <f t="shared" si="97"/>
        <v/>
      </c>
      <c r="Q623" s="10">
        <f t="shared" si="99"/>
        <v>0</v>
      </c>
      <c r="R623" s="25">
        <f t="shared" si="100"/>
        <v>0</v>
      </c>
      <c r="S623"/>
    </row>
    <row r="624" spans="1:21" x14ac:dyDescent="0.25">
      <c r="A624" s="9"/>
      <c r="B624" s="9"/>
      <c r="C624" s="9"/>
      <c r="D624" s="9"/>
      <c r="E624" s="9"/>
      <c r="F624" s="9"/>
      <c r="G624" s="9"/>
      <c r="H624" s="9"/>
      <c r="I624" s="9"/>
      <c r="K624" s="9"/>
      <c r="L624" s="3"/>
      <c r="M624" s="3"/>
      <c r="O624" s="5"/>
      <c r="P624" s="5"/>
      <c r="Q624" s="5"/>
      <c r="R624" s="5"/>
      <c r="S624" s="5"/>
      <c r="T624" s="9"/>
      <c r="U624" s="9"/>
    </row>
  </sheetData>
  <conditionalFormatting sqref="A1:XFD1048576">
    <cfRule type="cellIs" dxfId="216" priority="452" operator="equal">
      <formula>0</formula>
    </cfRule>
  </conditionalFormatting>
  <conditionalFormatting sqref="A1:A1048576">
    <cfRule type="cellIs" dxfId="215" priority="4" operator="equal">
      <formula>"en cours2"</formula>
    </cfRule>
  </conditionalFormatting>
  <conditionalFormatting sqref="L4:L1000">
    <cfRule type="expression" dxfId="214" priority="1">
      <formula>IF($A4="en cours2",TRUE,FALSE)</formula>
    </cfRule>
  </conditionalFormatting>
  <pageMargins left="0.7" right="0.7" top="0.75" bottom="0.75" header="0.3" footer="0.3"/>
  <pageSetup paperSize="9" orientation="portrait" horizontalDpi="0" verticalDpi="0"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abSelected="1" topLeftCell="I1" zoomScale="85" zoomScaleNormal="85" workbookViewId="0">
      <pane ySplit="12" topLeftCell="A28" activePane="bottomLeft" state="frozen"/>
      <selection pane="bottomLeft" activeCell="Q33" sqref="Q33:Q34"/>
    </sheetView>
  </sheetViews>
  <sheetFormatPr baseColWidth="10" defaultRowHeight="15" x14ac:dyDescent="0.25"/>
  <cols>
    <col min="1" max="1" width="15.42578125" customWidth="1"/>
    <col min="2" max="2" width="17.7109375" bestFit="1" customWidth="1"/>
    <col min="3" max="3" width="16.42578125" customWidth="1"/>
    <col min="4" max="4" width="14.42578125" customWidth="1"/>
    <col min="5" max="5" width="18" customWidth="1"/>
    <col min="6" max="6" width="14.42578125" customWidth="1"/>
    <col min="7" max="7" width="15" customWidth="1"/>
    <col min="8" max="8" width="15.140625" customWidth="1"/>
    <col min="9" max="9" width="13.28515625" customWidth="1"/>
    <col min="10" max="10" width="15.28515625" customWidth="1"/>
    <col min="11" max="11" width="17.28515625" customWidth="1"/>
    <col min="12" max="12" width="21.85546875" customWidth="1"/>
    <col min="13" max="13" width="21.5703125" customWidth="1"/>
    <col min="14" max="14" width="16.5703125" customWidth="1"/>
    <col min="15" max="15" width="18.28515625" customWidth="1"/>
    <col min="16" max="16" width="16" customWidth="1"/>
    <col min="17" max="17" width="14.85546875" customWidth="1"/>
    <col min="18" max="18" width="16.28515625" customWidth="1"/>
    <col min="19" max="19" width="11.28515625" customWidth="1"/>
    <col min="29" max="29" width="23.7109375" bestFit="1" customWidth="1"/>
  </cols>
  <sheetData>
    <row r="1" spans="1:30" s="9" customFormat="1" x14ac:dyDescent="0.25">
      <c r="H1" s="79" t="s">
        <v>23</v>
      </c>
      <c r="I1" s="80"/>
      <c r="O1" t="s">
        <v>29</v>
      </c>
      <c r="P1"/>
      <c r="Q1"/>
    </row>
    <row r="2" spans="1:30" s="15" customFormat="1" ht="45" x14ac:dyDescent="0.25">
      <c r="B2" s="15" t="s">
        <v>54</v>
      </c>
      <c r="C2" s="14" t="s">
        <v>44</v>
      </c>
      <c r="D2" s="14" t="s">
        <v>27</v>
      </c>
      <c r="E2" s="14" t="s">
        <v>28</v>
      </c>
      <c r="F2" s="14" t="s">
        <v>36</v>
      </c>
      <c r="G2" s="14" t="s">
        <v>37</v>
      </c>
      <c r="H2" s="27" t="s">
        <v>150</v>
      </c>
      <c r="I2" s="36" t="s">
        <v>67</v>
      </c>
      <c r="K2" s="15" t="s">
        <v>58</v>
      </c>
      <c r="L2" s="15" t="s">
        <v>59</v>
      </c>
      <c r="M2" s="15" t="s">
        <v>71</v>
      </c>
      <c r="O2" s="15" t="s">
        <v>60</v>
      </c>
      <c r="P2" s="15" t="s">
        <v>61</v>
      </c>
      <c r="Q2" s="15" t="s">
        <v>72</v>
      </c>
    </row>
    <row r="3" spans="1:30" x14ac:dyDescent="0.25">
      <c r="B3" s="17" t="s">
        <v>4</v>
      </c>
      <c r="C3" s="54">
        <v>500000</v>
      </c>
      <c r="D3" s="11">
        <f>SUMPRODUCT(('achats de lait'!A4:A106="accepté")*('achats de lait'!J4:J106=B3)*('achats de lait'!Q4:Q106))</f>
        <v>0</v>
      </c>
      <c r="E3" s="33">
        <f>Tableau8[[#This Row],[Qté collectée par mois]]-(SUMPRODUCT((A$13:A$998="en cours")*(B$13:B$998=B3)*(H$13:H$998)))</f>
        <v>0</v>
      </c>
      <c r="F3" s="16">
        <f>IF(D3=0,0,SUMPRODUCT(('achats de lait'!A4:A106="accepté")*('achats de lait'!J4:J106=B3)*('achats de lait'!R4:R106)))</f>
        <v>0</v>
      </c>
      <c r="G3" s="16">
        <f t="shared" ref="G3:G8" si="0">SUMPRODUCT((A$13:A$998="à vendre")*(B$13:B$998=B3)*(N$13:N$998))+SUMPRODUCT((A$13:A$998="en cours")*(B$13:B$998=B3)*(N$13:N$998))</f>
        <v>0</v>
      </c>
      <c r="H3" s="29">
        <f>IF(Tableau8[[#This Row],[Qté collectée par mois]]=0,0,Tableau8[[#This Row],[montant (achat mensuel)]]/Tableau8[[#This Row],[Qté collectée par mois]])</f>
        <v>0</v>
      </c>
      <c r="I3" s="35">
        <f>IF(H$1="","",IF(COUNTIF(B$13:B$1001,Tableau8[[#This Row],[Colonne1]])=0,0,SUMPRODUCT(MAX((B$13:B$1001=Tableau8[[#This Row],[Colonne1]])*(C$13:C$1001=H$1)*(I$13:I$1001)))))</f>
        <v>0</v>
      </c>
      <c r="K3" s="1" t="s">
        <v>39</v>
      </c>
      <c r="L3">
        <f>ROUNDUP((SUMPRODUCT((A13:A998="en cours")*(C13:C998="poudre de lait")*(H13:H998))+SUMPRODUCT((A13:A998="stocké")*(C13:C998="poudrede lait")*(H13:H998))+SUMPRODUCT((A13:A998="en cours")*(C13:C998="lait UHT")*(H13:H998))+SUMPRODUCT((A13:A998="stocké")*(C13:C998="lait UHT")*(H13:H998)))*0.001,2)</f>
        <v>0</v>
      </c>
      <c r="M3" s="57">
        <v>0</v>
      </c>
      <c r="O3" t="s">
        <v>23</v>
      </c>
      <c r="P3">
        <f>SUMPRODUCT((A$13:A$998="en cours")*(C$13:C$998=O3)*(E$13:E$998))</f>
        <v>281000</v>
      </c>
      <c r="Q3" s="57">
        <v>400000</v>
      </c>
    </row>
    <row r="4" spans="1:30" x14ac:dyDescent="0.25">
      <c r="B4" s="17" t="s">
        <v>50</v>
      </c>
      <c r="C4" s="54">
        <v>100000</v>
      </c>
      <c r="D4" s="11">
        <f>SUMPRODUCT(('achats de lait'!A108:A210="accepté")*('achats de lait'!J108:J210=B4)*('achats de lait'!Q108:Q210))</f>
        <v>22800</v>
      </c>
      <c r="E4" s="33">
        <f>Tableau8[[#This Row],[Qté collectée par mois]]-(SUMPRODUCT((A$13:A$998="en cours")*(B$13:B$998=B4)*(H$13:H$998)))</f>
        <v>0</v>
      </c>
      <c r="F4" s="16">
        <f>IF(D4=0,0,SUMPRODUCT(('achats de lait'!A108:A210="accepté")*('achats de lait'!J108:J210=B4)*('achats de lait'!R108:R210)))</f>
        <v>24045.1</v>
      </c>
      <c r="G4" s="16">
        <f t="shared" si="0"/>
        <v>35796</v>
      </c>
      <c r="H4" s="29">
        <f>IF(Tableau8[[#This Row],[Qté collectée par mois]]=0,0,Tableau8[[#This Row],[montant (achat mensuel)]]/Tableau8[[#This Row],[Qté collectée par mois]])</f>
        <v>1.054609649122807</v>
      </c>
      <c r="I4" s="16">
        <f>IF(H$1="","",IF(COUNTIF(B$13:B$1001,Tableau8[[#This Row],[Colonne1]])=0,0,SUMPRODUCT(MAX((B$13:B$1001=Tableau8[[#This Row],[Colonne1]])*(C$13:C$1001=H$1)*(I$13:I$1001)))))</f>
        <v>1.57</v>
      </c>
      <c r="J4" s="9"/>
      <c r="K4" s="1" t="s">
        <v>40</v>
      </c>
      <c r="L4">
        <f>ROUNDUP((SUMPRODUCT((A13:A999="en cours")*(C13:C999="yaourt")*(H13:H999))+SUMPRODUCT((A13:A999="stocké")*(C13:C999="yaourt")*(H13:H999)))*0.0008+(SUMPRODUCT((A13:A999="en cours")*(C13:C999="lait pasteurisé")*(H13:H999))+SUMPRODUCT((A13:A999="stocké")*(C13:C999="lait pasteurisé")*(H13:H999)))*0.001+(SUMPRODUCT((A13:A999="en cours")*(C13:C999="fromage")*(H13:H999))+SUMPRODUCT((A13:A999="stocké")*(C13:C999="fromage")*(H13:H999)))*0.002,2)</f>
        <v>1573.2</v>
      </c>
      <c r="M4" s="57">
        <v>1600</v>
      </c>
      <c r="O4" t="s">
        <v>63</v>
      </c>
      <c r="P4">
        <f>SUMPRODUCT((A$13:A$998="en cours")*(C$13:C$998=O4)*(E$13:E$998))</f>
        <v>0</v>
      </c>
      <c r="Q4" s="57">
        <v>0</v>
      </c>
      <c r="AB4" s="9"/>
      <c r="AC4" s="9"/>
    </row>
    <row r="5" spans="1:30" x14ac:dyDescent="0.25">
      <c r="B5" s="17" t="s">
        <v>20</v>
      </c>
      <c r="C5" s="54">
        <v>100000</v>
      </c>
      <c r="D5" s="11">
        <f>SUMPRODUCT(('achats de lait'!A212:A314="accepté")*('achats de lait'!J212:J314=B5)*('achats de lait'!Q212:Q314))</f>
        <v>46900</v>
      </c>
      <c r="E5" s="33">
        <f>Tableau8[[#This Row],[Qté collectée par mois]]-(SUMPRODUCT((A$13:A$998="en cours")*(B$13:B$998=B5)*(H$13:H$998)))</f>
        <v>0</v>
      </c>
      <c r="F5" s="16">
        <f>IF(D5=0,0,SUMPRODUCT(('achats de lait'!A212:A314="accepté")*('achats de lait'!J212:J314=B5)*('achats de lait'!R212:R314)))</f>
        <v>39390.400000000001</v>
      </c>
      <c r="G5" s="16">
        <f t="shared" si="0"/>
        <v>61439</v>
      </c>
      <c r="H5" s="29">
        <f>IF(Tableau8[[#This Row],[Qté collectée par mois]]=0,0,Tableau8[[#This Row],[montant (achat mensuel)]]/Tableau8[[#This Row],[Qté collectée par mois]])</f>
        <v>0.83988059701492546</v>
      </c>
      <c r="I5" s="16">
        <f>IF(H$1="","",IF(COUNTIF(B$13:B$1001,Tableau8[[#This Row],[Colonne1]])=0,0,SUMPRODUCT(MAX((B$13:B$1001=Tableau8[[#This Row],[Colonne1]])*(C$13:C$1001=H$1)*(I$13:I$1001)))))</f>
        <v>1.31</v>
      </c>
      <c r="J5" s="9"/>
      <c r="O5" s="9" t="s">
        <v>62</v>
      </c>
      <c r="P5" s="9">
        <f>SUMPRODUCT((A$13:A$998="en cours")*(C$13:C$998=O5)*(E$13:E$998))</f>
        <v>0</v>
      </c>
      <c r="Q5" s="57">
        <v>0</v>
      </c>
      <c r="AA5" s="2"/>
      <c r="AB5" s="5"/>
      <c r="AC5" s="2"/>
    </row>
    <row r="6" spans="1:30" ht="30" x14ac:dyDescent="0.25">
      <c r="B6" s="17" t="s">
        <v>51</v>
      </c>
      <c r="C6" s="54">
        <v>100000</v>
      </c>
      <c r="D6" s="11">
        <f>SUMPRODUCT(('achats de lait'!A316:A418="accepté")*('achats de lait'!J316:J418=B6)*('achats de lait'!Q316:Q418))</f>
        <v>13800</v>
      </c>
      <c r="E6" s="33">
        <f>Tableau8[[#This Row],[Qté collectée par mois]]-(SUMPRODUCT((A$13:A$998="en cours")*(B$13:B$998=B6)*(H$13:H$998)))</f>
        <v>0</v>
      </c>
      <c r="F6" s="16">
        <f>IF(D6=0,0,SUMPRODUCT(('achats de lait'!A316:A418="accepté")*('achats de lait'!J316:J418=B6)*('achats de lait'!R316:R418)))</f>
        <v>9586.5</v>
      </c>
      <c r="G6" s="16">
        <f t="shared" si="0"/>
        <v>15318.000000000002</v>
      </c>
      <c r="H6" s="29">
        <f>IF(Tableau8[[#This Row],[Qté collectée par mois]]=0,0,Tableau8[[#This Row],[montant (achat mensuel)]]/Tableau8[[#This Row],[Qté collectée par mois]])</f>
        <v>0.69467391304347825</v>
      </c>
      <c r="I6" s="16">
        <f>IF(H$1="","",IF(COUNTIF(B$13:B$1001,Tableau8[[#This Row],[Colonne1]])=0,0,SUMPRODUCT(MAX((B$13:B$1001=Tableau8[[#This Row],[Colonne1]])*(C$13:C$1001=H$1)*(I$13:I$1001)))))</f>
        <v>1.1100000000000001</v>
      </c>
      <c r="J6" s="9"/>
      <c r="K6" s="72" t="s">
        <v>143</v>
      </c>
      <c r="L6" s="73" t="s">
        <v>144</v>
      </c>
      <c r="O6" s="9" t="s">
        <v>64</v>
      </c>
      <c r="P6" s="9">
        <f>SUMPRODUCT((A$13:A$998="en cours")*(C$13:C$998=O6)*(E$13:E$998))</f>
        <v>0</v>
      </c>
      <c r="Q6" s="57">
        <v>40000</v>
      </c>
    </row>
    <row r="7" spans="1:30" x14ac:dyDescent="0.25">
      <c r="B7" s="17" t="s">
        <v>2</v>
      </c>
      <c r="C7" s="54">
        <v>0</v>
      </c>
      <c r="D7" s="11">
        <f>SUMPRODUCT(('achats de lait'!A420:A522="accepté")*('achats de lait'!J420:J522=B7)*('achats de lait'!Q420:Q522))</f>
        <v>0</v>
      </c>
      <c r="E7" s="33">
        <f>Tableau8[[#This Row],[Qté collectée par mois]]-(SUMPRODUCT((A$13:A$998="en cours")*(B$13:B$998=B7)*(H$13:H$998)))</f>
        <v>0</v>
      </c>
      <c r="F7" s="16">
        <f>IF(D7=0,0,SUMPRODUCT(('achats de lait'!A420:A522="accepté")*('achats de lait'!J420:J522=B7)*('achats de lait'!R420:R522)))</f>
        <v>0</v>
      </c>
      <c r="G7" s="16">
        <f t="shared" si="0"/>
        <v>0</v>
      </c>
      <c r="H7" s="29">
        <f>IF(Tableau8[[#This Row],[Qté collectée par mois]]=0,0,Tableau8[[#This Row],[montant (achat mensuel)]]/Tableau8[[#This Row],[Qté collectée par mois]])</f>
        <v>0</v>
      </c>
      <c r="I7" s="16">
        <f>IF(H$1="","",IF(COUNTIF(B$13:B$1001,Tableau8[[#This Row],[Colonne1]])=0,0,SUMPRODUCT(MAX((B$13:B$1001=Tableau8[[#This Row],[Colonne1]])*(C$13:C$1001=H$1)*(I$13:I$1001)))))</f>
        <v>0</v>
      </c>
      <c r="J7" s="9"/>
      <c r="K7" s="9">
        <v>9</v>
      </c>
      <c r="L7" s="71">
        <f>SUMIF(Tableau9[mois du contrat (1-12)],K7,Tableau9[marge hors salaires])-Tableau11[techniciens embauchés]*BDD!H3-N10*BDD!M3</f>
        <v>422719</v>
      </c>
      <c r="M7" s="70"/>
      <c r="N7" s="9"/>
    </row>
    <row r="8" spans="1:30" x14ac:dyDescent="0.25">
      <c r="B8" s="30" t="s">
        <v>52</v>
      </c>
      <c r="C8" s="55">
        <v>3000000</v>
      </c>
      <c r="D8" s="11">
        <f>SUMPRODUCT(('achats de lait'!A524:A623="accepté")*('achats de lait'!J524:J623=B8)*('achats de lait'!Q524:Q623))</f>
        <v>1883000</v>
      </c>
      <c r="E8" s="33">
        <f>Tableau8[[#This Row],[Qté collectée par mois]]-(SUMPRODUCT((A$13:A$998="en cours")*(B$13:B$998=B8)*(H$13:H$998)))</f>
        <v>0</v>
      </c>
      <c r="F8" s="16">
        <f>IF(D8=0,0,SUMPRODUCT(('achats de lait'!A524:A623="accepté")*('achats de lait'!J524:J623=B8)*('achats de lait'!R524:R623)))</f>
        <v>688422</v>
      </c>
      <c r="G8" s="31">
        <f t="shared" si="0"/>
        <v>1280440</v>
      </c>
      <c r="H8" s="29">
        <f>IF(Tableau8[[#This Row],[Qté collectée par mois]]=0,0,Tableau8[[#This Row],[montant (achat mensuel)]]/Tableau8[[#This Row],[Qté collectée par mois]])</f>
        <v>0.36559851301115243</v>
      </c>
      <c r="I8" s="31">
        <f>IF(H$1="","",IF(COUNTIF(B$13:B$1001,Tableau8[[#This Row],[Colonne1]])=0,0,SUMPRODUCT(MAX((B$13:B$1001=Tableau8[[#This Row],[Colonne1]])*(C$13:C$1001=H$1)*(I$13:I$1001)))))</f>
        <v>0.68</v>
      </c>
      <c r="J8" s="9"/>
      <c r="M8" s="71"/>
    </row>
    <row r="9" spans="1:30" ht="30" x14ac:dyDescent="0.25">
      <c r="D9" s="5"/>
      <c r="E9" s="18" t="s">
        <v>38</v>
      </c>
      <c r="F9" s="19">
        <f>SUM(F3:F8)</f>
        <v>761444</v>
      </c>
      <c r="G9" s="19">
        <f>SUM(G3:G8)</f>
        <v>1392993</v>
      </c>
      <c r="H9" s="9"/>
      <c r="I9" s="9"/>
      <c r="J9" s="9"/>
      <c r="K9" s="15" t="s">
        <v>148</v>
      </c>
      <c r="L9" s="15" t="s">
        <v>73</v>
      </c>
      <c r="N9" s="68" t="s">
        <v>147</v>
      </c>
    </row>
    <row r="10" spans="1:30" x14ac:dyDescent="0.25">
      <c r="C10" s="5"/>
      <c r="E10" s="2"/>
      <c r="F10" s="1"/>
      <c r="G10" s="2"/>
      <c r="H10" s="2"/>
      <c r="I10" s="2"/>
      <c r="J10" s="2"/>
      <c r="K10" s="57">
        <v>3</v>
      </c>
      <c r="L10">
        <f>K10*BDD!K3-(SUMIF(A13:A998,"en cours",E13:E998)*0.00011)</f>
        <v>35.090000000000003</v>
      </c>
      <c r="M10" s="2"/>
      <c r="N10" s="69">
        <v>3</v>
      </c>
      <c r="AD10" s="2"/>
    </row>
    <row r="11" spans="1:30" s="9" customFormat="1" x14ac:dyDescent="0.25">
      <c r="E11" s="2"/>
      <c r="F11" s="1"/>
      <c r="G11" s="2"/>
      <c r="H11" s="2"/>
      <c r="I11" s="2"/>
      <c r="J11" s="2"/>
    </row>
    <row r="12" spans="1:30" s="15" customFormat="1" ht="45" x14ac:dyDescent="0.25">
      <c r="A12" s="32" t="s">
        <v>53</v>
      </c>
      <c r="B12" s="26" t="s">
        <v>0</v>
      </c>
      <c r="C12" s="26" t="s">
        <v>6</v>
      </c>
      <c r="D12" s="26" t="s">
        <v>149</v>
      </c>
      <c r="E12" s="26" t="s">
        <v>56</v>
      </c>
      <c r="F12" s="26" t="s">
        <v>7</v>
      </c>
      <c r="G12" s="26" t="s">
        <v>68</v>
      </c>
      <c r="H12" s="26" t="s">
        <v>26</v>
      </c>
      <c r="I12" s="26" t="s">
        <v>24</v>
      </c>
      <c r="J12" s="26" t="s">
        <v>57</v>
      </c>
      <c r="K12" s="26" t="s">
        <v>25</v>
      </c>
      <c r="L12" s="26" t="s">
        <v>69</v>
      </c>
      <c r="M12" s="26" t="s">
        <v>140</v>
      </c>
      <c r="N12" s="26" t="s">
        <v>131</v>
      </c>
      <c r="O12" s="27" t="s">
        <v>145</v>
      </c>
      <c r="P12"/>
      <c r="Q12"/>
      <c r="R12"/>
      <c r="S12"/>
      <c r="T12"/>
    </row>
    <row r="13" spans="1:30" x14ac:dyDescent="0.25">
      <c r="A13" s="58" t="s">
        <v>151</v>
      </c>
      <c r="B13" s="59" t="s">
        <v>52</v>
      </c>
      <c r="C13" s="59" t="s">
        <v>23</v>
      </c>
      <c r="D13" s="65">
        <v>1</v>
      </c>
      <c r="E13" s="59">
        <v>200000</v>
      </c>
      <c r="F13" s="59">
        <v>54</v>
      </c>
      <c r="G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13" s="67">
        <v>776000</v>
      </c>
      <c r="I13" s="59">
        <v>0.68</v>
      </c>
      <c r="J13" s="10">
        <f t="shared" ref="J13:J76" si="1">IF(IF(C13="",0,IF(C13="yaourt",H13,IF(OR(C13="poudre de lait",C13="fromage"),H13/0.1,IF(OR(C13="lait UHT",C13="lait pasteurisé"),H13*0.9,""))))=0,"",ROUND((IF(C13="yaourt",H13,IF(OR(C13="poudre de lait",C13="fromage"),H13/0.1,IF(OR(C13="lait UHT",C13="lait pasteurisé"),H13*0.9,"")))/E13),2))</f>
        <v>3.88</v>
      </c>
      <c r="K13" s="59">
        <v>7</v>
      </c>
      <c r="L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77600</v>
      </c>
      <c r="M13" s="10">
        <f>IF(Tableau9[[#This Row],[Qté de lait transformé/jour]]=0,0,BDD!H$3*ROUNDUP(Tableau9[[#This Row],[Qté de lait transformé/jour]]*0.00011/BDD!K$3,0))</f>
        <v>1750</v>
      </c>
      <c r="N13" s="16">
        <f>IF(I13="",0,H13*I13)</f>
        <v>527680</v>
      </c>
      <c r="O13" s="29">
        <f>IF(N13=0,0,N13-(IF(Tableau9[[#This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-238342</v>
      </c>
    </row>
    <row r="14" spans="1:30" x14ac:dyDescent="0.25">
      <c r="A14" s="58" t="s">
        <v>151</v>
      </c>
      <c r="B14" s="59" t="s">
        <v>52</v>
      </c>
      <c r="C14" s="59" t="s">
        <v>23</v>
      </c>
      <c r="D14" s="65">
        <v>2</v>
      </c>
      <c r="E14" s="59">
        <v>200000</v>
      </c>
      <c r="F14" s="59">
        <v>54</v>
      </c>
      <c r="G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14" s="67">
        <v>1374000</v>
      </c>
      <c r="I14" s="59">
        <v>0.68</v>
      </c>
      <c r="J14" s="10">
        <f>IF(IF(C18="",0,IF(C18="yaourt",H14,IF(OR(C18="poudre de lait",C18="fromage"),H14/0.1,IF(OR(C18="lait UHT",C18="lait pasteurisé"),H14*0.9,""))))=0,"",ROUND((IF(C18="yaourt",H14,IF(OR(C18="poudre de lait",C18="fromage"),H14/0.1,IF(OR(C18="lait UHT",C18="lait pasteurisé"),H14*0.9,"")))/E14),2))</f>
        <v>6.87</v>
      </c>
      <c r="K14" s="59">
        <v>7</v>
      </c>
      <c r="L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137400</v>
      </c>
      <c r="M14" s="10">
        <f>IF(Tableau9[[#This Row],[Qté de lait transformé/jour]]=0,0,BDD!H$3*ROUNDUP(Tableau9[[#This Row],[Qté de lait transformé/jour]]*0.00011/BDD!K$3,0))</f>
        <v>1750</v>
      </c>
      <c r="N14" s="16">
        <f t="shared" ref="N14:N77" si="2">IF(I14="",0,H14*I14)</f>
        <v>934320.00000000012</v>
      </c>
      <c r="O14" s="29">
        <f>IF(N14=0,0,N14-(IF(Tableau9[[#This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108498.00000000012</v>
      </c>
    </row>
    <row r="15" spans="1:30" x14ac:dyDescent="0.25">
      <c r="A15" s="58" t="s">
        <v>151</v>
      </c>
      <c r="B15" s="59" t="s">
        <v>51</v>
      </c>
      <c r="C15" s="59" t="s">
        <v>23</v>
      </c>
      <c r="D15" s="65">
        <v>2</v>
      </c>
      <c r="E15" s="59">
        <v>40000</v>
      </c>
      <c r="F15" s="59">
        <v>63</v>
      </c>
      <c r="G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280000</v>
      </c>
      <c r="H15" s="67">
        <v>40000</v>
      </c>
      <c r="I15" s="59">
        <v>1.1100000000000001</v>
      </c>
      <c r="J15" s="10">
        <f t="shared" si="1"/>
        <v>1</v>
      </c>
      <c r="K15" s="59">
        <v>7</v>
      </c>
      <c r="L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4000</v>
      </c>
      <c r="M15" s="10">
        <f>IF(Tableau9[[#This Row],[Qté de lait transformé/jour]]=0,0,BDD!H$3*ROUNDUP(Tableau9[[#This Row],[Qté de lait transformé/jour]]*0.00011/BDD!K$3,0))</f>
        <v>1750</v>
      </c>
      <c r="N15" s="16">
        <f t="shared" si="2"/>
        <v>44400.000000000007</v>
      </c>
      <c r="O15" s="29">
        <f>IF(N15=0,0,N15-(IF(Tableau9[[#This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30813.500000000007</v>
      </c>
    </row>
    <row r="16" spans="1:30" x14ac:dyDescent="0.25">
      <c r="A16" s="58" t="s">
        <v>151</v>
      </c>
      <c r="B16" s="59" t="s">
        <v>20</v>
      </c>
      <c r="C16" s="59" t="s">
        <v>23</v>
      </c>
      <c r="D16" s="65">
        <v>2</v>
      </c>
      <c r="E16" s="59">
        <v>38000</v>
      </c>
      <c r="F16" s="59">
        <v>72</v>
      </c>
      <c r="G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266000</v>
      </c>
      <c r="H16" s="67">
        <v>38000</v>
      </c>
      <c r="I16" s="59">
        <v>1.31</v>
      </c>
      <c r="J16" s="10">
        <f t="shared" si="1"/>
        <v>1</v>
      </c>
      <c r="K16" s="59">
        <v>7</v>
      </c>
      <c r="L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3800</v>
      </c>
      <c r="M16" s="10">
        <f>IF(Tableau9[[#This Row],[Qté de lait transformé/jour]]=0,0,BDD!H$3*ROUNDUP(Tableau9[[#This Row],[Qté de lait transformé/jour]]*0.00011/BDD!K$3,0))</f>
        <v>1750</v>
      </c>
      <c r="N16" s="16">
        <f t="shared" si="2"/>
        <v>49780</v>
      </c>
      <c r="O16" s="29">
        <f>IF(N16=0,0,N16-(IF(Tableau9[[#This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6589.5999999999985</v>
      </c>
      <c r="X16" s="9"/>
      <c r="Y16" s="9"/>
      <c r="Z16" s="9"/>
      <c r="AA16" s="9"/>
      <c r="AB16" s="9"/>
      <c r="AC16" s="9"/>
    </row>
    <row r="17" spans="1:29" x14ac:dyDescent="0.25">
      <c r="A17" s="58" t="s">
        <v>151</v>
      </c>
      <c r="B17" s="59" t="s">
        <v>50</v>
      </c>
      <c r="C17" s="59" t="s">
        <v>23</v>
      </c>
      <c r="D17" s="65">
        <v>2</v>
      </c>
      <c r="E17" s="59">
        <v>45000</v>
      </c>
      <c r="F17" s="59">
        <v>82</v>
      </c>
      <c r="G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315000</v>
      </c>
      <c r="H17" s="67">
        <v>45000</v>
      </c>
      <c r="I17" s="59">
        <v>1.57</v>
      </c>
      <c r="J17" s="10">
        <f t="shared" si="1"/>
        <v>1</v>
      </c>
      <c r="K17" s="59">
        <v>7</v>
      </c>
      <c r="L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4500</v>
      </c>
      <c r="M17" s="10">
        <f>IF(Tableau9[[#This Row],[Qté de lait transformé/jour]]=0,0,BDD!H$3*ROUNDUP(Tableau9[[#This Row],[Qté de lait transformé/jour]]*0.00011/BDD!K$3,0))</f>
        <v>1750</v>
      </c>
      <c r="N17" s="16">
        <f t="shared" si="2"/>
        <v>70650</v>
      </c>
      <c r="O17" s="29">
        <f>IF(N17=0,0,N17-(IF(Tableau9[[#This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42104.9</v>
      </c>
      <c r="U17" s="9"/>
      <c r="V17" s="9"/>
      <c r="W17" s="9"/>
      <c r="X17" s="9"/>
      <c r="Y17" s="9"/>
      <c r="Z17" s="9"/>
      <c r="AA17" s="9"/>
      <c r="AB17" s="9"/>
      <c r="AC17" s="9"/>
    </row>
    <row r="18" spans="1:29" x14ac:dyDescent="0.25">
      <c r="A18" s="58" t="s">
        <v>151</v>
      </c>
      <c r="B18" s="59" t="s">
        <v>52</v>
      </c>
      <c r="C18" s="59" t="s">
        <v>23</v>
      </c>
      <c r="D18" s="65">
        <v>3</v>
      </c>
      <c r="E18" s="59">
        <v>200000</v>
      </c>
      <c r="F18" s="59">
        <v>54</v>
      </c>
      <c r="G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18" s="67">
        <v>1375000</v>
      </c>
      <c r="I18" s="59">
        <v>0.68</v>
      </c>
      <c r="J18" s="10">
        <f t="shared" si="1"/>
        <v>6.88</v>
      </c>
      <c r="K18" s="59">
        <v>7</v>
      </c>
      <c r="L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137500</v>
      </c>
      <c r="M18" s="10">
        <f>IF(Tableau9[[#This Row],[Qté de lait transformé/jour]]=0,0,BDD!H$3*ROUNDUP(Tableau9[[#This Row],[Qté de lait transformé/jour]]*0.00011/BDD!K$3,0))</f>
        <v>1750</v>
      </c>
      <c r="N18" s="16">
        <f t="shared" si="2"/>
        <v>935000.00000000012</v>
      </c>
      <c r="O18" s="29">
        <f>IF(N18=0,0,N18-(IF(Tableau9[[#This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109078.00000000012</v>
      </c>
      <c r="U18" s="9"/>
      <c r="V18" s="9"/>
      <c r="W18" s="9"/>
      <c r="X18" s="9"/>
      <c r="Y18" s="9"/>
      <c r="Z18" s="9"/>
      <c r="AA18" s="9"/>
      <c r="AB18" s="9"/>
      <c r="AC18" s="9"/>
    </row>
    <row r="19" spans="1:29" x14ac:dyDescent="0.25">
      <c r="A19" s="58" t="s">
        <v>151</v>
      </c>
      <c r="B19" s="59" t="s">
        <v>52</v>
      </c>
      <c r="C19" s="59" t="s">
        <v>23</v>
      </c>
      <c r="D19" s="65">
        <v>4</v>
      </c>
      <c r="E19" s="59">
        <v>200000</v>
      </c>
      <c r="F19" s="59">
        <v>54</v>
      </c>
      <c r="G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19" s="67">
        <v>2000000</v>
      </c>
      <c r="I19" s="59">
        <v>0.68</v>
      </c>
      <c r="J19" s="10">
        <f t="shared" si="1"/>
        <v>10</v>
      </c>
      <c r="K19" s="59">
        <v>7</v>
      </c>
      <c r="L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200000</v>
      </c>
      <c r="M19" s="10">
        <f>IF(Tableau9[[#This Row],[Qté de lait transformé/jour]]=0,0,BDD!H$3*ROUNDUP(Tableau9[[#This Row],[Qté de lait transformé/jour]]*0.00011/BDD!K$3,0))</f>
        <v>1750</v>
      </c>
      <c r="N19" s="16">
        <f t="shared" si="2"/>
        <v>1360000</v>
      </c>
      <c r="O19" s="29">
        <f>IF(N19=0,0,N19-(IF(Tableau9[[#This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471578</v>
      </c>
      <c r="U19" s="9"/>
      <c r="V19" s="9"/>
      <c r="W19" s="9"/>
      <c r="X19" s="9"/>
      <c r="Y19" s="9"/>
      <c r="Z19" s="9"/>
      <c r="AA19" s="9"/>
      <c r="AB19" s="9"/>
      <c r="AC19" s="9"/>
    </row>
    <row r="20" spans="1:29" x14ac:dyDescent="0.25">
      <c r="A20" s="58" t="s">
        <v>151</v>
      </c>
      <c r="B20" s="59" t="s">
        <v>20</v>
      </c>
      <c r="C20" s="59" t="s">
        <v>23</v>
      </c>
      <c r="D20" s="65">
        <v>4</v>
      </c>
      <c r="E20" s="59">
        <v>50000</v>
      </c>
      <c r="F20" s="59">
        <v>72</v>
      </c>
      <c r="G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350000</v>
      </c>
      <c r="H20" s="67">
        <v>50000</v>
      </c>
      <c r="I20" s="59">
        <v>1.31</v>
      </c>
      <c r="J20" s="10">
        <f t="shared" si="1"/>
        <v>1</v>
      </c>
      <c r="K20" s="59">
        <v>7</v>
      </c>
      <c r="L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5000</v>
      </c>
      <c r="M20" s="10">
        <f>IF(Tableau9[[#This Row],[Qté de lait transformé/jour]]=0,0,BDD!H$3*ROUNDUP(Tableau9[[#This Row],[Qté de lait transformé/jour]]*0.00011/BDD!K$3,0))</f>
        <v>1750</v>
      </c>
      <c r="N20" s="16">
        <f t="shared" si="2"/>
        <v>65500</v>
      </c>
      <c r="O20" s="29">
        <f>IF(N20=0,0,N20-(IF(Tableau9[[#This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21109.599999999999</v>
      </c>
      <c r="X20" s="9"/>
      <c r="Y20" s="9"/>
      <c r="Z20" s="9"/>
      <c r="AA20" s="9"/>
      <c r="AB20" s="9"/>
      <c r="AC20" s="9"/>
    </row>
    <row r="21" spans="1:29" x14ac:dyDescent="0.25">
      <c r="A21" s="58" t="s">
        <v>151</v>
      </c>
      <c r="B21" s="59" t="s">
        <v>52</v>
      </c>
      <c r="C21" s="59" t="s">
        <v>23</v>
      </c>
      <c r="D21" s="65">
        <v>5</v>
      </c>
      <c r="E21" s="59">
        <v>200000</v>
      </c>
      <c r="F21" s="59">
        <v>54</v>
      </c>
      <c r="G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21" s="67">
        <v>1800000</v>
      </c>
      <c r="I21" s="59">
        <v>0.68</v>
      </c>
      <c r="J21" s="10">
        <f t="shared" si="1"/>
        <v>9</v>
      </c>
      <c r="K21" s="59">
        <v>7</v>
      </c>
      <c r="L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180000</v>
      </c>
      <c r="M21" s="10">
        <f>IF(Tableau9[[#This Row],[Qté de lait transformé/jour]]=0,0,BDD!H$3*ROUNDUP(Tableau9[[#This Row],[Qté de lait transformé/jour]]*0.00011/BDD!K$3,0))</f>
        <v>1750</v>
      </c>
      <c r="N21" s="16">
        <f t="shared" si="2"/>
        <v>1224000</v>
      </c>
      <c r="O21" s="29">
        <f>IF(N21=0,0,N21-(IF(Tableau9[[#This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355578</v>
      </c>
      <c r="V21" s="9"/>
      <c r="W21" s="9"/>
      <c r="X21" s="9"/>
      <c r="Y21" s="9"/>
      <c r="Z21" s="9"/>
      <c r="AA21" s="9"/>
      <c r="AB21" s="9"/>
      <c r="AC21" s="9"/>
    </row>
    <row r="22" spans="1:29" ht="15.75" customHeight="1" x14ac:dyDescent="0.25">
      <c r="A22" s="58" t="s">
        <v>151</v>
      </c>
      <c r="B22" s="59" t="s">
        <v>52</v>
      </c>
      <c r="C22" s="59" t="s">
        <v>23</v>
      </c>
      <c r="D22" s="65">
        <v>6</v>
      </c>
      <c r="E22" s="59">
        <v>200000</v>
      </c>
      <c r="F22" s="59">
        <v>54</v>
      </c>
      <c r="G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22" s="67">
        <v>1860000</v>
      </c>
      <c r="I22" s="59">
        <v>0.68</v>
      </c>
      <c r="J22" s="10">
        <f t="shared" si="1"/>
        <v>9.3000000000000007</v>
      </c>
      <c r="K22" s="59">
        <v>7</v>
      </c>
      <c r="L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186000</v>
      </c>
      <c r="M22" s="10">
        <f>IF(Tableau9[[#This Row],[Qté de lait transformé/jour]]=0,0,BDD!H$3*ROUNDUP(Tableau9[[#This Row],[Qté de lait transformé/jour]]*0.00011/BDD!K$3,0))</f>
        <v>1750</v>
      </c>
      <c r="N22" s="16">
        <f t="shared" si="2"/>
        <v>1264800</v>
      </c>
      <c r="O22" s="29">
        <f>IF(N22=0,0,N22-(IF(Tableau9[[#This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390378</v>
      </c>
      <c r="V22" s="9"/>
      <c r="W22" s="9"/>
      <c r="X22" s="9"/>
      <c r="Y22" s="9"/>
      <c r="Z22" s="9"/>
      <c r="AA22" s="9"/>
      <c r="AB22" s="9"/>
      <c r="AC22" s="9"/>
    </row>
    <row r="23" spans="1:29" x14ac:dyDescent="0.25">
      <c r="A23" s="58" t="s">
        <v>151</v>
      </c>
      <c r="B23" s="59" t="s">
        <v>20</v>
      </c>
      <c r="C23" s="59" t="s">
        <v>23</v>
      </c>
      <c r="D23" s="65">
        <v>6</v>
      </c>
      <c r="E23" s="59">
        <v>90000</v>
      </c>
      <c r="F23" s="59">
        <v>72</v>
      </c>
      <c r="G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630000</v>
      </c>
      <c r="H23" s="67">
        <v>90000</v>
      </c>
      <c r="I23" s="59">
        <v>1.31</v>
      </c>
      <c r="J23" s="10">
        <f t="shared" si="1"/>
        <v>1</v>
      </c>
      <c r="K23" s="59">
        <v>7</v>
      </c>
      <c r="L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9000</v>
      </c>
      <c r="M23" s="10">
        <f>IF(Tableau9[[#This Row],[Qté de lait transformé/jour]]=0,0,BDD!H$3*ROUNDUP(Tableau9[[#This Row],[Qté de lait transformé/jour]]*0.00011/BDD!K$3,0))</f>
        <v>1750</v>
      </c>
      <c r="N23" s="16">
        <f t="shared" si="2"/>
        <v>117900</v>
      </c>
      <c r="O23" s="29">
        <f>IF(N23=0,0,N23-(IF(Tableau9[[#This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69509.600000000006</v>
      </c>
      <c r="P23" s="6"/>
      <c r="Q23" s="6"/>
      <c r="R23" s="6"/>
      <c r="S23" s="6"/>
      <c r="T23" s="6"/>
    </row>
    <row r="24" spans="1:29" s="6" customFormat="1" x14ac:dyDescent="0.25">
      <c r="A24" s="58" t="s">
        <v>151</v>
      </c>
      <c r="B24" s="59" t="s">
        <v>52</v>
      </c>
      <c r="C24" s="59" t="s">
        <v>23</v>
      </c>
      <c r="D24" s="65">
        <v>7</v>
      </c>
      <c r="E24" s="59">
        <v>200000</v>
      </c>
      <c r="F24" s="59">
        <v>54</v>
      </c>
      <c r="G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24" s="67">
        <v>1800000</v>
      </c>
      <c r="I24" s="59">
        <v>0.68</v>
      </c>
      <c r="J24" s="10">
        <f t="shared" si="1"/>
        <v>9</v>
      </c>
      <c r="K24" s="59">
        <v>7</v>
      </c>
      <c r="L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180000</v>
      </c>
      <c r="M24" s="10">
        <f>IF(Tableau9[[#This Row],[Qté de lait transformé/jour]]=0,0,BDD!H$3*ROUNDUP(Tableau9[[#This Row],[Qté de lait transformé/jour]]*0.00011/BDD!K$3,0))</f>
        <v>1750</v>
      </c>
      <c r="N24" s="16">
        <f t="shared" si="2"/>
        <v>1224000</v>
      </c>
      <c r="O24" s="29">
        <f>IF(N24=0,0,N24-(IF(Tableau9[[#This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355578</v>
      </c>
      <c r="P24" s="7"/>
      <c r="Q24" s="7"/>
      <c r="R24" s="7"/>
      <c r="S24" s="7"/>
      <c r="T24" s="7"/>
    </row>
    <row r="25" spans="1:29" s="7" customFormat="1" x14ac:dyDescent="0.25">
      <c r="A25" s="58" t="s">
        <v>151</v>
      </c>
      <c r="B25" s="59" t="s">
        <v>50</v>
      </c>
      <c r="C25" s="59" t="s">
        <v>23</v>
      </c>
      <c r="D25" s="65">
        <v>7</v>
      </c>
      <c r="E25" s="59">
        <v>15000</v>
      </c>
      <c r="F25" s="59">
        <v>82</v>
      </c>
      <c r="G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105000</v>
      </c>
      <c r="H25" s="67">
        <v>15000</v>
      </c>
      <c r="I25" s="59">
        <v>1.57</v>
      </c>
      <c r="J25" s="10">
        <f t="shared" si="1"/>
        <v>1</v>
      </c>
      <c r="K25" s="59">
        <v>7</v>
      </c>
      <c r="L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1500</v>
      </c>
      <c r="M25" s="10">
        <f>IF(Tableau9[[#This Row],[Qté de lait transformé/jour]]=0,0,BDD!H$3*ROUNDUP(Tableau9[[#This Row],[Qté de lait transformé/jour]]*0.00011/BDD!K$3,0))</f>
        <v>1750</v>
      </c>
      <c r="N25" s="16">
        <f t="shared" si="2"/>
        <v>23550</v>
      </c>
      <c r="O25" s="29">
        <f>IF(N25=0,0,N25-(IF(Tableau9[[#This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-1995.0999999999985</v>
      </c>
    </row>
    <row r="26" spans="1:29" s="7" customFormat="1" x14ac:dyDescent="0.25">
      <c r="A26" s="58" t="s">
        <v>151</v>
      </c>
      <c r="B26" s="59" t="s">
        <v>20</v>
      </c>
      <c r="C26" s="59" t="s">
        <v>23</v>
      </c>
      <c r="D26" s="65">
        <v>7</v>
      </c>
      <c r="E26" s="59">
        <v>29000</v>
      </c>
      <c r="F26" s="59">
        <v>72</v>
      </c>
      <c r="G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203000</v>
      </c>
      <c r="H26" s="67">
        <v>29000</v>
      </c>
      <c r="I26" s="59">
        <v>1.31</v>
      </c>
      <c r="J26" s="10">
        <f t="shared" si="1"/>
        <v>1</v>
      </c>
      <c r="K26" s="59">
        <v>7</v>
      </c>
      <c r="L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2900</v>
      </c>
      <c r="M26" s="10">
        <f>IF(Tableau9[[#This Row],[Qté de lait transformé/jour]]=0,0,BDD!H$3*ROUNDUP(Tableau9[[#This Row],[Qté de lait transformé/jour]]*0.00011/BDD!K$3,0))</f>
        <v>1750</v>
      </c>
      <c r="N26" s="16">
        <f t="shared" si="2"/>
        <v>37990</v>
      </c>
      <c r="O26" s="29">
        <f>IF(N26=0,0,N26-(IF(Tableau9[[#This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-4300.4000000000015</v>
      </c>
      <c r="P26" s="2"/>
    </row>
    <row r="27" spans="1:29" s="7" customFormat="1" x14ac:dyDescent="0.25">
      <c r="A27" s="58" t="s">
        <v>151</v>
      </c>
      <c r="B27" s="59" t="s">
        <v>51</v>
      </c>
      <c r="C27" s="59" t="s">
        <v>23</v>
      </c>
      <c r="D27" s="65">
        <v>7</v>
      </c>
      <c r="E27" s="59">
        <v>13000</v>
      </c>
      <c r="F27" s="59">
        <v>63</v>
      </c>
      <c r="G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91000</v>
      </c>
      <c r="H27" s="67">
        <v>13000</v>
      </c>
      <c r="I27" s="59">
        <v>1.1100000000000001</v>
      </c>
      <c r="J27" s="10">
        <f t="shared" si="1"/>
        <v>1</v>
      </c>
      <c r="K27" s="59">
        <v>7</v>
      </c>
      <c r="L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1300</v>
      </c>
      <c r="M27" s="10">
        <f>IF(Tableau9[[#This Row],[Qté de lait transformé/jour]]=0,0,BDD!H$3*ROUNDUP(Tableau9[[#This Row],[Qté de lait transformé/jour]]*0.00011/BDD!K$3,0))</f>
        <v>1750</v>
      </c>
      <c r="N27" s="16">
        <f t="shared" si="2"/>
        <v>14430.000000000002</v>
      </c>
      <c r="O27" s="29">
        <f>IF(N27=0,0,N27-(IF(Tableau9[[#This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3543.5000000000018</v>
      </c>
    </row>
    <row r="28" spans="1:29" s="7" customFormat="1" x14ac:dyDescent="0.25">
      <c r="A28" s="58" t="s">
        <v>151</v>
      </c>
      <c r="B28" s="59" t="s">
        <v>52</v>
      </c>
      <c r="C28" s="59" t="s">
        <v>23</v>
      </c>
      <c r="D28" s="65">
        <v>8</v>
      </c>
      <c r="E28" s="59">
        <v>200000</v>
      </c>
      <c r="F28" s="59">
        <v>54</v>
      </c>
      <c r="G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28" s="67">
        <v>1800000</v>
      </c>
      <c r="I28" s="59">
        <v>0.68</v>
      </c>
      <c r="J28" s="10">
        <f t="shared" si="1"/>
        <v>9</v>
      </c>
      <c r="K28" s="59">
        <v>7</v>
      </c>
      <c r="L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180000</v>
      </c>
      <c r="M28" s="10">
        <f>IF(Tableau9[[#This Row],[Qté de lait transformé/jour]]=0,0,BDD!H$3*ROUNDUP(Tableau9[[#This Row],[Qté de lait transformé/jour]]*0.00011/BDD!K$3,0))</f>
        <v>1750</v>
      </c>
      <c r="N28" s="16">
        <f t="shared" si="2"/>
        <v>1224000</v>
      </c>
      <c r="O28" s="29">
        <f>IF(N28=0,0,N28-(IF(Tableau9[[#This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355578</v>
      </c>
    </row>
    <row r="29" spans="1:29" s="7" customFormat="1" x14ac:dyDescent="0.25">
      <c r="A29" s="58" t="s">
        <v>130</v>
      </c>
      <c r="B29" s="59" t="s">
        <v>52</v>
      </c>
      <c r="C29" s="59" t="s">
        <v>23</v>
      </c>
      <c r="D29" s="65">
        <v>9</v>
      </c>
      <c r="E29" s="59">
        <v>269000</v>
      </c>
      <c r="F29" s="59">
        <v>54</v>
      </c>
      <c r="G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1883000</v>
      </c>
      <c r="H29" s="67">
        <v>1883000</v>
      </c>
      <c r="I29" s="59">
        <v>0.68</v>
      </c>
      <c r="J29" s="10">
        <f t="shared" si="1"/>
        <v>7</v>
      </c>
      <c r="K29" s="59">
        <v>7</v>
      </c>
      <c r="L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188300</v>
      </c>
      <c r="M29" s="10">
        <f>IF(Tableau9[[#This Row],[Qté de lait transformé/jour]]=0,0,BDD!H$3*ROUNDUP(Tableau9[[#This Row],[Qté de lait transformé/jour]]*0.00011/BDD!K$3,0))</f>
        <v>3500</v>
      </c>
      <c r="N29" s="16">
        <f t="shared" si="2"/>
        <v>1280440</v>
      </c>
      <c r="O29" s="29">
        <f>IF(N29=0,0,N29-(IF(Tableau9[[#This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403718</v>
      </c>
      <c r="P29" s="8"/>
      <c r="Q29" s="8"/>
      <c r="R29" s="8"/>
      <c r="S29" s="8"/>
      <c r="T29" s="8"/>
    </row>
    <row r="30" spans="1:29" x14ac:dyDescent="0.25">
      <c r="A30" s="58" t="s">
        <v>130</v>
      </c>
      <c r="B30" s="59" t="s">
        <v>50</v>
      </c>
      <c r="C30" s="59" t="s">
        <v>23</v>
      </c>
      <c r="D30" s="65">
        <v>9</v>
      </c>
      <c r="E30" s="59">
        <v>3300</v>
      </c>
      <c r="F30" s="59">
        <v>83</v>
      </c>
      <c r="G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23100</v>
      </c>
      <c r="H30" s="67">
        <v>22800</v>
      </c>
      <c r="I30" s="59">
        <v>1.57</v>
      </c>
      <c r="J30" s="10">
        <f t="shared" si="1"/>
        <v>6.91</v>
      </c>
      <c r="K30" s="59">
        <v>7</v>
      </c>
      <c r="L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2280</v>
      </c>
      <c r="M30" s="10">
        <f>IF(Tableau9[[#This Row],[Qté de lait transformé/jour]]=0,0,BDD!H$3*ROUNDUP(Tableau9[[#This Row],[Qté de lait transformé/jour]]*0.00011/BDD!K$3,0))</f>
        <v>1750</v>
      </c>
      <c r="N30" s="16">
        <f t="shared" si="2"/>
        <v>35796</v>
      </c>
      <c r="O30" s="29">
        <f>IF(N30=0,0,N30-(IF(Tableau9[[#This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9470.9000000000015</v>
      </c>
      <c r="Q30" s="2"/>
    </row>
    <row r="31" spans="1:29" x14ac:dyDescent="0.25">
      <c r="A31" s="58" t="s">
        <v>130</v>
      </c>
      <c r="B31" s="59" t="s">
        <v>20</v>
      </c>
      <c r="C31" s="59" t="s">
        <v>23</v>
      </c>
      <c r="D31" s="65">
        <v>9</v>
      </c>
      <c r="E31" s="59">
        <v>6700</v>
      </c>
      <c r="F31" s="59">
        <v>72</v>
      </c>
      <c r="G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46900</v>
      </c>
      <c r="H31" s="67">
        <v>46900</v>
      </c>
      <c r="I31" s="59">
        <v>1.31</v>
      </c>
      <c r="J31" s="10">
        <f t="shared" si="1"/>
        <v>7</v>
      </c>
      <c r="K31" s="59">
        <v>7</v>
      </c>
      <c r="L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4690</v>
      </c>
      <c r="M31" s="10">
        <f>IF(Tableau9[[#This Row],[Qté de lait transformé/jour]]=0,0,BDD!H$3*ROUNDUP(Tableau9[[#This Row],[Qté de lait transformé/jour]]*0.00011/BDD!K$3,0))</f>
        <v>1750</v>
      </c>
      <c r="N31" s="16">
        <f t="shared" si="2"/>
        <v>61439</v>
      </c>
      <c r="O31" s="29">
        <f>IF(N31=0,0,N31-(IF(Tableau9[[#This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17358.599999999999</v>
      </c>
    </row>
    <row r="32" spans="1:29" s="9" customFormat="1" x14ac:dyDescent="0.25">
      <c r="A32" s="58" t="s">
        <v>130</v>
      </c>
      <c r="B32" s="59" t="s">
        <v>51</v>
      </c>
      <c r="C32" s="59" t="s">
        <v>23</v>
      </c>
      <c r="D32" s="65">
        <v>9</v>
      </c>
      <c r="E32" s="59">
        <v>2000</v>
      </c>
      <c r="F32" s="59">
        <v>65</v>
      </c>
      <c r="G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v>
      </c>
      <c r="H32" s="67">
        <v>13800</v>
      </c>
      <c r="I32" s="59">
        <v>1.1100000000000001</v>
      </c>
      <c r="J32" s="10">
        <f t="shared" si="1"/>
        <v>6.9</v>
      </c>
      <c r="K32" s="59">
        <v>7</v>
      </c>
      <c r="L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1380</v>
      </c>
      <c r="M32" s="10">
        <f>IF(Tableau9[[#This Row],[Qté de lait transformé/jour]]=0,0,BDD!H$3*ROUNDUP(Tableau9[[#This Row],[Qté de lait transformé/jour]]*0.00011/BDD!K$3,0))</f>
        <v>1750</v>
      </c>
      <c r="N32" s="16">
        <f t="shared" si="2"/>
        <v>15318.000000000002</v>
      </c>
      <c r="O32" s="29">
        <f>IF(N32=0,0,N32-(IF(Tableau9[[#This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4351.5000000000018</v>
      </c>
    </row>
    <row r="33" spans="1:25" s="9" customFormat="1" x14ac:dyDescent="0.25">
      <c r="A33" s="58"/>
      <c r="B33" s="59" t="s">
        <v>52</v>
      </c>
      <c r="C33" s="59" t="s">
        <v>23</v>
      </c>
      <c r="D33" s="65"/>
      <c r="E33" s="59">
        <v>200000</v>
      </c>
      <c r="F33" s="59">
        <v>54</v>
      </c>
      <c r="G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1400000</v>
      </c>
      <c r="H33" s="67">
        <v>1883000</v>
      </c>
      <c r="I33" s="59">
        <v>0.63</v>
      </c>
      <c r="J33" s="10">
        <f t="shared" si="1"/>
        <v>9.42</v>
      </c>
      <c r="K33" s="59">
        <v>7</v>
      </c>
      <c r="L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188300</v>
      </c>
      <c r="M33" s="10">
        <f>IF(Tableau9[[#This Row],[Qté de lait transformé/jour]]=0,0,BDD!H$3*ROUNDUP(Tableau9[[#This Row],[Qté de lait transformé/jour]]*0.00011/BDD!K$3,0))</f>
        <v>1750</v>
      </c>
      <c r="N33" s="16">
        <f t="shared" si="2"/>
        <v>1186290</v>
      </c>
      <c r="O33" s="29">
        <f>IF(N33=0,0,N33-(IF(Tableau9[[#This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309568</v>
      </c>
      <c r="Q33" s="2"/>
    </row>
    <row r="34" spans="1:25" x14ac:dyDescent="0.25">
      <c r="A34" s="58"/>
      <c r="B34" s="59"/>
      <c r="C34" s="59"/>
      <c r="D34" s="65"/>
      <c r="E34" s="59"/>
      <c r="F34" s="59"/>
      <c r="G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 s="67"/>
      <c r="I34" s="59"/>
      <c r="J34" s="10" t="str">
        <f t="shared" si="1"/>
        <v/>
      </c>
      <c r="K34" s="59"/>
      <c r="L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 s="10">
        <f>IF(Tableau9[[#This Row],[Qté de lait transformé/jour]]=0,0,BDD!H$3*ROUNDUP(Tableau9[[#This Row],[Qté de lait transformé/jour]]*0.00011/BDD!K$3,0))</f>
        <v>0</v>
      </c>
      <c r="N34" s="16">
        <f t="shared" si="2"/>
        <v>0</v>
      </c>
      <c r="O34" s="29">
        <f>IF(N34=0,0,N34-(IF(Tableau9[[#This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 spans="1:25" x14ac:dyDescent="0.25">
      <c r="A35" s="58"/>
      <c r="B35" s="59"/>
      <c r="C35" s="59"/>
      <c r="D35" s="65"/>
      <c r="E35" s="59"/>
      <c r="F35" s="59"/>
      <c r="G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 s="67"/>
      <c r="I35" s="59"/>
      <c r="J35" s="10" t="str">
        <f t="shared" si="1"/>
        <v/>
      </c>
      <c r="K35" s="59"/>
      <c r="L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 s="10">
        <f>IF(Tableau9[[#This Row],[Qté de lait transformé/jour]]=0,0,BDD!H$3*ROUNDUP(Tableau9[[#This Row],[Qté de lait transformé/jour]]*0.00011/BDD!K$3,0))</f>
        <v>0</v>
      </c>
      <c r="N35" s="16">
        <f t="shared" si="2"/>
        <v>0</v>
      </c>
      <c r="O35" s="29">
        <f>IF(N35=0,0,N35-(IF(Tableau9[[#This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Q35" s="2"/>
    </row>
    <row r="36" spans="1:25" x14ac:dyDescent="0.25">
      <c r="A36" s="58"/>
      <c r="B36" s="59"/>
      <c r="C36" s="59"/>
      <c r="D36" s="65"/>
      <c r="E36" s="59"/>
      <c r="F36" s="59"/>
      <c r="G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 s="67"/>
      <c r="I36" s="59"/>
      <c r="J36" s="10" t="str">
        <f t="shared" si="1"/>
        <v/>
      </c>
      <c r="K36" s="59"/>
      <c r="L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 s="10">
        <f>IF(Tableau9[[#This Row],[Qté de lait transformé/jour]]=0,0,BDD!H$3*ROUNDUP(Tableau9[[#This Row],[Qté de lait transformé/jour]]*0.00011/BDD!K$3,0))</f>
        <v>0</v>
      </c>
      <c r="N36" s="16">
        <f t="shared" si="2"/>
        <v>0</v>
      </c>
      <c r="O36" s="29">
        <f>IF(N36=0,0,N36-(IF(Tableau9[[#This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Q36" s="2"/>
      <c r="R36" s="2"/>
    </row>
    <row r="37" spans="1:25" x14ac:dyDescent="0.25">
      <c r="A37" s="58"/>
      <c r="B37" s="59"/>
      <c r="C37" s="59"/>
      <c r="D37" s="65"/>
      <c r="E37" s="59"/>
      <c r="F37" s="59"/>
      <c r="G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 s="67"/>
      <c r="I37" s="59"/>
      <c r="J37" s="10" t="str">
        <f t="shared" si="1"/>
        <v/>
      </c>
      <c r="K37" s="59"/>
      <c r="L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 s="10">
        <f>IF(Tableau9[[#This Row],[Qté de lait transformé/jour]]=0,0,BDD!H$3*ROUNDUP(Tableau9[[#This Row],[Qté de lait transformé/jour]]*0.00011/BDD!K$3,0))</f>
        <v>0</v>
      </c>
      <c r="N37" s="16">
        <f t="shared" si="2"/>
        <v>0</v>
      </c>
      <c r="O37" s="29">
        <f>IF(N37=0,0,N37-(IF(Tableau9[[#This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 spans="1:25" x14ac:dyDescent="0.25">
      <c r="A38" s="58"/>
      <c r="B38" s="59"/>
      <c r="C38" s="59"/>
      <c r="D38" s="65"/>
      <c r="E38" s="59"/>
      <c r="F38" s="59"/>
      <c r="G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 s="59"/>
      <c r="I38" s="59"/>
      <c r="J38" s="10" t="str">
        <f t="shared" si="1"/>
        <v/>
      </c>
      <c r="K38" s="59"/>
      <c r="L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 s="10">
        <f>IF(Tableau9[[#This Row],[Qté de lait transformé/jour]]=0,0,BDD!H$3*ROUNDUP(Tableau9[[#This Row],[Qté de lait transformé/jour]]*0.00011/BDD!K$3,0))</f>
        <v>0</v>
      </c>
      <c r="N38" s="16">
        <f t="shared" si="2"/>
        <v>0</v>
      </c>
      <c r="O38" s="29">
        <f>IF(N38=0,0,N38-(IF(Tableau9[[#This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U38" s="9"/>
      <c r="V38" s="9"/>
      <c r="W38" s="9"/>
      <c r="X38" s="9"/>
      <c r="Y38" s="9"/>
    </row>
    <row r="39" spans="1:25" x14ac:dyDescent="0.25">
      <c r="A39" s="58"/>
      <c r="B39" s="59"/>
      <c r="C39" s="59"/>
      <c r="D39" s="65"/>
      <c r="E39" s="59"/>
      <c r="F39" s="59"/>
      <c r="G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 s="59"/>
      <c r="I39" s="59"/>
      <c r="J39" s="10" t="str">
        <f t="shared" si="1"/>
        <v/>
      </c>
      <c r="K39" s="59"/>
      <c r="L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 s="10">
        <f>IF(Tableau9[[#This Row],[Qté de lait transformé/jour]]=0,0,BDD!H$3*ROUNDUP(Tableau9[[#This Row],[Qté de lait transformé/jour]]*0.00011/BDD!K$3,0))</f>
        <v>0</v>
      </c>
      <c r="N39" s="16">
        <f t="shared" si="2"/>
        <v>0</v>
      </c>
      <c r="O39" s="29">
        <f>IF(N39=0,0,N39-(IF(Tableau9[[#This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U39" s="9"/>
      <c r="V39" s="9"/>
      <c r="W39" s="9"/>
      <c r="X39" s="9"/>
      <c r="Y39" s="9"/>
    </row>
    <row r="40" spans="1:25" x14ac:dyDescent="0.25">
      <c r="A40" s="58"/>
      <c r="B40" s="59"/>
      <c r="C40" s="59"/>
      <c r="D40" s="65"/>
      <c r="E40" s="59"/>
      <c r="F40" s="59"/>
      <c r="G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 s="59"/>
      <c r="I40" s="59"/>
      <c r="J40" s="10" t="str">
        <f t="shared" si="1"/>
        <v/>
      </c>
      <c r="K40" s="59"/>
      <c r="L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 s="10">
        <f>IF(Tableau9[[#This Row],[Qté de lait transformé/jour]]=0,0,BDD!H$3*ROUNDUP(Tableau9[[#This Row],[Qté de lait transformé/jour]]*0.00011/BDD!K$3,0))</f>
        <v>0</v>
      </c>
      <c r="N40" s="16">
        <f t="shared" si="2"/>
        <v>0</v>
      </c>
      <c r="O40" s="29">
        <f>IF(N40=0,0,N40-(IF(Tableau9[[#This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U40" s="9"/>
      <c r="V40" s="9"/>
      <c r="W40" s="9"/>
      <c r="X40" s="9"/>
      <c r="Y40" s="9"/>
    </row>
    <row r="41" spans="1:25" x14ac:dyDescent="0.25">
      <c r="A41" s="58"/>
      <c r="B41" s="59"/>
      <c r="C41" s="59"/>
      <c r="D41" s="65"/>
      <c r="E41" s="59"/>
      <c r="F41" s="59"/>
      <c r="G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 s="59"/>
      <c r="I41" s="59"/>
      <c r="J41" s="10" t="str">
        <f t="shared" si="1"/>
        <v/>
      </c>
      <c r="K41" s="59"/>
      <c r="L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 s="10">
        <f>IF(Tableau9[[#This Row],[Qté de lait transformé/jour]]=0,0,BDD!H$3*ROUNDUP(Tableau9[[#This Row],[Qté de lait transformé/jour]]*0.00011/BDD!K$3,0))</f>
        <v>0</v>
      </c>
      <c r="N41" s="16">
        <f t="shared" si="2"/>
        <v>0</v>
      </c>
      <c r="O41" s="29">
        <f>IF(N41=0,0,N41-(IF(Tableau9[[#This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U41" s="9"/>
      <c r="V41" s="9"/>
      <c r="W41" s="9"/>
      <c r="X41" s="9"/>
      <c r="Y41" s="9"/>
    </row>
    <row r="42" spans="1:25" x14ac:dyDescent="0.25">
      <c r="A42" s="58"/>
      <c r="B42" s="59"/>
      <c r="C42" s="59"/>
      <c r="D42" s="65"/>
      <c r="E42" s="59"/>
      <c r="F42" s="59"/>
      <c r="G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 s="59"/>
      <c r="I42" s="59"/>
      <c r="J42" s="10" t="str">
        <f t="shared" si="1"/>
        <v/>
      </c>
      <c r="K42" s="59"/>
      <c r="L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 s="10">
        <f>IF(Tableau9[[#This Row],[Qté de lait transformé/jour]]=0,0,BDD!H$3*ROUNDUP(Tableau9[[#This Row],[Qté de lait transformé/jour]]*0.00011/BDD!K$3,0))</f>
        <v>0</v>
      </c>
      <c r="N42" s="16">
        <f t="shared" si="2"/>
        <v>0</v>
      </c>
      <c r="O42" s="29">
        <f>IF(N42=0,0,N42-(IF(Tableau9[[#This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 spans="1:25" x14ac:dyDescent="0.25">
      <c r="A43" s="58"/>
      <c r="B43" s="59"/>
      <c r="C43" s="59"/>
      <c r="D43" s="65"/>
      <c r="E43" s="59"/>
      <c r="F43" s="59"/>
      <c r="G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 s="59"/>
      <c r="I43" s="59"/>
      <c r="J43" s="10" t="str">
        <f t="shared" si="1"/>
        <v/>
      </c>
      <c r="K43" s="59"/>
      <c r="L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 s="10">
        <f>IF(Tableau9[[#This Row],[Qté de lait transformé/jour]]=0,0,BDD!H$3*ROUNDUP(Tableau9[[#This Row],[Qté de lait transformé/jour]]*0.00011/BDD!K$3,0))</f>
        <v>0</v>
      </c>
      <c r="N43" s="16">
        <f t="shared" si="2"/>
        <v>0</v>
      </c>
      <c r="O43" s="29">
        <f>IF(N43=0,0,N43-(IF(Tableau9[[#This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U43" s="9"/>
      <c r="V43" s="9"/>
      <c r="W43" s="9"/>
      <c r="X43" s="9"/>
      <c r="Y43" s="9"/>
    </row>
    <row r="44" spans="1:25" x14ac:dyDescent="0.25">
      <c r="A44" s="58"/>
      <c r="B44" s="59"/>
      <c r="C44" s="59"/>
      <c r="D44" s="65"/>
      <c r="E44" s="59"/>
      <c r="F44" s="59"/>
      <c r="G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 s="59"/>
      <c r="I44" s="59"/>
      <c r="J44" s="10" t="str">
        <f t="shared" si="1"/>
        <v/>
      </c>
      <c r="K44" s="59"/>
      <c r="L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 s="10">
        <f>IF(Tableau9[[#This Row],[Qté de lait transformé/jour]]=0,0,BDD!H$3*ROUNDUP(Tableau9[[#This Row],[Qté de lait transformé/jour]]*0.00011/BDD!K$3,0))</f>
        <v>0</v>
      </c>
      <c r="N44" s="16">
        <f t="shared" si="2"/>
        <v>0</v>
      </c>
      <c r="O44" s="29">
        <f>IF(N44=0,0,N44-(IF(Tableau9[[#This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U44" s="9"/>
      <c r="V44" s="9"/>
      <c r="W44" s="9"/>
      <c r="X44" s="9"/>
      <c r="Y44" s="9"/>
    </row>
    <row r="45" spans="1:25" x14ac:dyDescent="0.25">
      <c r="A45" s="58"/>
      <c r="B45" s="59"/>
      <c r="C45" s="59"/>
      <c r="D45" s="65"/>
      <c r="E45" s="59"/>
      <c r="F45" s="59"/>
      <c r="G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 s="59"/>
      <c r="I45" s="59"/>
      <c r="J45" s="10" t="str">
        <f t="shared" si="1"/>
        <v/>
      </c>
      <c r="K45" s="59"/>
      <c r="L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 s="10">
        <f>IF(Tableau9[[#This Row],[Qté de lait transformé/jour]]=0,0,BDD!H$3*ROUNDUP(Tableau9[[#This Row],[Qté de lait transformé/jour]]*0.00011/BDD!K$3,0))</f>
        <v>0</v>
      </c>
      <c r="N45" s="16">
        <f t="shared" si="2"/>
        <v>0</v>
      </c>
      <c r="O45" s="29">
        <f>IF(N45=0,0,N45-(IF(Tableau9[[#This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Q45" s="2"/>
      <c r="S45" s="9"/>
      <c r="T45" s="9"/>
      <c r="U45" s="9"/>
      <c r="V45" s="9"/>
      <c r="W45" s="9"/>
      <c r="X45" s="9"/>
      <c r="Y45" s="9"/>
    </row>
    <row r="46" spans="1:25" x14ac:dyDescent="0.25">
      <c r="A46" s="58"/>
      <c r="B46" s="59"/>
      <c r="C46" s="59"/>
      <c r="D46" s="65"/>
      <c r="E46" s="59"/>
      <c r="F46" s="59"/>
      <c r="G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 s="59"/>
      <c r="I46" s="59"/>
      <c r="J46" s="10" t="str">
        <f t="shared" si="1"/>
        <v/>
      </c>
      <c r="K46" s="59"/>
      <c r="L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 s="10">
        <f>IF(Tableau9[[#This Row],[Qté de lait transformé/jour]]=0,0,BDD!H$3*ROUNDUP(Tableau9[[#This Row],[Qté de lait transformé/jour]]*0.00011/BDD!K$3,0))</f>
        <v>0</v>
      </c>
      <c r="N46" s="16">
        <f t="shared" si="2"/>
        <v>0</v>
      </c>
      <c r="O46" s="29">
        <f>IF(N46=0,0,N46-(IF(Tableau9[[#This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c r="Q46" s="2"/>
      <c r="S46" s="9"/>
      <c r="T46" s="9"/>
      <c r="U46" s="9"/>
      <c r="V46" s="9"/>
      <c r="W46" s="9"/>
      <c r="X46" s="9"/>
      <c r="Y46" s="9"/>
    </row>
    <row r="47" spans="1:25" x14ac:dyDescent="0.25">
      <c r="A47" s="58"/>
      <c r="B47" s="59"/>
      <c r="C47" s="59"/>
      <c r="D47" s="65"/>
      <c r="E47" s="59"/>
      <c r="F47" s="59"/>
      <c r="G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 s="59"/>
      <c r="I47" s="59"/>
      <c r="J47" s="10" t="str">
        <f t="shared" si="1"/>
        <v/>
      </c>
      <c r="K47" s="59"/>
      <c r="L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 s="10">
        <f>IF(Tableau9[[#This Row],[Qté de lait transformé/jour]]=0,0,BDD!H$3*ROUNDUP(Tableau9[[#This Row],[Qté de lait transformé/jour]]*0.00011/BDD!K$3,0))</f>
        <v>0</v>
      </c>
      <c r="N47" s="16">
        <f t="shared" si="2"/>
        <v>0</v>
      </c>
      <c r="O47" s="29">
        <f>IF(N47=0,0,N47-(IF(Tableau9[[#This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 spans="1:25" x14ac:dyDescent="0.25">
      <c r="A48" s="58"/>
      <c r="B48" s="59"/>
      <c r="C48" s="59"/>
      <c r="D48" s="65"/>
      <c r="E48" s="59"/>
      <c r="F48" s="59"/>
      <c r="G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 s="59"/>
      <c r="I48" s="59"/>
      <c r="J48" s="10" t="str">
        <f t="shared" si="1"/>
        <v/>
      </c>
      <c r="K48" s="59"/>
      <c r="L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 s="10">
        <f>IF(Tableau9[[#This Row],[Qté de lait transformé/jour]]=0,0,BDD!H$3*ROUNDUP(Tableau9[[#This Row],[Qté de lait transformé/jour]]*0.00011/BDD!K$3,0))</f>
        <v>0</v>
      </c>
      <c r="N48" s="16">
        <f t="shared" si="2"/>
        <v>0</v>
      </c>
      <c r="O48" s="29">
        <f>IF(N48=0,0,N48-(IF(Tableau9[[#This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 spans="1:15" x14ac:dyDescent="0.25">
      <c r="A49" s="58"/>
      <c r="B49" s="59"/>
      <c r="C49" s="59"/>
      <c r="D49" s="65"/>
      <c r="E49" s="59"/>
      <c r="F49" s="59"/>
      <c r="G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 s="59"/>
      <c r="I49" s="59"/>
      <c r="J49" s="10" t="str">
        <f t="shared" si="1"/>
        <v/>
      </c>
      <c r="K49" s="59"/>
      <c r="L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 s="10">
        <f>IF(Tableau9[[#This Row],[Qté de lait transformé/jour]]=0,0,BDD!H$3*ROUNDUP(Tableau9[[#This Row],[Qté de lait transformé/jour]]*0.00011/BDD!K$3,0))</f>
        <v>0</v>
      </c>
      <c r="N49" s="16">
        <f t="shared" si="2"/>
        <v>0</v>
      </c>
      <c r="O49" s="29">
        <f>IF(N49=0,0,N49-(IF(Tableau9[[#This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 spans="1:15" x14ac:dyDescent="0.25">
      <c r="A50" s="58"/>
      <c r="B50" s="59"/>
      <c r="C50" s="59"/>
      <c r="D50" s="65"/>
      <c r="E50" s="59"/>
      <c r="F50" s="59"/>
      <c r="G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 s="59"/>
      <c r="I50" s="59"/>
      <c r="J50" s="10" t="str">
        <f t="shared" si="1"/>
        <v/>
      </c>
      <c r="K50" s="59"/>
      <c r="L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 s="10">
        <f>IF(Tableau9[[#This Row],[Qté de lait transformé/jour]]=0,0,BDD!H$3*ROUNDUP(Tableau9[[#This Row],[Qté de lait transformé/jour]]*0.00011/BDD!K$3,0))</f>
        <v>0</v>
      </c>
      <c r="N50" s="16">
        <f t="shared" si="2"/>
        <v>0</v>
      </c>
      <c r="O50" s="29">
        <f>IF(N50=0,0,N50-(IF(Tableau9[[#This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 spans="1:15" x14ac:dyDescent="0.25">
      <c r="A51" s="58"/>
      <c r="B51" s="59"/>
      <c r="C51" s="59"/>
      <c r="D51" s="65"/>
      <c r="E51" s="59"/>
      <c r="F51" s="59"/>
      <c r="G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 s="59"/>
      <c r="I51" s="59"/>
      <c r="J51" s="10" t="str">
        <f t="shared" si="1"/>
        <v/>
      </c>
      <c r="K51" s="59"/>
      <c r="L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 s="10">
        <f>IF(Tableau9[[#This Row],[Qté de lait transformé/jour]]=0,0,BDD!H$3*ROUNDUP(Tableau9[[#This Row],[Qté de lait transformé/jour]]*0.00011/BDD!K$3,0))</f>
        <v>0</v>
      </c>
      <c r="N51" s="16">
        <f t="shared" si="2"/>
        <v>0</v>
      </c>
      <c r="O51" s="29">
        <f>IF(N51=0,0,N51-(IF(Tableau9[[#This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 spans="1:15" x14ac:dyDescent="0.25">
      <c r="A52" s="58"/>
      <c r="B52" s="59"/>
      <c r="C52" s="59"/>
      <c r="D52" s="65"/>
      <c r="E52" s="59"/>
      <c r="F52" s="59"/>
      <c r="G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 s="59"/>
      <c r="I52" s="59"/>
      <c r="J52" s="10" t="str">
        <f t="shared" si="1"/>
        <v/>
      </c>
      <c r="K52" s="59"/>
      <c r="L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 s="10">
        <f>IF(Tableau9[[#This Row],[Qté de lait transformé/jour]]=0,0,BDD!H$3*ROUNDUP(Tableau9[[#This Row],[Qté de lait transformé/jour]]*0.00011/BDD!K$3,0))</f>
        <v>0</v>
      </c>
      <c r="N52" s="16">
        <f t="shared" si="2"/>
        <v>0</v>
      </c>
      <c r="O52" s="29">
        <f>IF(N52=0,0,N52-(IF(Tableau9[[#This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 spans="1:15" x14ac:dyDescent="0.25">
      <c r="A53" s="58"/>
      <c r="B53" s="59"/>
      <c r="C53" s="59"/>
      <c r="D53" s="65"/>
      <c r="E53" s="59"/>
      <c r="F53" s="59"/>
      <c r="G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 s="59"/>
      <c r="I53" s="59"/>
      <c r="J53" s="10" t="str">
        <f t="shared" si="1"/>
        <v/>
      </c>
      <c r="K53" s="59"/>
      <c r="L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 s="10">
        <f>IF(Tableau9[[#This Row],[Qté de lait transformé/jour]]=0,0,BDD!H$3*ROUNDUP(Tableau9[[#This Row],[Qté de lait transformé/jour]]*0.00011/BDD!K$3,0))</f>
        <v>0</v>
      </c>
      <c r="N53" s="16">
        <f t="shared" si="2"/>
        <v>0</v>
      </c>
      <c r="O53" s="29">
        <f>IF(N53=0,0,N53-(IF(Tableau9[[#This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 spans="1:15" x14ac:dyDescent="0.25">
      <c r="A54" s="58"/>
      <c r="B54" s="59"/>
      <c r="C54" s="59"/>
      <c r="D54" s="65"/>
      <c r="E54" s="59"/>
      <c r="F54" s="59"/>
      <c r="G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 s="59"/>
      <c r="I54" s="59"/>
      <c r="J54" s="10" t="str">
        <f t="shared" si="1"/>
        <v/>
      </c>
      <c r="K54" s="59"/>
      <c r="L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 s="10">
        <f>IF(Tableau9[[#This Row],[Qté de lait transformé/jour]]=0,0,BDD!H$3*ROUNDUP(Tableau9[[#This Row],[Qté de lait transformé/jour]]*0.00011/BDD!K$3,0))</f>
        <v>0</v>
      </c>
      <c r="N54" s="16">
        <f t="shared" si="2"/>
        <v>0</v>
      </c>
      <c r="O54" s="29">
        <f>IF(N54=0,0,N54-(IF(Tableau9[[#This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 spans="1:15" x14ac:dyDescent="0.25">
      <c r="A55" s="58"/>
      <c r="B55" s="59"/>
      <c r="C55" s="59"/>
      <c r="D55" s="65"/>
      <c r="E55" s="59"/>
      <c r="F55" s="59"/>
      <c r="G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 s="59"/>
      <c r="I55" s="59"/>
      <c r="J55" s="10" t="str">
        <f t="shared" si="1"/>
        <v/>
      </c>
      <c r="K55" s="59"/>
      <c r="L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 s="10">
        <f>IF(Tableau9[[#This Row],[Qté de lait transformé/jour]]=0,0,BDD!H$3*ROUNDUP(Tableau9[[#This Row],[Qté de lait transformé/jour]]*0.00011/BDD!K$3,0))</f>
        <v>0</v>
      </c>
      <c r="N55" s="16">
        <f t="shared" si="2"/>
        <v>0</v>
      </c>
      <c r="O55" s="29">
        <f>IF(N55=0,0,N55-(IF(Tableau9[[#This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 spans="1:15" x14ac:dyDescent="0.25">
      <c r="A56" s="58"/>
      <c r="B56" s="59"/>
      <c r="C56" s="59"/>
      <c r="D56" s="65"/>
      <c r="E56" s="59"/>
      <c r="F56" s="59"/>
      <c r="G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 s="59"/>
      <c r="I56" s="59"/>
      <c r="J56" s="10" t="str">
        <f t="shared" si="1"/>
        <v/>
      </c>
      <c r="K56" s="59"/>
      <c r="L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 s="10">
        <f>IF(Tableau9[[#This Row],[Qté de lait transformé/jour]]=0,0,BDD!H$3*ROUNDUP(Tableau9[[#This Row],[Qté de lait transformé/jour]]*0.00011/BDD!K$3,0))</f>
        <v>0</v>
      </c>
      <c r="N56" s="16">
        <f t="shared" si="2"/>
        <v>0</v>
      </c>
      <c r="O56" s="29">
        <f>IF(N56=0,0,N56-(IF(Tableau9[[#This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 spans="1:15" x14ac:dyDescent="0.25">
      <c r="A57" s="58"/>
      <c r="B57" s="59"/>
      <c r="C57" s="59"/>
      <c r="D57" s="65"/>
      <c r="E57" s="59"/>
      <c r="F57" s="59"/>
      <c r="G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 s="59"/>
      <c r="I57" s="59"/>
      <c r="J57" s="10" t="str">
        <f t="shared" si="1"/>
        <v/>
      </c>
      <c r="K57" s="59"/>
      <c r="L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 s="10">
        <f>IF(Tableau9[[#This Row],[Qté de lait transformé/jour]]=0,0,BDD!H$3*ROUNDUP(Tableau9[[#This Row],[Qté de lait transformé/jour]]*0.00011/BDD!K$3,0))</f>
        <v>0</v>
      </c>
      <c r="N57" s="16">
        <f t="shared" si="2"/>
        <v>0</v>
      </c>
      <c r="O57" s="29">
        <f>IF(N57=0,0,N57-(IF(Tableau9[[#This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 spans="1:15" x14ac:dyDescent="0.25">
      <c r="A58" s="58"/>
      <c r="B58" s="59"/>
      <c r="C58" s="59"/>
      <c r="D58" s="65"/>
      <c r="E58" s="59"/>
      <c r="F58" s="59"/>
      <c r="G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 s="59"/>
      <c r="I58" s="59"/>
      <c r="J58" s="10" t="str">
        <f t="shared" si="1"/>
        <v/>
      </c>
      <c r="K58" s="59"/>
      <c r="L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 s="10">
        <f>IF(Tableau9[[#This Row],[Qté de lait transformé/jour]]=0,0,BDD!H$3*ROUNDUP(Tableau9[[#This Row],[Qté de lait transformé/jour]]*0.00011/BDD!K$3,0))</f>
        <v>0</v>
      </c>
      <c r="N58" s="16">
        <f t="shared" si="2"/>
        <v>0</v>
      </c>
      <c r="O58" s="29">
        <f>IF(N58=0,0,N58-(IF(Tableau9[[#This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 spans="1:15" x14ac:dyDescent="0.25">
      <c r="A59" s="58"/>
      <c r="B59" s="59"/>
      <c r="C59" s="59"/>
      <c r="D59" s="65"/>
      <c r="E59" s="59"/>
      <c r="F59" s="59"/>
      <c r="G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 s="59"/>
      <c r="I59" s="59"/>
      <c r="J59" s="10" t="str">
        <f t="shared" si="1"/>
        <v/>
      </c>
      <c r="K59" s="59"/>
      <c r="L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 s="10">
        <f>IF(Tableau9[[#This Row],[Qté de lait transformé/jour]]=0,0,BDD!H$3*ROUNDUP(Tableau9[[#This Row],[Qté de lait transformé/jour]]*0.00011/BDD!K$3,0))</f>
        <v>0</v>
      </c>
      <c r="N59" s="16">
        <f t="shared" si="2"/>
        <v>0</v>
      </c>
      <c r="O59" s="29">
        <f>IF(N59=0,0,N59-(IF(Tableau9[[#This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 spans="1:15" x14ac:dyDescent="0.25">
      <c r="A60" s="58"/>
      <c r="B60" s="59"/>
      <c r="C60" s="59"/>
      <c r="D60" s="65"/>
      <c r="E60" s="59"/>
      <c r="F60" s="59"/>
      <c r="G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 s="59"/>
      <c r="I60" s="59"/>
      <c r="J60" s="10" t="str">
        <f t="shared" si="1"/>
        <v/>
      </c>
      <c r="K60" s="59"/>
      <c r="L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 s="10">
        <f>IF(Tableau9[[#This Row],[Qté de lait transformé/jour]]=0,0,BDD!H$3*ROUNDUP(Tableau9[[#This Row],[Qté de lait transformé/jour]]*0.00011/BDD!K$3,0))</f>
        <v>0</v>
      </c>
      <c r="N60" s="16">
        <f t="shared" si="2"/>
        <v>0</v>
      </c>
      <c r="O60" s="29">
        <f>IF(N60=0,0,N60-(IF(Tableau9[[#This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 spans="1:15" x14ac:dyDescent="0.25">
      <c r="A61" s="58"/>
      <c r="B61" s="59"/>
      <c r="C61" s="59"/>
      <c r="D61" s="65"/>
      <c r="E61" s="59"/>
      <c r="F61" s="59"/>
      <c r="G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 s="59"/>
      <c r="I61" s="59"/>
      <c r="J61" s="10" t="str">
        <f t="shared" si="1"/>
        <v/>
      </c>
      <c r="K61" s="59"/>
      <c r="L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 s="10">
        <f>IF(Tableau9[[#This Row],[Qté de lait transformé/jour]]=0,0,BDD!H$3*ROUNDUP(Tableau9[[#This Row],[Qté de lait transformé/jour]]*0.00011/BDD!K$3,0))</f>
        <v>0</v>
      </c>
      <c r="N61" s="16">
        <f t="shared" si="2"/>
        <v>0</v>
      </c>
      <c r="O61" s="29">
        <f>IF(N61=0,0,N61-(IF(Tableau9[[#This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 spans="1:15" x14ac:dyDescent="0.25">
      <c r="A62" s="58"/>
      <c r="B62" s="59"/>
      <c r="C62" s="59"/>
      <c r="D62" s="65"/>
      <c r="E62" s="59"/>
      <c r="F62" s="59"/>
      <c r="G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 s="59"/>
      <c r="I62" s="59"/>
      <c r="J62" s="10" t="str">
        <f t="shared" si="1"/>
        <v/>
      </c>
      <c r="K62" s="59"/>
      <c r="L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 s="10">
        <f>IF(Tableau9[[#This Row],[Qté de lait transformé/jour]]=0,0,BDD!H$3*ROUNDUP(Tableau9[[#This Row],[Qté de lait transformé/jour]]*0.00011/BDD!K$3,0))</f>
        <v>0</v>
      </c>
      <c r="N62" s="16">
        <f t="shared" si="2"/>
        <v>0</v>
      </c>
      <c r="O62" s="29">
        <f>IF(N62=0,0,N62-(IF(Tableau9[[#This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 spans="1:15" x14ac:dyDescent="0.25">
      <c r="A63" s="58"/>
      <c r="B63" s="59"/>
      <c r="C63" s="59"/>
      <c r="D63" s="65"/>
      <c r="E63" s="59"/>
      <c r="F63" s="59"/>
      <c r="G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 s="59"/>
      <c r="I63" s="59"/>
      <c r="J63" s="10" t="str">
        <f t="shared" si="1"/>
        <v/>
      </c>
      <c r="K63" s="59"/>
      <c r="L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 s="10">
        <f>IF(Tableau9[[#This Row],[Qté de lait transformé/jour]]=0,0,BDD!H$3*ROUNDUP(Tableau9[[#This Row],[Qté de lait transformé/jour]]*0.00011/BDD!K$3,0))</f>
        <v>0</v>
      </c>
      <c r="N63" s="16">
        <f t="shared" si="2"/>
        <v>0</v>
      </c>
      <c r="O63" s="29">
        <f>IF(N63=0,0,N63-(IF(Tableau9[[#This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 spans="1:15" x14ac:dyDescent="0.25">
      <c r="A64" s="58"/>
      <c r="B64" s="59"/>
      <c r="C64" s="59"/>
      <c r="D64" s="65"/>
      <c r="E64" s="59"/>
      <c r="F64" s="59"/>
      <c r="G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 s="59"/>
      <c r="I64" s="59"/>
      <c r="J64" s="10" t="str">
        <f t="shared" si="1"/>
        <v/>
      </c>
      <c r="K64" s="59"/>
      <c r="L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 s="10">
        <f>IF(Tableau9[[#This Row],[Qté de lait transformé/jour]]=0,0,BDD!H$3*ROUNDUP(Tableau9[[#This Row],[Qté de lait transformé/jour]]*0.00011/BDD!K$3,0))</f>
        <v>0</v>
      </c>
      <c r="N64" s="16">
        <f t="shared" si="2"/>
        <v>0</v>
      </c>
      <c r="O64" s="29">
        <f>IF(N64=0,0,N64-(IF(Tableau9[[#This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 spans="1:15" x14ac:dyDescent="0.25">
      <c r="A65" s="58"/>
      <c r="B65" s="59"/>
      <c r="C65" s="59"/>
      <c r="D65" s="65"/>
      <c r="E65" s="59"/>
      <c r="F65" s="59"/>
      <c r="G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 s="59"/>
      <c r="I65" s="59"/>
      <c r="J65" s="10" t="str">
        <f t="shared" si="1"/>
        <v/>
      </c>
      <c r="K65" s="59"/>
      <c r="L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 s="10">
        <f>IF(Tableau9[[#This Row],[Qté de lait transformé/jour]]=0,0,BDD!H$3*ROUNDUP(Tableau9[[#This Row],[Qté de lait transformé/jour]]*0.00011/BDD!K$3,0))</f>
        <v>0</v>
      </c>
      <c r="N65" s="16">
        <f t="shared" si="2"/>
        <v>0</v>
      </c>
      <c r="O65" s="29">
        <f>IF(N65=0,0,N65-(IF(Tableau9[[#This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 spans="1:15" x14ac:dyDescent="0.25">
      <c r="A66" s="58"/>
      <c r="B66" s="59"/>
      <c r="C66" s="59"/>
      <c r="D66" s="65"/>
      <c r="E66" s="59"/>
      <c r="F66" s="59"/>
      <c r="G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 s="59"/>
      <c r="I66" s="59"/>
      <c r="J66" s="10" t="str">
        <f t="shared" si="1"/>
        <v/>
      </c>
      <c r="K66" s="59"/>
      <c r="L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 s="10">
        <f>IF(Tableau9[[#This Row],[Qté de lait transformé/jour]]=0,0,BDD!H$3*ROUNDUP(Tableau9[[#This Row],[Qté de lait transformé/jour]]*0.00011/BDD!K$3,0))</f>
        <v>0</v>
      </c>
      <c r="N66" s="16">
        <f t="shared" si="2"/>
        <v>0</v>
      </c>
      <c r="O66" s="29">
        <f>IF(N66=0,0,N66-(IF(Tableau9[[#This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 spans="1:15" x14ac:dyDescent="0.25">
      <c r="A67" s="58"/>
      <c r="B67" s="59"/>
      <c r="C67" s="59"/>
      <c r="D67" s="65"/>
      <c r="E67" s="59"/>
      <c r="F67" s="59"/>
      <c r="G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 s="59"/>
      <c r="I67" s="59"/>
      <c r="J67" s="10" t="str">
        <f t="shared" si="1"/>
        <v/>
      </c>
      <c r="K67" s="59"/>
      <c r="L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 s="10">
        <f>IF(Tableau9[[#This Row],[Qté de lait transformé/jour]]=0,0,BDD!H$3*ROUNDUP(Tableau9[[#This Row],[Qté de lait transformé/jour]]*0.00011/BDD!K$3,0))</f>
        <v>0</v>
      </c>
      <c r="N67" s="16">
        <f t="shared" si="2"/>
        <v>0</v>
      </c>
      <c r="O67" s="29">
        <f>IF(N67=0,0,N67-(IF(Tableau9[[#This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 spans="1:15" x14ac:dyDescent="0.25">
      <c r="A68" s="58"/>
      <c r="B68" s="59"/>
      <c r="C68" s="59"/>
      <c r="D68" s="65"/>
      <c r="E68" s="59"/>
      <c r="F68" s="59"/>
      <c r="G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 s="59"/>
      <c r="I68" s="59"/>
      <c r="J68" s="10" t="str">
        <f t="shared" si="1"/>
        <v/>
      </c>
      <c r="K68" s="59"/>
      <c r="L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 s="10">
        <f>IF(Tableau9[[#This Row],[Qté de lait transformé/jour]]=0,0,BDD!H$3*ROUNDUP(Tableau9[[#This Row],[Qté de lait transformé/jour]]*0.00011/BDD!K$3,0))</f>
        <v>0</v>
      </c>
      <c r="N68" s="16">
        <f t="shared" si="2"/>
        <v>0</v>
      </c>
      <c r="O68" s="29">
        <f>IF(N68=0,0,N68-(IF(Tableau9[[#This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 spans="1:15" x14ac:dyDescent="0.25">
      <c r="A69" s="58"/>
      <c r="B69" s="59"/>
      <c r="C69" s="59"/>
      <c r="D69" s="65"/>
      <c r="E69" s="59"/>
      <c r="F69" s="59"/>
      <c r="G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 s="59"/>
      <c r="I69" s="59"/>
      <c r="J69" s="10" t="str">
        <f t="shared" si="1"/>
        <v/>
      </c>
      <c r="K69" s="59"/>
      <c r="L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 s="10">
        <f>IF(Tableau9[[#This Row],[Qté de lait transformé/jour]]=0,0,BDD!H$3*ROUNDUP(Tableau9[[#This Row],[Qté de lait transformé/jour]]*0.00011/BDD!K$3,0))</f>
        <v>0</v>
      </c>
      <c r="N69" s="16">
        <f t="shared" si="2"/>
        <v>0</v>
      </c>
      <c r="O69" s="29">
        <f>IF(N69=0,0,N69-(IF(Tableau9[[#This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 spans="1:15" x14ac:dyDescent="0.25">
      <c r="A70" s="58"/>
      <c r="B70" s="59"/>
      <c r="C70" s="59"/>
      <c r="D70" s="65"/>
      <c r="E70" s="59"/>
      <c r="F70" s="59"/>
      <c r="G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 s="59"/>
      <c r="I70" s="59"/>
      <c r="J70" s="10" t="str">
        <f t="shared" si="1"/>
        <v/>
      </c>
      <c r="K70" s="59"/>
      <c r="L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 s="10">
        <f>IF(Tableau9[[#This Row],[Qté de lait transformé/jour]]=0,0,BDD!H$3*ROUNDUP(Tableau9[[#This Row],[Qté de lait transformé/jour]]*0.00011/BDD!K$3,0))</f>
        <v>0</v>
      </c>
      <c r="N70" s="16">
        <f t="shared" si="2"/>
        <v>0</v>
      </c>
      <c r="O70" s="29">
        <f>IF(N70=0,0,N70-(IF(Tableau9[[#This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 spans="1:15" x14ac:dyDescent="0.25">
      <c r="A71" s="58"/>
      <c r="B71" s="59"/>
      <c r="C71" s="59"/>
      <c r="D71" s="65"/>
      <c r="E71" s="59"/>
      <c r="F71" s="59"/>
      <c r="G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 s="59"/>
      <c r="I71" s="59"/>
      <c r="J71" s="10" t="str">
        <f t="shared" si="1"/>
        <v/>
      </c>
      <c r="K71" s="59"/>
      <c r="L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 s="10">
        <f>IF(Tableau9[[#This Row],[Qté de lait transformé/jour]]=0,0,BDD!H$3*ROUNDUP(Tableau9[[#This Row],[Qté de lait transformé/jour]]*0.00011/BDD!K$3,0))</f>
        <v>0</v>
      </c>
      <c r="N71" s="16">
        <f t="shared" si="2"/>
        <v>0</v>
      </c>
      <c r="O71" s="29">
        <f>IF(N71=0,0,N71-(IF(Tableau9[[#This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 spans="1:15" x14ac:dyDescent="0.25">
      <c r="A72" s="58"/>
      <c r="B72" s="59"/>
      <c r="C72" s="59"/>
      <c r="D72" s="65"/>
      <c r="E72" s="59"/>
      <c r="F72" s="59"/>
      <c r="G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 s="59"/>
      <c r="I72" s="59"/>
      <c r="J72" s="10" t="str">
        <f t="shared" si="1"/>
        <v/>
      </c>
      <c r="K72" s="59"/>
      <c r="L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 s="10">
        <f>IF(Tableau9[[#This Row],[Qté de lait transformé/jour]]=0,0,BDD!H$3*ROUNDUP(Tableau9[[#This Row],[Qté de lait transformé/jour]]*0.00011/BDD!K$3,0))</f>
        <v>0</v>
      </c>
      <c r="N72" s="16">
        <f t="shared" si="2"/>
        <v>0</v>
      </c>
      <c r="O72" s="29">
        <f>IF(N72=0,0,N72-(IF(Tableau9[[#This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 spans="1:15" x14ac:dyDescent="0.25">
      <c r="A73" s="58"/>
      <c r="B73" s="59"/>
      <c r="C73" s="59"/>
      <c r="D73" s="65"/>
      <c r="E73" s="59"/>
      <c r="F73" s="59"/>
      <c r="G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 s="59"/>
      <c r="I73" s="59"/>
      <c r="J73" s="10" t="str">
        <f t="shared" si="1"/>
        <v/>
      </c>
      <c r="K73" s="59"/>
      <c r="L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 s="10">
        <f>IF(Tableau9[[#This Row],[Qté de lait transformé/jour]]=0,0,BDD!H$3*ROUNDUP(Tableau9[[#This Row],[Qté de lait transformé/jour]]*0.00011/BDD!K$3,0))</f>
        <v>0</v>
      </c>
      <c r="N73" s="16">
        <f t="shared" si="2"/>
        <v>0</v>
      </c>
      <c r="O73" s="29">
        <f>IF(N73=0,0,N73-(IF(Tableau9[[#This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 spans="1:15" x14ac:dyDescent="0.25">
      <c r="A74" s="58"/>
      <c r="B74" s="59"/>
      <c r="C74" s="59"/>
      <c r="D74" s="65"/>
      <c r="E74" s="59"/>
      <c r="F74" s="59"/>
      <c r="G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 s="59"/>
      <c r="I74" s="59"/>
      <c r="J74" s="10" t="str">
        <f t="shared" si="1"/>
        <v/>
      </c>
      <c r="K74" s="59"/>
      <c r="L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 s="10">
        <f>IF(Tableau9[[#This Row],[Qté de lait transformé/jour]]=0,0,BDD!H$3*ROUNDUP(Tableau9[[#This Row],[Qté de lait transformé/jour]]*0.00011/BDD!K$3,0))</f>
        <v>0</v>
      </c>
      <c r="N74" s="16">
        <f t="shared" si="2"/>
        <v>0</v>
      </c>
      <c r="O74" s="29">
        <f>IF(N74=0,0,N74-(IF(Tableau9[[#This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 spans="1:15" x14ac:dyDescent="0.25">
      <c r="A75" s="58"/>
      <c r="B75" s="59"/>
      <c r="C75" s="59"/>
      <c r="D75" s="65"/>
      <c r="E75" s="59"/>
      <c r="F75" s="59"/>
      <c r="G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 s="59"/>
      <c r="I75" s="59"/>
      <c r="J75" s="10" t="str">
        <f t="shared" si="1"/>
        <v/>
      </c>
      <c r="K75" s="59"/>
      <c r="L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 s="10">
        <f>IF(Tableau9[[#This Row],[Qté de lait transformé/jour]]=0,0,BDD!H$3*ROUNDUP(Tableau9[[#This Row],[Qté de lait transformé/jour]]*0.00011/BDD!K$3,0))</f>
        <v>0</v>
      </c>
      <c r="N75" s="16">
        <f t="shared" si="2"/>
        <v>0</v>
      </c>
      <c r="O75" s="29">
        <f>IF(N75=0,0,N75-(IF(Tableau9[[#This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 spans="1:15" x14ac:dyDescent="0.25">
      <c r="A76" s="58"/>
      <c r="B76" s="59"/>
      <c r="C76" s="59"/>
      <c r="D76" s="65"/>
      <c r="E76" s="59"/>
      <c r="F76" s="59"/>
      <c r="G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 s="59"/>
      <c r="I76" s="59"/>
      <c r="J76" s="10" t="str">
        <f t="shared" si="1"/>
        <v/>
      </c>
      <c r="K76" s="59"/>
      <c r="L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 s="10">
        <f>IF(Tableau9[[#This Row],[Qté de lait transformé/jour]]=0,0,BDD!H$3*ROUNDUP(Tableau9[[#This Row],[Qté de lait transformé/jour]]*0.00011/BDD!K$3,0))</f>
        <v>0</v>
      </c>
      <c r="N76" s="16">
        <f t="shared" si="2"/>
        <v>0</v>
      </c>
      <c r="O76" s="29">
        <f>IF(N76=0,0,N76-(IF(Tableau9[[#This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 spans="1:15" x14ac:dyDescent="0.25">
      <c r="A77" s="58"/>
      <c r="B77" s="59"/>
      <c r="C77" s="59"/>
      <c r="D77" s="65"/>
      <c r="E77" s="59"/>
      <c r="F77" s="59"/>
      <c r="G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 s="59"/>
      <c r="I77" s="59"/>
      <c r="J77" s="10" t="str">
        <f t="shared" ref="J77:J140" si="3">IF(IF(C77="",0,IF(C77="yaourt",H77,IF(OR(C77="poudre de lait",C77="fromage"),H77/0.1,IF(OR(C77="lait UHT",C77="lait pasteurisé"),H77*0.9,""))))=0,"",ROUND((IF(C77="yaourt",H77,IF(OR(C77="poudre de lait",C77="fromage"),H77/0.1,IF(OR(C77="lait UHT",C77="lait pasteurisé"),H77*0.9,"")))/E77),2))</f>
        <v/>
      </c>
      <c r="K77" s="59"/>
      <c r="L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 s="10">
        <f>IF(Tableau9[[#This Row],[Qté de lait transformé/jour]]=0,0,BDD!H$3*ROUNDUP(Tableau9[[#This Row],[Qté de lait transformé/jour]]*0.00011/BDD!K$3,0))</f>
        <v>0</v>
      </c>
      <c r="N77" s="16">
        <f t="shared" si="2"/>
        <v>0</v>
      </c>
      <c r="O77" s="29">
        <f>IF(N77=0,0,N77-(IF(Tableau9[[#This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 spans="1:15" x14ac:dyDescent="0.25">
      <c r="A78" s="58"/>
      <c r="B78" s="59"/>
      <c r="C78" s="59"/>
      <c r="D78" s="65"/>
      <c r="E78" s="59"/>
      <c r="F78" s="59"/>
      <c r="G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 s="59"/>
      <c r="I78" s="59"/>
      <c r="J78" s="10" t="str">
        <f t="shared" si="3"/>
        <v/>
      </c>
      <c r="K78" s="59"/>
      <c r="L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 s="10">
        <f>IF(Tableau9[[#This Row],[Qté de lait transformé/jour]]=0,0,BDD!H$3*ROUNDUP(Tableau9[[#This Row],[Qté de lait transformé/jour]]*0.00011/BDD!K$3,0))</f>
        <v>0</v>
      </c>
      <c r="N78" s="16">
        <f t="shared" ref="N78:N141" si="4">IF(I78="",0,H78*I78)</f>
        <v>0</v>
      </c>
      <c r="O78" s="29">
        <f>IF(N78=0,0,N78-(IF(Tableau9[[#This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 spans="1:15" x14ac:dyDescent="0.25">
      <c r="A79" s="58"/>
      <c r="B79" s="59"/>
      <c r="C79" s="59"/>
      <c r="D79" s="65"/>
      <c r="E79" s="59"/>
      <c r="F79" s="59"/>
      <c r="G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 s="59"/>
      <c r="I79" s="59"/>
      <c r="J79" s="10" t="str">
        <f t="shared" si="3"/>
        <v/>
      </c>
      <c r="K79" s="59"/>
      <c r="L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 s="10">
        <f>IF(Tableau9[[#This Row],[Qté de lait transformé/jour]]=0,0,BDD!H$3*ROUNDUP(Tableau9[[#This Row],[Qté de lait transformé/jour]]*0.00011/BDD!K$3,0))</f>
        <v>0</v>
      </c>
      <c r="N79" s="16">
        <f t="shared" si="4"/>
        <v>0</v>
      </c>
      <c r="O79" s="29">
        <f>IF(N79=0,0,N79-(IF(Tableau9[[#This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 spans="1:15" x14ac:dyDescent="0.25">
      <c r="A80" s="58"/>
      <c r="B80" s="59"/>
      <c r="C80" s="59"/>
      <c r="D80" s="65"/>
      <c r="E80" s="59"/>
      <c r="F80" s="59"/>
      <c r="G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 s="59"/>
      <c r="I80" s="59"/>
      <c r="J80" s="10" t="str">
        <f t="shared" si="3"/>
        <v/>
      </c>
      <c r="K80" s="59"/>
      <c r="L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 s="10">
        <f>IF(Tableau9[[#This Row],[Qté de lait transformé/jour]]=0,0,BDD!H$3*ROUNDUP(Tableau9[[#This Row],[Qté de lait transformé/jour]]*0.00011/BDD!K$3,0))</f>
        <v>0</v>
      </c>
      <c r="N80" s="16">
        <f t="shared" si="4"/>
        <v>0</v>
      </c>
      <c r="O80" s="29">
        <f>IF(N80=0,0,N80-(IF(Tableau9[[#This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 spans="1:15" x14ac:dyDescent="0.25">
      <c r="A81" s="58"/>
      <c r="B81" s="59"/>
      <c r="C81" s="59"/>
      <c r="D81" s="65"/>
      <c r="E81" s="59"/>
      <c r="F81" s="59"/>
      <c r="G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 s="59"/>
      <c r="I81" s="59"/>
      <c r="J81" s="10" t="str">
        <f t="shared" si="3"/>
        <v/>
      </c>
      <c r="K81" s="59"/>
      <c r="L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 s="10">
        <f>IF(Tableau9[[#This Row],[Qté de lait transformé/jour]]=0,0,BDD!H$3*ROUNDUP(Tableau9[[#This Row],[Qté de lait transformé/jour]]*0.00011/BDD!K$3,0))</f>
        <v>0</v>
      </c>
      <c r="N81" s="16">
        <f t="shared" si="4"/>
        <v>0</v>
      </c>
      <c r="O81" s="29">
        <f>IF(N81=0,0,N81-(IF(Tableau9[[#This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 spans="1:15" x14ac:dyDescent="0.25">
      <c r="A82" s="58"/>
      <c r="B82" s="59"/>
      <c r="C82" s="59"/>
      <c r="D82" s="65"/>
      <c r="E82" s="59"/>
      <c r="F82" s="59"/>
      <c r="G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 s="59"/>
      <c r="I82" s="59"/>
      <c r="J82" s="10" t="str">
        <f t="shared" si="3"/>
        <v/>
      </c>
      <c r="K82" s="59"/>
      <c r="L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 s="10">
        <f>IF(Tableau9[[#This Row],[Qté de lait transformé/jour]]=0,0,BDD!H$3*ROUNDUP(Tableau9[[#This Row],[Qté de lait transformé/jour]]*0.00011/BDD!K$3,0))</f>
        <v>0</v>
      </c>
      <c r="N82" s="16">
        <f t="shared" si="4"/>
        <v>0</v>
      </c>
      <c r="O82" s="29">
        <f>IF(N82=0,0,N82-(IF(Tableau9[[#This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 spans="1:15" x14ac:dyDescent="0.25">
      <c r="A83" s="58"/>
      <c r="B83" s="59"/>
      <c r="C83" s="59"/>
      <c r="D83" s="65"/>
      <c r="E83" s="59"/>
      <c r="F83" s="59"/>
      <c r="G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 s="59"/>
      <c r="I83" s="59"/>
      <c r="J83" s="10" t="str">
        <f t="shared" si="3"/>
        <v/>
      </c>
      <c r="K83" s="59"/>
      <c r="L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 s="10">
        <f>IF(Tableau9[[#This Row],[Qté de lait transformé/jour]]=0,0,BDD!H$3*ROUNDUP(Tableau9[[#This Row],[Qté de lait transformé/jour]]*0.00011/BDD!K$3,0))</f>
        <v>0</v>
      </c>
      <c r="N83" s="16">
        <f t="shared" si="4"/>
        <v>0</v>
      </c>
      <c r="O83" s="29">
        <f>IF(N83=0,0,N83-(IF(Tableau9[[#This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 spans="1:15" x14ac:dyDescent="0.25">
      <c r="A84" s="58"/>
      <c r="B84" s="59"/>
      <c r="C84" s="59"/>
      <c r="D84" s="65"/>
      <c r="E84" s="59"/>
      <c r="F84" s="59"/>
      <c r="G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 s="59"/>
      <c r="I84" s="59"/>
      <c r="J84" s="10" t="str">
        <f t="shared" si="3"/>
        <v/>
      </c>
      <c r="K84" s="59"/>
      <c r="L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 s="10">
        <f>IF(Tableau9[[#This Row],[Qté de lait transformé/jour]]=0,0,BDD!H$3*ROUNDUP(Tableau9[[#This Row],[Qté de lait transformé/jour]]*0.00011/BDD!K$3,0))</f>
        <v>0</v>
      </c>
      <c r="N84" s="16">
        <f t="shared" si="4"/>
        <v>0</v>
      </c>
      <c r="O84" s="29">
        <f>IF(N84=0,0,N84-(IF(Tableau9[[#This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 spans="1:15" x14ac:dyDescent="0.25">
      <c r="A85" s="58"/>
      <c r="B85" s="59"/>
      <c r="C85" s="59"/>
      <c r="D85" s="65"/>
      <c r="E85" s="59"/>
      <c r="F85" s="59"/>
      <c r="G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 s="59"/>
      <c r="I85" s="59"/>
      <c r="J85" s="10" t="str">
        <f t="shared" si="3"/>
        <v/>
      </c>
      <c r="K85" s="59"/>
      <c r="L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 s="10">
        <f>IF(Tableau9[[#This Row],[Qté de lait transformé/jour]]=0,0,BDD!H$3*ROUNDUP(Tableau9[[#This Row],[Qté de lait transformé/jour]]*0.00011/BDD!K$3,0))</f>
        <v>0</v>
      </c>
      <c r="N85" s="16">
        <f t="shared" si="4"/>
        <v>0</v>
      </c>
      <c r="O85" s="29">
        <f>IF(N85=0,0,N85-(IF(Tableau9[[#This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 spans="1:15" x14ac:dyDescent="0.25">
      <c r="A86" s="58"/>
      <c r="B86" s="59"/>
      <c r="C86" s="59"/>
      <c r="D86" s="65"/>
      <c r="E86" s="59"/>
      <c r="F86" s="59"/>
      <c r="G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 s="59"/>
      <c r="I86" s="59"/>
      <c r="J86" s="10" t="str">
        <f t="shared" si="3"/>
        <v/>
      </c>
      <c r="K86" s="59"/>
      <c r="L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 s="10">
        <f>IF(Tableau9[[#This Row],[Qté de lait transformé/jour]]=0,0,BDD!H$3*ROUNDUP(Tableau9[[#This Row],[Qté de lait transformé/jour]]*0.00011/BDD!K$3,0))</f>
        <v>0</v>
      </c>
      <c r="N86" s="16">
        <f t="shared" si="4"/>
        <v>0</v>
      </c>
      <c r="O86" s="29">
        <f>IF(N86=0,0,N86-(IF(Tableau9[[#This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 spans="1:15" x14ac:dyDescent="0.25">
      <c r="A87" s="58"/>
      <c r="B87" s="59"/>
      <c r="C87" s="59"/>
      <c r="D87" s="65"/>
      <c r="E87" s="59"/>
      <c r="F87" s="59"/>
      <c r="G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 s="59"/>
      <c r="I87" s="59"/>
      <c r="J87" s="10" t="str">
        <f t="shared" si="3"/>
        <v/>
      </c>
      <c r="K87" s="59"/>
      <c r="L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 s="10">
        <f>IF(Tableau9[[#This Row],[Qté de lait transformé/jour]]=0,0,BDD!H$3*ROUNDUP(Tableau9[[#This Row],[Qté de lait transformé/jour]]*0.00011/BDD!K$3,0))</f>
        <v>0</v>
      </c>
      <c r="N87" s="16">
        <f t="shared" si="4"/>
        <v>0</v>
      </c>
      <c r="O87" s="29">
        <f>IF(N87=0,0,N87-(IF(Tableau9[[#This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 spans="1:15" x14ac:dyDescent="0.25">
      <c r="A88" s="58"/>
      <c r="B88" s="59"/>
      <c r="C88" s="59"/>
      <c r="D88" s="65"/>
      <c r="E88" s="59"/>
      <c r="F88" s="59"/>
      <c r="G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 s="59"/>
      <c r="I88" s="59"/>
      <c r="J88" s="10" t="str">
        <f t="shared" si="3"/>
        <v/>
      </c>
      <c r="K88" s="59"/>
      <c r="L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 s="10">
        <f>IF(Tableau9[[#This Row],[Qté de lait transformé/jour]]=0,0,BDD!H$3*ROUNDUP(Tableau9[[#This Row],[Qté de lait transformé/jour]]*0.00011/BDD!K$3,0))</f>
        <v>0</v>
      </c>
      <c r="N88" s="16">
        <f t="shared" si="4"/>
        <v>0</v>
      </c>
      <c r="O88" s="29">
        <f>IF(N88=0,0,N88-(IF(Tableau9[[#This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 spans="1:15" x14ac:dyDescent="0.25">
      <c r="A89" s="58"/>
      <c r="B89" s="59"/>
      <c r="C89" s="59"/>
      <c r="D89" s="65"/>
      <c r="E89" s="59"/>
      <c r="F89" s="59"/>
      <c r="G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 s="59"/>
      <c r="I89" s="59"/>
      <c r="J89" s="10" t="str">
        <f t="shared" si="3"/>
        <v/>
      </c>
      <c r="K89" s="59"/>
      <c r="L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 s="10">
        <f>IF(Tableau9[[#This Row],[Qté de lait transformé/jour]]=0,0,BDD!H$3*ROUNDUP(Tableau9[[#This Row],[Qté de lait transformé/jour]]*0.00011/BDD!K$3,0))</f>
        <v>0</v>
      </c>
      <c r="N89" s="16">
        <f t="shared" si="4"/>
        <v>0</v>
      </c>
      <c r="O89" s="29">
        <f>IF(N89=0,0,N89-(IF(Tableau9[[#This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 spans="1:15" x14ac:dyDescent="0.25">
      <c r="A90" s="58"/>
      <c r="B90" s="59"/>
      <c r="C90" s="59"/>
      <c r="D90" s="65"/>
      <c r="E90" s="59"/>
      <c r="F90" s="59"/>
      <c r="G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 s="59"/>
      <c r="I90" s="59"/>
      <c r="J90" s="10" t="str">
        <f t="shared" si="3"/>
        <v/>
      </c>
      <c r="K90" s="59"/>
      <c r="L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 s="10">
        <f>IF(Tableau9[[#This Row],[Qté de lait transformé/jour]]=0,0,BDD!H$3*ROUNDUP(Tableau9[[#This Row],[Qté de lait transformé/jour]]*0.00011/BDD!K$3,0))</f>
        <v>0</v>
      </c>
      <c r="N90" s="16">
        <f t="shared" si="4"/>
        <v>0</v>
      </c>
      <c r="O90" s="29">
        <f>IF(N90=0,0,N90-(IF(Tableau9[[#This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 spans="1:15" x14ac:dyDescent="0.25">
      <c r="A91" s="58"/>
      <c r="B91" s="59"/>
      <c r="C91" s="59"/>
      <c r="D91" s="65"/>
      <c r="E91" s="59"/>
      <c r="F91" s="59"/>
      <c r="G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 s="59"/>
      <c r="I91" s="59"/>
      <c r="J91" s="10" t="str">
        <f t="shared" si="3"/>
        <v/>
      </c>
      <c r="K91" s="59"/>
      <c r="L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 s="10">
        <f>IF(Tableau9[[#This Row],[Qté de lait transformé/jour]]=0,0,BDD!H$3*ROUNDUP(Tableau9[[#This Row],[Qté de lait transformé/jour]]*0.00011/BDD!K$3,0))</f>
        <v>0</v>
      </c>
      <c r="N91" s="16">
        <f t="shared" si="4"/>
        <v>0</v>
      </c>
      <c r="O91" s="29">
        <f>IF(N91=0,0,N91-(IF(Tableau9[[#This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 spans="1:15" x14ac:dyDescent="0.25">
      <c r="A92" s="58"/>
      <c r="B92" s="59"/>
      <c r="C92" s="59"/>
      <c r="D92" s="65"/>
      <c r="E92" s="59"/>
      <c r="F92" s="59"/>
      <c r="G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 s="59"/>
      <c r="I92" s="59"/>
      <c r="J92" s="10" t="str">
        <f t="shared" si="3"/>
        <v/>
      </c>
      <c r="K92" s="59"/>
      <c r="L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 s="10">
        <f>IF(Tableau9[[#This Row],[Qté de lait transformé/jour]]=0,0,BDD!H$3*ROUNDUP(Tableau9[[#This Row],[Qté de lait transformé/jour]]*0.00011/BDD!K$3,0))</f>
        <v>0</v>
      </c>
      <c r="N92" s="16">
        <f t="shared" si="4"/>
        <v>0</v>
      </c>
      <c r="O92" s="29">
        <f>IF(N92=0,0,N92-(IF(Tableau9[[#This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 spans="1:15" x14ac:dyDescent="0.25">
      <c r="A93" s="58"/>
      <c r="B93" s="59"/>
      <c r="C93" s="59"/>
      <c r="D93" s="65"/>
      <c r="E93" s="59"/>
      <c r="F93" s="59"/>
      <c r="G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 s="59"/>
      <c r="I93" s="59"/>
      <c r="J93" s="10" t="str">
        <f t="shared" si="3"/>
        <v/>
      </c>
      <c r="K93" s="59"/>
      <c r="L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 s="10">
        <f>IF(Tableau9[[#This Row],[Qté de lait transformé/jour]]=0,0,BDD!H$3*ROUNDUP(Tableau9[[#This Row],[Qté de lait transformé/jour]]*0.00011/BDD!K$3,0))</f>
        <v>0</v>
      </c>
      <c r="N93" s="16">
        <f t="shared" si="4"/>
        <v>0</v>
      </c>
      <c r="O93" s="29">
        <f>IF(N93=0,0,N93-(IF(Tableau9[[#This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 spans="1:15" x14ac:dyDescent="0.25">
      <c r="A94" s="58"/>
      <c r="B94" s="59"/>
      <c r="C94" s="59"/>
      <c r="D94" s="65"/>
      <c r="E94" s="59"/>
      <c r="F94" s="59"/>
      <c r="G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 s="59"/>
      <c r="I94" s="59"/>
      <c r="J94" s="10" t="str">
        <f t="shared" si="3"/>
        <v/>
      </c>
      <c r="K94" s="59"/>
      <c r="L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 s="10">
        <f>IF(Tableau9[[#This Row],[Qté de lait transformé/jour]]=0,0,BDD!H$3*ROUNDUP(Tableau9[[#This Row],[Qté de lait transformé/jour]]*0.00011/BDD!K$3,0))</f>
        <v>0</v>
      </c>
      <c r="N94" s="16">
        <f t="shared" si="4"/>
        <v>0</v>
      </c>
      <c r="O94" s="29">
        <f>IF(N94=0,0,N94-(IF(Tableau9[[#This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 spans="1:15" x14ac:dyDescent="0.25">
      <c r="A95" s="58"/>
      <c r="B95" s="59"/>
      <c r="C95" s="59"/>
      <c r="D95" s="65"/>
      <c r="E95" s="59"/>
      <c r="F95" s="59"/>
      <c r="G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 s="59"/>
      <c r="I95" s="59"/>
      <c r="J95" s="10" t="str">
        <f t="shared" si="3"/>
        <v/>
      </c>
      <c r="K95" s="59"/>
      <c r="L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 s="10">
        <f>IF(Tableau9[[#This Row],[Qté de lait transformé/jour]]=0,0,BDD!H$3*ROUNDUP(Tableau9[[#This Row],[Qté de lait transformé/jour]]*0.00011/BDD!K$3,0))</f>
        <v>0</v>
      </c>
      <c r="N95" s="16">
        <f t="shared" si="4"/>
        <v>0</v>
      </c>
      <c r="O95" s="29">
        <f>IF(N95=0,0,N95-(IF(Tableau9[[#This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 spans="1:15" x14ac:dyDescent="0.25">
      <c r="A96" s="58"/>
      <c r="B96" s="59"/>
      <c r="C96" s="59"/>
      <c r="D96" s="65"/>
      <c r="E96" s="59"/>
      <c r="F96" s="59"/>
      <c r="G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 s="59"/>
      <c r="I96" s="59"/>
      <c r="J96" s="10" t="str">
        <f t="shared" si="3"/>
        <v/>
      </c>
      <c r="K96" s="59"/>
      <c r="L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 s="10">
        <f>IF(Tableau9[[#This Row],[Qté de lait transformé/jour]]=0,0,BDD!H$3*ROUNDUP(Tableau9[[#This Row],[Qté de lait transformé/jour]]*0.00011/BDD!K$3,0))</f>
        <v>0</v>
      </c>
      <c r="N96" s="16">
        <f t="shared" si="4"/>
        <v>0</v>
      </c>
      <c r="O96" s="29">
        <f>IF(N96=0,0,N96-(IF(Tableau9[[#This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 spans="1:15" x14ac:dyDescent="0.25">
      <c r="A97" s="58"/>
      <c r="B97" s="59"/>
      <c r="C97" s="59"/>
      <c r="D97" s="65"/>
      <c r="E97" s="59"/>
      <c r="F97" s="59"/>
      <c r="G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 s="59"/>
      <c r="I97" s="59"/>
      <c r="J97" s="10" t="str">
        <f t="shared" si="3"/>
        <v/>
      </c>
      <c r="K97" s="59"/>
      <c r="L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 s="10">
        <f>IF(Tableau9[[#This Row],[Qté de lait transformé/jour]]=0,0,BDD!H$3*ROUNDUP(Tableau9[[#This Row],[Qté de lait transformé/jour]]*0.00011/BDD!K$3,0))</f>
        <v>0</v>
      </c>
      <c r="N97" s="16">
        <f t="shared" si="4"/>
        <v>0</v>
      </c>
      <c r="O97" s="29">
        <f>IF(N97=0,0,N97-(IF(Tableau9[[#This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 spans="1:15" x14ac:dyDescent="0.25">
      <c r="A98" s="58"/>
      <c r="B98" s="59"/>
      <c r="C98" s="59"/>
      <c r="D98" s="65"/>
      <c r="E98" s="59"/>
      <c r="F98" s="59"/>
      <c r="G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 s="59"/>
      <c r="I98" s="59"/>
      <c r="J98" s="10" t="str">
        <f t="shared" si="3"/>
        <v/>
      </c>
      <c r="K98" s="59"/>
      <c r="L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 s="10">
        <f>IF(Tableau9[[#This Row],[Qté de lait transformé/jour]]=0,0,BDD!H$3*ROUNDUP(Tableau9[[#This Row],[Qté de lait transformé/jour]]*0.00011/BDD!K$3,0))</f>
        <v>0</v>
      </c>
      <c r="N98" s="16">
        <f t="shared" si="4"/>
        <v>0</v>
      </c>
      <c r="O98" s="29">
        <f>IF(N98=0,0,N98-(IF(Tableau9[[#This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 spans="1:15" x14ac:dyDescent="0.25">
      <c r="A99" s="58"/>
      <c r="B99" s="59"/>
      <c r="C99" s="59"/>
      <c r="D99" s="65"/>
      <c r="E99" s="59"/>
      <c r="F99" s="59"/>
      <c r="G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 s="59"/>
      <c r="I99" s="59"/>
      <c r="J99" s="10" t="str">
        <f t="shared" si="3"/>
        <v/>
      </c>
      <c r="K99" s="59"/>
      <c r="L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 s="10">
        <f>IF(Tableau9[[#This Row],[Qté de lait transformé/jour]]=0,0,BDD!H$3*ROUNDUP(Tableau9[[#This Row],[Qté de lait transformé/jour]]*0.00011/BDD!K$3,0))</f>
        <v>0</v>
      </c>
      <c r="N99" s="16">
        <f t="shared" si="4"/>
        <v>0</v>
      </c>
      <c r="O99" s="29">
        <f>IF(N99=0,0,N99-(IF(Tableau9[[#This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0" spans="1:15" x14ac:dyDescent="0.25">
      <c r="A100" s="58"/>
      <c r="B100" s="59"/>
      <c r="C100" s="59"/>
      <c r="D100" s="65"/>
      <c r="E100" s="59"/>
      <c r="F100" s="59"/>
      <c r="G1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0" s="59"/>
      <c r="I100" s="59"/>
      <c r="J100" s="10" t="str">
        <f t="shared" si="3"/>
        <v/>
      </c>
      <c r="K100" s="59"/>
      <c r="L1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0" s="10">
        <f>IF(Tableau9[[#This Row],[Qté de lait transformé/jour]]=0,0,BDD!H$3*ROUNDUP(Tableau9[[#This Row],[Qté de lait transformé/jour]]*0.00011/BDD!K$3,0))</f>
        <v>0</v>
      </c>
      <c r="N100" s="16">
        <f t="shared" si="4"/>
        <v>0</v>
      </c>
      <c r="O100" s="29">
        <f>IF(N100=0,0,N100-(IF(Tableau9[[#This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1" spans="1:15" x14ac:dyDescent="0.25">
      <c r="A101" s="58"/>
      <c r="B101" s="59"/>
      <c r="C101" s="59"/>
      <c r="D101" s="65"/>
      <c r="E101" s="59"/>
      <c r="F101" s="59"/>
      <c r="G1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1" s="59"/>
      <c r="I101" s="59"/>
      <c r="J101" s="10" t="str">
        <f t="shared" si="3"/>
        <v/>
      </c>
      <c r="K101" s="59"/>
      <c r="L1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1" s="10">
        <f>IF(Tableau9[[#This Row],[Qté de lait transformé/jour]]=0,0,BDD!H$3*ROUNDUP(Tableau9[[#This Row],[Qté de lait transformé/jour]]*0.00011/BDD!K$3,0))</f>
        <v>0</v>
      </c>
      <c r="N101" s="16">
        <f t="shared" si="4"/>
        <v>0</v>
      </c>
      <c r="O101" s="29">
        <f>IF(N101=0,0,N101-(IF(Tableau9[[#This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2" spans="1:15" x14ac:dyDescent="0.25">
      <c r="A102" s="58"/>
      <c r="B102" s="59"/>
      <c r="C102" s="59"/>
      <c r="D102" s="65"/>
      <c r="E102" s="59"/>
      <c r="F102" s="59"/>
      <c r="G1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2" s="59"/>
      <c r="I102" s="59"/>
      <c r="J102" s="10" t="str">
        <f t="shared" si="3"/>
        <v/>
      </c>
      <c r="K102" s="59"/>
      <c r="L1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2" s="10">
        <f>IF(Tableau9[[#This Row],[Qté de lait transformé/jour]]=0,0,BDD!H$3*ROUNDUP(Tableau9[[#This Row],[Qté de lait transformé/jour]]*0.00011/BDD!K$3,0))</f>
        <v>0</v>
      </c>
      <c r="N102" s="16">
        <f t="shared" si="4"/>
        <v>0</v>
      </c>
      <c r="O102" s="29">
        <f>IF(N102=0,0,N102-(IF(Tableau9[[#This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3" spans="1:15" x14ac:dyDescent="0.25">
      <c r="A103" s="58"/>
      <c r="B103" s="59"/>
      <c r="C103" s="59"/>
      <c r="D103" s="65"/>
      <c r="E103" s="59"/>
      <c r="F103" s="59"/>
      <c r="G1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3" s="59"/>
      <c r="I103" s="59"/>
      <c r="J103" s="10" t="str">
        <f t="shared" si="3"/>
        <v/>
      </c>
      <c r="K103" s="59"/>
      <c r="L1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3" s="10">
        <f>IF(Tableau9[[#This Row],[Qté de lait transformé/jour]]=0,0,BDD!H$3*ROUNDUP(Tableau9[[#This Row],[Qté de lait transformé/jour]]*0.00011/BDD!K$3,0))</f>
        <v>0</v>
      </c>
      <c r="N103" s="16">
        <f t="shared" si="4"/>
        <v>0</v>
      </c>
      <c r="O103" s="29">
        <f>IF(N103=0,0,N103-(IF(Tableau9[[#This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4" spans="1:15" x14ac:dyDescent="0.25">
      <c r="A104" s="58"/>
      <c r="B104" s="59"/>
      <c r="C104" s="59"/>
      <c r="D104" s="65"/>
      <c r="E104" s="59"/>
      <c r="F104" s="59"/>
      <c r="G1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4" s="59"/>
      <c r="I104" s="59"/>
      <c r="J104" s="10" t="str">
        <f t="shared" si="3"/>
        <v/>
      </c>
      <c r="K104" s="59"/>
      <c r="L1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4" s="10">
        <f>IF(Tableau9[[#This Row],[Qté de lait transformé/jour]]=0,0,BDD!H$3*ROUNDUP(Tableau9[[#This Row],[Qté de lait transformé/jour]]*0.00011/BDD!K$3,0))</f>
        <v>0</v>
      </c>
      <c r="N104" s="16">
        <f t="shared" si="4"/>
        <v>0</v>
      </c>
      <c r="O104" s="29">
        <f>IF(N104=0,0,N104-(IF(Tableau9[[#This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5" spans="1:15" x14ac:dyDescent="0.25">
      <c r="A105" s="58"/>
      <c r="B105" s="59"/>
      <c r="C105" s="59"/>
      <c r="D105" s="65"/>
      <c r="E105" s="59"/>
      <c r="F105" s="59"/>
      <c r="G1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5" s="59"/>
      <c r="I105" s="59"/>
      <c r="J105" s="10" t="str">
        <f t="shared" si="3"/>
        <v/>
      </c>
      <c r="K105" s="59"/>
      <c r="L1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5" s="10">
        <f>IF(Tableau9[[#This Row],[Qté de lait transformé/jour]]=0,0,BDD!H$3*ROUNDUP(Tableau9[[#This Row],[Qté de lait transformé/jour]]*0.00011/BDD!K$3,0))</f>
        <v>0</v>
      </c>
      <c r="N105" s="16">
        <f t="shared" si="4"/>
        <v>0</v>
      </c>
      <c r="O105" s="29">
        <f>IF(N105=0,0,N105-(IF(Tableau9[[#This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6" spans="1:15" x14ac:dyDescent="0.25">
      <c r="A106" s="58"/>
      <c r="B106" s="59"/>
      <c r="C106" s="59"/>
      <c r="D106" s="65"/>
      <c r="E106" s="59"/>
      <c r="F106" s="59"/>
      <c r="G1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6" s="59"/>
      <c r="I106" s="59"/>
      <c r="J106" s="10" t="str">
        <f t="shared" si="3"/>
        <v/>
      </c>
      <c r="K106" s="59"/>
      <c r="L1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6" s="10">
        <f>IF(Tableau9[[#This Row],[Qté de lait transformé/jour]]=0,0,BDD!H$3*ROUNDUP(Tableau9[[#This Row],[Qté de lait transformé/jour]]*0.00011/BDD!K$3,0))</f>
        <v>0</v>
      </c>
      <c r="N106" s="16">
        <f t="shared" si="4"/>
        <v>0</v>
      </c>
      <c r="O106" s="29">
        <f>IF(N106=0,0,N106-(IF(Tableau9[[#This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7" spans="1:15" x14ac:dyDescent="0.25">
      <c r="A107" s="58"/>
      <c r="B107" s="59"/>
      <c r="C107" s="59"/>
      <c r="D107" s="65"/>
      <c r="E107" s="59"/>
      <c r="F107" s="59"/>
      <c r="G1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7" s="59"/>
      <c r="I107" s="59"/>
      <c r="J107" s="10" t="str">
        <f t="shared" si="3"/>
        <v/>
      </c>
      <c r="K107" s="59"/>
      <c r="L1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7" s="10">
        <f>IF(Tableau9[[#This Row],[Qté de lait transformé/jour]]=0,0,BDD!H$3*ROUNDUP(Tableau9[[#This Row],[Qté de lait transformé/jour]]*0.00011/BDD!K$3,0))</f>
        <v>0</v>
      </c>
      <c r="N107" s="16">
        <f t="shared" si="4"/>
        <v>0</v>
      </c>
      <c r="O107" s="29">
        <f>IF(N107=0,0,N107-(IF(Tableau9[[#This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8" spans="1:15" x14ac:dyDescent="0.25">
      <c r="A108" s="58"/>
      <c r="B108" s="59"/>
      <c r="C108" s="59"/>
      <c r="D108" s="65"/>
      <c r="E108" s="59"/>
      <c r="F108" s="59"/>
      <c r="G1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8" s="59"/>
      <c r="I108" s="59"/>
      <c r="J108" s="10" t="str">
        <f t="shared" si="3"/>
        <v/>
      </c>
      <c r="K108" s="59"/>
      <c r="L1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8" s="10">
        <f>IF(Tableau9[[#This Row],[Qté de lait transformé/jour]]=0,0,BDD!H$3*ROUNDUP(Tableau9[[#This Row],[Qté de lait transformé/jour]]*0.00011/BDD!K$3,0))</f>
        <v>0</v>
      </c>
      <c r="N108" s="16">
        <f t="shared" si="4"/>
        <v>0</v>
      </c>
      <c r="O108" s="29">
        <f>IF(N108=0,0,N108-(IF(Tableau9[[#This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9" spans="1:15" x14ac:dyDescent="0.25">
      <c r="A109" s="58"/>
      <c r="B109" s="59"/>
      <c r="C109" s="59"/>
      <c r="D109" s="65"/>
      <c r="E109" s="59"/>
      <c r="F109" s="59"/>
      <c r="G1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09" s="59"/>
      <c r="I109" s="59"/>
      <c r="J109" s="10" t="str">
        <f t="shared" si="3"/>
        <v/>
      </c>
      <c r="K109" s="59"/>
      <c r="L1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09" s="10">
        <f>IF(Tableau9[[#This Row],[Qté de lait transformé/jour]]=0,0,BDD!H$3*ROUNDUP(Tableau9[[#This Row],[Qté de lait transformé/jour]]*0.00011/BDD!K$3,0))</f>
        <v>0</v>
      </c>
      <c r="N109" s="16">
        <f t="shared" si="4"/>
        <v>0</v>
      </c>
      <c r="O109" s="29">
        <f>IF(N109=0,0,N109-(IF(Tableau9[[#This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0" spans="1:15" x14ac:dyDescent="0.25">
      <c r="A110" s="58"/>
      <c r="B110" s="59"/>
      <c r="C110" s="59"/>
      <c r="D110" s="65"/>
      <c r="E110" s="59"/>
      <c r="F110" s="59"/>
      <c r="G1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0" s="59"/>
      <c r="I110" s="59"/>
      <c r="J110" s="10" t="str">
        <f t="shared" si="3"/>
        <v/>
      </c>
      <c r="K110" s="59"/>
      <c r="L1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0" s="10">
        <f>IF(Tableau9[[#This Row],[Qté de lait transformé/jour]]=0,0,BDD!H$3*ROUNDUP(Tableau9[[#This Row],[Qté de lait transformé/jour]]*0.00011/BDD!K$3,0))</f>
        <v>0</v>
      </c>
      <c r="N110" s="16">
        <f t="shared" si="4"/>
        <v>0</v>
      </c>
      <c r="O110" s="29">
        <f>IF(N110=0,0,N110-(IF(Tableau9[[#This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1" spans="1:15" x14ac:dyDescent="0.25">
      <c r="A111" s="58"/>
      <c r="B111" s="59"/>
      <c r="C111" s="59"/>
      <c r="D111" s="65"/>
      <c r="E111" s="59"/>
      <c r="F111" s="59"/>
      <c r="G1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1" s="59"/>
      <c r="I111" s="59"/>
      <c r="J111" s="10" t="str">
        <f t="shared" si="3"/>
        <v/>
      </c>
      <c r="K111" s="59"/>
      <c r="L1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1" s="10">
        <f>IF(Tableau9[[#This Row],[Qté de lait transformé/jour]]=0,0,BDD!H$3*ROUNDUP(Tableau9[[#This Row],[Qté de lait transformé/jour]]*0.00011/BDD!K$3,0))</f>
        <v>0</v>
      </c>
      <c r="N111" s="16">
        <f t="shared" si="4"/>
        <v>0</v>
      </c>
      <c r="O111" s="29">
        <f>IF(N111=0,0,N111-(IF(Tableau9[[#This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2" spans="1:15" x14ac:dyDescent="0.25">
      <c r="A112" s="58"/>
      <c r="B112" s="59"/>
      <c r="C112" s="59"/>
      <c r="D112" s="65"/>
      <c r="E112" s="59"/>
      <c r="F112" s="59"/>
      <c r="G1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2" s="59"/>
      <c r="I112" s="59"/>
      <c r="J112" s="10" t="str">
        <f t="shared" si="3"/>
        <v/>
      </c>
      <c r="K112" s="59"/>
      <c r="L1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2" s="10">
        <f>IF(Tableau9[[#This Row],[Qté de lait transformé/jour]]=0,0,BDD!H$3*ROUNDUP(Tableau9[[#This Row],[Qté de lait transformé/jour]]*0.00011/BDD!K$3,0))</f>
        <v>0</v>
      </c>
      <c r="N112" s="16">
        <f t="shared" si="4"/>
        <v>0</v>
      </c>
      <c r="O112" s="29">
        <f>IF(N112=0,0,N112-(IF(Tableau9[[#This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3" spans="1:15" x14ac:dyDescent="0.25">
      <c r="A113" s="58"/>
      <c r="B113" s="59"/>
      <c r="C113" s="59"/>
      <c r="D113" s="65"/>
      <c r="E113" s="59"/>
      <c r="F113" s="59"/>
      <c r="G1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3" s="59"/>
      <c r="I113" s="59"/>
      <c r="J113" s="10" t="str">
        <f t="shared" si="3"/>
        <v/>
      </c>
      <c r="K113" s="59"/>
      <c r="L1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3" s="10">
        <f>IF(Tableau9[[#This Row],[Qté de lait transformé/jour]]=0,0,BDD!H$3*ROUNDUP(Tableau9[[#This Row],[Qté de lait transformé/jour]]*0.00011/BDD!K$3,0))</f>
        <v>0</v>
      </c>
      <c r="N113" s="16">
        <f t="shared" si="4"/>
        <v>0</v>
      </c>
      <c r="O113" s="29">
        <f>IF(N113=0,0,N113-(IF(Tableau9[[#This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4" spans="1:15" x14ac:dyDescent="0.25">
      <c r="A114" s="58"/>
      <c r="B114" s="59"/>
      <c r="C114" s="59"/>
      <c r="D114" s="65"/>
      <c r="E114" s="59"/>
      <c r="F114" s="59"/>
      <c r="G1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4" s="59"/>
      <c r="I114" s="59"/>
      <c r="J114" s="10" t="str">
        <f t="shared" si="3"/>
        <v/>
      </c>
      <c r="K114" s="59"/>
      <c r="L1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4" s="10">
        <f>IF(Tableau9[[#This Row],[Qté de lait transformé/jour]]=0,0,BDD!H$3*ROUNDUP(Tableau9[[#This Row],[Qté de lait transformé/jour]]*0.00011/BDD!K$3,0))</f>
        <v>0</v>
      </c>
      <c r="N114" s="16">
        <f t="shared" si="4"/>
        <v>0</v>
      </c>
      <c r="O114" s="29">
        <f>IF(N114=0,0,N114-(IF(Tableau9[[#This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5" spans="1:15" x14ac:dyDescent="0.25">
      <c r="A115" s="58"/>
      <c r="B115" s="59"/>
      <c r="C115" s="59"/>
      <c r="D115" s="65"/>
      <c r="E115" s="59"/>
      <c r="F115" s="59"/>
      <c r="G1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5" s="59"/>
      <c r="I115" s="59"/>
      <c r="J115" s="10" t="str">
        <f t="shared" si="3"/>
        <v/>
      </c>
      <c r="K115" s="59"/>
      <c r="L1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5" s="10">
        <f>IF(Tableau9[[#This Row],[Qté de lait transformé/jour]]=0,0,BDD!H$3*ROUNDUP(Tableau9[[#This Row],[Qté de lait transformé/jour]]*0.00011/BDD!K$3,0))</f>
        <v>0</v>
      </c>
      <c r="N115" s="16">
        <f t="shared" si="4"/>
        <v>0</v>
      </c>
      <c r="O115" s="29">
        <f>IF(N115=0,0,N115-(IF(Tableau9[[#This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6" spans="1:15" x14ac:dyDescent="0.25">
      <c r="A116" s="58"/>
      <c r="B116" s="59"/>
      <c r="C116" s="59"/>
      <c r="D116" s="65"/>
      <c r="E116" s="59"/>
      <c r="F116" s="59"/>
      <c r="G1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6" s="59"/>
      <c r="I116" s="59"/>
      <c r="J116" s="10" t="str">
        <f t="shared" si="3"/>
        <v/>
      </c>
      <c r="K116" s="59"/>
      <c r="L1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6" s="10">
        <f>IF(Tableau9[[#This Row],[Qté de lait transformé/jour]]=0,0,BDD!H$3*ROUNDUP(Tableau9[[#This Row],[Qté de lait transformé/jour]]*0.00011/BDD!K$3,0))</f>
        <v>0</v>
      </c>
      <c r="N116" s="16">
        <f t="shared" si="4"/>
        <v>0</v>
      </c>
      <c r="O116" s="29">
        <f>IF(N116=0,0,N116-(IF(Tableau9[[#This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7" spans="1:15" x14ac:dyDescent="0.25">
      <c r="A117" s="58"/>
      <c r="B117" s="59"/>
      <c r="C117" s="59"/>
      <c r="D117" s="65"/>
      <c r="E117" s="59"/>
      <c r="F117" s="59"/>
      <c r="G1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7" s="59"/>
      <c r="I117" s="59"/>
      <c r="J117" s="10" t="str">
        <f t="shared" si="3"/>
        <v/>
      </c>
      <c r="K117" s="59"/>
      <c r="L1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7" s="10">
        <f>IF(Tableau9[[#This Row],[Qté de lait transformé/jour]]=0,0,BDD!H$3*ROUNDUP(Tableau9[[#This Row],[Qté de lait transformé/jour]]*0.00011/BDD!K$3,0))</f>
        <v>0</v>
      </c>
      <c r="N117" s="16">
        <f t="shared" si="4"/>
        <v>0</v>
      </c>
      <c r="O117" s="29">
        <f>IF(N117=0,0,N117-(IF(Tableau9[[#This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8" spans="1:15" x14ac:dyDescent="0.25">
      <c r="A118" s="58"/>
      <c r="B118" s="59"/>
      <c r="C118" s="59"/>
      <c r="D118" s="65"/>
      <c r="E118" s="59"/>
      <c r="F118" s="59"/>
      <c r="G1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8" s="67"/>
      <c r="I118" s="59"/>
      <c r="J118" s="10" t="str">
        <f t="shared" si="3"/>
        <v/>
      </c>
      <c r="K118" s="59"/>
      <c r="L1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8" s="10">
        <f>IF(Tableau9[[#This Row],[Qté de lait transformé/jour]]=0,0,BDD!H$3*ROUNDUP(Tableau9[[#This Row],[Qté de lait transformé/jour]]*0.00011/BDD!K$3,0))</f>
        <v>0</v>
      </c>
      <c r="N118" s="16">
        <f t="shared" si="4"/>
        <v>0</v>
      </c>
      <c r="O118" s="29">
        <f>IF(N118=0,0,N118-(IF(Tableau9[[#This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19" spans="1:15" x14ac:dyDescent="0.25">
      <c r="A119" s="58"/>
      <c r="B119" s="59"/>
      <c r="C119" s="59"/>
      <c r="D119" s="65"/>
      <c r="E119" s="59"/>
      <c r="F119" s="59"/>
      <c r="G1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19" s="67"/>
      <c r="I119" s="59"/>
      <c r="J119" s="10" t="str">
        <f t="shared" si="3"/>
        <v/>
      </c>
      <c r="K119" s="59"/>
      <c r="L1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19" s="10">
        <f>IF(Tableau9[[#This Row],[Qté de lait transformé/jour]]=0,0,BDD!H$3*ROUNDUP(Tableau9[[#This Row],[Qté de lait transformé/jour]]*0.00011/BDD!K$3,0))</f>
        <v>0</v>
      </c>
      <c r="N119" s="16">
        <f t="shared" si="4"/>
        <v>0</v>
      </c>
      <c r="O119" s="29">
        <f>IF(N119=0,0,N119-(IF(Tableau9[[#This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0" spans="1:15" x14ac:dyDescent="0.25">
      <c r="A120" s="58"/>
      <c r="B120" s="59"/>
      <c r="C120" s="59"/>
      <c r="D120" s="65"/>
      <c r="E120" s="59"/>
      <c r="F120" s="59"/>
      <c r="G1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0" s="67"/>
      <c r="I120" s="59"/>
      <c r="J120" s="10" t="str">
        <f t="shared" si="3"/>
        <v/>
      </c>
      <c r="K120" s="59"/>
      <c r="L1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0" s="10">
        <f>IF(Tableau9[[#This Row],[Qté de lait transformé/jour]]=0,0,BDD!H$3*ROUNDUP(Tableau9[[#This Row],[Qté de lait transformé/jour]]*0.00011/BDD!K$3,0))</f>
        <v>0</v>
      </c>
      <c r="N120" s="16">
        <f t="shared" si="4"/>
        <v>0</v>
      </c>
      <c r="O120" s="29">
        <f>IF(N120=0,0,N120-(IF(Tableau9[[#This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1" spans="1:15" x14ac:dyDescent="0.25">
      <c r="A121" s="58"/>
      <c r="B121" s="59"/>
      <c r="C121" s="59"/>
      <c r="D121" s="65"/>
      <c r="E121" s="59"/>
      <c r="F121" s="59"/>
      <c r="G1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1" s="67"/>
      <c r="I121" s="59"/>
      <c r="J121" s="10" t="str">
        <f t="shared" si="3"/>
        <v/>
      </c>
      <c r="K121" s="59"/>
      <c r="L1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1" s="10">
        <f>IF(Tableau9[[#This Row],[Qté de lait transformé/jour]]=0,0,BDD!H$3*ROUNDUP(Tableau9[[#This Row],[Qté de lait transformé/jour]]*0.00011/BDD!K$3,0))</f>
        <v>0</v>
      </c>
      <c r="N121" s="16">
        <f t="shared" si="4"/>
        <v>0</v>
      </c>
      <c r="O121" s="29">
        <f>IF(N121=0,0,N121-(IF(Tableau9[[#This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2" spans="1:15" x14ac:dyDescent="0.25">
      <c r="A122" s="58"/>
      <c r="B122" s="59"/>
      <c r="C122" s="59"/>
      <c r="D122" s="65"/>
      <c r="E122" s="59"/>
      <c r="F122" s="59"/>
      <c r="G1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2" s="59"/>
      <c r="I122" s="59"/>
      <c r="J122" s="10" t="str">
        <f t="shared" si="3"/>
        <v/>
      </c>
      <c r="K122" s="59"/>
      <c r="L1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2" s="10">
        <f>IF(Tableau9[[#This Row],[Qté de lait transformé/jour]]=0,0,BDD!H$3*ROUNDUP(Tableau9[[#This Row],[Qté de lait transformé/jour]]*0.00011/BDD!K$3,0))</f>
        <v>0</v>
      </c>
      <c r="N122" s="16">
        <f t="shared" si="4"/>
        <v>0</v>
      </c>
      <c r="O122" s="29">
        <f>IF(N122=0,0,N122-(IF(Tableau9[[#This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3" spans="1:15" x14ac:dyDescent="0.25">
      <c r="A123" s="58"/>
      <c r="B123" s="59"/>
      <c r="C123" s="59"/>
      <c r="D123" s="65"/>
      <c r="E123" s="59"/>
      <c r="F123" s="59"/>
      <c r="G1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3" s="59"/>
      <c r="I123" s="59"/>
      <c r="J123" s="10" t="str">
        <f t="shared" si="3"/>
        <v/>
      </c>
      <c r="K123" s="59"/>
      <c r="L1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3" s="10">
        <f>IF(Tableau9[[#This Row],[Qté de lait transformé/jour]]=0,0,BDD!H$3*ROUNDUP(Tableau9[[#This Row],[Qté de lait transformé/jour]]*0.00011/BDD!K$3,0))</f>
        <v>0</v>
      </c>
      <c r="N123" s="16">
        <f t="shared" si="4"/>
        <v>0</v>
      </c>
      <c r="O123" s="29">
        <f>IF(N123=0,0,N123-(IF(Tableau9[[#This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4" spans="1:15" x14ac:dyDescent="0.25">
      <c r="A124" s="58"/>
      <c r="B124" s="59"/>
      <c r="C124" s="59"/>
      <c r="D124" s="65"/>
      <c r="E124" s="59"/>
      <c r="F124" s="59"/>
      <c r="G1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4" s="59"/>
      <c r="I124" s="59"/>
      <c r="J124" s="10" t="str">
        <f t="shared" si="3"/>
        <v/>
      </c>
      <c r="K124" s="59"/>
      <c r="L1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4" s="10">
        <f>IF(Tableau9[[#This Row],[Qté de lait transformé/jour]]=0,0,BDD!H$3*ROUNDUP(Tableau9[[#This Row],[Qté de lait transformé/jour]]*0.00011/BDD!K$3,0))</f>
        <v>0</v>
      </c>
      <c r="N124" s="16">
        <f t="shared" si="4"/>
        <v>0</v>
      </c>
      <c r="O124" s="29">
        <f>IF(N124=0,0,N124-(IF(Tableau9[[#This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5" spans="1:15" x14ac:dyDescent="0.25">
      <c r="A125" s="58"/>
      <c r="B125" s="59"/>
      <c r="C125" s="59"/>
      <c r="D125" s="65"/>
      <c r="E125" s="59"/>
      <c r="F125" s="59"/>
      <c r="G1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5" s="59"/>
      <c r="I125" s="59"/>
      <c r="J125" s="10" t="str">
        <f t="shared" si="3"/>
        <v/>
      </c>
      <c r="K125" s="59"/>
      <c r="L1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5" s="10">
        <f>IF(Tableau9[[#This Row],[Qté de lait transformé/jour]]=0,0,BDD!H$3*ROUNDUP(Tableau9[[#This Row],[Qté de lait transformé/jour]]*0.00011/BDD!K$3,0))</f>
        <v>0</v>
      </c>
      <c r="N125" s="16">
        <f t="shared" si="4"/>
        <v>0</v>
      </c>
      <c r="O125" s="29">
        <f>IF(N125=0,0,N125-(IF(Tableau9[[#This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6" spans="1:15" x14ac:dyDescent="0.25">
      <c r="A126" s="58"/>
      <c r="B126" s="59"/>
      <c r="C126" s="59"/>
      <c r="D126" s="65"/>
      <c r="E126" s="59"/>
      <c r="F126" s="59"/>
      <c r="G1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6" s="59"/>
      <c r="I126" s="59"/>
      <c r="J126" s="10" t="str">
        <f t="shared" si="3"/>
        <v/>
      </c>
      <c r="K126" s="59"/>
      <c r="L1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6" s="10">
        <f>IF(Tableau9[[#This Row],[Qté de lait transformé/jour]]=0,0,BDD!H$3*ROUNDUP(Tableau9[[#This Row],[Qté de lait transformé/jour]]*0.00011/BDD!K$3,0))</f>
        <v>0</v>
      </c>
      <c r="N126" s="16">
        <f t="shared" si="4"/>
        <v>0</v>
      </c>
      <c r="O126" s="29">
        <f>IF(N126=0,0,N126-(IF(Tableau9[[#This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7" spans="1:15" x14ac:dyDescent="0.25">
      <c r="A127" s="58"/>
      <c r="B127" s="59"/>
      <c r="C127" s="59"/>
      <c r="D127" s="65"/>
      <c r="E127" s="59"/>
      <c r="F127" s="59"/>
      <c r="G1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7" s="59"/>
      <c r="I127" s="59"/>
      <c r="J127" s="10" t="str">
        <f t="shared" si="3"/>
        <v/>
      </c>
      <c r="K127" s="59"/>
      <c r="L1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7" s="10">
        <f>IF(Tableau9[[#This Row],[Qté de lait transformé/jour]]=0,0,BDD!H$3*ROUNDUP(Tableau9[[#This Row],[Qté de lait transformé/jour]]*0.00011/BDD!K$3,0))</f>
        <v>0</v>
      </c>
      <c r="N127" s="16">
        <f t="shared" si="4"/>
        <v>0</v>
      </c>
      <c r="O127" s="29">
        <f>IF(N127=0,0,N127-(IF(Tableau9[[#This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8" spans="1:15" x14ac:dyDescent="0.25">
      <c r="A128" s="58"/>
      <c r="B128" s="59"/>
      <c r="C128" s="59"/>
      <c r="D128" s="65"/>
      <c r="E128" s="59"/>
      <c r="F128" s="59"/>
      <c r="G1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8" s="59"/>
      <c r="I128" s="59"/>
      <c r="J128" s="10" t="str">
        <f t="shared" si="3"/>
        <v/>
      </c>
      <c r="K128" s="59"/>
      <c r="L1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8" s="10">
        <f>IF(Tableau9[[#This Row],[Qté de lait transformé/jour]]=0,0,BDD!H$3*ROUNDUP(Tableau9[[#This Row],[Qté de lait transformé/jour]]*0.00011/BDD!K$3,0))</f>
        <v>0</v>
      </c>
      <c r="N128" s="16">
        <f t="shared" si="4"/>
        <v>0</v>
      </c>
      <c r="O128" s="29">
        <f>IF(N128=0,0,N128-(IF(Tableau9[[#This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29" spans="1:15" x14ac:dyDescent="0.25">
      <c r="A129" s="58"/>
      <c r="B129" s="59"/>
      <c r="C129" s="59"/>
      <c r="D129" s="65"/>
      <c r="E129" s="59"/>
      <c r="F129" s="59"/>
      <c r="G1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29" s="59"/>
      <c r="I129" s="59"/>
      <c r="J129" s="10" t="str">
        <f t="shared" si="3"/>
        <v/>
      </c>
      <c r="K129" s="59"/>
      <c r="L1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29" s="10">
        <f>IF(Tableau9[[#This Row],[Qté de lait transformé/jour]]=0,0,BDD!H$3*ROUNDUP(Tableau9[[#This Row],[Qté de lait transformé/jour]]*0.00011/BDD!K$3,0))</f>
        <v>0</v>
      </c>
      <c r="N129" s="16">
        <f t="shared" si="4"/>
        <v>0</v>
      </c>
      <c r="O129" s="29">
        <f>IF(N129=0,0,N129-(IF(Tableau9[[#This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0" spans="1:15" x14ac:dyDescent="0.25">
      <c r="A130" s="58"/>
      <c r="B130" s="59"/>
      <c r="C130" s="59"/>
      <c r="D130" s="65"/>
      <c r="E130" s="59"/>
      <c r="F130" s="59"/>
      <c r="G1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0" s="59"/>
      <c r="I130" s="59"/>
      <c r="J130" s="10" t="str">
        <f t="shared" si="3"/>
        <v/>
      </c>
      <c r="K130" s="59"/>
      <c r="L1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0" s="10">
        <f>IF(Tableau9[[#This Row],[Qté de lait transformé/jour]]=0,0,BDD!H$3*ROUNDUP(Tableau9[[#This Row],[Qté de lait transformé/jour]]*0.00011/BDD!K$3,0))</f>
        <v>0</v>
      </c>
      <c r="N130" s="16">
        <f t="shared" si="4"/>
        <v>0</v>
      </c>
      <c r="O130" s="29">
        <f>IF(N130=0,0,N130-(IF(Tableau9[[#This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1" spans="1:15" x14ac:dyDescent="0.25">
      <c r="A131" s="58"/>
      <c r="B131" s="59"/>
      <c r="C131" s="59"/>
      <c r="D131" s="65"/>
      <c r="E131" s="59"/>
      <c r="F131" s="59"/>
      <c r="G1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1" s="59"/>
      <c r="I131" s="59"/>
      <c r="J131" s="10" t="str">
        <f t="shared" si="3"/>
        <v/>
      </c>
      <c r="K131" s="59"/>
      <c r="L1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1" s="10">
        <f>IF(Tableau9[[#This Row],[Qté de lait transformé/jour]]=0,0,BDD!H$3*ROUNDUP(Tableau9[[#This Row],[Qté de lait transformé/jour]]*0.00011/BDD!K$3,0))</f>
        <v>0</v>
      </c>
      <c r="N131" s="16">
        <f t="shared" si="4"/>
        <v>0</v>
      </c>
      <c r="O131" s="29">
        <f>IF(N131=0,0,N131-(IF(Tableau9[[#This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2" spans="1:15" x14ac:dyDescent="0.25">
      <c r="A132" s="58"/>
      <c r="B132" s="59"/>
      <c r="C132" s="59"/>
      <c r="D132" s="65"/>
      <c r="E132" s="59"/>
      <c r="F132" s="59"/>
      <c r="G1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2" s="59"/>
      <c r="I132" s="59"/>
      <c r="J132" s="10" t="str">
        <f t="shared" si="3"/>
        <v/>
      </c>
      <c r="K132" s="59"/>
      <c r="L1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2" s="10">
        <f>IF(Tableau9[[#This Row],[Qté de lait transformé/jour]]=0,0,BDD!H$3*ROUNDUP(Tableau9[[#This Row],[Qté de lait transformé/jour]]*0.00011/BDD!K$3,0))</f>
        <v>0</v>
      </c>
      <c r="N132" s="16">
        <f t="shared" si="4"/>
        <v>0</v>
      </c>
      <c r="O132" s="29">
        <f>IF(N132=0,0,N132-(IF(Tableau9[[#This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3" spans="1:15" x14ac:dyDescent="0.25">
      <c r="A133" s="58"/>
      <c r="B133" s="59"/>
      <c r="C133" s="59"/>
      <c r="D133" s="65"/>
      <c r="E133" s="59"/>
      <c r="F133" s="59"/>
      <c r="G1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3" s="59"/>
      <c r="I133" s="59"/>
      <c r="J133" s="10" t="str">
        <f t="shared" si="3"/>
        <v/>
      </c>
      <c r="K133" s="59"/>
      <c r="L1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3" s="10">
        <f>IF(Tableau9[[#This Row],[Qté de lait transformé/jour]]=0,0,BDD!H$3*ROUNDUP(Tableau9[[#This Row],[Qté de lait transformé/jour]]*0.00011/BDD!K$3,0))</f>
        <v>0</v>
      </c>
      <c r="N133" s="16">
        <f t="shared" si="4"/>
        <v>0</v>
      </c>
      <c r="O133" s="29">
        <f>IF(N133=0,0,N133-(IF(Tableau9[[#This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4" spans="1:15" x14ac:dyDescent="0.25">
      <c r="A134" s="58"/>
      <c r="B134" s="59"/>
      <c r="C134" s="59"/>
      <c r="D134" s="65"/>
      <c r="E134" s="59"/>
      <c r="F134" s="59"/>
      <c r="G1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4" s="59"/>
      <c r="I134" s="59"/>
      <c r="J134" s="10" t="str">
        <f t="shared" si="3"/>
        <v/>
      </c>
      <c r="K134" s="59"/>
      <c r="L1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4" s="10">
        <f>IF(Tableau9[[#This Row],[Qté de lait transformé/jour]]=0,0,BDD!H$3*ROUNDUP(Tableau9[[#This Row],[Qté de lait transformé/jour]]*0.00011/BDD!K$3,0))</f>
        <v>0</v>
      </c>
      <c r="N134" s="16">
        <f t="shared" si="4"/>
        <v>0</v>
      </c>
      <c r="O134" s="29">
        <f>IF(N134=0,0,N134-(IF(Tableau9[[#This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5" spans="1:15" x14ac:dyDescent="0.25">
      <c r="A135" s="58"/>
      <c r="B135" s="59"/>
      <c r="C135" s="59"/>
      <c r="D135" s="65"/>
      <c r="E135" s="59"/>
      <c r="F135" s="59"/>
      <c r="G1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5" s="59"/>
      <c r="I135" s="59"/>
      <c r="J135" s="10" t="str">
        <f t="shared" si="3"/>
        <v/>
      </c>
      <c r="K135" s="59"/>
      <c r="L1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5" s="10">
        <f>IF(Tableau9[[#This Row],[Qté de lait transformé/jour]]=0,0,BDD!H$3*ROUNDUP(Tableau9[[#This Row],[Qté de lait transformé/jour]]*0.00011/BDD!K$3,0))</f>
        <v>0</v>
      </c>
      <c r="N135" s="16">
        <f t="shared" si="4"/>
        <v>0</v>
      </c>
      <c r="O135" s="29">
        <f>IF(N135=0,0,N135-(IF(Tableau9[[#This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6" spans="1:15" x14ac:dyDescent="0.25">
      <c r="A136" s="58"/>
      <c r="B136" s="59"/>
      <c r="C136" s="59"/>
      <c r="D136" s="65"/>
      <c r="E136" s="59"/>
      <c r="F136" s="59"/>
      <c r="G1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6" s="59"/>
      <c r="I136" s="59"/>
      <c r="J136" s="10" t="str">
        <f t="shared" si="3"/>
        <v/>
      </c>
      <c r="K136" s="59"/>
      <c r="L1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6" s="10">
        <f>IF(Tableau9[[#This Row],[Qté de lait transformé/jour]]=0,0,BDD!H$3*ROUNDUP(Tableau9[[#This Row],[Qté de lait transformé/jour]]*0.00011/BDD!K$3,0))</f>
        <v>0</v>
      </c>
      <c r="N136" s="16">
        <f t="shared" si="4"/>
        <v>0</v>
      </c>
      <c r="O136" s="29">
        <f>IF(N136=0,0,N136-(IF(Tableau9[[#This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7" spans="1:15" x14ac:dyDescent="0.25">
      <c r="A137" s="58"/>
      <c r="B137" s="59"/>
      <c r="C137" s="59"/>
      <c r="D137" s="65"/>
      <c r="E137" s="59"/>
      <c r="F137" s="59"/>
      <c r="G1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7" s="59"/>
      <c r="I137" s="59"/>
      <c r="J137" s="10" t="str">
        <f t="shared" si="3"/>
        <v/>
      </c>
      <c r="K137" s="59"/>
      <c r="L1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7" s="10">
        <f>IF(Tableau9[[#This Row],[Qté de lait transformé/jour]]=0,0,BDD!H$3*ROUNDUP(Tableau9[[#This Row],[Qté de lait transformé/jour]]*0.00011/BDD!K$3,0))</f>
        <v>0</v>
      </c>
      <c r="N137" s="16">
        <f t="shared" si="4"/>
        <v>0</v>
      </c>
      <c r="O137" s="29">
        <f>IF(N137=0,0,N137-(IF(Tableau9[[#This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8" spans="1:15" x14ac:dyDescent="0.25">
      <c r="A138" s="58"/>
      <c r="B138" s="59"/>
      <c r="C138" s="59"/>
      <c r="D138" s="65"/>
      <c r="E138" s="59"/>
      <c r="F138" s="59"/>
      <c r="G1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8" s="59"/>
      <c r="I138" s="59"/>
      <c r="J138" s="10" t="str">
        <f t="shared" si="3"/>
        <v/>
      </c>
      <c r="K138" s="59"/>
      <c r="L1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8" s="10">
        <f>IF(Tableau9[[#This Row],[Qté de lait transformé/jour]]=0,0,BDD!H$3*ROUNDUP(Tableau9[[#This Row],[Qté de lait transformé/jour]]*0.00011/BDD!K$3,0))</f>
        <v>0</v>
      </c>
      <c r="N138" s="16">
        <f t="shared" si="4"/>
        <v>0</v>
      </c>
      <c r="O138" s="29">
        <f>IF(N138=0,0,N138-(IF(Tableau9[[#This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39" spans="1:15" x14ac:dyDescent="0.25">
      <c r="A139" s="58"/>
      <c r="B139" s="59"/>
      <c r="C139" s="59"/>
      <c r="D139" s="65"/>
      <c r="E139" s="59"/>
      <c r="F139" s="59"/>
      <c r="G1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39" s="59"/>
      <c r="I139" s="59"/>
      <c r="J139" s="10" t="str">
        <f t="shared" si="3"/>
        <v/>
      </c>
      <c r="K139" s="59"/>
      <c r="L1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39" s="10">
        <f>IF(Tableau9[[#This Row],[Qté de lait transformé/jour]]=0,0,BDD!H$3*ROUNDUP(Tableau9[[#This Row],[Qté de lait transformé/jour]]*0.00011/BDD!K$3,0))</f>
        <v>0</v>
      </c>
      <c r="N139" s="16">
        <f t="shared" si="4"/>
        <v>0</v>
      </c>
      <c r="O139" s="29">
        <f>IF(N139=0,0,N139-(IF(Tableau9[[#This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0" spans="1:15" x14ac:dyDescent="0.25">
      <c r="A140" s="58"/>
      <c r="B140" s="59"/>
      <c r="C140" s="59"/>
      <c r="D140" s="65"/>
      <c r="E140" s="59"/>
      <c r="F140" s="59"/>
      <c r="G1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0" s="59"/>
      <c r="I140" s="59"/>
      <c r="J140" s="10" t="str">
        <f t="shared" si="3"/>
        <v/>
      </c>
      <c r="K140" s="59"/>
      <c r="L1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0" s="10">
        <f>IF(Tableau9[[#This Row],[Qté de lait transformé/jour]]=0,0,BDD!H$3*ROUNDUP(Tableau9[[#This Row],[Qté de lait transformé/jour]]*0.00011/BDD!K$3,0))</f>
        <v>0</v>
      </c>
      <c r="N140" s="16">
        <f t="shared" si="4"/>
        <v>0</v>
      </c>
      <c r="O140" s="29">
        <f>IF(N140=0,0,N140-(IF(Tableau9[[#This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1" spans="1:15" x14ac:dyDescent="0.25">
      <c r="A141" s="58"/>
      <c r="B141" s="59"/>
      <c r="C141" s="59"/>
      <c r="D141" s="65"/>
      <c r="E141" s="59"/>
      <c r="F141" s="59"/>
      <c r="G1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1" s="59"/>
      <c r="I141" s="59"/>
      <c r="J141" s="10" t="str">
        <f t="shared" ref="J141:J204" si="5">IF(IF(C141="",0,IF(C141="yaourt",H141,IF(OR(C141="poudre de lait",C141="fromage"),H141/0.1,IF(OR(C141="lait UHT",C141="lait pasteurisé"),H141*0.9,""))))=0,"",ROUND((IF(C141="yaourt",H141,IF(OR(C141="poudre de lait",C141="fromage"),H141/0.1,IF(OR(C141="lait UHT",C141="lait pasteurisé"),H141*0.9,"")))/E141),2))</f>
        <v/>
      </c>
      <c r="K141" s="59"/>
      <c r="L1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1" s="10">
        <f>IF(Tableau9[[#This Row],[Qté de lait transformé/jour]]=0,0,BDD!H$3*ROUNDUP(Tableau9[[#This Row],[Qté de lait transformé/jour]]*0.00011/BDD!K$3,0))</f>
        <v>0</v>
      </c>
      <c r="N141" s="16">
        <f t="shared" si="4"/>
        <v>0</v>
      </c>
      <c r="O141" s="29">
        <f>IF(N141=0,0,N141-(IF(Tableau9[[#This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2" spans="1:15" x14ac:dyDescent="0.25">
      <c r="A142" s="58"/>
      <c r="B142" s="59"/>
      <c r="C142" s="59"/>
      <c r="D142" s="65"/>
      <c r="E142" s="59"/>
      <c r="F142" s="59"/>
      <c r="G1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2" s="59"/>
      <c r="I142" s="59"/>
      <c r="J142" s="10" t="str">
        <f t="shared" si="5"/>
        <v/>
      </c>
      <c r="K142" s="59"/>
      <c r="L1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2" s="10">
        <f>IF(Tableau9[[#This Row],[Qté de lait transformé/jour]]=0,0,BDD!H$3*ROUNDUP(Tableau9[[#This Row],[Qté de lait transformé/jour]]*0.00011/BDD!K$3,0))</f>
        <v>0</v>
      </c>
      <c r="N142" s="16">
        <f t="shared" ref="N142:N205" si="6">IF(I142="",0,H142*I142)</f>
        <v>0</v>
      </c>
      <c r="O142" s="29">
        <f>IF(N142=0,0,N142-(IF(Tableau9[[#This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3" spans="1:15" x14ac:dyDescent="0.25">
      <c r="A143" s="58"/>
      <c r="B143" s="59"/>
      <c r="C143" s="59"/>
      <c r="D143" s="65"/>
      <c r="E143" s="59"/>
      <c r="F143" s="59"/>
      <c r="G1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3" s="59"/>
      <c r="I143" s="59"/>
      <c r="J143" s="10" t="str">
        <f t="shared" si="5"/>
        <v/>
      </c>
      <c r="K143" s="59"/>
      <c r="L1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3" s="10">
        <f>IF(Tableau9[[#This Row],[Qté de lait transformé/jour]]=0,0,BDD!H$3*ROUNDUP(Tableau9[[#This Row],[Qté de lait transformé/jour]]*0.00011/BDD!K$3,0))</f>
        <v>0</v>
      </c>
      <c r="N143" s="16">
        <f t="shared" si="6"/>
        <v>0</v>
      </c>
      <c r="O143" s="29">
        <f>IF(N143=0,0,N143-(IF(Tableau9[[#This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4" spans="1:15" x14ac:dyDescent="0.25">
      <c r="A144" s="58"/>
      <c r="B144" s="59"/>
      <c r="C144" s="59"/>
      <c r="D144" s="65"/>
      <c r="E144" s="59"/>
      <c r="F144" s="59"/>
      <c r="G1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4" s="59"/>
      <c r="I144" s="59"/>
      <c r="J144" s="10" t="str">
        <f t="shared" si="5"/>
        <v/>
      </c>
      <c r="K144" s="59"/>
      <c r="L1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4" s="10">
        <f>IF(Tableau9[[#This Row],[Qté de lait transformé/jour]]=0,0,BDD!H$3*ROUNDUP(Tableau9[[#This Row],[Qté de lait transformé/jour]]*0.00011/BDD!K$3,0))</f>
        <v>0</v>
      </c>
      <c r="N144" s="16">
        <f t="shared" si="6"/>
        <v>0</v>
      </c>
      <c r="O144" s="29">
        <f>IF(N144=0,0,N144-(IF(Tableau9[[#This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5" spans="1:15" x14ac:dyDescent="0.25">
      <c r="A145" s="58"/>
      <c r="B145" s="59"/>
      <c r="C145" s="59"/>
      <c r="D145" s="65"/>
      <c r="E145" s="59"/>
      <c r="F145" s="59"/>
      <c r="G1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5" s="59"/>
      <c r="I145" s="59"/>
      <c r="J145" s="10" t="str">
        <f t="shared" si="5"/>
        <v/>
      </c>
      <c r="K145" s="59"/>
      <c r="L1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5" s="10">
        <f>IF(Tableau9[[#This Row],[Qté de lait transformé/jour]]=0,0,BDD!H$3*ROUNDUP(Tableau9[[#This Row],[Qté de lait transformé/jour]]*0.00011/BDD!K$3,0))</f>
        <v>0</v>
      </c>
      <c r="N145" s="16">
        <f t="shared" si="6"/>
        <v>0</v>
      </c>
      <c r="O145" s="29">
        <f>IF(N145=0,0,N145-(IF(Tableau9[[#This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6" spans="1:15" x14ac:dyDescent="0.25">
      <c r="A146" s="58"/>
      <c r="B146" s="59"/>
      <c r="C146" s="59"/>
      <c r="D146" s="65"/>
      <c r="E146" s="59"/>
      <c r="F146" s="59"/>
      <c r="G1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6" s="59"/>
      <c r="I146" s="59"/>
      <c r="J146" s="10" t="str">
        <f t="shared" si="5"/>
        <v/>
      </c>
      <c r="K146" s="59"/>
      <c r="L1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6" s="10">
        <f>IF(Tableau9[[#This Row],[Qté de lait transformé/jour]]=0,0,BDD!H$3*ROUNDUP(Tableau9[[#This Row],[Qté de lait transformé/jour]]*0.00011/BDD!K$3,0))</f>
        <v>0</v>
      </c>
      <c r="N146" s="16">
        <f t="shared" si="6"/>
        <v>0</v>
      </c>
      <c r="O146" s="29">
        <f>IF(N146=0,0,N146-(IF(Tableau9[[#This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7" spans="1:15" x14ac:dyDescent="0.25">
      <c r="A147" s="58"/>
      <c r="B147" s="59"/>
      <c r="C147" s="59"/>
      <c r="D147" s="65"/>
      <c r="E147" s="59"/>
      <c r="F147" s="59"/>
      <c r="G1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7" s="59"/>
      <c r="I147" s="59"/>
      <c r="J147" s="10" t="str">
        <f t="shared" si="5"/>
        <v/>
      </c>
      <c r="K147" s="59"/>
      <c r="L1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7" s="10">
        <f>IF(Tableau9[[#This Row],[Qté de lait transformé/jour]]=0,0,BDD!H$3*ROUNDUP(Tableau9[[#This Row],[Qté de lait transformé/jour]]*0.00011/BDD!K$3,0))</f>
        <v>0</v>
      </c>
      <c r="N147" s="16">
        <f t="shared" si="6"/>
        <v>0</v>
      </c>
      <c r="O147" s="29">
        <f>IF(N147=0,0,N147-(IF(Tableau9[[#This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8" spans="1:15" x14ac:dyDescent="0.25">
      <c r="A148" s="58"/>
      <c r="B148" s="59"/>
      <c r="C148" s="59"/>
      <c r="D148" s="65"/>
      <c r="E148" s="59"/>
      <c r="F148" s="59"/>
      <c r="G1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8" s="59"/>
      <c r="I148" s="59"/>
      <c r="J148" s="10" t="str">
        <f t="shared" si="5"/>
        <v/>
      </c>
      <c r="K148" s="59"/>
      <c r="L1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8" s="10">
        <f>IF(Tableau9[[#This Row],[Qté de lait transformé/jour]]=0,0,BDD!H$3*ROUNDUP(Tableau9[[#This Row],[Qté de lait transformé/jour]]*0.00011/BDD!K$3,0))</f>
        <v>0</v>
      </c>
      <c r="N148" s="16">
        <f t="shared" si="6"/>
        <v>0</v>
      </c>
      <c r="O148" s="29">
        <f>IF(N148=0,0,N148-(IF(Tableau9[[#This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49" spans="1:15" x14ac:dyDescent="0.25">
      <c r="A149" s="58"/>
      <c r="B149" s="59"/>
      <c r="C149" s="59"/>
      <c r="D149" s="65"/>
      <c r="E149" s="59"/>
      <c r="F149" s="59"/>
      <c r="G1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49" s="59"/>
      <c r="I149" s="59"/>
      <c r="J149" s="10" t="str">
        <f t="shared" si="5"/>
        <v/>
      </c>
      <c r="K149" s="59"/>
      <c r="L1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49" s="10">
        <f>IF(Tableau9[[#This Row],[Qté de lait transformé/jour]]=0,0,BDD!H$3*ROUNDUP(Tableau9[[#This Row],[Qté de lait transformé/jour]]*0.00011/BDD!K$3,0))</f>
        <v>0</v>
      </c>
      <c r="N149" s="16">
        <f t="shared" si="6"/>
        <v>0</v>
      </c>
      <c r="O149" s="29">
        <f>IF(N149=0,0,N149-(IF(Tableau9[[#This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0" spans="1:15" x14ac:dyDescent="0.25">
      <c r="A150" s="58"/>
      <c r="B150" s="59"/>
      <c r="C150" s="59"/>
      <c r="D150" s="65"/>
      <c r="E150" s="59"/>
      <c r="F150" s="59"/>
      <c r="G1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0" s="59"/>
      <c r="I150" s="59"/>
      <c r="J150" s="10" t="str">
        <f t="shared" si="5"/>
        <v/>
      </c>
      <c r="K150" s="59"/>
      <c r="L1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0" s="10">
        <f>IF(Tableau9[[#This Row],[Qté de lait transformé/jour]]=0,0,BDD!H$3*ROUNDUP(Tableau9[[#This Row],[Qté de lait transformé/jour]]*0.00011/BDD!K$3,0))</f>
        <v>0</v>
      </c>
      <c r="N150" s="16">
        <f t="shared" si="6"/>
        <v>0</v>
      </c>
      <c r="O150" s="29">
        <f>IF(N150=0,0,N150-(IF(Tableau9[[#This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1" spans="1:15" x14ac:dyDescent="0.25">
      <c r="A151" s="58"/>
      <c r="B151" s="59"/>
      <c r="C151" s="59"/>
      <c r="D151" s="65"/>
      <c r="E151" s="59"/>
      <c r="F151" s="59"/>
      <c r="G1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1" s="59"/>
      <c r="I151" s="59"/>
      <c r="J151" s="10" t="str">
        <f t="shared" si="5"/>
        <v/>
      </c>
      <c r="K151" s="59"/>
      <c r="L1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1" s="10">
        <f>IF(Tableau9[[#This Row],[Qté de lait transformé/jour]]=0,0,BDD!H$3*ROUNDUP(Tableau9[[#This Row],[Qté de lait transformé/jour]]*0.00011/BDD!K$3,0))</f>
        <v>0</v>
      </c>
      <c r="N151" s="16">
        <f t="shared" si="6"/>
        <v>0</v>
      </c>
      <c r="O151" s="29">
        <f>IF(N151=0,0,N151-(IF(Tableau9[[#This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2" spans="1:15" x14ac:dyDescent="0.25">
      <c r="A152" s="58"/>
      <c r="B152" s="59"/>
      <c r="C152" s="59"/>
      <c r="D152" s="65"/>
      <c r="E152" s="59"/>
      <c r="F152" s="59"/>
      <c r="G1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2" s="59"/>
      <c r="I152" s="59"/>
      <c r="J152" s="10" t="str">
        <f t="shared" si="5"/>
        <v/>
      </c>
      <c r="K152" s="59"/>
      <c r="L1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2" s="10">
        <f>IF(Tableau9[[#This Row],[Qté de lait transformé/jour]]=0,0,BDD!H$3*ROUNDUP(Tableau9[[#This Row],[Qté de lait transformé/jour]]*0.00011/BDD!K$3,0))</f>
        <v>0</v>
      </c>
      <c r="N152" s="16">
        <f t="shared" si="6"/>
        <v>0</v>
      </c>
      <c r="O152" s="29">
        <f>IF(N152=0,0,N152-(IF(Tableau9[[#This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3" spans="1:15" x14ac:dyDescent="0.25">
      <c r="A153" s="58"/>
      <c r="B153" s="59"/>
      <c r="C153" s="59"/>
      <c r="D153" s="65"/>
      <c r="E153" s="59"/>
      <c r="F153" s="59"/>
      <c r="G1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3" s="59"/>
      <c r="I153" s="59"/>
      <c r="J153" s="10" t="str">
        <f t="shared" si="5"/>
        <v/>
      </c>
      <c r="K153" s="59"/>
      <c r="L1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3" s="10">
        <f>IF(Tableau9[[#This Row],[Qté de lait transformé/jour]]=0,0,BDD!H$3*ROUNDUP(Tableau9[[#This Row],[Qté de lait transformé/jour]]*0.00011/BDD!K$3,0))</f>
        <v>0</v>
      </c>
      <c r="N153" s="16">
        <f t="shared" si="6"/>
        <v>0</v>
      </c>
      <c r="O153" s="29">
        <f>IF(N153=0,0,N153-(IF(Tableau9[[#This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4" spans="1:15" x14ac:dyDescent="0.25">
      <c r="A154" s="58"/>
      <c r="B154" s="59"/>
      <c r="C154" s="59"/>
      <c r="D154" s="65"/>
      <c r="E154" s="59"/>
      <c r="F154" s="59"/>
      <c r="G1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4" s="59"/>
      <c r="I154" s="59"/>
      <c r="J154" s="10" t="str">
        <f t="shared" si="5"/>
        <v/>
      </c>
      <c r="K154" s="59"/>
      <c r="L1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4" s="10">
        <f>IF(Tableau9[[#This Row],[Qté de lait transformé/jour]]=0,0,BDD!H$3*ROUNDUP(Tableau9[[#This Row],[Qté de lait transformé/jour]]*0.00011/BDD!K$3,0))</f>
        <v>0</v>
      </c>
      <c r="N154" s="16">
        <f t="shared" si="6"/>
        <v>0</v>
      </c>
      <c r="O154" s="29">
        <f>IF(N154=0,0,N154-(IF(Tableau9[[#This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5" spans="1:15" x14ac:dyDescent="0.25">
      <c r="A155" s="58"/>
      <c r="B155" s="59"/>
      <c r="C155" s="59"/>
      <c r="D155" s="65"/>
      <c r="E155" s="59"/>
      <c r="F155" s="59"/>
      <c r="G1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5" s="59"/>
      <c r="I155" s="59"/>
      <c r="J155" s="10" t="str">
        <f t="shared" si="5"/>
        <v/>
      </c>
      <c r="K155" s="59"/>
      <c r="L1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5" s="10">
        <f>IF(Tableau9[[#This Row],[Qté de lait transformé/jour]]=0,0,BDD!H$3*ROUNDUP(Tableau9[[#This Row],[Qté de lait transformé/jour]]*0.00011/BDD!K$3,0))</f>
        <v>0</v>
      </c>
      <c r="N155" s="16">
        <f t="shared" si="6"/>
        <v>0</v>
      </c>
      <c r="O155" s="29">
        <f>IF(N155=0,0,N155-(IF(Tableau9[[#This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6" spans="1:15" x14ac:dyDescent="0.25">
      <c r="A156" s="58"/>
      <c r="B156" s="59"/>
      <c r="C156" s="59"/>
      <c r="D156" s="65"/>
      <c r="E156" s="59"/>
      <c r="F156" s="59"/>
      <c r="G1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6" s="59"/>
      <c r="I156" s="59"/>
      <c r="J156" s="10" t="str">
        <f t="shared" si="5"/>
        <v/>
      </c>
      <c r="K156" s="59"/>
      <c r="L1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6" s="10">
        <f>IF(Tableau9[[#This Row],[Qté de lait transformé/jour]]=0,0,BDD!H$3*ROUNDUP(Tableau9[[#This Row],[Qté de lait transformé/jour]]*0.00011/BDD!K$3,0))</f>
        <v>0</v>
      </c>
      <c r="N156" s="16">
        <f t="shared" si="6"/>
        <v>0</v>
      </c>
      <c r="O156" s="29">
        <f>IF(N156=0,0,N156-(IF(Tableau9[[#This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7" spans="1:15" x14ac:dyDescent="0.25">
      <c r="A157" s="58"/>
      <c r="B157" s="59"/>
      <c r="C157" s="59"/>
      <c r="D157" s="65"/>
      <c r="E157" s="59"/>
      <c r="F157" s="59"/>
      <c r="G1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7" s="59"/>
      <c r="I157" s="59"/>
      <c r="J157" s="10" t="str">
        <f t="shared" si="5"/>
        <v/>
      </c>
      <c r="K157" s="59"/>
      <c r="L1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7" s="10">
        <f>IF(Tableau9[[#This Row],[Qté de lait transformé/jour]]=0,0,BDD!H$3*ROUNDUP(Tableau9[[#This Row],[Qté de lait transformé/jour]]*0.00011/BDD!K$3,0))</f>
        <v>0</v>
      </c>
      <c r="N157" s="16">
        <f t="shared" si="6"/>
        <v>0</v>
      </c>
      <c r="O157" s="29">
        <f>IF(N157=0,0,N157-(IF(Tableau9[[#This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8" spans="1:15" x14ac:dyDescent="0.25">
      <c r="A158" s="58"/>
      <c r="B158" s="59"/>
      <c r="C158" s="59"/>
      <c r="D158" s="65"/>
      <c r="E158" s="59"/>
      <c r="F158" s="59"/>
      <c r="G1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8" s="59"/>
      <c r="I158" s="59"/>
      <c r="J158" s="10" t="str">
        <f t="shared" si="5"/>
        <v/>
      </c>
      <c r="K158" s="59"/>
      <c r="L1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8" s="10">
        <f>IF(Tableau9[[#This Row],[Qté de lait transformé/jour]]=0,0,BDD!H$3*ROUNDUP(Tableau9[[#This Row],[Qté de lait transformé/jour]]*0.00011/BDD!K$3,0))</f>
        <v>0</v>
      </c>
      <c r="N158" s="16">
        <f t="shared" si="6"/>
        <v>0</v>
      </c>
      <c r="O158" s="29">
        <f>IF(N158=0,0,N158-(IF(Tableau9[[#This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59" spans="1:15" x14ac:dyDescent="0.25">
      <c r="A159" s="58"/>
      <c r="B159" s="59"/>
      <c r="C159" s="59"/>
      <c r="D159" s="65"/>
      <c r="E159" s="59"/>
      <c r="F159" s="59"/>
      <c r="G1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59" s="59"/>
      <c r="I159" s="59"/>
      <c r="J159" s="10" t="str">
        <f t="shared" si="5"/>
        <v/>
      </c>
      <c r="K159" s="59"/>
      <c r="L1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59" s="10">
        <f>IF(Tableau9[[#This Row],[Qté de lait transformé/jour]]=0,0,BDD!H$3*ROUNDUP(Tableau9[[#This Row],[Qté de lait transformé/jour]]*0.00011/BDD!K$3,0))</f>
        <v>0</v>
      </c>
      <c r="N159" s="16">
        <f t="shared" si="6"/>
        <v>0</v>
      </c>
      <c r="O159" s="29">
        <f>IF(N159=0,0,N159-(IF(Tableau9[[#This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0" spans="1:15" x14ac:dyDescent="0.25">
      <c r="A160" s="58"/>
      <c r="B160" s="59"/>
      <c r="C160" s="59"/>
      <c r="D160" s="65"/>
      <c r="E160" s="59"/>
      <c r="F160" s="59"/>
      <c r="G1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0" s="59"/>
      <c r="I160" s="59"/>
      <c r="J160" s="10" t="str">
        <f t="shared" si="5"/>
        <v/>
      </c>
      <c r="K160" s="59"/>
      <c r="L1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0" s="10">
        <f>IF(Tableau9[[#This Row],[Qté de lait transformé/jour]]=0,0,BDD!H$3*ROUNDUP(Tableau9[[#This Row],[Qté de lait transformé/jour]]*0.00011/BDD!K$3,0))</f>
        <v>0</v>
      </c>
      <c r="N160" s="16">
        <f t="shared" si="6"/>
        <v>0</v>
      </c>
      <c r="O160" s="29">
        <f>IF(N160=0,0,N160-(IF(Tableau9[[#This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1" spans="1:15" x14ac:dyDescent="0.25">
      <c r="A161" s="58"/>
      <c r="B161" s="59"/>
      <c r="C161" s="59"/>
      <c r="D161" s="65"/>
      <c r="E161" s="59"/>
      <c r="F161" s="59"/>
      <c r="G1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1" s="59"/>
      <c r="I161" s="59"/>
      <c r="J161" s="10" t="str">
        <f t="shared" si="5"/>
        <v/>
      </c>
      <c r="K161" s="59"/>
      <c r="L1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1" s="10">
        <f>IF(Tableau9[[#This Row],[Qté de lait transformé/jour]]=0,0,BDD!H$3*ROUNDUP(Tableau9[[#This Row],[Qté de lait transformé/jour]]*0.00011/BDD!K$3,0))</f>
        <v>0</v>
      </c>
      <c r="N161" s="16">
        <f t="shared" si="6"/>
        <v>0</v>
      </c>
      <c r="O161" s="29">
        <f>IF(N161=0,0,N161-(IF(Tableau9[[#This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2" spans="1:15" x14ac:dyDescent="0.25">
      <c r="A162" s="58"/>
      <c r="B162" s="59"/>
      <c r="C162" s="59"/>
      <c r="D162" s="65"/>
      <c r="E162" s="59"/>
      <c r="F162" s="59"/>
      <c r="G1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2" s="59"/>
      <c r="I162" s="59"/>
      <c r="J162" s="10" t="str">
        <f t="shared" si="5"/>
        <v/>
      </c>
      <c r="K162" s="59"/>
      <c r="L1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2" s="10">
        <f>IF(Tableau9[[#This Row],[Qté de lait transformé/jour]]=0,0,BDD!H$3*ROUNDUP(Tableau9[[#This Row],[Qté de lait transformé/jour]]*0.00011/BDD!K$3,0))</f>
        <v>0</v>
      </c>
      <c r="N162" s="16">
        <f t="shared" si="6"/>
        <v>0</v>
      </c>
      <c r="O162" s="29">
        <f>IF(N162=0,0,N162-(IF(Tableau9[[#This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3" spans="1:15" x14ac:dyDescent="0.25">
      <c r="A163" s="58"/>
      <c r="B163" s="59"/>
      <c r="C163" s="59"/>
      <c r="D163" s="65"/>
      <c r="E163" s="59"/>
      <c r="F163" s="59"/>
      <c r="G1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3" s="59"/>
      <c r="I163" s="59"/>
      <c r="J163" s="10" t="str">
        <f t="shared" si="5"/>
        <v/>
      </c>
      <c r="K163" s="59"/>
      <c r="L1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3" s="10">
        <f>IF(Tableau9[[#This Row],[Qté de lait transformé/jour]]=0,0,BDD!H$3*ROUNDUP(Tableau9[[#This Row],[Qté de lait transformé/jour]]*0.00011/BDD!K$3,0))</f>
        <v>0</v>
      </c>
      <c r="N163" s="16">
        <f t="shared" si="6"/>
        <v>0</v>
      </c>
      <c r="O163" s="29">
        <f>IF(N163=0,0,N163-(IF(Tableau9[[#This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4" spans="1:15" x14ac:dyDescent="0.25">
      <c r="A164" s="58"/>
      <c r="B164" s="59"/>
      <c r="C164" s="59"/>
      <c r="D164" s="65"/>
      <c r="E164" s="59"/>
      <c r="F164" s="59"/>
      <c r="G1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4" s="59"/>
      <c r="I164" s="59"/>
      <c r="J164" s="10" t="str">
        <f t="shared" si="5"/>
        <v/>
      </c>
      <c r="K164" s="59"/>
      <c r="L1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4" s="10">
        <f>IF(Tableau9[[#This Row],[Qté de lait transformé/jour]]=0,0,BDD!H$3*ROUNDUP(Tableau9[[#This Row],[Qté de lait transformé/jour]]*0.00011/BDD!K$3,0))</f>
        <v>0</v>
      </c>
      <c r="N164" s="16">
        <f t="shared" si="6"/>
        <v>0</v>
      </c>
      <c r="O164" s="29">
        <f>IF(N164=0,0,N164-(IF(Tableau9[[#This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5" spans="1:15" x14ac:dyDescent="0.25">
      <c r="A165" s="58"/>
      <c r="B165" s="59"/>
      <c r="C165" s="59"/>
      <c r="D165" s="65"/>
      <c r="E165" s="59"/>
      <c r="F165" s="59"/>
      <c r="G1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5" s="59"/>
      <c r="I165" s="59"/>
      <c r="J165" s="10" t="str">
        <f t="shared" si="5"/>
        <v/>
      </c>
      <c r="K165" s="59"/>
      <c r="L1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5" s="10">
        <f>IF(Tableau9[[#This Row],[Qté de lait transformé/jour]]=0,0,BDD!H$3*ROUNDUP(Tableau9[[#This Row],[Qté de lait transformé/jour]]*0.00011/BDD!K$3,0))</f>
        <v>0</v>
      </c>
      <c r="N165" s="16">
        <f t="shared" si="6"/>
        <v>0</v>
      </c>
      <c r="O165" s="29">
        <f>IF(N165=0,0,N165-(IF(Tableau9[[#This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6" spans="1:15" x14ac:dyDescent="0.25">
      <c r="A166" s="58"/>
      <c r="B166" s="59"/>
      <c r="C166" s="59"/>
      <c r="D166" s="65"/>
      <c r="E166" s="59"/>
      <c r="F166" s="59"/>
      <c r="G1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6" s="59"/>
      <c r="I166" s="59"/>
      <c r="J166" s="10" t="str">
        <f t="shared" si="5"/>
        <v/>
      </c>
      <c r="K166" s="59"/>
      <c r="L1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6" s="10">
        <f>IF(Tableau9[[#This Row],[Qté de lait transformé/jour]]=0,0,BDD!H$3*ROUNDUP(Tableau9[[#This Row],[Qté de lait transformé/jour]]*0.00011/BDD!K$3,0))</f>
        <v>0</v>
      </c>
      <c r="N166" s="16">
        <f t="shared" si="6"/>
        <v>0</v>
      </c>
      <c r="O166" s="29">
        <f>IF(N166=0,0,N166-(IF(Tableau9[[#This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7" spans="1:15" x14ac:dyDescent="0.25">
      <c r="A167" s="58"/>
      <c r="B167" s="59"/>
      <c r="C167" s="59"/>
      <c r="D167" s="65"/>
      <c r="E167" s="59"/>
      <c r="F167" s="59"/>
      <c r="G1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7" s="59"/>
      <c r="I167" s="59"/>
      <c r="J167" s="10" t="str">
        <f t="shared" si="5"/>
        <v/>
      </c>
      <c r="K167" s="59"/>
      <c r="L1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7" s="10">
        <f>IF(Tableau9[[#This Row],[Qté de lait transformé/jour]]=0,0,BDD!H$3*ROUNDUP(Tableau9[[#This Row],[Qté de lait transformé/jour]]*0.00011/BDD!K$3,0))</f>
        <v>0</v>
      </c>
      <c r="N167" s="16">
        <f t="shared" si="6"/>
        <v>0</v>
      </c>
      <c r="O167" s="29">
        <f>IF(N167=0,0,N167-(IF(Tableau9[[#This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8" spans="1:15" x14ac:dyDescent="0.25">
      <c r="A168" s="58"/>
      <c r="B168" s="59"/>
      <c r="C168" s="59"/>
      <c r="D168" s="65"/>
      <c r="E168" s="59"/>
      <c r="F168" s="59"/>
      <c r="G1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8" s="59"/>
      <c r="I168" s="59"/>
      <c r="J168" s="10" t="str">
        <f t="shared" si="5"/>
        <v/>
      </c>
      <c r="K168" s="59"/>
      <c r="L1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8" s="10">
        <f>IF(Tableau9[[#This Row],[Qté de lait transformé/jour]]=0,0,BDD!H$3*ROUNDUP(Tableau9[[#This Row],[Qté de lait transformé/jour]]*0.00011/BDD!K$3,0))</f>
        <v>0</v>
      </c>
      <c r="N168" s="16">
        <f t="shared" si="6"/>
        <v>0</v>
      </c>
      <c r="O168" s="29">
        <f>IF(N168=0,0,N168-(IF(Tableau9[[#This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69" spans="1:15" x14ac:dyDescent="0.25">
      <c r="A169" s="58"/>
      <c r="B169" s="59"/>
      <c r="C169" s="59"/>
      <c r="D169" s="65"/>
      <c r="E169" s="59"/>
      <c r="F169" s="59"/>
      <c r="G1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69" s="59"/>
      <c r="I169" s="59"/>
      <c r="J169" s="10" t="str">
        <f t="shared" si="5"/>
        <v/>
      </c>
      <c r="K169" s="59"/>
      <c r="L1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69" s="10">
        <f>IF(Tableau9[[#This Row],[Qté de lait transformé/jour]]=0,0,BDD!H$3*ROUNDUP(Tableau9[[#This Row],[Qté de lait transformé/jour]]*0.00011/BDD!K$3,0))</f>
        <v>0</v>
      </c>
      <c r="N169" s="16">
        <f t="shared" si="6"/>
        <v>0</v>
      </c>
      <c r="O169" s="29">
        <f>IF(N169=0,0,N169-(IF(Tableau9[[#This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0" spans="1:15" x14ac:dyDescent="0.25">
      <c r="A170" s="58"/>
      <c r="B170" s="59"/>
      <c r="C170" s="59"/>
      <c r="D170" s="65"/>
      <c r="E170" s="59"/>
      <c r="F170" s="59"/>
      <c r="G1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0" s="59"/>
      <c r="I170" s="59"/>
      <c r="J170" s="10" t="str">
        <f t="shared" si="5"/>
        <v/>
      </c>
      <c r="K170" s="59"/>
      <c r="L1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0" s="10">
        <f>IF(Tableau9[[#This Row],[Qté de lait transformé/jour]]=0,0,BDD!H$3*ROUNDUP(Tableau9[[#This Row],[Qté de lait transformé/jour]]*0.00011/BDD!K$3,0))</f>
        <v>0</v>
      </c>
      <c r="N170" s="16">
        <f t="shared" si="6"/>
        <v>0</v>
      </c>
      <c r="O170" s="29">
        <f>IF(N170=0,0,N170-(IF(Tableau9[[#This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1" spans="1:15" x14ac:dyDescent="0.25">
      <c r="A171" s="58"/>
      <c r="B171" s="59"/>
      <c r="C171" s="59"/>
      <c r="D171" s="65"/>
      <c r="E171" s="59"/>
      <c r="F171" s="59"/>
      <c r="G1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1" s="59"/>
      <c r="I171" s="59"/>
      <c r="J171" s="10" t="str">
        <f t="shared" si="5"/>
        <v/>
      </c>
      <c r="K171" s="59"/>
      <c r="L1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1" s="10">
        <f>IF(Tableau9[[#This Row],[Qté de lait transformé/jour]]=0,0,BDD!H$3*ROUNDUP(Tableau9[[#This Row],[Qté de lait transformé/jour]]*0.00011/BDD!K$3,0))</f>
        <v>0</v>
      </c>
      <c r="N171" s="16">
        <f t="shared" si="6"/>
        <v>0</v>
      </c>
      <c r="O171" s="29">
        <f>IF(N171=0,0,N171-(IF(Tableau9[[#This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2" spans="1:15" x14ac:dyDescent="0.25">
      <c r="A172" s="58"/>
      <c r="B172" s="59"/>
      <c r="C172" s="59"/>
      <c r="D172" s="65"/>
      <c r="E172" s="59"/>
      <c r="F172" s="59"/>
      <c r="G1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2" s="59"/>
      <c r="I172" s="59"/>
      <c r="J172" s="10" t="str">
        <f t="shared" si="5"/>
        <v/>
      </c>
      <c r="K172" s="59"/>
      <c r="L1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2" s="10">
        <f>IF(Tableau9[[#This Row],[Qté de lait transformé/jour]]=0,0,BDD!H$3*ROUNDUP(Tableau9[[#This Row],[Qté de lait transformé/jour]]*0.00011/BDD!K$3,0))</f>
        <v>0</v>
      </c>
      <c r="N172" s="16">
        <f t="shared" si="6"/>
        <v>0</v>
      </c>
      <c r="O172" s="29">
        <f>IF(N172=0,0,N172-(IF(Tableau9[[#This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3" spans="1:15" x14ac:dyDescent="0.25">
      <c r="A173" s="58"/>
      <c r="B173" s="59"/>
      <c r="C173" s="59"/>
      <c r="D173" s="65"/>
      <c r="E173" s="59"/>
      <c r="F173" s="59"/>
      <c r="G1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3" s="59"/>
      <c r="I173" s="59"/>
      <c r="J173" s="10" t="str">
        <f t="shared" si="5"/>
        <v/>
      </c>
      <c r="K173" s="59"/>
      <c r="L1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3" s="10">
        <f>IF(Tableau9[[#This Row],[Qté de lait transformé/jour]]=0,0,BDD!H$3*ROUNDUP(Tableau9[[#This Row],[Qté de lait transformé/jour]]*0.00011/BDD!K$3,0))</f>
        <v>0</v>
      </c>
      <c r="N173" s="16">
        <f t="shared" si="6"/>
        <v>0</v>
      </c>
      <c r="O173" s="29">
        <f>IF(N173=0,0,N173-(IF(Tableau9[[#This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4" spans="1:15" x14ac:dyDescent="0.25">
      <c r="A174" s="58"/>
      <c r="B174" s="59"/>
      <c r="C174" s="59"/>
      <c r="D174" s="65"/>
      <c r="E174" s="59"/>
      <c r="F174" s="59"/>
      <c r="G1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4" s="59"/>
      <c r="I174" s="59"/>
      <c r="J174" s="10" t="str">
        <f t="shared" si="5"/>
        <v/>
      </c>
      <c r="K174" s="59"/>
      <c r="L1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4" s="10">
        <f>IF(Tableau9[[#This Row],[Qté de lait transformé/jour]]=0,0,BDD!H$3*ROUNDUP(Tableau9[[#This Row],[Qté de lait transformé/jour]]*0.00011/BDD!K$3,0))</f>
        <v>0</v>
      </c>
      <c r="N174" s="16">
        <f t="shared" si="6"/>
        <v>0</v>
      </c>
      <c r="O174" s="29">
        <f>IF(N174=0,0,N174-(IF(Tableau9[[#This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5" spans="1:15" x14ac:dyDescent="0.25">
      <c r="A175" s="58"/>
      <c r="B175" s="59"/>
      <c r="C175" s="59"/>
      <c r="D175" s="65"/>
      <c r="E175" s="59"/>
      <c r="F175" s="59"/>
      <c r="G1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5" s="59"/>
      <c r="I175" s="59"/>
      <c r="J175" s="10" t="str">
        <f t="shared" si="5"/>
        <v/>
      </c>
      <c r="K175" s="59"/>
      <c r="L1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5" s="10">
        <f>IF(Tableau9[[#This Row],[Qté de lait transformé/jour]]=0,0,BDD!H$3*ROUNDUP(Tableau9[[#This Row],[Qté de lait transformé/jour]]*0.00011/BDD!K$3,0))</f>
        <v>0</v>
      </c>
      <c r="N175" s="16">
        <f t="shared" si="6"/>
        <v>0</v>
      </c>
      <c r="O175" s="29">
        <f>IF(N175=0,0,N175-(IF(Tableau9[[#This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6" spans="1:15" x14ac:dyDescent="0.25">
      <c r="A176" s="58"/>
      <c r="B176" s="59"/>
      <c r="C176" s="59"/>
      <c r="D176" s="65"/>
      <c r="E176" s="59"/>
      <c r="F176" s="59"/>
      <c r="G1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6" s="59"/>
      <c r="I176" s="59"/>
      <c r="J176" s="10" t="str">
        <f t="shared" si="5"/>
        <v/>
      </c>
      <c r="K176" s="59"/>
      <c r="L1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6" s="10">
        <f>IF(Tableau9[[#This Row],[Qté de lait transformé/jour]]=0,0,BDD!H$3*ROUNDUP(Tableau9[[#This Row],[Qté de lait transformé/jour]]*0.00011/BDD!K$3,0))</f>
        <v>0</v>
      </c>
      <c r="N176" s="16">
        <f t="shared" si="6"/>
        <v>0</v>
      </c>
      <c r="O176" s="29">
        <f>IF(N176=0,0,N176-(IF(Tableau9[[#This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7" spans="1:15" x14ac:dyDescent="0.25">
      <c r="A177" s="58"/>
      <c r="B177" s="59"/>
      <c r="C177" s="59"/>
      <c r="D177" s="65"/>
      <c r="E177" s="59"/>
      <c r="F177" s="59"/>
      <c r="G1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7" s="59"/>
      <c r="I177" s="59"/>
      <c r="J177" s="10" t="str">
        <f t="shared" si="5"/>
        <v/>
      </c>
      <c r="K177" s="59"/>
      <c r="L1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7" s="10">
        <f>IF(Tableau9[[#This Row],[Qté de lait transformé/jour]]=0,0,BDD!H$3*ROUNDUP(Tableau9[[#This Row],[Qté de lait transformé/jour]]*0.00011/BDD!K$3,0))</f>
        <v>0</v>
      </c>
      <c r="N177" s="16">
        <f t="shared" si="6"/>
        <v>0</v>
      </c>
      <c r="O177" s="29">
        <f>IF(N177=0,0,N177-(IF(Tableau9[[#This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8" spans="1:15" x14ac:dyDescent="0.25">
      <c r="A178" s="58"/>
      <c r="B178" s="59"/>
      <c r="C178" s="59"/>
      <c r="D178" s="65"/>
      <c r="E178" s="59"/>
      <c r="F178" s="59"/>
      <c r="G1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8" s="59"/>
      <c r="I178" s="59"/>
      <c r="J178" s="10" t="str">
        <f t="shared" si="5"/>
        <v/>
      </c>
      <c r="K178" s="59"/>
      <c r="L1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8" s="10">
        <f>IF(Tableau9[[#This Row],[Qté de lait transformé/jour]]=0,0,BDD!H$3*ROUNDUP(Tableau9[[#This Row],[Qté de lait transformé/jour]]*0.00011/BDD!K$3,0))</f>
        <v>0</v>
      </c>
      <c r="N178" s="16">
        <f t="shared" si="6"/>
        <v>0</v>
      </c>
      <c r="O178" s="29">
        <f>IF(N178=0,0,N178-(IF(Tableau9[[#This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79" spans="1:15" x14ac:dyDescent="0.25">
      <c r="A179" s="58"/>
      <c r="B179" s="59"/>
      <c r="C179" s="59"/>
      <c r="D179" s="65"/>
      <c r="E179" s="59"/>
      <c r="F179" s="59"/>
      <c r="G1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79" s="59"/>
      <c r="I179" s="59"/>
      <c r="J179" s="10" t="str">
        <f t="shared" si="5"/>
        <v/>
      </c>
      <c r="K179" s="59"/>
      <c r="L1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79" s="10">
        <f>IF(Tableau9[[#This Row],[Qté de lait transformé/jour]]=0,0,BDD!H$3*ROUNDUP(Tableau9[[#This Row],[Qté de lait transformé/jour]]*0.00011/BDD!K$3,0))</f>
        <v>0</v>
      </c>
      <c r="N179" s="16">
        <f t="shared" si="6"/>
        <v>0</v>
      </c>
      <c r="O179" s="29">
        <f>IF(N179=0,0,N179-(IF(Tableau9[[#This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0" spans="1:15" x14ac:dyDescent="0.25">
      <c r="A180" s="58"/>
      <c r="B180" s="59"/>
      <c r="C180" s="59"/>
      <c r="D180" s="65"/>
      <c r="E180" s="59"/>
      <c r="F180" s="59"/>
      <c r="G1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0" s="59"/>
      <c r="I180" s="59"/>
      <c r="J180" s="10" t="str">
        <f t="shared" si="5"/>
        <v/>
      </c>
      <c r="K180" s="59"/>
      <c r="L1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0" s="10">
        <f>IF(Tableau9[[#This Row],[Qté de lait transformé/jour]]=0,0,BDD!H$3*ROUNDUP(Tableau9[[#This Row],[Qté de lait transformé/jour]]*0.00011/BDD!K$3,0))</f>
        <v>0</v>
      </c>
      <c r="N180" s="16">
        <f t="shared" si="6"/>
        <v>0</v>
      </c>
      <c r="O180" s="29">
        <f>IF(N180=0,0,N180-(IF(Tableau9[[#This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1" spans="1:15" x14ac:dyDescent="0.25">
      <c r="A181" s="58"/>
      <c r="B181" s="59"/>
      <c r="C181" s="59"/>
      <c r="D181" s="65"/>
      <c r="E181" s="59"/>
      <c r="F181" s="59"/>
      <c r="G1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1" s="59"/>
      <c r="I181" s="59"/>
      <c r="J181" s="10" t="str">
        <f t="shared" si="5"/>
        <v/>
      </c>
      <c r="K181" s="59"/>
      <c r="L1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1" s="10">
        <f>IF(Tableau9[[#This Row],[Qté de lait transformé/jour]]=0,0,BDD!H$3*ROUNDUP(Tableau9[[#This Row],[Qté de lait transformé/jour]]*0.00011/BDD!K$3,0))</f>
        <v>0</v>
      </c>
      <c r="N181" s="16">
        <f t="shared" si="6"/>
        <v>0</v>
      </c>
      <c r="O181" s="29">
        <f>IF(N181=0,0,N181-(IF(Tableau9[[#This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2" spans="1:15" x14ac:dyDescent="0.25">
      <c r="A182" s="58"/>
      <c r="B182" s="59"/>
      <c r="C182" s="59"/>
      <c r="D182" s="65"/>
      <c r="E182" s="59"/>
      <c r="F182" s="59"/>
      <c r="G1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2" s="59"/>
      <c r="I182" s="59"/>
      <c r="J182" s="10" t="str">
        <f t="shared" si="5"/>
        <v/>
      </c>
      <c r="K182" s="59"/>
      <c r="L1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2" s="10">
        <f>IF(Tableau9[[#This Row],[Qté de lait transformé/jour]]=0,0,BDD!H$3*ROUNDUP(Tableau9[[#This Row],[Qté de lait transformé/jour]]*0.00011/BDD!K$3,0))</f>
        <v>0</v>
      </c>
      <c r="N182" s="16">
        <f t="shared" si="6"/>
        <v>0</v>
      </c>
      <c r="O182" s="29">
        <f>IF(N182=0,0,N182-(IF(Tableau9[[#This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3" spans="1:15" x14ac:dyDescent="0.25">
      <c r="A183" s="58"/>
      <c r="B183" s="59"/>
      <c r="C183" s="59"/>
      <c r="D183" s="65"/>
      <c r="E183" s="59"/>
      <c r="F183" s="59"/>
      <c r="G1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3" s="59"/>
      <c r="I183" s="59"/>
      <c r="J183" s="10" t="str">
        <f t="shared" si="5"/>
        <v/>
      </c>
      <c r="K183" s="59"/>
      <c r="L1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3" s="10">
        <f>IF(Tableau9[[#This Row],[Qté de lait transformé/jour]]=0,0,BDD!H$3*ROUNDUP(Tableau9[[#This Row],[Qté de lait transformé/jour]]*0.00011/BDD!K$3,0))</f>
        <v>0</v>
      </c>
      <c r="N183" s="16">
        <f t="shared" si="6"/>
        <v>0</v>
      </c>
      <c r="O183" s="29">
        <f>IF(N183=0,0,N183-(IF(Tableau9[[#This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4" spans="1:15" x14ac:dyDescent="0.25">
      <c r="A184" s="58"/>
      <c r="B184" s="59"/>
      <c r="C184" s="59"/>
      <c r="D184" s="65"/>
      <c r="E184" s="59"/>
      <c r="F184" s="59"/>
      <c r="G1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4" s="59"/>
      <c r="I184" s="59"/>
      <c r="J184" s="10" t="str">
        <f t="shared" si="5"/>
        <v/>
      </c>
      <c r="K184" s="59"/>
      <c r="L1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4" s="10">
        <f>IF(Tableau9[[#This Row],[Qté de lait transformé/jour]]=0,0,BDD!H$3*ROUNDUP(Tableau9[[#This Row],[Qté de lait transformé/jour]]*0.00011/BDD!K$3,0))</f>
        <v>0</v>
      </c>
      <c r="N184" s="16">
        <f t="shared" si="6"/>
        <v>0</v>
      </c>
      <c r="O184" s="29">
        <f>IF(N184=0,0,N184-(IF(Tableau9[[#This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5" spans="1:15" x14ac:dyDescent="0.25">
      <c r="A185" s="58"/>
      <c r="B185" s="59"/>
      <c r="C185" s="59"/>
      <c r="D185" s="65"/>
      <c r="E185" s="59"/>
      <c r="F185" s="59"/>
      <c r="G1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5" s="59"/>
      <c r="I185" s="59"/>
      <c r="J185" s="10" t="str">
        <f t="shared" si="5"/>
        <v/>
      </c>
      <c r="K185" s="59"/>
      <c r="L1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5" s="10">
        <f>IF(Tableau9[[#This Row],[Qté de lait transformé/jour]]=0,0,BDD!H$3*ROUNDUP(Tableau9[[#This Row],[Qté de lait transformé/jour]]*0.00011/BDD!K$3,0))</f>
        <v>0</v>
      </c>
      <c r="N185" s="16">
        <f t="shared" si="6"/>
        <v>0</v>
      </c>
      <c r="O185" s="29">
        <f>IF(N185=0,0,N185-(IF(Tableau9[[#This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6" spans="1:15" x14ac:dyDescent="0.25">
      <c r="A186" s="58"/>
      <c r="B186" s="59"/>
      <c r="C186" s="59"/>
      <c r="D186" s="65"/>
      <c r="E186" s="59"/>
      <c r="F186" s="59"/>
      <c r="G1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6" s="59"/>
      <c r="I186" s="59"/>
      <c r="J186" s="10" t="str">
        <f t="shared" si="5"/>
        <v/>
      </c>
      <c r="K186" s="59"/>
      <c r="L1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6" s="10">
        <f>IF(Tableau9[[#This Row],[Qté de lait transformé/jour]]=0,0,BDD!H$3*ROUNDUP(Tableau9[[#This Row],[Qté de lait transformé/jour]]*0.00011/BDD!K$3,0))</f>
        <v>0</v>
      </c>
      <c r="N186" s="16">
        <f t="shared" si="6"/>
        <v>0</v>
      </c>
      <c r="O186" s="29">
        <f>IF(N186=0,0,N186-(IF(Tableau9[[#This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7" spans="1:15" x14ac:dyDescent="0.25">
      <c r="A187" s="58"/>
      <c r="B187" s="59"/>
      <c r="C187" s="59"/>
      <c r="D187" s="65"/>
      <c r="E187" s="59"/>
      <c r="F187" s="59"/>
      <c r="G1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7" s="59"/>
      <c r="I187" s="59"/>
      <c r="J187" s="10" t="str">
        <f t="shared" si="5"/>
        <v/>
      </c>
      <c r="K187" s="59"/>
      <c r="L1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7" s="10">
        <f>IF(Tableau9[[#This Row],[Qté de lait transformé/jour]]=0,0,BDD!H$3*ROUNDUP(Tableau9[[#This Row],[Qté de lait transformé/jour]]*0.00011/BDD!K$3,0))</f>
        <v>0</v>
      </c>
      <c r="N187" s="16">
        <f t="shared" si="6"/>
        <v>0</v>
      </c>
      <c r="O187" s="29">
        <f>IF(N187=0,0,N187-(IF(Tableau9[[#This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8" spans="1:15" x14ac:dyDescent="0.25">
      <c r="A188" s="58"/>
      <c r="B188" s="59"/>
      <c r="C188" s="59"/>
      <c r="D188" s="65"/>
      <c r="E188" s="59"/>
      <c r="F188" s="59"/>
      <c r="G1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8" s="59"/>
      <c r="I188" s="59"/>
      <c r="J188" s="10" t="str">
        <f t="shared" si="5"/>
        <v/>
      </c>
      <c r="K188" s="59"/>
      <c r="L1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8" s="10">
        <f>IF(Tableau9[[#This Row],[Qté de lait transformé/jour]]=0,0,BDD!H$3*ROUNDUP(Tableau9[[#This Row],[Qté de lait transformé/jour]]*0.00011/BDD!K$3,0))</f>
        <v>0</v>
      </c>
      <c r="N188" s="16">
        <f t="shared" si="6"/>
        <v>0</v>
      </c>
      <c r="O188" s="29">
        <f>IF(N188=0,0,N188-(IF(Tableau9[[#This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89" spans="1:15" x14ac:dyDescent="0.25">
      <c r="A189" s="58"/>
      <c r="B189" s="59"/>
      <c r="C189" s="59"/>
      <c r="D189" s="65"/>
      <c r="E189" s="59"/>
      <c r="F189" s="59"/>
      <c r="G1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89" s="59"/>
      <c r="I189" s="59"/>
      <c r="J189" s="10" t="str">
        <f t="shared" si="5"/>
        <v/>
      </c>
      <c r="K189" s="59"/>
      <c r="L1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89" s="10">
        <f>IF(Tableau9[[#This Row],[Qté de lait transformé/jour]]=0,0,BDD!H$3*ROUNDUP(Tableau9[[#This Row],[Qté de lait transformé/jour]]*0.00011/BDD!K$3,0))</f>
        <v>0</v>
      </c>
      <c r="N189" s="16">
        <f t="shared" si="6"/>
        <v>0</v>
      </c>
      <c r="O189" s="29">
        <f>IF(N189=0,0,N189-(IF(Tableau9[[#This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0" spans="1:15" x14ac:dyDescent="0.25">
      <c r="A190" s="58"/>
      <c r="B190" s="59"/>
      <c r="C190" s="59"/>
      <c r="D190" s="65"/>
      <c r="E190" s="59"/>
      <c r="F190" s="59"/>
      <c r="G1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0" s="59"/>
      <c r="I190" s="59"/>
      <c r="J190" s="10" t="str">
        <f t="shared" si="5"/>
        <v/>
      </c>
      <c r="K190" s="59"/>
      <c r="L1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0" s="10">
        <f>IF(Tableau9[[#This Row],[Qté de lait transformé/jour]]=0,0,BDD!H$3*ROUNDUP(Tableau9[[#This Row],[Qté de lait transformé/jour]]*0.00011/BDD!K$3,0))</f>
        <v>0</v>
      </c>
      <c r="N190" s="16">
        <f t="shared" si="6"/>
        <v>0</v>
      </c>
      <c r="O190" s="29">
        <f>IF(N190=0,0,N190-(IF(Tableau9[[#This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1" spans="1:15" x14ac:dyDescent="0.25">
      <c r="A191" s="58"/>
      <c r="B191" s="59"/>
      <c r="C191" s="59"/>
      <c r="D191" s="65"/>
      <c r="E191" s="59"/>
      <c r="F191" s="59"/>
      <c r="G1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1" s="59"/>
      <c r="I191" s="59"/>
      <c r="J191" s="10" t="str">
        <f t="shared" si="5"/>
        <v/>
      </c>
      <c r="K191" s="59"/>
      <c r="L1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1" s="10">
        <f>IF(Tableau9[[#This Row],[Qté de lait transformé/jour]]=0,0,BDD!H$3*ROUNDUP(Tableau9[[#This Row],[Qté de lait transformé/jour]]*0.00011/BDD!K$3,0))</f>
        <v>0</v>
      </c>
      <c r="N191" s="16">
        <f t="shared" si="6"/>
        <v>0</v>
      </c>
      <c r="O191" s="29">
        <f>IF(N191=0,0,N191-(IF(Tableau9[[#This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2" spans="1:15" x14ac:dyDescent="0.25">
      <c r="A192" s="58"/>
      <c r="B192" s="59"/>
      <c r="C192" s="59"/>
      <c r="D192" s="65"/>
      <c r="E192" s="59"/>
      <c r="F192" s="59"/>
      <c r="G1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2" s="59"/>
      <c r="I192" s="59"/>
      <c r="J192" s="10" t="str">
        <f t="shared" si="5"/>
        <v/>
      </c>
      <c r="K192" s="59"/>
      <c r="L1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2" s="10">
        <f>IF(Tableau9[[#This Row],[Qté de lait transformé/jour]]=0,0,BDD!H$3*ROUNDUP(Tableau9[[#This Row],[Qté de lait transformé/jour]]*0.00011/BDD!K$3,0))</f>
        <v>0</v>
      </c>
      <c r="N192" s="16">
        <f t="shared" si="6"/>
        <v>0</v>
      </c>
      <c r="O192" s="29">
        <f>IF(N192=0,0,N192-(IF(Tableau9[[#This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3" spans="1:15" x14ac:dyDescent="0.25">
      <c r="A193" s="58"/>
      <c r="B193" s="59"/>
      <c r="C193" s="59"/>
      <c r="D193" s="65"/>
      <c r="E193" s="59"/>
      <c r="F193" s="59"/>
      <c r="G1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3" s="59"/>
      <c r="I193" s="59"/>
      <c r="J193" s="10" t="str">
        <f t="shared" si="5"/>
        <v/>
      </c>
      <c r="K193" s="59"/>
      <c r="L1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3" s="10">
        <f>IF(Tableau9[[#This Row],[Qté de lait transformé/jour]]=0,0,BDD!H$3*ROUNDUP(Tableau9[[#This Row],[Qté de lait transformé/jour]]*0.00011/BDD!K$3,0))</f>
        <v>0</v>
      </c>
      <c r="N193" s="16">
        <f t="shared" si="6"/>
        <v>0</v>
      </c>
      <c r="O193" s="29">
        <f>IF(N193=0,0,N193-(IF(Tableau9[[#This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4" spans="1:15" x14ac:dyDescent="0.25">
      <c r="A194" s="58"/>
      <c r="B194" s="59"/>
      <c r="C194" s="59"/>
      <c r="D194" s="65"/>
      <c r="E194" s="59"/>
      <c r="F194" s="59"/>
      <c r="G1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4" s="59"/>
      <c r="I194" s="59"/>
      <c r="J194" s="10" t="str">
        <f t="shared" si="5"/>
        <v/>
      </c>
      <c r="K194" s="59"/>
      <c r="L1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4" s="10">
        <f>IF(Tableau9[[#This Row],[Qté de lait transformé/jour]]=0,0,BDD!H$3*ROUNDUP(Tableau9[[#This Row],[Qté de lait transformé/jour]]*0.00011/BDD!K$3,0))</f>
        <v>0</v>
      </c>
      <c r="N194" s="16">
        <f t="shared" si="6"/>
        <v>0</v>
      </c>
      <c r="O194" s="29">
        <f>IF(N194=0,0,N194-(IF(Tableau9[[#This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5" spans="1:15" x14ac:dyDescent="0.25">
      <c r="A195" s="58"/>
      <c r="B195" s="59"/>
      <c r="C195" s="59"/>
      <c r="D195" s="65"/>
      <c r="E195" s="59"/>
      <c r="F195" s="59"/>
      <c r="G1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5" s="59"/>
      <c r="I195" s="59"/>
      <c r="J195" s="10" t="str">
        <f t="shared" si="5"/>
        <v/>
      </c>
      <c r="K195" s="59"/>
      <c r="L1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5" s="10">
        <f>IF(Tableau9[[#This Row],[Qté de lait transformé/jour]]=0,0,BDD!H$3*ROUNDUP(Tableau9[[#This Row],[Qté de lait transformé/jour]]*0.00011/BDD!K$3,0))</f>
        <v>0</v>
      </c>
      <c r="N195" s="16">
        <f t="shared" si="6"/>
        <v>0</v>
      </c>
      <c r="O195" s="29">
        <f>IF(N195=0,0,N195-(IF(Tableau9[[#This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6" spans="1:15" x14ac:dyDescent="0.25">
      <c r="A196" s="58"/>
      <c r="B196" s="59"/>
      <c r="C196" s="59"/>
      <c r="D196" s="65"/>
      <c r="E196" s="59"/>
      <c r="F196" s="59"/>
      <c r="G1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6" s="59"/>
      <c r="I196" s="59"/>
      <c r="J196" s="10" t="str">
        <f t="shared" si="5"/>
        <v/>
      </c>
      <c r="K196" s="59"/>
      <c r="L1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6" s="10">
        <f>IF(Tableau9[[#This Row],[Qté de lait transformé/jour]]=0,0,BDD!H$3*ROUNDUP(Tableau9[[#This Row],[Qté de lait transformé/jour]]*0.00011/BDD!K$3,0))</f>
        <v>0</v>
      </c>
      <c r="N196" s="16">
        <f t="shared" si="6"/>
        <v>0</v>
      </c>
      <c r="O196" s="29">
        <f>IF(N196=0,0,N196-(IF(Tableau9[[#This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7" spans="1:15" x14ac:dyDescent="0.25">
      <c r="A197" s="58"/>
      <c r="B197" s="59"/>
      <c r="C197" s="59"/>
      <c r="D197" s="65"/>
      <c r="E197" s="59"/>
      <c r="F197" s="59"/>
      <c r="G1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7" s="59"/>
      <c r="I197" s="59"/>
      <c r="J197" s="10" t="str">
        <f t="shared" si="5"/>
        <v/>
      </c>
      <c r="K197" s="59"/>
      <c r="L1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7" s="10">
        <f>IF(Tableau9[[#This Row],[Qté de lait transformé/jour]]=0,0,BDD!H$3*ROUNDUP(Tableau9[[#This Row],[Qté de lait transformé/jour]]*0.00011/BDD!K$3,0))</f>
        <v>0</v>
      </c>
      <c r="N197" s="16">
        <f t="shared" si="6"/>
        <v>0</v>
      </c>
      <c r="O197" s="29">
        <f>IF(N197=0,0,N197-(IF(Tableau9[[#This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8" spans="1:15" x14ac:dyDescent="0.25">
      <c r="A198" s="58"/>
      <c r="B198" s="59"/>
      <c r="C198" s="59"/>
      <c r="D198" s="65"/>
      <c r="E198" s="59"/>
      <c r="F198" s="59"/>
      <c r="G1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8" s="59"/>
      <c r="I198" s="59"/>
      <c r="J198" s="10" t="str">
        <f t="shared" si="5"/>
        <v/>
      </c>
      <c r="K198" s="59"/>
      <c r="L1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8" s="10">
        <f>IF(Tableau9[[#This Row],[Qté de lait transformé/jour]]=0,0,BDD!H$3*ROUNDUP(Tableau9[[#This Row],[Qté de lait transformé/jour]]*0.00011/BDD!K$3,0))</f>
        <v>0</v>
      </c>
      <c r="N198" s="16">
        <f t="shared" si="6"/>
        <v>0</v>
      </c>
      <c r="O198" s="29">
        <f>IF(N198=0,0,N198-(IF(Tableau9[[#This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99" spans="1:15" x14ac:dyDescent="0.25">
      <c r="A199" s="58"/>
      <c r="B199" s="59"/>
      <c r="C199" s="59"/>
      <c r="D199" s="65"/>
      <c r="E199" s="59"/>
      <c r="F199" s="59"/>
      <c r="G1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199" s="59"/>
      <c r="I199" s="59"/>
      <c r="J199" s="10" t="str">
        <f t="shared" si="5"/>
        <v/>
      </c>
      <c r="K199" s="59"/>
      <c r="L1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199" s="10">
        <f>IF(Tableau9[[#This Row],[Qté de lait transformé/jour]]=0,0,BDD!H$3*ROUNDUP(Tableau9[[#This Row],[Qté de lait transformé/jour]]*0.00011/BDD!K$3,0))</f>
        <v>0</v>
      </c>
      <c r="N199" s="16">
        <f t="shared" si="6"/>
        <v>0</v>
      </c>
      <c r="O199" s="29">
        <f>IF(N199=0,0,N199-(IF(Tableau9[[#This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0" spans="1:15" x14ac:dyDescent="0.25">
      <c r="A200" s="58"/>
      <c r="B200" s="59"/>
      <c r="C200" s="59"/>
      <c r="D200" s="65"/>
      <c r="E200" s="59"/>
      <c r="F200" s="59"/>
      <c r="G2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0" s="59"/>
      <c r="I200" s="59"/>
      <c r="J200" s="10" t="str">
        <f t="shared" si="5"/>
        <v/>
      </c>
      <c r="K200" s="59"/>
      <c r="L2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0" s="10">
        <f>IF(Tableau9[[#This Row],[Qté de lait transformé/jour]]=0,0,BDD!H$3*ROUNDUP(Tableau9[[#This Row],[Qté de lait transformé/jour]]*0.00011/BDD!K$3,0))</f>
        <v>0</v>
      </c>
      <c r="N200" s="16">
        <f t="shared" si="6"/>
        <v>0</v>
      </c>
      <c r="O200" s="29">
        <f>IF(N200=0,0,N200-(IF(Tableau9[[#This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1" spans="1:15" x14ac:dyDescent="0.25">
      <c r="A201" s="58"/>
      <c r="B201" s="59"/>
      <c r="C201" s="59"/>
      <c r="D201" s="65"/>
      <c r="E201" s="59"/>
      <c r="F201" s="59"/>
      <c r="G2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1" s="59"/>
      <c r="I201" s="59"/>
      <c r="J201" s="10" t="str">
        <f t="shared" si="5"/>
        <v/>
      </c>
      <c r="K201" s="59"/>
      <c r="L2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1" s="10">
        <f>IF(Tableau9[[#This Row],[Qté de lait transformé/jour]]=0,0,BDD!H$3*ROUNDUP(Tableau9[[#This Row],[Qté de lait transformé/jour]]*0.00011/BDD!K$3,0))</f>
        <v>0</v>
      </c>
      <c r="N201" s="16">
        <f t="shared" si="6"/>
        <v>0</v>
      </c>
      <c r="O201" s="29">
        <f>IF(N201=0,0,N201-(IF(Tableau9[[#This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2" spans="1:15" x14ac:dyDescent="0.25">
      <c r="A202" s="58"/>
      <c r="B202" s="59"/>
      <c r="C202" s="59"/>
      <c r="D202" s="65"/>
      <c r="E202" s="59"/>
      <c r="F202" s="59"/>
      <c r="G2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2" s="59"/>
      <c r="I202" s="59"/>
      <c r="J202" s="10" t="str">
        <f t="shared" si="5"/>
        <v/>
      </c>
      <c r="K202" s="59"/>
      <c r="L2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2" s="10">
        <f>IF(Tableau9[[#This Row],[Qté de lait transformé/jour]]=0,0,BDD!H$3*ROUNDUP(Tableau9[[#This Row],[Qté de lait transformé/jour]]*0.00011/BDD!K$3,0))</f>
        <v>0</v>
      </c>
      <c r="N202" s="16">
        <f t="shared" si="6"/>
        <v>0</v>
      </c>
      <c r="O202" s="29">
        <f>IF(N202=0,0,N202-(IF(Tableau9[[#This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3" spans="1:15" x14ac:dyDescent="0.25">
      <c r="A203" s="58"/>
      <c r="B203" s="59"/>
      <c r="C203" s="59"/>
      <c r="D203" s="65"/>
      <c r="E203" s="59"/>
      <c r="F203" s="59"/>
      <c r="G2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3" s="59"/>
      <c r="I203" s="59"/>
      <c r="J203" s="10" t="str">
        <f t="shared" si="5"/>
        <v/>
      </c>
      <c r="K203" s="59"/>
      <c r="L2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3" s="10">
        <f>IF(Tableau9[[#This Row],[Qté de lait transformé/jour]]=0,0,BDD!H$3*ROUNDUP(Tableau9[[#This Row],[Qté de lait transformé/jour]]*0.00011/BDD!K$3,0))</f>
        <v>0</v>
      </c>
      <c r="N203" s="16">
        <f t="shared" si="6"/>
        <v>0</v>
      </c>
      <c r="O203" s="29">
        <f>IF(N203=0,0,N203-(IF(Tableau9[[#This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4" spans="1:15" x14ac:dyDescent="0.25">
      <c r="A204" s="58"/>
      <c r="B204" s="59"/>
      <c r="C204" s="59"/>
      <c r="D204" s="65"/>
      <c r="E204" s="59"/>
      <c r="F204" s="59"/>
      <c r="G2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4" s="59"/>
      <c r="I204" s="59"/>
      <c r="J204" s="10" t="str">
        <f t="shared" si="5"/>
        <v/>
      </c>
      <c r="K204" s="59"/>
      <c r="L2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4" s="10">
        <f>IF(Tableau9[[#This Row],[Qté de lait transformé/jour]]=0,0,BDD!H$3*ROUNDUP(Tableau9[[#This Row],[Qté de lait transformé/jour]]*0.00011/BDD!K$3,0))</f>
        <v>0</v>
      </c>
      <c r="N204" s="16">
        <f t="shared" si="6"/>
        <v>0</v>
      </c>
      <c r="O204" s="29">
        <f>IF(N204=0,0,N204-(IF(Tableau9[[#This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5" spans="1:15" x14ac:dyDescent="0.25">
      <c r="A205" s="58"/>
      <c r="B205" s="59"/>
      <c r="C205" s="59"/>
      <c r="D205" s="65"/>
      <c r="E205" s="59"/>
      <c r="F205" s="59"/>
      <c r="G2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5" s="59"/>
      <c r="I205" s="59"/>
      <c r="J205" s="10" t="str">
        <f t="shared" ref="J205:J268" si="7">IF(IF(C205="",0,IF(C205="yaourt",H205,IF(OR(C205="poudre de lait",C205="fromage"),H205/0.1,IF(OR(C205="lait UHT",C205="lait pasteurisé"),H205*0.9,""))))=0,"",ROUND((IF(C205="yaourt",H205,IF(OR(C205="poudre de lait",C205="fromage"),H205/0.1,IF(OR(C205="lait UHT",C205="lait pasteurisé"),H205*0.9,"")))/E205),2))</f>
        <v/>
      </c>
      <c r="K205" s="59"/>
      <c r="L2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5" s="10">
        <f>IF(Tableau9[[#This Row],[Qté de lait transformé/jour]]=0,0,BDD!H$3*ROUNDUP(Tableau9[[#This Row],[Qté de lait transformé/jour]]*0.00011/BDD!K$3,0))</f>
        <v>0</v>
      </c>
      <c r="N205" s="16">
        <f t="shared" si="6"/>
        <v>0</v>
      </c>
      <c r="O205" s="29">
        <f>IF(N205=0,0,N205-(IF(Tableau9[[#This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6" spans="1:15" x14ac:dyDescent="0.25">
      <c r="A206" s="58"/>
      <c r="B206" s="59"/>
      <c r="C206" s="59"/>
      <c r="D206" s="65"/>
      <c r="E206" s="59"/>
      <c r="F206" s="59"/>
      <c r="G2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6" s="59"/>
      <c r="I206" s="59"/>
      <c r="J206" s="10" t="str">
        <f t="shared" si="7"/>
        <v/>
      </c>
      <c r="K206" s="59"/>
      <c r="L2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6" s="10">
        <f>IF(Tableau9[[#This Row],[Qté de lait transformé/jour]]=0,0,BDD!H$3*ROUNDUP(Tableau9[[#This Row],[Qté de lait transformé/jour]]*0.00011/BDD!K$3,0))</f>
        <v>0</v>
      </c>
      <c r="N206" s="16">
        <f t="shared" ref="N206:N269" si="8">IF(I206="",0,H206*I206)</f>
        <v>0</v>
      </c>
      <c r="O206" s="29">
        <f>IF(N206=0,0,N206-(IF(Tableau9[[#This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7" spans="1:15" x14ac:dyDescent="0.25">
      <c r="A207" s="58"/>
      <c r="B207" s="59"/>
      <c r="C207" s="59"/>
      <c r="D207" s="65"/>
      <c r="E207" s="59"/>
      <c r="F207" s="59"/>
      <c r="G2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7" s="59"/>
      <c r="I207" s="59"/>
      <c r="J207" s="10" t="str">
        <f t="shared" si="7"/>
        <v/>
      </c>
      <c r="K207" s="59"/>
      <c r="L2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7" s="10">
        <f>IF(Tableau9[[#This Row],[Qté de lait transformé/jour]]=0,0,BDD!H$3*ROUNDUP(Tableau9[[#This Row],[Qté de lait transformé/jour]]*0.00011/BDD!K$3,0))</f>
        <v>0</v>
      </c>
      <c r="N207" s="16">
        <f t="shared" si="8"/>
        <v>0</v>
      </c>
      <c r="O207" s="29">
        <f>IF(N207=0,0,N207-(IF(Tableau9[[#This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8" spans="1:15" x14ac:dyDescent="0.25">
      <c r="A208" s="58"/>
      <c r="B208" s="59"/>
      <c r="C208" s="59"/>
      <c r="D208" s="65"/>
      <c r="E208" s="59"/>
      <c r="F208" s="59"/>
      <c r="G2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8" s="59"/>
      <c r="I208" s="59"/>
      <c r="J208" s="10" t="str">
        <f t="shared" si="7"/>
        <v/>
      </c>
      <c r="K208" s="59"/>
      <c r="L2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8" s="10">
        <f>IF(Tableau9[[#This Row],[Qté de lait transformé/jour]]=0,0,BDD!H$3*ROUNDUP(Tableau9[[#This Row],[Qté de lait transformé/jour]]*0.00011/BDD!K$3,0))</f>
        <v>0</v>
      </c>
      <c r="N208" s="16">
        <f t="shared" si="8"/>
        <v>0</v>
      </c>
      <c r="O208" s="29">
        <f>IF(N208=0,0,N208-(IF(Tableau9[[#This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09" spans="1:15" x14ac:dyDescent="0.25">
      <c r="A209" s="58"/>
      <c r="B209" s="59"/>
      <c r="C209" s="59"/>
      <c r="D209" s="65"/>
      <c r="E209" s="59"/>
      <c r="F209" s="59"/>
      <c r="G2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09" s="59"/>
      <c r="I209" s="59"/>
      <c r="J209" s="10" t="str">
        <f t="shared" si="7"/>
        <v/>
      </c>
      <c r="K209" s="59"/>
      <c r="L2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09" s="10">
        <f>IF(Tableau9[[#This Row],[Qté de lait transformé/jour]]=0,0,BDD!H$3*ROUNDUP(Tableau9[[#This Row],[Qté de lait transformé/jour]]*0.00011/BDD!K$3,0))</f>
        <v>0</v>
      </c>
      <c r="N209" s="16">
        <f t="shared" si="8"/>
        <v>0</v>
      </c>
      <c r="O209" s="29">
        <f>IF(N209=0,0,N209-(IF(Tableau9[[#This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0" spans="1:15" x14ac:dyDescent="0.25">
      <c r="A210" s="58"/>
      <c r="B210" s="59"/>
      <c r="C210" s="59"/>
      <c r="D210" s="65"/>
      <c r="E210" s="59"/>
      <c r="F210" s="59"/>
      <c r="G2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0" s="59"/>
      <c r="I210" s="59"/>
      <c r="J210" s="10" t="str">
        <f t="shared" si="7"/>
        <v/>
      </c>
      <c r="K210" s="59"/>
      <c r="L2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0" s="10">
        <f>IF(Tableau9[[#This Row],[Qté de lait transformé/jour]]=0,0,BDD!H$3*ROUNDUP(Tableau9[[#This Row],[Qté de lait transformé/jour]]*0.00011/BDD!K$3,0))</f>
        <v>0</v>
      </c>
      <c r="N210" s="16">
        <f t="shared" si="8"/>
        <v>0</v>
      </c>
      <c r="O210" s="29">
        <f>IF(N210=0,0,N210-(IF(Tableau9[[#This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1" spans="1:15" x14ac:dyDescent="0.25">
      <c r="A211" s="58"/>
      <c r="B211" s="59"/>
      <c r="C211" s="59"/>
      <c r="D211" s="65"/>
      <c r="E211" s="59"/>
      <c r="F211" s="59"/>
      <c r="G2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1" s="59"/>
      <c r="I211" s="59"/>
      <c r="J211" s="10" t="str">
        <f t="shared" si="7"/>
        <v/>
      </c>
      <c r="K211" s="59"/>
      <c r="L2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1" s="10">
        <f>IF(Tableau9[[#This Row],[Qté de lait transformé/jour]]=0,0,BDD!H$3*ROUNDUP(Tableau9[[#This Row],[Qté de lait transformé/jour]]*0.00011/BDD!K$3,0))</f>
        <v>0</v>
      </c>
      <c r="N211" s="16">
        <f t="shared" si="8"/>
        <v>0</v>
      </c>
      <c r="O211" s="29">
        <f>IF(N211=0,0,N211-(IF(Tableau9[[#This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2" spans="1:15" x14ac:dyDescent="0.25">
      <c r="A212" s="58"/>
      <c r="B212" s="59"/>
      <c r="C212" s="59"/>
      <c r="D212" s="65"/>
      <c r="E212" s="59"/>
      <c r="F212" s="59"/>
      <c r="G2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2" s="59"/>
      <c r="I212" s="59"/>
      <c r="J212" s="10" t="str">
        <f t="shared" si="7"/>
        <v/>
      </c>
      <c r="K212" s="59"/>
      <c r="L2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2" s="10">
        <f>IF(Tableau9[[#This Row],[Qté de lait transformé/jour]]=0,0,BDD!H$3*ROUNDUP(Tableau9[[#This Row],[Qté de lait transformé/jour]]*0.00011/BDD!K$3,0))</f>
        <v>0</v>
      </c>
      <c r="N212" s="16">
        <f t="shared" si="8"/>
        <v>0</v>
      </c>
      <c r="O212" s="29">
        <f>IF(N212=0,0,N212-(IF(Tableau9[[#This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3" spans="1:15" x14ac:dyDescent="0.25">
      <c r="A213" s="58"/>
      <c r="B213" s="59"/>
      <c r="C213" s="59"/>
      <c r="D213" s="65"/>
      <c r="E213" s="59"/>
      <c r="F213" s="59"/>
      <c r="G2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3" s="59"/>
      <c r="I213" s="59"/>
      <c r="J213" s="10" t="str">
        <f t="shared" si="7"/>
        <v/>
      </c>
      <c r="K213" s="59"/>
      <c r="L2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3" s="10">
        <f>IF(Tableau9[[#This Row],[Qté de lait transformé/jour]]=0,0,BDD!H$3*ROUNDUP(Tableau9[[#This Row],[Qté de lait transformé/jour]]*0.00011/BDD!K$3,0))</f>
        <v>0</v>
      </c>
      <c r="N213" s="16">
        <f t="shared" si="8"/>
        <v>0</v>
      </c>
      <c r="O213" s="29">
        <f>IF(N213=0,0,N213-(IF(Tableau9[[#This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4" spans="1:15" x14ac:dyDescent="0.25">
      <c r="A214" s="58"/>
      <c r="B214" s="59"/>
      <c r="C214" s="59"/>
      <c r="D214" s="65"/>
      <c r="E214" s="59"/>
      <c r="F214" s="59"/>
      <c r="G2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4" s="59"/>
      <c r="I214" s="59"/>
      <c r="J214" s="10" t="str">
        <f t="shared" si="7"/>
        <v/>
      </c>
      <c r="K214" s="59"/>
      <c r="L2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4" s="10">
        <f>IF(Tableau9[[#This Row],[Qté de lait transformé/jour]]=0,0,BDD!H$3*ROUNDUP(Tableau9[[#This Row],[Qté de lait transformé/jour]]*0.00011/BDD!K$3,0))</f>
        <v>0</v>
      </c>
      <c r="N214" s="16">
        <f t="shared" si="8"/>
        <v>0</v>
      </c>
      <c r="O214" s="29">
        <f>IF(N214=0,0,N214-(IF(Tableau9[[#This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5" spans="1:15" x14ac:dyDescent="0.25">
      <c r="A215" s="58"/>
      <c r="B215" s="59"/>
      <c r="C215" s="59"/>
      <c r="D215" s="65"/>
      <c r="E215" s="59"/>
      <c r="F215" s="59"/>
      <c r="G2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5" s="59"/>
      <c r="I215" s="59"/>
      <c r="J215" s="10" t="str">
        <f t="shared" si="7"/>
        <v/>
      </c>
      <c r="K215" s="59"/>
      <c r="L2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5" s="10">
        <f>IF(Tableau9[[#This Row],[Qté de lait transformé/jour]]=0,0,BDD!H$3*ROUNDUP(Tableau9[[#This Row],[Qté de lait transformé/jour]]*0.00011/BDD!K$3,0))</f>
        <v>0</v>
      </c>
      <c r="N215" s="16">
        <f t="shared" si="8"/>
        <v>0</v>
      </c>
      <c r="O215" s="29">
        <f>IF(N215=0,0,N215-(IF(Tableau9[[#This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6" spans="1:15" x14ac:dyDescent="0.25">
      <c r="A216" s="58"/>
      <c r="B216" s="59"/>
      <c r="C216" s="59"/>
      <c r="D216" s="65"/>
      <c r="E216" s="59"/>
      <c r="F216" s="59"/>
      <c r="G2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6" s="59"/>
      <c r="I216" s="59"/>
      <c r="J216" s="10" t="str">
        <f t="shared" si="7"/>
        <v/>
      </c>
      <c r="K216" s="59"/>
      <c r="L2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6" s="10">
        <f>IF(Tableau9[[#This Row],[Qté de lait transformé/jour]]=0,0,BDD!H$3*ROUNDUP(Tableau9[[#This Row],[Qté de lait transformé/jour]]*0.00011/BDD!K$3,0))</f>
        <v>0</v>
      </c>
      <c r="N216" s="16">
        <f t="shared" si="8"/>
        <v>0</v>
      </c>
      <c r="O216" s="29">
        <f>IF(N216=0,0,N216-(IF(Tableau9[[#This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7" spans="1:15" x14ac:dyDescent="0.25">
      <c r="A217" s="58"/>
      <c r="B217" s="59"/>
      <c r="C217" s="59"/>
      <c r="D217" s="65"/>
      <c r="E217" s="59"/>
      <c r="F217" s="59"/>
      <c r="G2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7" s="59"/>
      <c r="I217" s="59"/>
      <c r="J217" s="10" t="str">
        <f t="shared" si="7"/>
        <v/>
      </c>
      <c r="K217" s="59"/>
      <c r="L2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7" s="10">
        <f>IF(Tableau9[[#This Row],[Qté de lait transformé/jour]]=0,0,BDD!H$3*ROUNDUP(Tableau9[[#This Row],[Qté de lait transformé/jour]]*0.00011/BDD!K$3,0))</f>
        <v>0</v>
      </c>
      <c r="N217" s="16">
        <f t="shared" si="8"/>
        <v>0</v>
      </c>
      <c r="O217" s="29">
        <f>IF(N217=0,0,N217-(IF(Tableau9[[#This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8" spans="1:15" x14ac:dyDescent="0.25">
      <c r="A218" s="58"/>
      <c r="B218" s="59"/>
      <c r="C218" s="59"/>
      <c r="D218" s="65"/>
      <c r="E218" s="59"/>
      <c r="F218" s="59"/>
      <c r="G2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8" s="59"/>
      <c r="I218" s="59"/>
      <c r="J218" s="10" t="str">
        <f t="shared" si="7"/>
        <v/>
      </c>
      <c r="K218" s="59"/>
      <c r="L2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8" s="10">
        <f>IF(Tableau9[[#This Row],[Qté de lait transformé/jour]]=0,0,BDD!H$3*ROUNDUP(Tableau9[[#This Row],[Qté de lait transformé/jour]]*0.00011/BDD!K$3,0))</f>
        <v>0</v>
      </c>
      <c r="N218" s="16">
        <f t="shared" si="8"/>
        <v>0</v>
      </c>
      <c r="O218" s="29">
        <f>IF(N218=0,0,N218-(IF(Tableau9[[#This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19" spans="1:15" x14ac:dyDescent="0.25">
      <c r="A219" s="58"/>
      <c r="B219" s="59"/>
      <c r="C219" s="59"/>
      <c r="D219" s="65"/>
      <c r="E219" s="59"/>
      <c r="F219" s="59"/>
      <c r="G2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19" s="59"/>
      <c r="I219" s="59"/>
      <c r="J219" s="10" t="str">
        <f t="shared" si="7"/>
        <v/>
      </c>
      <c r="K219" s="59"/>
      <c r="L2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19" s="10">
        <f>IF(Tableau9[[#This Row],[Qté de lait transformé/jour]]=0,0,BDD!H$3*ROUNDUP(Tableau9[[#This Row],[Qté de lait transformé/jour]]*0.00011/BDD!K$3,0))</f>
        <v>0</v>
      </c>
      <c r="N219" s="16">
        <f t="shared" si="8"/>
        <v>0</v>
      </c>
      <c r="O219" s="29">
        <f>IF(N219=0,0,N219-(IF(Tableau9[[#This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0" spans="1:15" x14ac:dyDescent="0.25">
      <c r="A220" s="58"/>
      <c r="B220" s="59"/>
      <c r="C220" s="59"/>
      <c r="D220" s="65"/>
      <c r="E220" s="59"/>
      <c r="F220" s="59"/>
      <c r="G2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0" s="59"/>
      <c r="I220" s="59"/>
      <c r="J220" s="10" t="str">
        <f t="shared" si="7"/>
        <v/>
      </c>
      <c r="K220" s="59"/>
      <c r="L2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0" s="10">
        <f>IF(Tableau9[[#This Row],[Qté de lait transformé/jour]]=0,0,BDD!H$3*ROUNDUP(Tableau9[[#This Row],[Qté de lait transformé/jour]]*0.00011/BDD!K$3,0))</f>
        <v>0</v>
      </c>
      <c r="N220" s="16">
        <f t="shared" si="8"/>
        <v>0</v>
      </c>
      <c r="O220" s="29">
        <f>IF(N220=0,0,N220-(IF(Tableau9[[#This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1" spans="1:15" x14ac:dyDescent="0.25">
      <c r="A221" s="58"/>
      <c r="B221" s="59"/>
      <c r="C221" s="59"/>
      <c r="D221" s="65"/>
      <c r="E221" s="59"/>
      <c r="F221" s="59"/>
      <c r="G2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1" s="59"/>
      <c r="I221" s="59"/>
      <c r="J221" s="10" t="str">
        <f t="shared" si="7"/>
        <v/>
      </c>
      <c r="K221" s="59"/>
      <c r="L2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1" s="10">
        <f>IF(Tableau9[[#This Row],[Qté de lait transformé/jour]]=0,0,BDD!H$3*ROUNDUP(Tableau9[[#This Row],[Qté de lait transformé/jour]]*0.00011/BDD!K$3,0))</f>
        <v>0</v>
      </c>
      <c r="N221" s="16">
        <f t="shared" si="8"/>
        <v>0</v>
      </c>
      <c r="O221" s="29">
        <f>IF(N221=0,0,N221-(IF(Tableau9[[#This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2" spans="1:15" x14ac:dyDescent="0.25">
      <c r="A222" s="58"/>
      <c r="B222" s="59"/>
      <c r="C222" s="59"/>
      <c r="D222" s="65"/>
      <c r="E222" s="59"/>
      <c r="F222" s="59"/>
      <c r="G2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2" s="59"/>
      <c r="I222" s="59"/>
      <c r="J222" s="10" t="str">
        <f t="shared" si="7"/>
        <v/>
      </c>
      <c r="K222" s="59"/>
      <c r="L2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2" s="10">
        <f>IF(Tableau9[[#This Row],[Qté de lait transformé/jour]]=0,0,BDD!H$3*ROUNDUP(Tableau9[[#This Row],[Qté de lait transformé/jour]]*0.00011/BDD!K$3,0))</f>
        <v>0</v>
      </c>
      <c r="N222" s="16">
        <f t="shared" si="8"/>
        <v>0</v>
      </c>
      <c r="O222" s="29">
        <f>IF(N222=0,0,N222-(IF(Tableau9[[#This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3" spans="1:15" x14ac:dyDescent="0.25">
      <c r="A223" s="58"/>
      <c r="B223" s="59"/>
      <c r="C223" s="59"/>
      <c r="D223" s="65"/>
      <c r="E223" s="59"/>
      <c r="F223" s="59"/>
      <c r="G2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3" s="59"/>
      <c r="I223" s="59"/>
      <c r="J223" s="10" t="str">
        <f t="shared" si="7"/>
        <v/>
      </c>
      <c r="K223" s="59"/>
      <c r="L2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3" s="10">
        <f>IF(Tableau9[[#This Row],[Qté de lait transformé/jour]]=0,0,BDD!H$3*ROUNDUP(Tableau9[[#This Row],[Qté de lait transformé/jour]]*0.00011/BDD!K$3,0))</f>
        <v>0</v>
      </c>
      <c r="N223" s="16">
        <f t="shared" si="8"/>
        <v>0</v>
      </c>
      <c r="O223" s="29">
        <f>IF(N223=0,0,N223-(IF(Tableau9[[#This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4" spans="1:15" x14ac:dyDescent="0.25">
      <c r="A224" s="58"/>
      <c r="B224" s="59"/>
      <c r="C224" s="59"/>
      <c r="D224" s="65"/>
      <c r="E224" s="59"/>
      <c r="F224" s="59"/>
      <c r="G2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4" s="59"/>
      <c r="I224" s="59"/>
      <c r="J224" s="10" t="str">
        <f t="shared" si="7"/>
        <v/>
      </c>
      <c r="K224" s="59"/>
      <c r="L2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4" s="10">
        <f>IF(Tableau9[[#This Row],[Qté de lait transformé/jour]]=0,0,BDD!H$3*ROUNDUP(Tableau9[[#This Row],[Qté de lait transformé/jour]]*0.00011/BDD!K$3,0))</f>
        <v>0</v>
      </c>
      <c r="N224" s="16">
        <f t="shared" si="8"/>
        <v>0</v>
      </c>
      <c r="O224" s="29">
        <f>IF(N224=0,0,N224-(IF(Tableau9[[#This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5" spans="1:15" x14ac:dyDescent="0.25">
      <c r="A225" s="58"/>
      <c r="B225" s="59"/>
      <c r="C225" s="59"/>
      <c r="D225" s="65"/>
      <c r="E225" s="59"/>
      <c r="F225" s="59"/>
      <c r="G2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5" s="59"/>
      <c r="I225" s="59"/>
      <c r="J225" s="10" t="str">
        <f t="shared" si="7"/>
        <v/>
      </c>
      <c r="K225" s="59"/>
      <c r="L2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5" s="10">
        <f>IF(Tableau9[[#This Row],[Qté de lait transformé/jour]]=0,0,BDD!H$3*ROUNDUP(Tableau9[[#This Row],[Qté de lait transformé/jour]]*0.00011/BDD!K$3,0))</f>
        <v>0</v>
      </c>
      <c r="N225" s="16">
        <f t="shared" si="8"/>
        <v>0</v>
      </c>
      <c r="O225" s="29">
        <f>IF(N225=0,0,N225-(IF(Tableau9[[#This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6" spans="1:15" x14ac:dyDescent="0.25">
      <c r="A226" s="58"/>
      <c r="B226" s="59"/>
      <c r="C226" s="59"/>
      <c r="D226" s="65"/>
      <c r="E226" s="59"/>
      <c r="F226" s="59"/>
      <c r="G2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6" s="59"/>
      <c r="I226" s="59"/>
      <c r="J226" s="10" t="str">
        <f t="shared" si="7"/>
        <v/>
      </c>
      <c r="K226" s="59"/>
      <c r="L2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6" s="10">
        <f>IF(Tableau9[[#This Row],[Qté de lait transformé/jour]]=0,0,BDD!H$3*ROUNDUP(Tableau9[[#This Row],[Qté de lait transformé/jour]]*0.00011/BDD!K$3,0))</f>
        <v>0</v>
      </c>
      <c r="N226" s="16">
        <f t="shared" si="8"/>
        <v>0</v>
      </c>
      <c r="O226" s="29">
        <f>IF(N226=0,0,N226-(IF(Tableau9[[#This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7" spans="1:15" x14ac:dyDescent="0.25">
      <c r="A227" s="58"/>
      <c r="B227" s="59"/>
      <c r="C227" s="59"/>
      <c r="D227" s="65"/>
      <c r="E227" s="59"/>
      <c r="F227" s="59"/>
      <c r="G2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7" s="59"/>
      <c r="I227" s="59"/>
      <c r="J227" s="10" t="str">
        <f t="shared" si="7"/>
        <v/>
      </c>
      <c r="K227" s="59"/>
      <c r="L2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7" s="10">
        <f>IF(Tableau9[[#This Row],[Qté de lait transformé/jour]]=0,0,BDD!H$3*ROUNDUP(Tableau9[[#This Row],[Qté de lait transformé/jour]]*0.00011/BDD!K$3,0))</f>
        <v>0</v>
      </c>
      <c r="N227" s="16">
        <f t="shared" si="8"/>
        <v>0</v>
      </c>
      <c r="O227" s="29">
        <f>IF(N227=0,0,N227-(IF(Tableau9[[#This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8" spans="1:15" x14ac:dyDescent="0.25">
      <c r="A228" s="58"/>
      <c r="B228" s="59"/>
      <c r="C228" s="59"/>
      <c r="D228" s="65"/>
      <c r="E228" s="59"/>
      <c r="F228" s="59"/>
      <c r="G2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8" s="59"/>
      <c r="I228" s="59"/>
      <c r="J228" s="10" t="str">
        <f t="shared" si="7"/>
        <v/>
      </c>
      <c r="K228" s="59"/>
      <c r="L2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8" s="10">
        <f>IF(Tableau9[[#This Row],[Qté de lait transformé/jour]]=0,0,BDD!H$3*ROUNDUP(Tableau9[[#This Row],[Qté de lait transformé/jour]]*0.00011/BDD!K$3,0))</f>
        <v>0</v>
      </c>
      <c r="N228" s="16">
        <f t="shared" si="8"/>
        <v>0</v>
      </c>
      <c r="O228" s="29">
        <f>IF(N228=0,0,N228-(IF(Tableau9[[#This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29" spans="1:15" x14ac:dyDescent="0.25">
      <c r="A229" s="58"/>
      <c r="B229" s="59"/>
      <c r="C229" s="59"/>
      <c r="D229" s="65"/>
      <c r="E229" s="59"/>
      <c r="F229" s="59"/>
      <c r="G2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29" s="59"/>
      <c r="I229" s="59"/>
      <c r="J229" s="10" t="str">
        <f t="shared" si="7"/>
        <v/>
      </c>
      <c r="K229" s="59"/>
      <c r="L2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29" s="10">
        <f>IF(Tableau9[[#This Row],[Qté de lait transformé/jour]]=0,0,BDD!H$3*ROUNDUP(Tableau9[[#This Row],[Qté de lait transformé/jour]]*0.00011/BDD!K$3,0))</f>
        <v>0</v>
      </c>
      <c r="N229" s="16">
        <f t="shared" si="8"/>
        <v>0</v>
      </c>
      <c r="O229" s="29">
        <f>IF(N229=0,0,N229-(IF(Tableau9[[#This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0" spans="1:15" x14ac:dyDescent="0.25">
      <c r="A230" s="58"/>
      <c r="B230" s="59"/>
      <c r="C230" s="59"/>
      <c r="D230" s="65"/>
      <c r="E230" s="59"/>
      <c r="F230" s="59"/>
      <c r="G2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0" s="59"/>
      <c r="I230" s="59"/>
      <c r="J230" s="10" t="str">
        <f t="shared" si="7"/>
        <v/>
      </c>
      <c r="K230" s="59"/>
      <c r="L2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0" s="10">
        <f>IF(Tableau9[[#This Row],[Qté de lait transformé/jour]]=0,0,BDD!H$3*ROUNDUP(Tableau9[[#This Row],[Qté de lait transformé/jour]]*0.00011/BDD!K$3,0))</f>
        <v>0</v>
      </c>
      <c r="N230" s="16">
        <f t="shared" si="8"/>
        <v>0</v>
      </c>
      <c r="O230" s="29">
        <f>IF(N230=0,0,N230-(IF(Tableau9[[#This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1" spans="1:15" x14ac:dyDescent="0.25">
      <c r="A231" s="58"/>
      <c r="B231" s="59"/>
      <c r="C231" s="59"/>
      <c r="D231" s="65"/>
      <c r="E231" s="59"/>
      <c r="F231" s="59"/>
      <c r="G2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1" s="59"/>
      <c r="I231" s="59"/>
      <c r="J231" s="10" t="str">
        <f t="shared" si="7"/>
        <v/>
      </c>
      <c r="K231" s="59"/>
      <c r="L2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1" s="10">
        <f>IF(Tableau9[[#This Row],[Qté de lait transformé/jour]]=0,0,BDD!H$3*ROUNDUP(Tableau9[[#This Row],[Qté de lait transformé/jour]]*0.00011/BDD!K$3,0))</f>
        <v>0</v>
      </c>
      <c r="N231" s="16">
        <f t="shared" si="8"/>
        <v>0</v>
      </c>
      <c r="O231" s="29">
        <f>IF(N231=0,0,N231-(IF(Tableau9[[#This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2" spans="1:15" x14ac:dyDescent="0.25">
      <c r="A232" s="58"/>
      <c r="B232" s="59"/>
      <c r="C232" s="59"/>
      <c r="D232" s="65"/>
      <c r="E232" s="59"/>
      <c r="F232" s="59"/>
      <c r="G2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2" s="59"/>
      <c r="I232" s="59"/>
      <c r="J232" s="10" t="str">
        <f t="shared" si="7"/>
        <v/>
      </c>
      <c r="K232" s="59"/>
      <c r="L2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2" s="10">
        <f>IF(Tableau9[[#This Row],[Qté de lait transformé/jour]]=0,0,BDD!H$3*ROUNDUP(Tableau9[[#This Row],[Qté de lait transformé/jour]]*0.00011/BDD!K$3,0))</f>
        <v>0</v>
      </c>
      <c r="N232" s="16">
        <f t="shared" si="8"/>
        <v>0</v>
      </c>
      <c r="O232" s="29">
        <f>IF(N232=0,0,N232-(IF(Tableau9[[#This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3" spans="1:15" x14ac:dyDescent="0.25">
      <c r="A233" s="58"/>
      <c r="B233" s="59"/>
      <c r="C233" s="59"/>
      <c r="D233" s="65"/>
      <c r="E233" s="59"/>
      <c r="F233" s="59"/>
      <c r="G2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3" s="59"/>
      <c r="I233" s="59"/>
      <c r="J233" s="10" t="str">
        <f t="shared" si="7"/>
        <v/>
      </c>
      <c r="K233" s="59"/>
      <c r="L2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3" s="10">
        <f>IF(Tableau9[[#This Row],[Qté de lait transformé/jour]]=0,0,BDD!H$3*ROUNDUP(Tableau9[[#This Row],[Qté de lait transformé/jour]]*0.00011/BDD!K$3,0))</f>
        <v>0</v>
      </c>
      <c r="N233" s="16">
        <f t="shared" si="8"/>
        <v>0</v>
      </c>
      <c r="O233" s="29">
        <f>IF(N233=0,0,N233-(IF(Tableau9[[#This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4" spans="1:15" x14ac:dyDescent="0.25">
      <c r="A234" s="58"/>
      <c r="B234" s="59"/>
      <c r="C234" s="59"/>
      <c r="D234" s="65"/>
      <c r="E234" s="59"/>
      <c r="F234" s="59"/>
      <c r="G2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4" s="59"/>
      <c r="I234" s="59"/>
      <c r="J234" s="10" t="str">
        <f t="shared" si="7"/>
        <v/>
      </c>
      <c r="K234" s="59"/>
      <c r="L2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4" s="10">
        <f>IF(Tableau9[[#This Row],[Qté de lait transformé/jour]]=0,0,BDD!H$3*ROUNDUP(Tableau9[[#This Row],[Qté de lait transformé/jour]]*0.00011/BDD!K$3,0))</f>
        <v>0</v>
      </c>
      <c r="N234" s="16">
        <f t="shared" si="8"/>
        <v>0</v>
      </c>
      <c r="O234" s="29">
        <f>IF(N234=0,0,N234-(IF(Tableau9[[#This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5" spans="1:15" x14ac:dyDescent="0.25">
      <c r="A235" s="58"/>
      <c r="B235" s="59"/>
      <c r="C235" s="59"/>
      <c r="D235" s="65"/>
      <c r="E235" s="59"/>
      <c r="F235" s="59"/>
      <c r="G2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5" s="59"/>
      <c r="I235" s="59"/>
      <c r="J235" s="10" t="str">
        <f t="shared" si="7"/>
        <v/>
      </c>
      <c r="K235" s="59"/>
      <c r="L2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5" s="10">
        <f>IF(Tableau9[[#This Row],[Qté de lait transformé/jour]]=0,0,BDD!H$3*ROUNDUP(Tableau9[[#This Row],[Qté de lait transformé/jour]]*0.00011/BDD!K$3,0))</f>
        <v>0</v>
      </c>
      <c r="N235" s="16">
        <f t="shared" si="8"/>
        <v>0</v>
      </c>
      <c r="O235" s="29">
        <f>IF(N235=0,0,N235-(IF(Tableau9[[#This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6" spans="1:15" x14ac:dyDescent="0.25">
      <c r="A236" s="58"/>
      <c r="B236" s="59"/>
      <c r="C236" s="59"/>
      <c r="D236" s="65"/>
      <c r="E236" s="59"/>
      <c r="F236" s="59"/>
      <c r="G2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6" s="59"/>
      <c r="I236" s="59"/>
      <c r="J236" s="10" t="str">
        <f t="shared" si="7"/>
        <v/>
      </c>
      <c r="K236" s="59"/>
      <c r="L2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6" s="10">
        <f>IF(Tableau9[[#This Row],[Qté de lait transformé/jour]]=0,0,BDD!H$3*ROUNDUP(Tableau9[[#This Row],[Qté de lait transformé/jour]]*0.00011/BDD!K$3,0))</f>
        <v>0</v>
      </c>
      <c r="N236" s="16">
        <f t="shared" si="8"/>
        <v>0</v>
      </c>
      <c r="O236" s="29">
        <f>IF(N236=0,0,N236-(IF(Tableau9[[#This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7" spans="1:15" x14ac:dyDescent="0.25">
      <c r="A237" s="58"/>
      <c r="B237" s="59"/>
      <c r="C237" s="59"/>
      <c r="D237" s="65"/>
      <c r="E237" s="59"/>
      <c r="F237" s="59"/>
      <c r="G2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7" s="59"/>
      <c r="I237" s="59"/>
      <c r="J237" s="10" t="str">
        <f t="shared" si="7"/>
        <v/>
      </c>
      <c r="K237" s="59"/>
      <c r="L2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7" s="10">
        <f>IF(Tableau9[[#This Row],[Qté de lait transformé/jour]]=0,0,BDD!H$3*ROUNDUP(Tableau9[[#This Row],[Qté de lait transformé/jour]]*0.00011/BDD!K$3,0))</f>
        <v>0</v>
      </c>
      <c r="N237" s="16">
        <f t="shared" si="8"/>
        <v>0</v>
      </c>
      <c r="O237" s="29">
        <f>IF(N237=0,0,N237-(IF(Tableau9[[#This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8" spans="1:15" x14ac:dyDescent="0.25">
      <c r="A238" s="58"/>
      <c r="B238" s="59"/>
      <c r="C238" s="59"/>
      <c r="D238" s="65"/>
      <c r="E238" s="59"/>
      <c r="F238" s="59"/>
      <c r="G2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8" s="59"/>
      <c r="I238" s="59"/>
      <c r="J238" s="10" t="str">
        <f t="shared" si="7"/>
        <v/>
      </c>
      <c r="K238" s="59"/>
      <c r="L2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8" s="10">
        <f>IF(Tableau9[[#This Row],[Qté de lait transformé/jour]]=0,0,BDD!H$3*ROUNDUP(Tableau9[[#This Row],[Qté de lait transformé/jour]]*0.00011/BDD!K$3,0))</f>
        <v>0</v>
      </c>
      <c r="N238" s="16">
        <f t="shared" si="8"/>
        <v>0</v>
      </c>
      <c r="O238" s="29">
        <f>IF(N238=0,0,N238-(IF(Tableau9[[#This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39" spans="1:15" x14ac:dyDescent="0.25">
      <c r="A239" s="58"/>
      <c r="B239" s="59"/>
      <c r="C239" s="59"/>
      <c r="D239" s="65"/>
      <c r="E239" s="59"/>
      <c r="F239" s="59"/>
      <c r="G2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39" s="59"/>
      <c r="I239" s="59"/>
      <c r="J239" s="10" t="str">
        <f t="shared" si="7"/>
        <v/>
      </c>
      <c r="K239" s="59"/>
      <c r="L2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39" s="10">
        <f>IF(Tableau9[[#This Row],[Qté de lait transformé/jour]]=0,0,BDD!H$3*ROUNDUP(Tableau9[[#This Row],[Qté de lait transformé/jour]]*0.00011/BDD!K$3,0))</f>
        <v>0</v>
      </c>
      <c r="N239" s="16">
        <f t="shared" si="8"/>
        <v>0</v>
      </c>
      <c r="O239" s="29">
        <f>IF(N239=0,0,N239-(IF(Tableau9[[#This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0" spans="1:15" x14ac:dyDescent="0.25">
      <c r="A240" s="58"/>
      <c r="B240" s="59"/>
      <c r="C240" s="59"/>
      <c r="D240" s="65"/>
      <c r="E240" s="59"/>
      <c r="F240" s="59"/>
      <c r="G2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0" s="59"/>
      <c r="I240" s="59"/>
      <c r="J240" s="10" t="str">
        <f t="shared" si="7"/>
        <v/>
      </c>
      <c r="K240" s="59"/>
      <c r="L2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0" s="10">
        <f>IF(Tableau9[[#This Row],[Qté de lait transformé/jour]]=0,0,BDD!H$3*ROUNDUP(Tableau9[[#This Row],[Qté de lait transformé/jour]]*0.00011/BDD!K$3,0))</f>
        <v>0</v>
      </c>
      <c r="N240" s="16">
        <f t="shared" si="8"/>
        <v>0</v>
      </c>
      <c r="O240" s="29">
        <f>IF(N240=0,0,N240-(IF(Tableau9[[#This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1" spans="1:15" x14ac:dyDescent="0.25">
      <c r="A241" s="58"/>
      <c r="B241" s="59"/>
      <c r="C241" s="59"/>
      <c r="D241" s="65"/>
      <c r="E241" s="59"/>
      <c r="F241" s="59"/>
      <c r="G2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1" s="59"/>
      <c r="I241" s="59"/>
      <c r="J241" s="10" t="str">
        <f t="shared" si="7"/>
        <v/>
      </c>
      <c r="K241" s="59"/>
      <c r="L2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1" s="10">
        <f>IF(Tableau9[[#This Row],[Qté de lait transformé/jour]]=0,0,BDD!H$3*ROUNDUP(Tableau9[[#This Row],[Qté de lait transformé/jour]]*0.00011/BDD!K$3,0))</f>
        <v>0</v>
      </c>
      <c r="N241" s="16">
        <f t="shared" si="8"/>
        <v>0</v>
      </c>
      <c r="O241" s="29">
        <f>IF(N241=0,0,N241-(IF(Tableau9[[#This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2" spans="1:15" x14ac:dyDescent="0.25">
      <c r="A242" s="58"/>
      <c r="B242" s="59"/>
      <c r="C242" s="59"/>
      <c r="D242" s="65"/>
      <c r="E242" s="59"/>
      <c r="F242" s="59"/>
      <c r="G2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2" s="59"/>
      <c r="I242" s="59"/>
      <c r="J242" s="10" t="str">
        <f t="shared" si="7"/>
        <v/>
      </c>
      <c r="K242" s="59"/>
      <c r="L2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2" s="10">
        <f>IF(Tableau9[[#This Row],[Qté de lait transformé/jour]]=0,0,BDD!H$3*ROUNDUP(Tableau9[[#This Row],[Qté de lait transformé/jour]]*0.00011/BDD!K$3,0))</f>
        <v>0</v>
      </c>
      <c r="N242" s="16">
        <f t="shared" si="8"/>
        <v>0</v>
      </c>
      <c r="O242" s="29">
        <f>IF(N242=0,0,N242-(IF(Tableau9[[#This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3" spans="1:15" x14ac:dyDescent="0.25">
      <c r="A243" s="58"/>
      <c r="B243" s="59"/>
      <c r="C243" s="59"/>
      <c r="D243" s="65"/>
      <c r="E243" s="59"/>
      <c r="F243" s="59"/>
      <c r="G2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3" s="59"/>
      <c r="I243" s="59"/>
      <c r="J243" s="10" t="str">
        <f t="shared" si="7"/>
        <v/>
      </c>
      <c r="K243" s="59"/>
      <c r="L2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3" s="10">
        <f>IF(Tableau9[[#This Row],[Qté de lait transformé/jour]]=0,0,BDD!H$3*ROUNDUP(Tableau9[[#This Row],[Qté de lait transformé/jour]]*0.00011/BDD!K$3,0))</f>
        <v>0</v>
      </c>
      <c r="N243" s="16">
        <f t="shared" si="8"/>
        <v>0</v>
      </c>
      <c r="O243" s="29">
        <f>IF(N243=0,0,N243-(IF(Tableau9[[#This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4" spans="1:15" x14ac:dyDescent="0.25">
      <c r="A244" s="58"/>
      <c r="B244" s="59"/>
      <c r="C244" s="59"/>
      <c r="D244" s="65"/>
      <c r="E244" s="59"/>
      <c r="F244" s="59"/>
      <c r="G2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4" s="59"/>
      <c r="I244" s="59"/>
      <c r="J244" s="10" t="str">
        <f t="shared" si="7"/>
        <v/>
      </c>
      <c r="K244" s="59"/>
      <c r="L2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4" s="10">
        <f>IF(Tableau9[[#This Row],[Qté de lait transformé/jour]]=0,0,BDD!H$3*ROUNDUP(Tableau9[[#This Row],[Qté de lait transformé/jour]]*0.00011/BDD!K$3,0))</f>
        <v>0</v>
      </c>
      <c r="N244" s="16">
        <f t="shared" si="8"/>
        <v>0</v>
      </c>
      <c r="O244" s="29">
        <f>IF(N244=0,0,N244-(IF(Tableau9[[#This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5" spans="1:15" x14ac:dyDescent="0.25">
      <c r="A245" s="58"/>
      <c r="B245" s="59"/>
      <c r="C245" s="59"/>
      <c r="D245" s="65"/>
      <c r="E245" s="59"/>
      <c r="F245" s="59"/>
      <c r="G2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5" s="59"/>
      <c r="I245" s="59"/>
      <c r="J245" s="10" t="str">
        <f t="shared" si="7"/>
        <v/>
      </c>
      <c r="K245" s="59"/>
      <c r="L2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5" s="10">
        <f>IF(Tableau9[[#This Row],[Qté de lait transformé/jour]]=0,0,BDD!H$3*ROUNDUP(Tableau9[[#This Row],[Qté de lait transformé/jour]]*0.00011/BDD!K$3,0))</f>
        <v>0</v>
      </c>
      <c r="N245" s="16">
        <f t="shared" si="8"/>
        <v>0</v>
      </c>
      <c r="O245" s="29">
        <f>IF(N245=0,0,N245-(IF(Tableau9[[#This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6" spans="1:15" x14ac:dyDescent="0.25">
      <c r="A246" s="58"/>
      <c r="B246" s="59"/>
      <c r="C246" s="59"/>
      <c r="D246" s="65"/>
      <c r="E246" s="59"/>
      <c r="F246" s="59"/>
      <c r="G2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6" s="59"/>
      <c r="I246" s="59"/>
      <c r="J246" s="10" t="str">
        <f t="shared" si="7"/>
        <v/>
      </c>
      <c r="K246" s="59"/>
      <c r="L2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6" s="10">
        <f>IF(Tableau9[[#This Row],[Qté de lait transformé/jour]]=0,0,BDD!H$3*ROUNDUP(Tableau9[[#This Row],[Qté de lait transformé/jour]]*0.00011/BDD!K$3,0))</f>
        <v>0</v>
      </c>
      <c r="N246" s="16">
        <f t="shared" si="8"/>
        <v>0</v>
      </c>
      <c r="O246" s="29">
        <f>IF(N246=0,0,N246-(IF(Tableau9[[#This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7" spans="1:15" x14ac:dyDescent="0.25">
      <c r="A247" s="58"/>
      <c r="B247" s="59"/>
      <c r="C247" s="59"/>
      <c r="D247" s="65"/>
      <c r="E247" s="59"/>
      <c r="F247" s="59"/>
      <c r="G2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7" s="59"/>
      <c r="I247" s="59"/>
      <c r="J247" s="10" t="str">
        <f t="shared" si="7"/>
        <v/>
      </c>
      <c r="K247" s="59"/>
      <c r="L2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7" s="10">
        <f>IF(Tableau9[[#This Row],[Qté de lait transformé/jour]]=0,0,BDD!H$3*ROUNDUP(Tableau9[[#This Row],[Qté de lait transformé/jour]]*0.00011/BDD!K$3,0))</f>
        <v>0</v>
      </c>
      <c r="N247" s="16">
        <f t="shared" si="8"/>
        <v>0</v>
      </c>
      <c r="O247" s="29">
        <f>IF(N247=0,0,N247-(IF(Tableau9[[#This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8" spans="1:15" x14ac:dyDescent="0.25">
      <c r="A248" s="58"/>
      <c r="B248" s="59"/>
      <c r="C248" s="59"/>
      <c r="D248" s="65"/>
      <c r="E248" s="59"/>
      <c r="F248" s="59"/>
      <c r="G2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8" s="59"/>
      <c r="I248" s="59"/>
      <c r="J248" s="10" t="str">
        <f t="shared" si="7"/>
        <v/>
      </c>
      <c r="K248" s="59"/>
      <c r="L2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8" s="10">
        <f>IF(Tableau9[[#This Row],[Qté de lait transformé/jour]]=0,0,BDD!H$3*ROUNDUP(Tableau9[[#This Row],[Qté de lait transformé/jour]]*0.00011/BDD!K$3,0))</f>
        <v>0</v>
      </c>
      <c r="N248" s="16">
        <f t="shared" si="8"/>
        <v>0</v>
      </c>
      <c r="O248" s="29">
        <f>IF(N248=0,0,N248-(IF(Tableau9[[#This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49" spans="1:15" x14ac:dyDescent="0.25">
      <c r="A249" s="58"/>
      <c r="B249" s="59"/>
      <c r="C249" s="59"/>
      <c r="D249" s="65"/>
      <c r="E249" s="59"/>
      <c r="F249" s="59"/>
      <c r="G2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49" s="59"/>
      <c r="I249" s="59"/>
      <c r="J249" s="10" t="str">
        <f t="shared" si="7"/>
        <v/>
      </c>
      <c r="K249" s="59"/>
      <c r="L2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49" s="10">
        <f>IF(Tableau9[[#This Row],[Qté de lait transformé/jour]]=0,0,BDD!H$3*ROUNDUP(Tableau9[[#This Row],[Qté de lait transformé/jour]]*0.00011/BDD!K$3,0))</f>
        <v>0</v>
      </c>
      <c r="N249" s="16">
        <f t="shared" si="8"/>
        <v>0</v>
      </c>
      <c r="O249" s="29">
        <f>IF(N249=0,0,N249-(IF(Tableau9[[#This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0" spans="1:15" x14ac:dyDescent="0.25">
      <c r="A250" s="58"/>
      <c r="B250" s="59"/>
      <c r="C250" s="59"/>
      <c r="D250" s="65"/>
      <c r="E250" s="59"/>
      <c r="F250" s="59"/>
      <c r="G2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0" s="59"/>
      <c r="I250" s="59"/>
      <c r="J250" s="10" t="str">
        <f t="shared" si="7"/>
        <v/>
      </c>
      <c r="K250" s="59"/>
      <c r="L2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0" s="10">
        <f>IF(Tableau9[[#This Row],[Qté de lait transformé/jour]]=0,0,BDD!H$3*ROUNDUP(Tableau9[[#This Row],[Qté de lait transformé/jour]]*0.00011/BDD!K$3,0))</f>
        <v>0</v>
      </c>
      <c r="N250" s="16">
        <f t="shared" si="8"/>
        <v>0</v>
      </c>
      <c r="O250" s="29">
        <f>IF(N250=0,0,N250-(IF(Tableau9[[#This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1" spans="1:15" x14ac:dyDescent="0.25">
      <c r="A251" s="58"/>
      <c r="B251" s="59"/>
      <c r="C251" s="59"/>
      <c r="D251" s="65"/>
      <c r="E251" s="59"/>
      <c r="F251" s="59"/>
      <c r="G2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1" s="59"/>
      <c r="I251" s="59"/>
      <c r="J251" s="10" t="str">
        <f t="shared" si="7"/>
        <v/>
      </c>
      <c r="K251" s="59"/>
      <c r="L2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1" s="10">
        <f>IF(Tableau9[[#This Row],[Qté de lait transformé/jour]]=0,0,BDD!H$3*ROUNDUP(Tableau9[[#This Row],[Qté de lait transformé/jour]]*0.00011/BDD!K$3,0))</f>
        <v>0</v>
      </c>
      <c r="N251" s="16">
        <f t="shared" si="8"/>
        <v>0</v>
      </c>
      <c r="O251" s="29">
        <f>IF(N251=0,0,N251-(IF(Tableau9[[#This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2" spans="1:15" x14ac:dyDescent="0.25">
      <c r="A252" s="58"/>
      <c r="B252" s="59"/>
      <c r="C252" s="59"/>
      <c r="D252" s="65"/>
      <c r="E252" s="59"/>
      <c r="F252" s="59"/>
      <c r="G2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2" s="59"/>
      <c r="I252" s="59"/>
      <c r="J252" s="10" t="str">
        <f t="shared" si="7"/>
        <v/>
      </c>
      <c r="K252" s="59"/>
      <c r="L2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2" s="10">
        <f>IF(Tableau9[[#This Row],[Qté de lait transformé/jour]]=0,0,BDD!H$3*ROUNDUP(Tableau9[[#This Row],[Qté de lait transformé/jour]]*0.00011/BDD!K$3,0))</f>
        <v>0</v>
      </c>
      <c r="N252" s="16">
        <f t="shared" si="8"/>
        <v>0</v>
      </c>
      <c r="O252" s="29">
        <f>IF(N252=0,0,N252-(IF(Tableau9[[#This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3" spans="1:15" x14ac:dyDescent="0.25">
      <c r="A253" s="58"/>
      <c r="B253" s="59"/>
      <c r="C253" s="59"/>
      <c r="D253" s="65"/>
      <c r="E253" s="59"/>
      <c r="F253" s="59"/>
      <c r="G2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3" s="59"/>
      <c r="I253" s="59"/>
      <c r="J253" s="10" t="str">
        <f t="shared" si="7"/>
        <v/>
      </c>
      <c r="K253" s="59"/>
      <c r="L2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3" s="10">
        <f>IF(Tableau9[[#This Row],[Qté de lait transformé/jour]]=0,0,BDD!H$3*ROUNDUP(Tableau9[[#This Row],[Qté de lait transformé/jour]]*0.00011/BDD!K$3,0))</f>
        <v>0</v>
      </c>
      <c r="N253" s="16">
        <f t="shared" si="8"/>
        <v>0</v>
      </c>
      <c r="O253" s="29">
        <f>IF(N253=0,0,N253-(IF(Tableau9[[#This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4" spans="1:15" x14ac:dyDescent="0.25">
      <c r="A254" s="58"/>
      <c r="B254" s="59"/>
      <c r="C254" s="59"/>
      <c r="D254" s="65"/>
      <c r="E254" s="59"/>
      <c r="F254" s="59"/>
      <c r="G2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4" s="59"/>
      <c r="I254" s="59"/>
      <c r="J254" s="10" t="str">
        <f t="shared" si="7"/>
        <v/>
      </c>
      <c r="K254" s="59"/>
      <c r="L2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4" s="10">
        <f>IF(Tableau9[[#This Row],[Qté de lait transformé/jour]]=0,0,BDD!H$3*ROUNDUP(Tableau9[[#This Row],[Qté de lait transformé/jour]]*0.00011/BDD!K$3,0))</f>
        <v>0</v>
      </c>
      <c r="N254" s="16">
        <f t="shared" si="8"/>
        <v>0</v>
      </c>
      <c r="O254" s="29">
        <f>IF(N254=0,0,N254-(IF(Tableau9[[#This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5" spans="1:15" x14ac:dyDescent="0.25">
      <c r="A255" s="58"/>
      <c r="B255" s="59"/>
      <c r="C255" s="59"/>
      <c r="D255" s="65"/>
      <c r="E255" s="59"/>
      <c r="F255" s="59"/>
      <c r="G2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5" s="59"/>
      <c r="I255" s="59"/>
      <c r="J255" s="10" t="str">
        <f t="shared" si="7"/>
        <v/>
      </c>
      <c r="K255" s="59"/>
      <c r="L2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5" s="10">
        <f>IF(Tableau9[[#This Row],[Qté de lait transformé/jour]]=0,0,BDD!H$3*ROUNDUP(Tableau9[[#This Row],[Qté de lait transformé/jour]]*0.00011/BDD!K$3,0))</f>
        <v>0</v>
      </c>
      <c r="N255" s="16">
        <f t="shared" si="8"/>
        <v>0</v>
      </c>
      <c r="O255" s="29">
        <f>IF(N255=0,0,N255-(IF(Tableau9[[#This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6" spans="1:15" x14ac:dyDescent="0.25">
      <c r="A256" s="58"/>
      <c r="B256" s="59"/>
      <c r="C256" s="59"/>
      <c r="D256" s="65"/>
      <c r="E256" s="59"/>
      <c r="F256" s="59"/>
      <c r="G2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6" s="59"/>
      <c r="I256" s="59"/>
      <c r="J256" s="10" t="str">
        <f t="shared" si="7"/>
        <v/>
      </c>
      <c r="K256" s="59"/>
      <c r="L2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6" s="10">
        <f>IF(Tableau9[[#This Row],[Qté de lait transformé/jour]]=0,0,BDD!H$3*ROUNDUP(Tableau9[[#This Row],[Qté de lait transformé/jour]]*0.00011/BDD!K$3,0))</f>
        <v>0</v>
      </c>
      <c r="N256" s="16">
        <f t="shared" si="8"/>
        <v>0</v>
      </c>
      <c r="O256" s="29">
        <f>IF(N256=0,0,N256-(IF(Tableau9[[#This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7" spans="1:15" x14ac:dyDescent="0.25">
      <c r="A257" s="58"/>
      <c r="B257" s="59"/>
      <c r="C257" s="59"/>
      <c r="D257" s="65"/>
      <c r="E257" s="59"/>
      <c r="F257" s="59"/>
      <c r="G2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7" s="59"/>
      <c r="I257" s="59"/>
      <c r="J257" s="10" t="str">
        <f t="shared" si="7"/>
        <v/>
      </c>
      <c r="K257" s="59"/>
      <c r="L2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7" s="10">
        <f>IF(Tableau9[[#This Row],[Qté de lait transformé/jour]]=0,0,BDD!H$3*ROUNDUP(Tableau9[[#This Row],[Qté de lait transformé/jour]]*0.00011/BDD!K$3,0))</f>
        <v>0</v>
      </c>
      <c r="N257" s="16">
        <f t="shared" si="8"/>
        <v>0</v>
      </c>
      <c r="O257" s="29">
        <f>IF(N257=0,0,N257-(IF(Tableau9[[#This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8" spans="1:15" x14ac:dyDescent="0.25">
      <c r="A258" s="58"/>
      <c r="B258" s="59"/>
      <c r="C258" s="59"/>
      <c r="D258" s="65"/>
      <c r="E258" s="59"/>
      <c r="F258" s="59"/>
      <c r="G2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8" s="59"/>
      <c r="I258" s="59"/>
      <c r="J258" s="10" t="str">
        <f t="shared" si="7"/>
        <v/>
      </c>
      <c r="K258" s="59"/>
      <c r="L2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8" s="10">
        <f>IF(Tableau9[[#This Row],[Qté de lait transformé/jour]]=0,0,BDD!H$3*ROUNDUP(Tableau9[[#This Row],[Qté de lait transformé/jour]]*0.00011/BDD!K$3,0))</f>
        <v>0</v>
      </c>
      <c r="N258" s="16">
        <f t="shared" si="8"/>
        <v>0</v>
      </c>
      <c r="O258" s="29">
        <f>IF(N258=0,0,N258-(IF(Tableau9[[#This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59" spans="1:15" x14ac:dyDescent="0.25">
      <c r="A259" s="58"/>
      <c r="B259" s="59"/>
      <c r="C259" s="59"/>
      <c r="D259" s="65"/>
      <c r="E259" s="59"/>
      <c r="F259" s="59"/>
      <c r="G2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59" s="59"/>
      <c r="I259" s="59"/>
      <c r="J259" s="10" t="str">
        <f t="shared" si="7"/>
        <v/>
      </c>
      <c r="K259" s="59"/>
      <c r="L2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59" s="10">
        <f>IF(Tableau9[[#This Row],[Qté de lait transformé/jour]]=0,0,BDD!H$3*ROUNDUP(Tableau9[[#This Row],[Qté de lait transformé/jour]]*0.00011/BDD!K$3,0))</f>
        <v>0</v>
      </c>
      <c r="N259" s="16">
        <f t="shared" si="8"/>
        <v>0</v>
      </c>
      <c r="O259" s="29">
        <f>IF(N259=0,0,N259-(IF(Tableau9[[#This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0" spans="1:15" x14ac:dyDescent="0.25">
      <c r="A260" s="58"/>
      <c r="B260" s="59"/>
      <c r="C260" s="59"/>
      <c r="D260" s="65"/>
      <c r="E260" s="59"/>
      <c r="F260" s="59"/>
      <c r="G2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0" s="59"/>
      <c r="I260" s="59"/>
      <c r="J260" s="10" t="str">
        <f t="shared" si="7"/>
        <v/>
      </c>
      <c r="K260" s="59"/>
      <c r="L2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0" s="10">
        <f>IF(Tableau9[[#This Row],[Qté de lait transformé/jour]]=0,0,BDD!H$3*ROUNDUP(Tableau9[[#This Row],[Qté de lait transformé/jour]]*0.00011/BDD!K$3,0))</f>
        <v>0</v>
      </c>
      <c r="N260" s="16">
        <f t="shared" si="8"/>
        <v>0</v>
      </c>
      <c r="O260" s="29">
        <f>IF(N260=0,0,N260-(IF(Tableau9[[#This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1" spans="1:15" x14ac:dyDescent="0.25">
      <c r="A261" s="58"/>
      <c r="B261" s="59"/>
      <c r="C261" s="59"/>
      <c r="D261" s="65"/>
      <c r="E261" s="59"/>
      <c r="F261" s="59"/>
      <c r="G2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1" s="59"/>
      <c r="I261" s="59"/>
      <c r="J261" s="10" t="str">
        <f t="shared" si="7"/>
        <v/>
      </c>
      <c r="K261" s="59"/>
      <c r="L2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1" s="10">
        <f>IF(Tableau9[[#This Row],[Qté de lait transformé/jour]]=0,0,BDD!H$3*ROUNDUP(Tableau9[[#This Row],[Qté de lait transformé/jour]]*0.00011/BDD!K$3,0))</f>
        <v>0</v>
      </c>
      <c r="N261" s="16">
        <f t="shared" si="8"/>
        <v>0</v>
      </c>
      <c r="O261" s="29">
        <f>IF(N261=0,0,N261-(IF(Tableau9[[#This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2" spans="1:15" x14ac:dyDescent="0.25">
      <c r="A262" s="58"/>
      <c r="B262" s="59"/>
      <c r="C262" s="59"/>
      <c r="D262" s="65"/>
      <c r="E262" s="59"/>
      <c r="F262" s="59"/>
      <c r="G2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2" s="59"/>
      <c r="I262" s="59"/>
      <c r="J262" s="10" t="str">
        <f t="shared" si="7"/>
        <v/>
      </c>
      <c r="K262" s="59"/>
      <c r="L2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2" s="10">
        <f>IF(Tableau9[[#This Row],[Qté de lait transformé/jour]]=0,0,BDD!H$3*ROUNDUP(Tableau9[[#This Row],[Qté de lait transformé/jour]]*0.00011/BDD!K$3,0))</f>
        <v>0</v>
      </c>
      <c r="N262" s="16">
        <f t="shared" si="8"/>
        <v>0</v>
      </c>
      <c r="O262" s="29">
        <f>IF(N262=0,0,N262-(IF(Tableau9[[#This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3" spans="1:15" x14ac:dyDescent="0.25">
      <c r="A263" s="58"/>
      <c r="B263" s="59"/>
      <c r="C263" s="59"/>
      <c r="D263" s="65"/>
      <c r="E263" s="59"/>
      <c r="F263" s="59"/>
      <c r="G2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3" s="59"/>
      <c r="I263" s="59"/>
      <c r="J263" s="10" t="str">
        <f t="shared" si="7"/>
        <v/>
      </c>
      <c r="K263" s="59"/>
      <c r="L2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3" s="10">
        <f>IF(Tableau9[[#This Row],[Qté de lait transformé/jour]]=0,0,BDD!H$3*ROUNDUP(Tableau9[[#This Row],[Qté de lait transformé/jour]]*0.00011/BDD!K$3,0))</f>
        <v>0</v>
      </c>
      <c r="N263" s="16">
        <f t="shared" si="8"/>
        <v>0</v>
      </c>
      <c r="O263" s="29">
        <f>IF(N263=0,0,N263-(IF(Tableau9[[#This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4" spans="1:15" x14ac:dyDescent="0.25">
      <c r="A264" s="58"/>
      <c r="B264" s="59"/>
      <c r="C264" s="59"/>
      <c r="D264" s="65"/>
      <c r="E264" s="59"/>
      <c r="F264" s="59"/>
      <c r="G2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4" s="59"/>
      <c r="I264" s="59"/>
      <c r="J264" s="10" t="str">
        <f t="shared" si="7"/>
        <v/>
      </c>
      <c r="K264" s="59"/>
      <c r="L2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4" s="10">
        <f>IF(Tableau9[[#This Row],[Qté de lait transformé/jour]]=0,0,BDD!H$3*ROUNDUP(Tableau9[[#This Row],[Qté de lait transformé/jour]]*0.00011/BDD!K$3,0))</f>
        <v>0</v>
      </c>
      <c r="N264" s="16">
        <f t="shared" si="8"/>
        <v>0</v>
      </c>
      <c r="O264" s="29">
        <f>IF(N264=0,0,N264-(IF(Tableau9[[#This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5" spans="1:15" x14ac:dyDescent="0.25">
      <c r="A265" s="58"/>
      <c r="B265" s="59"/>
      <c r="C265" s="59"/>
      <c r="D265" s="65"/>
      <c r="E265" s="59"/>
      <c r="F265" s="59"/>
      <c r="G2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5" s="59"/>
      <c r="I265" s="59"/>
      <c r="J265" s="10" t="str">
        <f t="shared" si="7"/>
        <v/>
      </c>
      <c r="K265" s="59"/>
      <c r="L2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5" s="10">
        <f>IF(Tableau9[[#This Row],[Qté de lait transformé/jour]]=0,0,BDD!H$3*ROUNDUP(Tableau9[[#This Row],[Qté de lait transformé/jour]]*0.00011/BDD!K$3,0))</f>
        <v>0</v>
      </c>
      <c r="N265" s="16">
        <f t="shared" si="8"/>
        <v>0</v>
      </c>
      <c r="O265" s="29">
        <f>IF(N265=0,0,N265-(IF(Tableau9[[#This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6" spans="1:15" x14ac:dyDescent="0.25">
      <c r="A266" s="58"/>
      <c r="B266" s="59"/>
      <c r="C266" s="59"/>
      <c r="D266" s="65"/>
      <c r="E266" s="59"/>
      <c r="F266" s="59"/>
      <c r="G2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6" s="59"/>
      <c r="I266" s="59"/>
      <c r="J266" s="10" t="str">
        <f t="shared" si="7"/>
        <v/>
      </c>
      <c r="K266" s="59"/>
      <c r="L2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6" s="10">
        <f>IF(Tableau9[[#This Row],[Qté de lait transformé/jour]]=0,0,BDD!H$3*ROUNDUP(Tableau9[[#This Row],[Qté de lait transformé/jour]]*0.00011/BDD!K$3,0))</f>
        <v>0</v>
      </c>
      <c r="N266" s="16">
        <f t="shared" si="8"/>
        <v>0</v>
      </c>
      <c r="O266" s="29">
        <f>IF(N266=0,0,N266-(IF(Tableau9[[#This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7" spans="1:15" x14ac:dyDescent="0.25">
      <c r="A267" s="58"/>
      <c r="B267" s="59"/>
      <c r="C267" s="59"/>
      <c r="D267" s="65"/>
      <c r="E267" s="59"/>
      <c r="F267" s="59"/>
      <c r="G2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7" s="59"/>
      <c r="I267" s="59"/>
      <c r="J267" s="10" t="str">
        <f t="shared" si="7"/>
        <v/>
      </c>
      <c r="K267" s="59"/>
      <c r="L2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7" s="10">
        <f>IF(Tableau9[[#This Row],[Qté de lait transformé/jour]]=0,0,BDD!H$3*ROUNDUP(Tableau9[[#This Row],[Qté de lait transformé/jour]]*0.00011/BDD!K$3,0))</f>
        <v>0</v>
      </c>
      <c r="N267" s="16">
        <f t="shared" si="8"/>
        <v>0</v>
      </c>
      <c r="O267" s="29">
        <f>IF(N267=0,0,N267-(IF(Tableau9[[#This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8" spans="1:15" x14ac:dyDescent="0.25">
      <c r="A268" s="58"/>
      <c r="B268" s="59"/>
      <c r="C268" s="59"/>
      <c r="D268" s="65"/>
      <c r="E268" s="59"/>
      <c r="F268" s="59"/>
      <c r="G2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8" s="59"/>
      <c r="I268" s="59"/>
      <c r="J268" s="10" t="str">
        <f t="shared" si="7"/>
        <v/>
      </c>
      <c r="K268" s="59"/>
      <c r="L2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8" s="10">
        <f>IF(Tableau9[[#This Row],[Qté de lait transformé/jour]]=0,0,BDD!H$3*ROUNDUP(Tableau9[[#This Row],[Qté de lait transformé/jour]]*0.00011/BDD!K$3,0))</f>
        <v>0</v>
      </c>
      <c r="N268" s="16">
        <f t="shared" si="8"/>
        <v>0</v>
      </c>
      <c r="O268" s="29">
        <f>IF(N268=0,0,N268-(IF(Tableau9[[#This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69" spans="1:15" x14ac:dyDescent="0.25">
      <c r="A269" s="58"/>
      <c r="B269" s="59"/>
      <c r="C269" s="59"/>
      <c r="D269" s="65"/>
      <c r="E269" s="59"/>
      <c r="F269" s="59"/>
      <c r="G2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69" s="59"/>
      <c r="I269" s="59"/>
      <c r="J269" s="10" t="str">
        <f t="shared" ref="J269:J332" si="9">IF(IF(C269="",0,IF(C269="yaourt",H269,IF(OR(C269="poudre de lait",C269="fromage"),H269/0.1,IF(OR(C269="lait UHT",C269="lait pasteurisé"),H269*0.9,""))))=0,"",ROUND((IF(C269="yaourt",H269,IF(OR(C269="poudre de lait",C269="fromage"),H269/0.1,IF(OR(C269="lait UHT",C269="lait pasteurisé"),H269*0.9,"")))/E269),2))</f>
        <v/>
      </c>
      <c r="K269" s="59"/>
      <c r="L2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69" s="10">
        <f>IF(Tableau9[[#This Row],[Qté de lait transformé/jour]]=0,0,BDD!H$3*ROUNDUP(Tableau9[[#This Row],[Qté de lait transformé/jour]]*0.00011/BDD!K$3,0))</f>
        <v>0</v>
      </c>
      <c r="N269" s="16">
        <f t="shared" si="8"/>
        <v>0</v>
      </c>
      <c r="O269" s="29">
        <f>IF(N269=0,0,N269-(IF(Tableau9[[#This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0" spans="1:15" x14ac:dyDescent="0.25">
      <c r="A270" s="58"/>
      <c r="B270" s="59"/>
      <c r="C270" s="59"/>
      <c r="D270" s="65"/>
      <c r="E270" s="59"/>
      <c r="F270" s="59"/>
      <c r="G2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0" s="59"/>
      <c r="I270" s="59"/>
      <c r="J270" s="10" t="str">
        <f t="shared" si="9"/>
        <v/>
      </c>
      <c r="K270" s="59"/>
      <c r="L2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0" s="10">
        <f>IF(Tableau9[[#This Row],[Qté de lait transformé/jour]]=0,0,BDD!H$3*ROUNDUP(Tableau9[[#This Row],[Qté de lait transformé/jour]]*0.00011/BDD!K$3,0))</f>
        <v>0</v>
      </c>
      <c r="N270" s="16">
        <f t="shared" ref="N270:N333" si="10">IF(I270="",0,H270*I270)</f>
        <v>0</v>
      </c>
      <c r="O270" s="29">
        <f>IF(N270=0,0,N270-(IF(Tableau9[[#This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1" spans="1:15" x14ac:dyDescent="0.25">
      <c r="A271" s="58"/>
      <c r="B271" s="59"/>
      <c r="C271" s="59"/>
      <c r="D271" s="65"/>
      <c r="E271" s="59"/>
      <c r="F271" s="59"/>
      <c r="G2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1" s="59"/>
      <c r="I271" s="59"/>
      <c r="J271" s="10" t="str">
        <f t="shared" si="9"/>
        <v/>
      </c>
      <c r="K271" s="59"/>
      <c r="L2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1" s="10">
        <f>IF(Tableau9[[#This Row],[Qté de lait transformé/jour]]=0,0,BDD!H$3*ROUNDUP(Tableau9[[#This Row],[Qté de lait transformé/jour]]*0.00011/BDD!K$3,0))</f>
        <v>0</v>
      </c>
      <c r="N271" s="16">
        <f t="shared" si="10"/>
        <v>0</v>
      </c>
      <c r="O271" s="29">
        <f>IF(N271=0,0,N271-(IF(Tableau9[[#This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2" spans="1:15" x14ac:dyDescent="0.25">
      <c r="A272" s="58"/>
      <c r="B272" s="59"/>
      <c r="C272" s="59"/>
      <c r="D272" s="65"/>
      <c r="E272" s="59"/>
      <c r="F272" s="59"/>
      <c r="G2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2" s="59"/>
      <c r="I272" s="59"/>
      <c r="J272" s="10" t="str">
        <f t="shared" si="9"/>
        <v/>
      </c>
      <c r="K272" s="59"/>
      <c r="L2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2" s="10">
        <f>IF(Tableau9[[#This Row],[Qté de lait transformé/jour]]=0,0,BDD!H$3*ROUNDUP(Tableau9[[#This Row],[Qté de lait transformé/jour]]*0.00011/BDD!K$3,0))</f>
        <v>0</v>
      </c>
      <c r="N272" s="16">
        <f t="shared" si="10"/>
        <v>0</v>
      </c>
      <c r="O272" s="29">
        <f>IF(N272=0,0,N272-(IF(Tableau9[[#This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3" spans="1:15" x14ac:dyDescent="0.25">
      <c r="A273" s="58"/>
      <c r="B273" s="59"/>
      <c r="C273" s="59"/>
      <c r="D273" s="65"/>
      <c r="E273" s="59"/>
      <c r="F273" s="59"/>
      <c r="G2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3" s="59"/>
      <c r="I273" s="59"/>
      <c r="J273" s="10" t="str">
        <f t="shared" si="9"/>
        <v/>
      </c>
      <c r="K273" s="59"/>
      <c r="L2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3" s="10">
        <f>IF(Tableau9[[#This Row],[Qté de lait transformé/jour]]=0,0,BDD!H$3*ROUNDUP(Tableau9[[#This Row],[Qté de lait transformé/jour]]*0.00011/BDD!K$3,0))</f>
        <v>0</v>
      </c>
      <c r="N273" s="16">
        <f t="shared" si="10"/>
        <v>0</v>
      </c>
      <c r="O273" s="29">
        <f>IF(N273=0,0,N273-(IF(Tableau9[[#This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4" spans="1:15" x14ac:dyDescent="0.25">
      <c r="A274" s="58"/>
      <c r="B274" s="59"/>
      <c r="C274" s="59"/>
      <c r="D274" s="65"/>
      <c r="E274" s="59"/>
      <c r="F274" s="59"/>
      <c r="G2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4" s="59"/>
      <c r="I274" s="59"/>
      <c r="J274" s="10" t="str">
        <f t="shared" si="9"/>
        <v/>
      </c>
      <c r="K274" s="59"/>
      <c r="L2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4" s="10">
        <f>IF(Tableau9[[#This Row],[Qté de lait transformé/jour]]=0,0,BDD!H$3*ROUNDUP(Tableau9[[#This Row],[Qté de lait transformé/jour]]*0.00011/BDD!K$3,0))</f>
        <v>0</v>
      </c>
      <c r="N274" s="16">
        <f t="shared" si="10"/>
        <v>0</v>
      </c>
      <c r="O274" s="29">
        <f>IF(N274=0,0,N274-(IF(Tableau9[[#This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5" spans="1:15" x14ac:dyDescent="0.25">
      <c r="A275" s="58"/>
      <c r="B275" s="59"/>
      <c r="C275" s="59"/>
      <c r="D275" s="65"/>
      <c r="E275" s="59"/>
      <c r="F275" s="59"/>
      <c r="G2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5" s="59"/>
      <c r="I275" s="59"/>
      <c r="J275" s="10" t="str">
        <f t="shared" si="9"/>
        <v/>
      </c>
      <c r="K275" s="59"/>
      <c r="L2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5" s="10">
        <f>IF(Tableau9[[#This Row],[Qté de lait transformé/jour]]=0,0,BDD!H$3*ROUNDUP(Tableau9[[#This Row],[Qté de lait transformé/jour]]*0.00011/BDD!K$3,0))</f>
        <v>0</v>
      </c>
      <c r="N275" s="16">
        <f t="shared" si="10"/>
        <v>0</v>
      </c>
      <c r="O275" s="29">
        <f>IF(N275=0,0,N275-(IF(Tableau9[[#This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6" spans="1:15" x14ac:dyDescent="0.25">
      <c r="A276" s="58"/>
      <c r="B276" s="59"/>
      <c r="C276" s="59"/>
      <c r="D276" s="65"/>
      <c r="E276" s="59"/>
      <c r="F276" s="59"/>
      <c r="G2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6" s="59"/>
      <c r="I276" s="59"/>
      <c r="J276" s="10" t="str">
        <f t="shared" si="9"/>
        <v/>
      </c>
      <c r="K276" s="59"/>
      <c r="L2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6" s="10">
        <f>IF(Tableau9[[#This Row],[Qté de lait transformé/jour]]=0,0,BDD!H$3*ROUNDUP(Tableau9[[#This Row],[Qté de lait transformé/jour]]*0.00011/BDD!K$3,0))</f>
        <v>0</v>
      </c>
      <c r="N276" s="16">
        <f t="shared" si="10"/>
        <v>0</v>
      </c>
      <c r="O276" s="29">
        <f>IF(N276=0,0,N276-(IF(Tableau9[[#This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7" spans="1:15" x14ac:dyDescent="0.25">
      <c r="A277" s="58"/>
      <c r="B277" s="59"/>
      <c r="C277" s="59"/>
      <c r="D277" s="65"/>
      <c r="E277" s="59"/>
      <c r="F277" s="59"/>
      <c r="G2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7" s="59"/>
      <c r="I277" s="59"/>
      <c r="J277" s="10" t="str">
        <f t="shared" si="9"/>
        <v/>
      </c>
      <c r="K277" s="59"/>
      <c r="L2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7" s="10">
        <f>IF(Tableau9[[#This Row],[Qté de lait transformé/jour]]=0,0,BDD!H$3*ROUNDUP(Tableau9[[#This Row],[Qté de lait transformé/jour]]*0.00011/BDD!K$3,0))</f>
        <v>0</v>
      </c>
      <c r="N277" s="16">
        <f t="shared" si="10"/>
        <v>0</v>
      </c>
      <c r="O277" s="29">
        <f>IF(N277=0,0,N277-(IF(Tableau9[[#This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8" spans="1:15" x14ac:dyDescent="0.25">
      <c r="A278" s="58"/>
      <c r="B278" s="59"/>
      <c r="C278" s="59"/>
      <c r="D278" s="65"/>
      <c r="E278" s="59"/>
      <c r="F278" s="59"/>
      <c r="G2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8" s="59"/>
      <c r="I278" s="59"/>
      <c r="J278" s="10" t="str">
        <f t="shared" si="9"/>
        <v/>
      </c>
      <c r="K278" s="59"/>
      <c r="L2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8" s="10">
        <f>IF(Tableau9[[#This Row],[Qté de lait transformé/jour]]=0,0,BDD!H$3*ROUNDUP(Tableau9[[#This Row],[Qté de lait transformé/jour]]*0.00011/BDD!K$3,0))</f>
        <v>0</v>
      </c>
      <c r="N278" s="16">
        <f t="shared" si="10"/>
        <v>0</v>
      </c>
      <c r="O278" s="29">
        <f>IF(N278=0,0,N278-(IF(Tableau9[[#This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79" spans="1:15" x14ac:dyDescent="0.25">
      <c r="A279" s="58"/>
      <c r="B279" s="59"/>
      <c r="C279" s="59"/>
      <c r="D279" s="65"/>
      <c r="E279" s="59"/>
      <c r="F279" s="59"/>
      <c r="G2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79" s="59"/>
      <c r="I279" s="59"/>
      <c r="J279" s="10" t="str">
        <f t="shared" si="9"/>
        <v/>
      </c>
      <c r="K279" s="59"/>
      <c r="L2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79" s="10">
        <f>IF(Tableau9[[#This Row],[Qté de lait transformé/jour]]=0,0,BDD!H$3*ROUNDUP(Tableau9[[#This Row],[Qté de lait transformé/jour]]*0.00011/BDD!K$3,0))</f>
        <v>0</v>
      </c>
      <c r="N279" s="16">
        <f t="shared" si="10"/>
        <v>0</v>
      </c>
      <c r="O279" s="29">
        <f>IF(N279=0,0,N279-(IF(Tableau9[[#This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0" spans="1:15" x14ac:dyDescent="0.25">
      <c r="A280" s="58"/>
      <c r="B280" s="59"/>
      <c r="C280" s="59"/>
      <c r="D280" s="65"/>
      <c r="E280" s="59"/>
      <c r="F280" s="59"/>
      <c r="G2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0" s="59"/>
      <c r="I280" s="59"/>
      <c r="J280" s="10" t="str">
        <f t="shared" si="9"/>
        <v/>
      </c>
      <c r="K280" s="59"/>
      <c r="L2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0" s="10">
        <f>IF(Tableau9[[#This Row],[Qté de lait transformé/jour]]=0,0,BDD!H$3*ROUNDUP(Tableau9[[#This Row],[Qté de lait transformé/jour]]*0.00011/BDD!K$3,0))</f>
        <v>0</v>
      </c>
      <c r="N280" s="16">
        <f t="shared" si="10"/>
        <v>0</v>
      </c>
      <c r="O280" s="29">
        <f>IF(N280=0,0,N280-(IF(Tableau9[[#This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1" spans="1:15" x14ac:dyDescent="0.25">
      <c r="A281" s="58"/>
      <c r="B281" s="59"/>
      <c r="C281" s="59"/>
      <c r="D281" s="65"/>
      <c r="E281" s="59"/>
      <c r="F281" s="59"/>
      <c r="G2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1" s="59"/>
      <c r="I281" s="59"/>
      <c r="J281" s="10" t="str">
        <f t="shared" si="9"/>
        <v/>
      </c>
      <c r="K281" s="59"/>
      <c r="L2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1" s="10">
        <f>IF(Tableau9[[#This Row],[Qté de lait transformé/jour]]=0,0,BDD!H$3*ROUNDUP(Tableau9[[#This Row],[Qté de lait transformé/jour]]*0.00011/BDD!K$3,0))</f>
        <v>0</v>
      </c>
      <c r="N281" s="16">
        <f t="shared" si="10"/>
        <v>0</v>
      </c>
      <c r="O281" s="29">
        <f>IF(N281=0,0,N281-(IF(Tableau9[[#This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2" spans="1:15" x14ac:dyDescent="0.25">
      <c r="A282" s="58"/>
      <c r="B282" s="59"/>
      <c r="C282" s="59"/>
      <c r="D282" s="65"/>
      <c r="E282" s="59"/>
      <c r="F282" s="59"/>
      <c r="G2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2" s="59"/>
      <c r="I282" s="59"/>
      <c r="J282" s="10" t="str">
        <f t="shared" si="9"/>
        <v/>
      </c>
      <c r="K282" s="59"/>
      <c r="L2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2" s="10">
        <f>IF(Tableau9[[#This Row],[Qté de lait transformé/jour]]=0,0,BDD!H$3*ROUNDUP(Tableau9[[#This Row],[Qté de lait transformé/jour]]*0.00011/BDD!K$3,0))</f>
        <v>0</v>
      </c>
      <c r="N282" s="16">
        <f t="shared" si="10"/>
        <v>0</v>
      </c>
      <c r="O282" s="29">
        <f>IF(N282=0,0,N282-(IF(Tableau9[[#This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3" spans="1:15" x14ac:dyDescent="0.25">
      <c r="A283" s="58"/>
      <c r="B283" s="59"/>
      <c r="C283" s="59"/>
      <c r="D283" s="65"/>
      <c r="E283" s="59"/>
      <c r="F283" s="59"/>
      <c r="G2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3" s="59"/>
      <c r="I283" s="59"/>
      <c r="J283" s="10" t="str">
        <f t="shared" si="9"/>
        <v/>
      </c>
      <c r="K283" s="59"/>
      <c r="L2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3" s="10">
        <f>IF(Tableau9[[#This Row],[Qté de lait transformé/jour]]=0,0,BDD!H$3*ROUNDUP(Tableau9[[#This Row],[Qté de lait transformé/jour]]*0.00011/BDD!K$3,0))</f>
        <v>0</v>
      </c>
      <c r="N283" s="16">
        <f t="shared" si="10"/>
        <v>0</v>
      </c>
      <c r="O283" s="29">
        <f>IF(N283=0,0,N283-(IF(Tableau9[[#This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4" spans="1:15" x14ac:dyDescent="0.25">
      <c r="A284" s="58"/>
      <c r="B284" s="59"/>
      <c r="C284" s="59"/>
      <c r="D284" s="65"/>
      <c r="E284" s="59"/>
      <c r="F284" s="59"/>
      <c r="G2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4" s="59"/>
      <c r="I284" s="59"/>
      <c r="J284" s="10" t="str">
        <f t="shared" si="9"/>
        <v/>
      </c>
      <c r="K284" s="59"/>
      <c r="L2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4" s="10">
        <f>IF(Tableau9[[#This Row],[Qté de lait transformé/jour]]=0,0,BDD!H$3*ROUNDUP(Tableau9[[#This Row],[Qté de lait transformé/jour]]*0.00011/BDD!K$3,0))</f>
        <v>0</v>
      </c>
      <c r="N284" s="16">
        <f t="shared" si="10"/>
        <v>0</v>
      </c>
      <c r="O284" s="29">
        <f>IF(N284=0,0,N284-(IF(Tableau9[[#This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5" spans="1:15" x14ac:dyDescent="0.25">
      <c r="A285" s="58"/>
      <c r="B285" s="59"/>
      <c r="C285" s="59"/>
      <c r="D285" s="65"/>
      <c r="E285" s="59"/>
      <c r="F285" s="59"/>
      <c r="G2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5" s="59"/>
      <c r="I285" s="59"/>
      <c r="J285" s="10" t="str">
        <f t="shared" si="9"/>
        <v/>
      </c>
      <c r="K285" s="59"/>
      <c r="L2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5" s="10">
        <f>IF(Tableau9[[#This Row],[Qté de lait transformé/jour]]=0,0,BDD!H$3*ROUNDUP(Tableau9[[#This Row],[Qté de lait transformé/jour]]*0.00011/BDD!K$3,0))</f>
        <v>0</v>
      </c>
      <c r="N285" s="16">
        <f t="shared" si="10"/>
        <v>0</v>
      </c>
      <c r="O285" s="29">
        <f>IF(N285=0,0,N285-(IF(Tableau9[[#This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6" spans="1:15" x14ac:dyDescent="0.25">
      <c r="A286" s="58"/>
      <c r="B286" s="59"/>
      <c r="C286" s="59"/>
      <c r="D286" s="65"/>
      <c r="E286" s="59"/>
      <c r="F286" s="59"/>
      <c r="G2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6" s="59"/>
      <c r="I286" s="59"/>
      <c r="J286" s="10" t="str">
        <f t="shared" si="9"/>
        <v/>
      </c>
      <c r="K286" s="59"/>
      <c r="L2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6" s="10">
        <f>IF(Tableau9[[#This Row],[Qté de lait transformé/jour]]=0,0,BDD!H$3*ROUNDUP(Tableau9[[#This Row],[Qté de lait transformé/jour]]*0.00011/BDD!K$3,0))</f>
        <v>0</v>
      </c>
      <c r="N286" s="16">
        <f t="shared" si="10"/>
        <v>0</v>
      </c>
      <c r="O286" s="29">
        <f>IF(N286=0,0,N286-(IF(Tableau9[[#This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7" spans="1:15" x14ac:dyDescent="0.25">
      <c r="A287" s="58"/>
      <c r="B287" s="59"/>
      <c r="C287" s="59"/>
      <c r="D287" s="65"/>
      <c r="E287" s="59"/>
      <c r="F287" s="59"/>
      <c r="G2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7" s="59"/>
      <c r="I287" s="59"/>
      <c r="J287" s="10" t="str">
        <f t="shared" si="9"/>
        <v/>
      </c>
      <c r="K287" s="59"/>
      <c r="L2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7" s="10">
        <f>IF(Tableau9[[#This Row],[Qté de lait transformé/jour]]=0,0,BDD!H$3*ROUNDUP(Tableau9[[#This Row],[Qté de lait transformé/jour]]*0.00011/BDD!K$3,0))</f>
        <v>0</v>
      </c>
      <c r="N287" s="16">
        <f t="shared" si="10"/>
        <v>0</v>
      </c>
      <c r="O287" s="29">
        <f>IF(N287=0,0,N287-(IF(Tableau9[[#This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8" spans="1:15" x14ac:dyDescent="0.25">
      <c r="A288" s="58"/>
      <c r="B288" s="59"/>
      <c r="C288" s="59"/>
      <c r="D288" s="65"/>
      <c r="E288" s="59"/>
      <c r="F288" s="59"/>
      <c r="G2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8" s="59"/>
      <c r="I288" s="59"/>
      <c r="J288" s="10" t="str">
        <f t="shared" si="9"/>
        <v/>
      </c>
      <c r="K288" s="59"/>
      <c r="L2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8" s="10">
        <f>IF(Tableau9[[#This Row],[Qté de lait transformé/jour]]=0,0,BDD!H$3*ROUNDUP(Tableau9[[#This Row],[Qté de lait transformé/jour]]*0.00011/BDD!K$3,0))</f>
        <v>0</v>
      </c>
      <c r="N288" s="16">
        <f t="shared" si="10"/>
        <v>0</v>
      </c>
      <c r="O288" s="29">
        <f>IF(N288=0,0,N288-(IF(Tableau9[[#This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89" spans="1:15" x14ac:dyDescent="0.25">
      <c r="A289" s="58"/>
      <c r="B289" s="59"/>
      <c r="C289" s="59"/>
      <c r="D289" s="65"/>
      <c r="E289" s="59"/>
      <c r="F289" s="59"/>
      <c r="G2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89" s="59"/>
      <c r="I289" s="59"/>
      <c r="J289" s="10" t="str">
        <f t="shared" si="9"/>
        <v/>
      </c>
      <c r="K289" s="59"/>
      <c r="L2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89" s="10">
        <f>IF(Tableau9[[#This Row],[Qté de lait transformé/jour]]=0,0,BDD!H$3*ROUNDUP(Tableau9[[#This Row],[Qté de lait transformé/jour]]*0.00011/BDD!K$3,0))</f>
        <v>0</v>
      </c>
      <c r="N289" s="16">
        <f t="shared" si="10"/>
        <v>0</v>
      </c>
      <c r="O289" s="29">
        <f>IF(N289=0,0,N289-(IF(Tableau9[[#This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0" spans="1:15" x14ac:dyDescent="0.25">
      <c r="A290" s="58"/>
      <c r="B290" s="59"/>
      <c r="C290" s="59"/>
      <c r="D290" s="65"/>
      <c r="E290" s="59"/>
      <c r="F290" s="59"/>
      <c r="G2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0" s="59"/>
      <c r="I290" s="59"/>
      <c r="J290" s="10" t="str">
        <f t="shared" si="9"/>
        <v/>
      </c>
      <c r="K290" s="59"/>
      <c r="L2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0" s="10">
        <f>IF(Tableau9[[#This Row],[Qté de lait transformé/jour]]=0,0,BDD!H$3*ROUNDUP(Tableau9[[#This Row],[Qté de lait transformé/jour]]*0.00011/BDD!K$3,0))</f>
        <v>0</v>
      </c>
      <c r="N290" s="16">
        <f t="shared" si="10"/>
        <v>0</v>
      </c>
      <c r="O290" s="29">
        <f>IF(N290=0,0,N290-(IF(Tableau9[[#This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1" spans="1:15" x14ac:dyDescent="0.25">
      <c r="A291" s="58"/>
      <c r="B291" s="59"/>
      <c r="C291" s="59"/>
      <c r="D291" s="65"/>
      <c r="E291" s="59"/>
      <c r="F291" s="59"/>
      <c r="G2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1" s="59"/>
      <c r="I291" s="59"/>
      <c r="J291" s="10" t="str">
        <f t="shared" si="9"/>
        <v/>
      </c>
      <c r="K291" s="59"/>
      <c r="L2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1" s="10">
        <f>IF(Tableau9[[#This Row],[Qté de lait transformé/jour]]=0,0,BDD!H$3*ROUNDUP(Tableau9[[#This Row],[Qté de lait transformé/jour]]*0.00011/BDD!K$3,0))</f>
        <v>0</v>
      </c>
      <c r="N291" s="16">
        <f t="shared" si="10"/>
        <v>0</v>
      </c>
      <c r="O291" s="29">
        <f>IF(N291=0,0,N291-(IF(Tableau9[[#This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2" spans="1:15" x14ac:dyDescent="0.25">
      <c r="A292" s="58"/>
      <c r="B292" s="59"/>
      <c r="C292" s="59"/>
      <c r="D292" s="65"/>
      <c r="E292" s="59"/>
      <c r="F292" s="59"/>
      <c r="G2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2" s="59"/>
      <c r="I292" s="59"/>
      <c r="J292" s="10" t="str">
        <f t="shared" si="9"/>
        <v/>
      </c>
      <c r="K292" s="59"/>
      <c r="L2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2" s="10">
        <f>IF(Tableau9[[#This Row],[Qté de lait transformé/jour]]=0,0,BDD!H$3*ROUNDUP(Tableau9[[#This Row],[Qté de lait transformé/jour]]*0.00011/BDD!K$3,0))</f>
        <v>0</v>
      </c>
      <c r="N292" s="16">
        <f t="shared" si="10"/>
        <v>0</v>
      </c>
      <c r="O292" s="29">
        <f>IF(N292=0,0,N292-(IF(Tableau9[[#This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3" spans="1:15" x14ac:dyDescent="0.25">
      <c r="A293" s="58"/>
      <c r="B293" s="59"/>
      <c r="C293" s="59"/>
      <c r="D293" s="65"/>
      <c r="E293" s="59"/>
      <c r="F293" s="59"/>
      <c r="G2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3" s="59"/>
      <c r="I293" s="59"/>
      <c r="J293" s="10" t="str">
        <f t="shared" si="9"/>
        <v/>
      </c>
      <c r="K293" s="59"/>
      <c r="L2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3" s="10">
        <f>IF(Tableau9[[#This Row],[Qté de lait transformé/jour]]=0,0,BDD!H$3*ROUNDUP(Tableau9[[#This Row],[Qté de lait transformé/jour]]*0.00011/BDD!K$3,0))</f>
        <v>0</v>
      </c>
      <c r="N293" s="16">
        <f t="shared" si="10"/>
        <v>0</v>
      </c>
      <c r="O293" s="29">
        <f>IF(N293=0,0,N293-(IF(Tableau9[[#This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4" spans="1:15" x14ac:dyDescent="0.25">
      <c r="A294" s="58"/>
      <c r="B294" s="59"/>
      <c r="C294" s="59"/>
      <c r="D294" s="65"/>
      <c r="E294" s="59"/>
      <c r="F294" s="59"/>
      <c r="G2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4" s="59"/>
      <c r="I294" s="59"/>
      <c r="J294" s="10" t="str">
        <f t="shared" si="9"/>
        <v/>
      </c>
      <c r="K294" s="59"/>
      <c r="L2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4" s="10">
        <f>IF(Tableau9[[#This Row],[Qté de lait transformé/jour]]=0,0,BDD!H$3*ROUNDUP(Tableau9[[#This Row],[Qté de lait transformé/jour]]*0.00011/BDD!K$3,0))</f>
        <v>0</v>
      </c>
      <c r="N294" s="16">
        <f t="shared" si="10"/>
        <v>0</v>
      </c>
      <c r="O294" s="29">
        <f>IF(N294=0,0,N294-(IF(Tableau9[[#This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5" spans="1:15" x14ac:dyDescent="0.25">
      <c r="A295" s="58"/>
      <c r="B295" s="59"/>
      <c r="C295" s="59"/>
      <c r="D295" s="65"/>
      <c r="E295" s="59"/>
      <c r="F295" s="59"/>
      <c r="G2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5" s="59"/>
      <c r="I295" s="59"/>
      <c r="J295" s="10" t="str">
        <f t="shared" si="9"/>
        <v/>
      </c>
      <c r="K295" s="59"/>
      <c r="L2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5" s="10">
        <f>IF(Tableau9[[#This Row],[Qté de lait transformé/jour]]=0,0,BDD!H$3*ROUNDUP(Tableau9[[#This Row],[Qté de lait transformé/jour]]*0.00011/BDD!K$3,0))</f>
        <v>0</v>
      </c>
      <c r="N295" s="16">
        <f t="shared" si="10"/>
        <v>0</v>
      </c>
      <c r="O295" s="29">
        <f>IF(N295=0,0,N295-(IF(Tableau9[[#This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6" spans="1:15" x14ac:dyDescent="0.25">
      <c r="A296" s="58"/>
      <c r="B296" s="59"/>
      <c r="C296" s="59"/>
      <c r="D296" s="65"/>
      <c r="E296" s="59"/>
      <c r="F296" s="59"/>
      <c r="G2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6" s="59"/>
      <c r="I296" s="59"/>
      <c r="J296" s="10" t="str">
        <f t="shared" si="9"/>
        <v/>
      </c>
      <c r="K296" s="59"/>
      <c r="L2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6" s="10">
        <f>IF(Tableau9[[#This Row],[Qté de lait transformé/jour]]=0,0,BDD!H$3*ROUNDUP(Tableau9[[#This Row],[Qté de lait transformé/jour]]*0.00011/BDD!K$3,0))</f>
        <v>0</v>
      </c>
      <c r="N296" s="16">
        <f t="shared" si="10"/>
        <v>0</v>
      </c>
      <c r="O296" s="29">
        <f>IF(N296=0,0,N296-(IF(Tableau9[[#This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7" spans="1:15" x14ac:dyDescent="0.25">
      <c r="A297" s="58"/>
      <c r="B297" s="59"/>
      <c r="C297" s="59"/>
      <c r="D297" s="65"/>
      <c r="E297" s="59"/>
      <c r="F297" s="59"/>
      <c r="G2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7" s="59"/>
      <c r="I297" s="59"/>
      <c r="J297" s="10" t="str">
        <f t="shared" si="9"/>
        <v/>
      </c>
      <c r="K297" s="59"/>
      <c r="L2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7" s="10">
        <f>IF(Tableau9[[#This Row],[Qté de lait transformé/jour]]=0,0,BDD!H$3*ROUNDUP(Tableau9[[#This Row],[Qté de lait transformé/jour]]*0.00011/BDD!K$3,0))</f>
        <v>0</v>
      </c>
      <c r="N297" s="16">
        <f t="shared" si="10"/>
        <v>0</v>
      </c>
      <c r="O297" s="29">
        <f>IF(N297=0,0,N297-(IF(Tableau9[[#This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8" spans="1:15" x14ac:dyDescent="0.25">
      <c r="A298" s="58"/>
      <c r="B298" s="59"/>
      <c r="C298" s="59"/>
      <c r="D298" s="65"/>
      <c r="E298" s="59"/>
      <c r="F298" s="59"/>
      <c r="G2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8" s="59"/>
      <c r="I298" s="59"/>
      <c r="J298" s="10" t="str">
        <f t="shared" si="9"/>
        <v/>
      </c>
      <c r="K298" s="59"/>
      <c r="L2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8" s="10">
        <f>IF(Tableau9[[#This Row],[Qté de lait transformé/jour]]=0,0,BDD!H$3*ROUNDUP(Tableau9[[#This Row],[Qté de lait transformé/jour]]*0.00011/BDD!K$3,0))</f>
        <v>0</v>
      </c>
      <c r="N298" s="16">
        <f t="shared" si="10"/>
        <v>0</v>
      </c>
      <c r="O298" s="29">
        <f>IF(N298=0,0,N298-(IF(Tableau9[[#This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299" spans="1:15" x14ac:dyDescent="0.25">
      <c r="A299" s="58"/>
      <c r="B299" s="59"/>
      <c r="C299" s="59"/>
      <c r="D299" s="65"/>
      <c r="E299" s="59"/>
      <c r="F299" s="59"/>
      <c r="G2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299" s="59"/>
      <c r="I299" s="59"/>
      <c r="J299" s="10" t="str">
        <f t="shared" si="9"/>
        <v/>
      </c>
      <c r="K299" s="59"/>
      <c r="L2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299" s="10">
        <f>IF(Tableau9[[#This Row],[Qté de lait transformé/jour]]=0,0,BDD!H$3*ROUNDUP(Tableau9[[#This Row],[Qté de lait transformé/jour]]*0.00011/BDD!K$3,0))</f>
        <v>0</v>
      </c>
      <c r="N299" s="16">
        <f t="shared" si="10"/>
        <v>0</v>
      </c>
      <c r="O299" s="29">
        <f>IF(N299=0,0,N299-(IF(Tableau9[[#This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0" spans="1:15" x14ac:dyDescent="0.25">
      <c r="A300" s="58"/>
      <c r="B300" s="59"/>
      <c r="C300" s="59"/>
      <c r="D300" s="65"/>
      <c r="E300" s="59"/>
      <c r="F300" s="59"/>
      <c r="G3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0" s="59"/>
      <c r="I300" s="59"/>
      <c r="J300" s="10" t="str">
        <f t="shared" si="9"/>
        <v/>
      </c>
      <c r="K300" s="59"/>
      <c r="L3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0" s="10">
        <f>IF(Tableau9[[#This Row],[Qté de lait transformé/jour]]=0,0,BDD!H$3*ROUNDUP(Tableau9[[#This Row],[Qté de lait transformé/jour]]*0.00011/BDD!K$3,0))</f>
        <v>0</v>
      </c>
      <c r="N300" s="16">
        <f t="shared" si="10"/>
        <v>0</v>
      </c>
      <c r="O300" s="29">
        <f>IF(N300=0,0,N300-(IF(Tableau9[[#This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1" spans="1:15" x14ac:dyDescent="0.25">
      <c r="A301" s="58"/>
      <c r="B301" s="59"/>
      <c r="C301" s="59"/>
      <c r="D301" s="65"/>
      <c r="E301" s="59"/>
      <c r="F301" s="59"/>
      <c r="G3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1" s="59"/>
      <c r="I301" s="59"/>
      <c r="J301" s="10" t="str">
        <f t="shared" si="9"/>
        <v/>
      </c>
      <c r="K301" s="59"/>
      <c r="L3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1" s="10">
        <f>IF(Tableau9[[#This Row],[Qté de lait transformé/jour]]=0,0,BDD!H$3*ROUNDUP(Tableau9[[#This Row],[Qté de lait transformé/jour]]*0.00011/BDD!K$3,0))</f>
        <v>0</v>
      </c>
      <c r="N301" s="16">
        <f t="shared" si="10"/>
        <v>0</v>
      </c>
      <c r="O301" s="29">
        <f>IF(N301=0,0,N301-(IF(Tableau9[[#This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2" spans="1:15" x14ac:dyDescent="0.25">
      <c r="A302" s="58"/>
      <c r="B302" s="59"/>
      <c r="C302" s="59"/>
      <c r="D302" s="65"/>
      <c r="E302" s="59"/>
      <c r="F302" s="59"/>
      <c r="G3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2" s="59"/>
      <c r="I302" s="59"/>
      <c r="J302" s="10" t="str">
        <f t="shared" si="9"/>
        <v/>
      </c>
      <c r="K302" s="59"/>
      <c r="L3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2" s="10">
        <f>IF(Tableau9[[#This Row],[Qté de lait transformé/jour]]=0,0,BDD!H$3*ROUNDUP(Tableau9[[#This Row],[Qté de lait transformé/jour]]*0.00011/BDD!K$3,0))</f>
        <v>0</v>
      </c>
      <c r="N302" s="16">
        <f t="shared" si="10"/>
        <v>0</v>
      </c>
      <c r="O302" s="29">
        <f>IF(N302=0,0,N302-(IF(Tableau9[[#This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3" spans="1:15" x14ac:dyDescent="0.25">
      <c r="A303" s="58"/>
      <c r="B303" s="59"/>
      <c r="C303" s="59"/>
      <c r="D303" s="65"/>
      <c r="E303" s="59"/>
      <c r="F303" s="59"/>
      <c r="G3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3" s="59"/>
      <c r="I303" s="59"/>
      <c r="J303" s="10" t="str">
        <f t="shared" si="9"/>
        <v/>
      </c>
      <c r="K303" s="59"/>
      <c r="L3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3" s="10">
        <f>IF(Tableau9[[#This Row],[Qté de lait transformé/jour]]=0,0,BDD!H$3*ROUNDUP(Tableau9[[#This Row],[Qté de lait transformé/jour]]*0.00011/BDD!K$3,0))</f>
        <v>0</v>
      </c>
      <c r="N303" s="16">
        <f t="shared" si="10"/>
        <v>0</v>
      </c>
      <c r="O303" s="29">
        <f>IF(N303=0,0,N303-(IF(Tableau9[[#This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4" spans="1:15" x14ac:dyDescent="0.25">
      <c r="A304" s="58"/>
      <c r="B304" s="59"/>
      <c r="C304" s="59"/>
      <c r="D304" s="65"/>
      <c r="E304" s="59"/>
      <c r="F304" s="59"/>
      <c r="G3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4" s="59"/>
      <c r="I304" s="59"/>
      <c r="J304" s="10" t="str">
        <f t="shared" si="9"/>
        <v/>
      </c>
      <c r="K304" s="59"/>
      <c r="L3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4" s="10">
        <f>IF(Tableau9[[#This Row],[Qté de lait transformé/jour]]=0,0,BDD!H$3*ROUNDUP(Tableau9[[#This Row],[Qté de lait transformé/jour]]*0.00011/BDD!K$3,0))</f>
        <v>0</v>
      </c>
      <c r="N304" s="16">
        <f t="shared" si="10"/>
        <v>0</v>
      </c>
      <c r="O304" s="29">
        <f>IF(N304=0,0,N304-(IF(Tableau9[[#This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5" spans="1:15" x14ac:dyDescent="0.25">
      <c r="A305" s="58"/>
      <c r="B305" s="59"/>
      <c r="C305" s="59"/>
      <c r="D305" s="65"/>
      <c r="E305" s="59"/>
      <c r="F305" s="59"/>
      <c r="G3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5" s="59"/>
      <c r="I305" s="59"/>
      <c r="J305" s="10" t="str">
        <f t="shared" si="9"/>
        <v/>
      </c>
      <c r="K305" s="59"/>
      <c r="L3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5" s="10">
        <f>IF(Tableau9[[#This Row],[Qté de lait transformé/jour]]=0,0,BDD!H$3*ROUNDUP(Tableau9[[#This Row],[Qté de lait transformé/jour]]*0.00011/BDD!K$3,0))</f>
        <v>0</v>
      </c>
      <c r="N305" s="16">
        <f t="shared" si="10"/>
        <v>0</v>
      </c>
      <c r="O305" s="29">
        <f>IF(N305=0,0,N305-(IF(Tableau9[[#This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6" spans="1:15" x14ac:dyDescent="0.25">
      <c r="A306" s="58"/>
      <c r="B306" s="59"/>
      <c r="C306" s="59"/>
      <c r="D306" s="65"/>
      <c r="E306" s="59"/>
      <c r="F306" s="59"/>
      <c r="G3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6" s="59"/>
      <c r="I306" s="59"/>
      <c r="J306" s="10" t="str">
        <f t="shared" si="9"/>
        <v/>
      </c>
      <c r="K306" s="59"/>
      <c r="L3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6" s="10">
        <f>IF(Tableau9[[#This Row],[Qté de lait transformé/jour]]=0,0,BDD!H$3*ROUNDUP(Tableau9[[#This Row],[Qté de lait transformé/jour]]*0.00011/BDD!K$3,0))</f>
        <v>0</v>
      </c>
      <c r="N306" s="16">
        <f t="shared" si="10"/>
        <v>0</v>
      </c>
      <c r="O306" s="29">
        <f>IF(N306=0,0,N306-(IF(Tableau9[[#This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7" spans="1:15" x14ac:dyDescent="0.25">
      <c r="A307" s="58"/>
      <c r="B307" s="59"/>
      <c r="C307" s="59"/>
      <c r="D307" s="65"/>
      <c r="E307" s="59"/>
      <c r="F307" s="59"/>
      <c r="G3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7" s="59"/>
      <c r="I307" s="59"/>
      <c r="J307" s="10" t="str">
        <f t="shared" si="9"/>
        <v/>
      </c>
      <c r="K307" s="59"/>
      <c r="L3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7" s="10">
        <f>IF(Tableau9[[#This Row],[Qté de lait transformé/jour]]=0,0,BDD!H$3*ROUNDUP(Tableau9[[#This Row],[Qté de lait transformé/jour]]*0.00011/BDD!K$3,0))</f>
        <v>0</v>
      </c>
      <c r="N307" s="16">
        <f t="shared" si="10"/>
        <v>0</v>
      </c>
      <c r="O307" s="29">
        <f>IF(N307=0,0,N307-(IF(Tableau9[[#This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8" spans="1:15" x14ac:dyDescent="0.25">
      <c r="A308" s="58"/>
      <c r="B308" s="59"/>
      <c r="C308" s="59"/>
      <c r="D308" s="65"/>
      <c r="E308" s="59"/>
      <c r="F308" s="59"/>
      <c r="G3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8" s="59"/>
      <c r="I308" s="59"/>
      <c r="J308" s="10" t="str">
        <f t="shared" si="9"/>
        <v/>
      </c>
      <c r="K308" s="59"/>
      <c r="L3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8" s="10">
        <f>IF(Tableau9[[#This Row],[Qté de lait transformé/jour]]=0,0,BDD!H$3*ROUNDUP(Tableau9[[#This Row],[Qté de lait transformé/jour]]*0.00011/BDD!K$3,0))</f>
        <v>0</v>
      </c>
      <c r="N308" s="16">
        <f t="shared" si="10"/>
        <v>0</v>
      </c>
      <c r="O308" s="29">
        <f>IF(N308=0,0,N308-(IF(Tableau9[[#This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09" spans="1:15" x14ac:dyDescent="0.25">
      <c r="A309" s="58"/>
      <c r="B309" s="59"/>
      <c r="C309" s="59"/>
      <c r="D309" s="65"/>
      <c r="E309" s="59"/>
      <c r="F309" s="59"/>
      <c r="G3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09" s="59"/>
      <c r="I309" s="59"/>
      <c r="J309" s="10" t="str">
        <f t="shared" si="9"/>
        <v/>
      </c>
      <c r="K309" s="59"/>
      <c r="L3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09" s="10">
        <f>IF(Tableau9[[#This Row],[Qté de lait transformé/jour]]=0,0,BDD!H$3*ROUNDUP(Tableau9[[#This Row],[Qté de lait transformé/jour]]*0.00011/BDD!K$3,0))</f>
        <v>0</v>
      </c>
      <c r="N309" s="16">
        <f t="shared" si="10"/>
        <v>0</v>
      </c>
      <c r="O309" s="29">
        <f>IF(N309=0,0,N309-(IF(Tableau9[[#This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0" spans="1:15" x14ac:dyDescent="0.25">
      <c r="A310" s="58"/>
      <c r="B310" s="59"/>
      <c r="C310" s="59"/>
      <c r="D310" s="65"/>
      <c r="E310" s="59"/>
      <c r="F310" s="59"/>
      <c r="G3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0" s="59"/>
      <c r="I310" s="59"/>
      <c r="J310" s="10" t="str">
        <f t="shared" si="9"/>
        <v/>
      </c>
      <c r="K310" s="59"/>
      <c r="L3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0" s="10">
        <f>IF(Tableau9[[#This Row],[Qté de lait transformé/jour]]=0,0,BDD!H$3*ROUNDUP(Tableau9[[#This Row],[Qté de lait transformé/jour]]*0.00011/BDD!K$3,0))</f>
        <v>0</v>
      </c>
      <c r="N310" s="16">
        <f t="shared" si="10"/>
        <v>0</v>
      </c>
      <c r="O310" s="29">
        <f>IF(N310=0,0,N310-(IF(Tableau9[[#This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1" spans="1:15" x14ac:dyDescent="0.25">
      <c r="A311" s="58"/>
      <c r="B311" s="59"/>
      <c r="C311" s="59"/>
      <c r="D311" s="65"/>
      <c r="E311" s="59"/>
      <c r="F311" s="59"/>
      <c r="G3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1" s="59"/>
      <c r="I311" s="59"/>
      <c r="J311" s="10" t="str">
        <f t="shared" si="9"/>
        <v/>
      </c>
      <c r="K311" s="59"/>
      <c r="L3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1" s="10">
        <f>IF(Tableau9[[#This Row],[Qté de lait transformé/jour]]=0,0,BDD!H$3*ROUNDUP(Tableau9[[#This Row],[Qté de lait transformé/jour]]*0.00011/BDD!K$3,0))</f>
        <v>0</v>
      </c>
      <c r="N311" s="16">
        <f t="shared" si="10"/>
        <v>0</v>
      </c>
      <c r="O311" s="29">
        <f>IF(N311=0,0,N311-(IF(Tableau9[[#This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2" spans="1:15" x14ac:dyDescent="0.25">
      <c r="A312" s="58"/>
      <c r="B312" s="59"/>
      <c r="C312" s="59"/>
      <c r="D312" s="65"/>
      <c r="E312" s="59"/>
      <c r="F312" s="59"/>
      <c r="G3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2" s="59"/>
      <c r="I312" s="59"/>
      <c r="J312" s="10" t="str">
        <f t="shared" si="9"/>
        <v/>
      </c>
      <c r="K312" s="59"/>
      <c r="L3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2" s="10">
        <f>IF(Tableau9[[#This Row],[Qté de lait transformé/jour]]=0,0,BDD!H$3*ROUNDUP(Tableau9[[#This Row],[Qté de lait transformé/jour]]*0.00011/BDD!K$3,0))</f>
        <v>0</v>
      </c>
      <c r="N312" s="16">
        <f t="shared" si="10"/>
        <v>0</v>
      </c>
      <c r="O312" s="29">
        <f>IF(N312=0,0,N312-(IF(Tableau9[[#This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3" spans="1:15" x14ac:dyDescent="0.25">
      <c r="A313" s="58"/>
      <c r="B313" s="59"/>
      <c r="C313" s="59"/>
      <c r="D313" s="65"/>
      <c r="E313" s="59"/>
      <c r="F313" s="59"/>
      <c r="G3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3" s="59"/>
      <c r="I313" s="59"/>
      <c r="J313" s="10" t="str">
        <f t="shared" si="9"/>
        <v/>
      </c>
      <c r="K313" s="59"/>
      <c r="L3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3" s="10">
        <f>IF(Tableau9[[#This Row],[Qté de lait transformé/jour]]=0,0,BDD!H$3*ROUNDUP(Tableau9[[#This Row],[Qté de lait transformé/jour]]*0.00011/BDD!K$3,0))</f>
        <v>0</v>
      </c>
      <c r="N313" s="16">
        <f t="shared" si="10"/>
        <v>0</v>
      </c>
      <c r="O313" s="29">
        <f>IF(N313=0,0,N313-(IF(Tableau9[[#This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4" spans="1:15" x14ac:dyDescent="0.25">
      <c r="A314" s="58"/>
      <c r="B314" s="59"/>
      <c r="C314" s="59"/>
      <c r="D314" s="65"/>
      <c r="E314" s="59"/>
      <c r="F314" s="59"/>
      <c r="G3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4" s="59"/>
      <c r="I314" s="59"/>
      <c r="J314" s="10" t="str">
        <f t="shared" si="9"/>
        <v/>
      </c>
      <c r="K314" s="59"/>
      <c r="L3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4" s="10">
        <f>IF(Tableau9[[#This Row],[Qté de lait transformé/jour]]=0,0,BDD!H$3*ROUNDUP(Tableau9[[#This Row],[Qté de lait transformé/jour]]*0.00011/BDD!K$3,0))</f>
        <v>0</v>
      </c>
      <c r="N314" s="16">
        <f t="shared" si="10"/>
        <v>0</v>
      </c>
      <c r="O314" s="29">
        <f>IF(N314=0,0,N314-(IF(Tableau9[[#This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5" spans="1:15" x14ac:dyDescent="0.25">
      <c r="A315" s="58"/>
      <c r="B315" s="59"/>
      <c r="C315" s="59"/>
      <c r="D315" s="65"/>
      <c r="E315" s="59"/>
      <c r="F315" s="59"/>
      <c r="G3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5" s="59"/>
      <c r="I315" s="59"/>
      <c r="J315" s="10" t="str">
        <f t="shared" si="9"/>
        <v/>
      </c>
      <c r="K315" s="59"/>
      <c r="L3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5" s="10">
        <f>IF(Tableau9[[#This Row],[Qté de lait transformé/jour]]=0,0,BDD!H$3*ROUNDUP(Tableau9[[#This Row],[Qté de lait transformé/jour]]*0.00011/BDD!K$3,0))</f>
        <v>0</v>
      </c>
      <c r="N315" s="16">
        <f t="shared" si="10"/>
        <v>0</v>
      </c>
      <c r="O315" s="29">
        <f>IF(N315=0,0,N315-(IF(Tableau9[[#This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6" spans="1:15" x14ac:dyDescent="0.25">
      <c r="A316" s="58"/>
      <c r="B316" s="59"/>
      <c r="C316" s="59"/>
      <c r="D316" s="65"/>
      <c r="E316" s="59"/>
      <c r="F316" s="59"/>
      <c r="G3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6" s="59"/>
      <c r="I316" s="59"/>
      <c r="J316" s="10" t="str">
        <f t="shared" si="9"/>
        <v/>
      </c>
      <c r="K316" s="59"/>
      <c r="L3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6" s="10">
        <f>IF(Tableau9[[#This Row],[Qté de lait transformé/jour]]=0,0,BDD!H$3*ROUNDUP(Tableau9[[#This Row],[Qté de lait transformé/jour]]*0.00011/BDD!K$3,0))</f>
        <v>0</v>
      </c>
      <c r="N316" s="16">
        <f t="shared" si="10"/>
        <v>0</v>
      </c>
      <c r="O316" s="29">
        <f>IF(N316=0,0,N316-(IF(Tableau9[[#This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7" spans="1:15" x14ac:dyDescent="0.25">
      <c r="A317" s="58"/>
      <c r="B317" s="59"/>
      <c r="C317" s="59"/>
      <c r="D317" s="65"/>
      <c r="E317" s="59"/>
      <c r="F317" s="59"/>
      <c r="G3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7" s="59"/>
      <c r="I317" s="59"/>
      <c r="J317" s="10" t="str">
        <f t="shared" si="9"/>
        <v/>
      </c>
      <c r="K317" s="59"/>
      <c r="L3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7" s="10">
        <f>IF(Tableau9[[#This Row],[Qté de lait transformé/jour]]=0,0,BDD!H$3*ROUNDUP(Tableau9[[#This Row],[Qté de lait transformé/jour]]*0.00011/BDD!K$3,0))</f>
        <v>0</v>
      </c>
      <c r="N317" s="16">
        <f t="shared" si="10"/>
        <v>0</v>
      </c>
      <c r="O317" s="29">
        <f>IF(N317=0,0,N317-(IF(Tableau9[[#This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8" spans="1:15" x14ac:dyDescent="0.25">
      <c r="A318" s="58"/>
      <c r="B318" s="59"/>
      <c r="C318" s="59"/>
      <c r="D318" s="65"/>
      <c r="E318" s="59"/>
      <c r="F318" s="59"/>
      <c r="G3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8" s="59"/>
      <c r="I318" s="59"/>
      <c r="J318" s="10" t="str">
        <f t="shared" si="9"/>
        <v/>
      </c>
      <c r="K318" s="59"/>
      <c r="L3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8" s="10">
        <f>IF(Tableau9[[#This Row],[Qté de lait transformé/jour]]=0,0,BDD!H$3*ROUNDUP(Tableau9[[#This Row],[Qté de lait transformé/jour]]*0.00011/BDD!K$3,0))</f>
        <v>0</v>
      </c>
      <c r="N318" s="16">
        <f t="shared" si="10"/>
        <v>0</v>
      </c>
      <c r="O318" s="29">
        <f>IF(N318=0,0,N318-(IF(Tableau9[[#This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19" spans="1:15" x14ac:dyDescent="0.25">
      <c r="A319" s="58"/>
      <c r="B319" s="59"/>
      <c r="C319" s="59"/>
      <c r="D319" s="65"/>
      <c r="E319" s="59"/>
      <c r="F319" s="59"/>
      <c r="G3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19" s="59"/>
      <c r="I319" s="59"/>
      <c r="J319" s="10" t="str">
        <f t="shared" si="9"/>
        <v/>
      </c>
      <c r="K319" s="59"/>
      <c r="L3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19" s="10">
        <f>IF(Tableau9[[#This Row],[Qté de lait transformé/jour]]=0,0,BDD!H$3*ROUNDUP(Tableau9[[#This Row],[Qté de lait transformé/jour]]*0.00011/BDD!K$3,0))</f>
        <v>0</v>
      </c>
      <c r="N319" s="16">
        <f t="shared" si="10"/>
        <v>0</v>
      </c>
      <c r="O319" s="29">
        <f>IF(N319=0,0,N319-(IF(Tableau9[[#This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0" spans="1:15" x14ac:dyDescent="0.25">
      <c r="A320" s="58"/>
      <c r="B320" s="59"/>
      <c r="C320" s="59"/>
      <c r="D320" s="65"/>
      <c r="E320" s="59"/>
      <c r="F320" s="59"/>
      <c r="G3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0" s="59"/>
      <c r="I320" s="59"/>
      <c r="J320" s="10" t="str">
        <f t="shared" si="9"/>
        <v/>
      </c>
      <c r="K320" s="59"/>
      <c r="L3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0" s="10">
        <f>IF(Tableau9[[#This Row],[Qté de lait transformé/jour]]=0,0,BDD!H$3*ROUNDUP(Tableau9[[#This Row],[Qté de lait transformé/jour]]*0.00011/BDD!K$3,0))</f>
        <v>0</v>
      </c>
      <c r="N320" s="16">
        <f t="shared" si="10"/>
        <v>0</v>
      </c>
      <c r="O320" s="29">
        <f>IF(N320=0,0,N320-(IF(Tableau9[[#This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1" spans="1:15" x14ac:dyDescent="0.25">
      <c r="A321" s="58"/>
      <c r="B321" s="59"/>
      <c r="C321" s="59"/>
      <c r="D321" s="65"/>
      <c r="E321" s="59"/>
      <c r="F321" s="59"/>
      <c r="G3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1" s="59"/>
      <c r="I321" s="59"/>
      <c r="J321" s="10" t="str">
        <f t="shared" si="9"/>
        <v/>
      </c>
      <c r="K321" s="59"/>
      <c r="L3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1" s="10">
        <f>IF(Tableau9[[#This Row],[Qté de lait transformé/jour]]=0,0,BDD!H$3*ROUNDUP(Tableau9[[#This Row],[Qté de lait transformé/jour]]*0.00011/BDD!K$3,0))</f>
        <v>0</v>
      </c>
      <c r="N321" s="16">
        <f t="shared" si="10"/>
        <v>0</v>
      </c>
      <c r="O321" s="29">
        <f>IF(N321=0,0,N321-(IF(Tableau9[[#This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2" spans="1:15" x14ac:dyDescent="0.25">
      <c r="A322" s="58"/>
      <c r="B322" s="59"/>
      <c r="C322" s="59"/>
      <c r="D322" s="65"/>
      <c r="E322" s="59"/>
      <c r="F322" s="59"/>
      <c r="G3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2" s="59"/>
      <c r="I322" s="59"/>
      <c r="J322" s="10" t="str">
        <f t="shared" si="9"/>
        <v/>
      </c>
      <c r="K322" s="59"/>
      <c r="L3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2" s="10">
        <f>IF(Tableau9[[#This Row],[Qté de lait transformé/jour]]=0,0,BDD!H$3*ROUNDUP(Tableau9[[#This Row],[Qté de lait transformé/jour]]*0.00011/BDD!K$3,0))</f>
        <v>0</v>
      </c>
      <c r="N322" s="16">
        <f t="shared" si="10"/>
        <v>0</v>
      </c>
      <c r="O322" s="29">
        <f>IF(N322=0,0,N322-(IF(Tableau9[[#This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3" spans="1:15" x14ac:dyDescent="0.25">
      <c r="A323" s="58"/>
      <c r="B323" s="59"/>
      <c r="C323" s="59"/>
      <c r="D323" s="65"/>
      <c r="E323" s="59"/>
      <c r="F323" s="59"/>
      <c r="G3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3" s="59"/>
      <c r="I323" s="59"/>
      <c r="J323" s="10" t="str">
        <f t="shared" si="9"/>
        <v/>
      </c>
      <c r="K323" s="59"/>
      <c r="L3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3" s="10">
        <f>IF(Tableau9[[#This Row],[Qté de lait transformé/jour]]=0,0,BDD!H$3*ROUNDUP(Tableau9[[#This Row],[Qté de lait transformé/jour]]*0.00011/BDD!K$3,0))</f>
        <v>0</v>
      </c>
      <c r="N323" s="16">
        <f t="shared" si="10"/>
        <v>0</v>
      </c>
      <c r="O323" s="29">
        <f>IF(N323=0,0,N323-(IF(Tableau9[[#This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4" spans="1:15" x14ac:dyDescent="0.25">
      <c r="A324" s="58"/>
      <c r="B324" s="59"/>
      <c r="C324" s="59"/>
      <c r="D324" s="65"/>
      <c r="E324" s="59"/>
      <c r="F324" s="59"/>
      <c r="G3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4" s="59"/>
      <c r="I324" s="59"/>
      <c r="J324" s="10" t="str">
        <f t="shared" si="9"/>
        <v/>
      </c>
      <c r="K324" s="59"/>
      <c r="L3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4" s="10">
        <f>IF(Tableau9[[#This Row],[Qté de lait transformé/jour]]=0,0,BDD!H$3*ROUNDUP(Tableau9[[#This Row],[Qté de lait transformé/jour]]*0.00011/BDD!K$3,0))</f>
        <v>0</v>
      </c>
      <c r="N324" s="16">
        <f t="shared" si="10"/>
        <v>0</v>
      </c>
      <c r="O324" s="29">
        <f>IF(N324=0,0,N324-(IF(Tableau9[[#This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5" spans="1:15" x14ac:dyDescent="0.25">
      <c r="A325" s="58"/>
      <c r="B325" s="59"/>
      <c r="C325" s="59"/>
      <c r="D325" s="65"/>
      <c r="E325" s="59"/>
      <c r="F325" s="59"/>
      <c r="G3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5" s="59"/>
      <c r="I325" s="59"/>
      <c r="J325" s="10" t="str">
        <f t="shared" si="9"/>
        <v/>
      </c>
      <c r="K325" s="59"/>
      <c r="L3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5" s="10">
        <f>IF(Tableau9[[#This Row],[Qté de lait transformé/jour]]=0,0,BDD!H$3*ROUNDUP(Tableau9[[#This Row],[Qté de lait transformé/jour]]*0.00011/BDD!K$3,0))</f>
        <v>0</v>
      </c>
      <c r="N325" s="16">
        <f t="shared" si="10"/>
        <v>0</v>
      </c>
      <c r="O325" s="29">
        <f>IF(N325=0,0,N325-(IF(Tableau9[[#This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6" spans="1:15" x14ac:dyDescent="0.25">
      <c r="A326" s="58"/>
      <c r="B326" s="59"/>
      <c r="C326" s="59"/>
      <c r="D326" s="65"/>
      <c r="E326" s="59"/>
      <c r="F326" s="59"/>
      <c r="G3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6" s="59"/>
      <c r="I326" s="59"/>
      <c r="J326" s="10" t="str">
        <f t="shared" si="9"/>
        <v/>
      </c>
      <c r="K326" s="59"/>
      <c r="L3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6" s="10">
        <f>IF(Tableau9[[#This Row],[Qté de lait transformé/jour]]=0,0,BDD!H$3*ROUNDUP(Tableau9[[#This Row],[Qté de lait transformé/jour]]*0.00011/BDD!K$3,0))</f>
        <v>0</v>
      </c>
      <c r="N326" s="16">
        <f t="shared" si="10"/>
        <v>0</v>
      </c>
      <c r="O326" s="29">
        <f>IF(N326=0,0,N326-(IF(Tableau9[[#This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7" spans="1:15" x14ac:dyDescent="0.25">
      <c r="A327" s="58"/>
      <c r="B327" s="59"/>
      <c r="C327" s="59"/>
      <c r="D327" s="65"/>
      <c r="E327" s="59"/>
      <c r="F327" s="59"/>
      <c r="G3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7" s="59"/>
      <c r="I327" s="59"/>
      <c r="J327" s="10" t="str">
        <f t="shared" si="9"/>
        <v/>
      </c>
      <c r="K327" s="59"/>
      <c r="L3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7" s="10">
        <f>IF(Tableau9[[#This Row],[Qté de lait transformé/jour]]=0,0,BDD!H$3*ROUNDUP(Tableau9[[#This Row],[Qté de lait transformé/jour]]*0.00011/BDD!K$3,0))</f>
        <v>0</v>
      </c>
      <c r="N327" s="16">
        <f t="shared" si="10"/>
        <v>0</v>
      </c>
      <c r="O327" s="29">
        <f>IF(N327=0,0,N327-(IF(Tableau9[[#This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8" spans="1:15" x14ac:dyDescent="0.25">
      <c r="A328" s="58"/>
      <c r="B328" s="59"/>
      <c r="C328" s="59"/>
      <c r="D328" s="65"/>
      <c r="E328" s="59"/>
      <c r="F328" s="59"/>
      <c r="G3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8" s="59"/>
      <c r="I328" s="59"/>
      <c r="J328" s="10" t="str">
        <f t="shared" si="9"/>
        <v/>
      </c>
      <c r="K328" s="59"/>
      <c r="L3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8" s="10">
        <f>IF(Tableau9[[#This Row],[Qté de lait transformé/jour]]=0,0,BDD!H$3*ROUNDUP(Tableau9[[#This Row],[Qté de lait transformé/jour]]*0.00011/BDD!K$3,0))</f>
        <v>0</v>
      </c>
      <c r="N328" s="16">
        <f t="shared" si="10"/>
        <v>0</v>
      </c>
      <c r="O328" s="29">
        <f>IF(N328=0,0,N328-(IF(Tableau9[[#This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29" spans="1:15" x14ac:dyDescent="0.25">
      <c r="A329" s="58"/>
      <c r="B329" s="59"/>
      <c r="C329" s="59"/>
      <c r="D329" s="65"/>
      <c r="E329" s="59"/>
      <c r="F329" s="59"/>
      <c r="G3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29" s="59"/>
      <c r="I329" s="59"/>
      <c r="J329" s="10" t="str">
        <f t="shared" si="9"/>
        <v/>
      </c>
      <c r="K329" s="59"/>
      <c r="L3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29" s="10">
        <f>IF(Tableau9[[#This Row],[Qté de lait transformé/jour]]=0,0,BDD!H$3*ROUNDUP(Tableau9[[#This Row],[Qté de lait transformé/jour]]*0.00011/BDD!K$3,0))</f>
        <v>0</v>
      </c>
      <c r="N329" s="16">
        <f t="shared" si="10"/>
        <v>0</v>
      </c>
      <c r="O329" s="29">
        <f>IF(N329=0,0,N329-(IF(Tableau9[[#This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0" spans="1:15" x14ac:dyDescent="0.25">
      <c r="A330" s="58"/>
      <c r="B330" s="59"/>
      <c r="C330" s="59"/>
      <c r="D330" s="65"/>
      <c r="E330" s="59"/>
      <c r="F330" s="59"/>
      <c r="G3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0" s="59"/>
      <c r="I330" s="59"/>
      <c r="J330" s="10" t="str">
        <f t="shared" si="9"/>
        <v/>
      </c>
      <c r="K330" s="59"/>
      <c r="L3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0" s="10">
        <f>IF(Tableau9[[#This Row],[Qté de lait transformé/jour]]=0,0,BDD!H$3*ROUNDUP(Tableau9[[#This Row],[Qté de lait transformé/jour]]*0.00011/BDD!K$3,0))</f>
        <v>0</v>
      </c>
      <c r="N330" s="16">
        <f t="shared" si="10"/>
        <v>0</v>
      </c>
      <c r="O330" s="29">
        <f>IF(N330=0,0,N330-(IF(Tableau9[[#This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1" spans="1:15" x14ac:dyDescent="0.25">
      <c r="A331" s="58"/>
      <c r="B331" s="59"/>
      <c r="C331" s="59"/>
      <c r="D331" s="65"/>
      <c r="E331" s="59"/>
      <c r="F331" s="59"/>
      <c r="G3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1" s="59"/>
      <c r="I331" s="59"/>
      <c r="J331" s="10" t="str">
        <f t="shared" si="9"/>
        <v/>
      </c>
      <c r="K331" s="59"/>
      <c r="L3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1" s="10">
        <f>IF(Tableau9[[#This Row],[Qté de lait transformé/jour]]=0,0,BDD!H$3*ROUNDUP(Tableau9[[#This Row],[Qté de lait transformé/jour]]*0.00011/BDD!K$3,0))</f>
        <v>0</v>
      </c>
      <c r="N331" s="16">
        <f t="shared" si="10"/>
        <v>0</v>
      </c>
      <c r="O331" s="29">
        <f>IF(N331=0,0,N331-(IF(Tableau9[[#This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2" spans="1:15" x14ac:dyDescent="0.25">
      <c r="A332" s="58"/>
      <c r="B332" s="59"/>
      <c r="C332" s="59"/>
      <c r="D332" s="65"/>
      <c r="E332" s="59"/>
      <c r="F332" s="59"/>
      <c r="G3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2" s="59"/>
      <c r="I332" s="59"/>
      <c r="J332" s="10" t="str">
        <f t="shared" si="9"/>
        <v/>
      </c>
      <c r="K332" s="59"/>
      <c r="L3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2" s="10">
        <f>IF(Tableau9[[#This Row],[Qté de lait transformé/jour]]=0,0,BDD!H$3*ROUNDUP(Tableau9[[#This Row],[Qté de lait transformé/jour]]*0.00011/BDD!K$3,0))</f>
        <v>0</v>
      </c>
      <c r="N332" s="16">
        <f t="shared" si="10"/>
        <v>0</v>
      </c>
      <c r="O332" s="29">
        <f>IF(N332=0,0,N332-(IF(Tableau9[[#This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3" spans="1:15" x14ac:dyDescent="0.25">
      <c r="A333" s="58"/>
      <c r="B333" s="59"/>
      <c r="C333" s="59"/>
      <c r="D333" s="65"/>
      <c r="E333" s="59"/>
      <c r="F333" s="59"/>
      <c r="G3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3" s="59"/>
      <c r="I333" s="59"/>
      <c r="J333" s="10" t="str">
        <f t="shared" ref="J333:J396" si="11">IF(IF(C333="",0,IF(C333="yaourt",H333,IF(OR(C333="poudre de lait",C333="fromage"),H333/0.1,IF(OR(C333="lait UHT",C333="lait pasteurisé"),H333*0.9,""))))=0,"",ROUND((IF(C333="yaourt",H333,IF(OR(C333="poudre de lait",C333="fromage"),H333/0.1,IF(OR(C333="lait UHT",C333="lait pasteurisé"),H333*0.9,"")))/E333),2))</f>
        <v/>
      </c>
      <c r="K333" s="59"/>
      <c r="L3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3" s="10">
        <f>IF(Tableau9[[#This Row],[Qté de lait transformé/jour]]=0,0,BDD!H$3*ROUNDUP(Tableau9[[#This Row],[Qté de lait transformé/jour]]*0.00011/BDD!K$3,0))</f>
        <v>0</v>
      </c>
      <c r="N333" s="16">
        <f t="shared" si="10"/>
        <v>0</v>
      </c>
      <c r="O333" s="29">
        <f>IF(N333=0,0,N333-(IF(Tableau9[[#This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4" spans="1:15" x14ac:dyDescent="0.25">
      <c r="A334" s="58"/>
      <c r="B334" s="59"/>
      <c r="C334" s="59"/>
      <c r="D334" s="65"/>
      <c r="E334" s="59"/>
      <c r="F334" s="59"/>
      <c r="G3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4" s="59"/>
      <c r="I334" s="59"/>
      <c r="J334" s="10" t="str">
        <f t="shared" si="11"/>
        <v/>
      </c>
      <c r="K334" s="59"/>
      <c r="L3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4" s="10">
        <f>IF(Tableau9[[#This Row],[Qté de lait transformé/jour]]=0,0,BDD!H$3*ROUNDUP(Tableau9[[#This Row],[Qté de lait transformé/jour]]*0.00011/BDD!K$3,0))</f>
        <v>0</v>
      </c>
      <c r="N334" s="16">
        <f t="shared" ref="N334:N397" si="12">IF(I334="",0,H334*I334)</f>
        <v>0</v>
      </c>
      <c r="O334" s="29">
        <f>IF(N334=0,0,N334-(IF(Tableau9[[#This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5" spans="1:15" x14ac:dyDescent="0.25">
      <c r="A335" s="58"/>
      <c r="B335" s="59"/>
      <c r="C335" s="59"/>
      <c r="D335" s="65"/>
      <c r="E335" s="59"/>
      <c r="F335" s="59"/>
      <c r="G3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5" s="59"/>
      <c r="I335" s="59"/>
      <c r="J335" s="10" t="str">
        <f t="shared" si="11"/>
        <v/>
      </c>
      <c r="K335" s="59"/>
      <c r="L3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5" s="10">
        <f>IF(Tableau9[[#This Row],[Qté de lait transformé/jour]]=0,0,BDD!H$3*ROUNDUP(Tableau9[[#This Row],[Qté de lait transformé/jour]]*0.00011/BDD!K$3,0))</f>
        <v>0</v>
      </c>
      <c r="N335" s="16">
        <f t="shared" si="12"/>
        <v>0</v>
      </c>
      <c r="O335" s="29">
        <f>IF(N335=0,0,N335-(IF(Tableau9[[#This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6" spans="1:15" x14ac:dyDescent="0.25">
      <c r="A336" s="58"/>
      <c r="B336" s="59"/>
      <c r="C336" s="59"/>
      <c r="D336" s="65"/>
      <c r="E336" s="59"/>
      <c r="F336" s="59"/>
      <c r="G3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6" s="59"/>
      <c r="I336" s="59"/>
      <c r="J336" s="10" t="str">
        <f t="shared" si="11"/>
        <v/>
      </c>
      <c r="K336" s="59"/>
      <c r="L3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6" s="10">
        <f>IF(Tableau9[[#This Row],[Qté de lait transformé/jour]]=0,0,BDD!H$3*ROUNDUP(Tableau9[[#This Row],[Qté de lait transformé/jour]]*0.00011/BDD!K$3,0))</f>
        <v>0</v>
      </c>
      <c r="N336" s="16">
        <f t="shared" si="12"/>
        <v>0</v>
      </c>
      <c r="O336" s="29">
        <f>IF(N336=0,0,N336-(IF(Tableau9[[#This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7" spans="1:15" x14ac:dyDescent="0.25">
      <c r="A337" s="58"/>
      <c r="B337" s="59"/>
      <c r="C337" s="59"/>
      <c r="D337" s="65"/>
      <c r="E337" s="59"/>
      <c r="F337" s="59"/>
      <c r="G3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7" s="59"/>
      <c r="I337" s="59"/>
      <c r="J337" s="10" t="str">
        <f t="shared" si="11"/>
        <v/>
      </c>
      <c r="K337" s="59"/>
      <c r="L3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7" s="10">
        <f>IF(Tableau9[[#This Row],[Qté de lait transformé/jour]]=0,0,BDD!H$3*ROUNDUP(Tableau9[[#This Row],[Qté de lait transformé/jour]]*0.00011/BDD!K$3,0))</f>
        <v>0</v>
      </c>
      <c r="N337" s="16">
        <f t="shared" si="12"/>
        <v>0</v>
      </c>
      <c r="O337" s="29">
        <f>IF(N337=0,0,N337-(IF(Tableau9[[#This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8" spans="1:15" x14ac:dyDescent="0.25">
      <c r="A338" s="58"/>
      <c r="B338" s="59"/>
      <c r="C338" s="59"/>
      <c r="D338" s="65"/>
      <c r="E338" s="59"/>
      <c r="F338" s="59"/>
      <c r="G3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8" s="59"/>
      <c r="I338" s="59"/>
      <c r="J338" s="10" t="str">
        <f t="shared" si="11"/>
        <v/>
      </c>
      <c r="K338" s="59"/>
      <c r="L3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8" s="10">
        <f>IF(Tableau9[[#This Row],[Qté de lait transformé/jour]]=0,0,BDD!H$3*ROUNDUP(Tableau9[[#This Row],[Qté de lait transformé/jour]]*0.00011/BDD!K$3,0))</f>
        <v>0</v>
      </c>
      <c r="N338" s="16">
        <f t="shared" si="12"/>
        <v>0</v>
      </c>
      <c r="O338" s="29">
        <f>IF(N338=0,0,N338-(IF(Tableau9[[#This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39" spans="1:15" x14ac:dyDescent="0.25">
      <c r="A339" s="58"/>
      <c r="B339" s="59"/>
      <c r="C339" s="59"/>
      <c r="D339" s="65"/>
      <c r="E339" s="59"/>
      <c r="F339" s="59"/>
      <c r="G3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39" s="59"/>
      <c r="I339" s="59"/>
      <c r="J339" s="10" t="str">
        <f t="shared" si="11"/>
        <v/>
      </c>
      <c r="K339" s="59"/>
      <c r="L3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39" s="10">
        <f>IF(Tableau9[[#This Row],[Qté de lait transformé/jour]]=0,0,BDD!H$3*ROUNDUP(Tableau9[[#This Row],[Qté de lait transformé/jour]]*0.00011/BDD!K$3,0))</f>
        <v>0</v>
      </c>
      <c r="N339" s="16">
        <f t="shared" si="12"/>
        <v>0</v>
      </c>
      <c r="O339" s="29">
        <f>IF(N339=0,0,N339-(IF(Tableau9[[#This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0" spans="1:15" x14ac:dyDescent="0.25">
      <c r="A340" s="58"/>
      <c r="B340" s="59"/>
      <c r="C340" s="59"/>
      <c r="D340" s="65"/>
      <c r="E340" s="59"/>
      <c r="F340" s="59"/>
      <c r="G3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0" s="59"/>
      <c r="I340" s="59"/>
      <c r="J340" s="10" t="str">
        <f t="shared" si="11"/>
        <v/>
      </c>
      <c r="K340" s="59"/>
      <c r="L3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0" s="10">
        <f>IF(Tableau9[[#This Row],[Qté de lait transformé/jour]]=0,0,BDD!H$3*ROUNDUP(Tableau9[[#This Row],[Qté de lait transformé/jour]]*0.00011/BDD!K$3,0))</f>
        <v>0</v>
      </c>
      <c r="N340" s="16">
        <f t="shared" si="12"/>
        <v>0</v>
      </c>
      <c r="O340" s="29">
        <f>IF(N340=0,0,N340-(IF(Tableau9[[#This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1" spans="1:15" x14ac:dyDescent="0.25">
      <c r="A341" s="58"/>
      <c r="B341" s="59"/>
      <c r="C341" s="59"/>
      <c r="D341" s="65"/>
      <c r="E341" s="59"/>
      <c r="F341" s="59"/>
      <c r="G3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1" s="59"/>
      <c r="I341" s="59"/>
      <c r="J341" s="10" t="str">
        <f t="shared" si="11"/>
        <v/>
      </c>
      <c r="K341" s="59"/>
      <c r="L3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1" s="10">
        <f>IF(Tableau9[[#This Row],[Qté de lait transformé/jour]]=0,0,BDD!H$3*ROUNDUP(Tableau9[[#This Row],[Qté de lait transformé/jour]]*0.00011/BDD!K$3,0))</f>
        <v>0</v>
      </c>
      <c r="N341" s="16">
        <f t="shared" si="12"/>
        <v>0</v>
      </c>
      <c r="O341" s="29">
        <f>IF(N341=0,0,N341-(IF(Tableau9[[#This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2" spans="1:15" x14ac:dyDescent="0.25">
      <c r="A342" s="58"/>
      <c r="B342" s="59"/>
      <c r="C342" s="59"/>
      <c r="D342" s="65"/>
      <c r="E342" s="59"/>
      <c r="F342" s="59"/>
      <c r="G3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2" s="59"/>
      <c r="I342" s="59"/>
      <c r="J342" s="10" t="str">
        <f t="shared" si="11"/>
        <v/>
      </c>
      <c r="K342" s="59"/>
      <c r="L3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2" s="10">
        <f>IF(Tableau9[[#This Row],[Qté de lait transformé/jour]]=0,0,BDD!H$3*ROUNDUP(Tableau9[[#This Row],[Qté de lait transformé/jour]]*0.00011/BDD!K$3,0))</f>
        <v>0</v>
      </c>
      <c r="N342" s="16">
        <f t="shared" si="12"/>
        <v>0</v>
      </c>
      <c r="O342" s="29">
        <f>IF(N342=0,0,N342-(IF(Tableau9[[#This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3" spans="1:15" x14ac:dyDescent="0.25">
      <c r="A343" s="58"/>
      <c r="B343" s="59"/>
      <c r="C343" s="59"/>
      <c r="D343" s="65"/>
      <c r="E343" s="59"/>
      <c r="F343" s="59"/>
      <c r="G3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3" s="59"/>
      <c r="I343" s="59"/>
      <c r="J343" s="10" t="str">
        <f t="shared" si="11"/>
        <v/>
      </c>
      <c r="K343" s="59"/>
      <c r="L3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3" s="10">
        <f>IF(Tableau9[[#This Row],[Qté de lait transformé/jour]]=0,0,BDD!H$3*ROUNDUP(Tableau9[[#This Row],[Qté de lait transformé/jour]]*0.00011/BDD!K$3,0))</f>
        <v>0</v>
      </c>
      <c r="N343" s="16">
        <f t="shared" si="12"/>
        <v>0</v>
      </c>
      <c r="O343" s="29">
        <f>IF(N343=0,0,N343-(IF(Tableau9[[#This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4" spans="1:15" x14ac:dyDescent="0.25">
      <c r="A344" s="58"/>
      <c r="B344" s="59"/>
      <c r="C344" s="59"/>
      <c r="D344" s="65"/>
      <c r="E344" s="59"/>
      <c r="F344" s="59"/>
      <c r="G3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4" s="59"/>
      <c r="I344" s="59"/>
      <c r="J344" s="10" t="str">
        <f t="shared" si="11"/>
        <v/>
      </c>
      <c r="K344" s="59"/>
      <c r="L3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4" s="10">
        <f>IF(Tableau9[[#This Row],[Qté de lait transformé/jour]]=0,0,BDD!H$3*ROUNDUP(Tableau9[[#This Row],[Qté de lait transformé/jour]]*0.00011/BDD!K$3,0))</f>
        <v>0</v>
      </c>
      <c r="N344" s="16">
        <f t="shared" si="12"/>
        <v>0</v>
      </c>
      <c r="O344" s="29">
        <f>IF(N344=0,0,N344-(IF(Tableau9[[#This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5" spans="1:15" x14ac:dyDescent="0.25">
      <c r="A345" s="58"/>
      <c r="B345" s="59"/>
      <c r="C345" s="59"/>
      <c r="D345" s="65"/>
      <c r="E345" s="59"/>
      <c r="F345" s="59"/>
      <c r="G3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5" s="59"/>
      <c r="I345" s="59"/>
      <c r="J345" s="10" t="str">
        <f t="shared" si="11"/>
        <v/>
      </c>
      <c r="K345" s="59"/>
      <c r="L3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5" s="10">
        <f>IF(Tableau9[[#This Row],[Qté de lait transformé/jour]]=0,0,BDD!H$3*ROUNDUP(Tableau9[[#This Row],[Qté de lait transformé/jour]]*0.00011/BDD!K$3,0))</f>
        <v>0</v>
      </c>
      <c r="N345" s="16">
        <f t="shared" si="12"/>
        <v>0</v>
      </c>
      <c r="O345" s="29">
        <f>IF(N345=0,0,N345-(IF(Tableau9[[#This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6" spans="1:15" x14ac:dyDescent="0.25">
      <c r="A346" s="58"/>
      <c r="B346" s="59"/>
      <c r="C346" s="59"/>
      <c r="D346" s="65"/>
      <c r="E346" s="59"/>
      <c r="F346" s="59"/>
      <c r="G3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6" s="59"/>
      <c r="I346" s="59"/>
      <c r="J346" s="10" t="str">
        <f t="shared" si="11"/>
        <v/>
      </c>
      <c r="K346" s="59"/>
      <c r="L3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6" s="10">
        <f>IF(Tableau9[[#This Row],[Qté de lait transformé/jour]]=0,0,BDD!H$3*ROUNDUP(Tableau9[[#This Row],[Qté de lait transformé/jour]]*0.00011/BDD!K$3,0))</f>
        <v>0</v>
      </c>
      <c r="N346" s="16">
        <f t="shared" si="12"/>
        <v>0</v>
      </c>
      <c r="O346" s="29">
        <f>IF(N346=0,0,N346-(IF(Tableau9[[#This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7" spans="1:15" x14ac:dyDescent="0.25">
      <c r="A347" s="58"/>
      <c r="B347" s="59"/>
      <c r="C347" s="59"/>
      <c r="D347" s="65"/>
      <c r="E347" s="59"/>
      <c r="F347" s="59"/>
      <c r="G3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7" s="59"/>
      <c r="I347" s="59"/>
      <c r="J347" s="10" t="str">
        <f t="shared" si="11"/>
        <v/>
      </c>
      <c r="K347" s="59"/>
      <c r="L3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7" s="10">
        <f>IF(Tableau9[[#This Row],[Qté de lait transformé/jour]]=0,0,BDD!H$3*ROUNDUP(Tableau9[[#This Row],[Qté de lait transformé/jour]]*0.00011/BDD!K$3,0))</f>
        <v>0</v>
      </c>
      <c r="N347" s="16">
        <f t="shared" si="12"/>
        <v>0</v>
      </c>
      <c r="O347" s="29">
        <f>IF(N347=0,0,N347-(IF(Tableau9[[#This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8" spans="1:15" x14ac:dyDescent="0.25">
      <c r="A348" s="58"/>
      <c r="B348" s="59"/>
      <c r="C348" s="59"/>
      <c r="D348" s="65"/>
      <c r="E348" s="59"/>
      <c r="F348" s="59"/>
      <c r="G3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8" s="59"/>
      <c r="I348" s="59"/>
      <c r="J348" s="10" t="str">
        <f t="shared" si="11"/>
        <v/>
      </c>
      <c r="K348" s="59"/>
      <c r="L3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8" s="10">
        <f>IF(Tableau9[[#This Row],[Qté de lait transformé/jour]]=0,0,BDD!H$3*ROUNDUP(Tableau9[[#This Row],[Qté de lait transformé/jour]]*0.00011/BDD!K$3,0))</f>
        <v>0</v>
      </c>
      <c r="N348" s="16">
        <f t="shared" si="12"/>
        <v>0</v>
      </c>
      <c r="O348" s="29">
        <f>IF(N348=0,0,N348-(IF(Tableau9[[#This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49" spans="1:15" x14ac:dyDescent="0.25">
      <c r="A349" s="58"/>
      <c r="B349" s="59"/>
      <c r="C349" s="59"/>
      <c r="D349" s="65"/>
      <c r="E349" s="59"/>
      <c r="F349" s="59"/>
      <c r="G3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49" s="59"/>
      <c r="I349" s="59"/>
      <c r="J349" s="10" t="str">
        <f t="shared" si="11"/>
        <v/>
      </c>
      <c r="K349" s="59"/>
      <c r="L3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49" s="10">
        <f>IF(Tableau9[[#This Row],[Qté de lait transformé/jour]]=0,0,BDD!H$3*ROUNDUP(Tableau9[[#This Row],[Qté de lait transformé/jour]]*0.00011/BDD!K$3,0))</f>
        <v>0</v>
      </c>
      <c r="N349" s="16">
        <f t="shared" si="12"/>
        <v>0</v>
      </c>
      <c r="O349" s="29">
        <f>IF(N349=0,0,N349-(IF(Tableau9[[#This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0" spans="1:15" x14ac:dyDescent="0.25">
      <c r="A350" s="58"/>
      <c r="B350" s="59"/>
      <c r="C350" s="59"/>
      <c r="D350" s="65"/>
      <c r="E350" s="59"/>
      <c r="F350" s="59"/>
      <c r="G3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0" s="59"/>
      <c r="I350" s="59"/>
      <c r="J350" s="10" t="str">
        <f t="shared" si="11"/>
        <v/>
      </c>
      <c r="K350" s="59"/>
      <c r="L3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0" s="10">
        <f>IF(Tableau9[[#This Row],[Qté de lait transformé/jour]]=0,0,BDD!H$3*ROUNDUP(Tableau9[[#This Row],[Qté de lait transformé/jour]]*0.00011/BDD!K$3,0))</f>
        <v>0</v>
      </c>
      <c r="N350" s="16">
        <f t="shared" si="12"/>
        <v>0</v>
      </c>
      <c r="O350" s="29">
        <f>IF(N350=0,0,N350-(IF(Tableau9[[#This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1" spans="1:15" x14ac:dyDescent="0.25">
      <c r="A351" s="58"/>
      <c r="B351" s="59"/>
      <c r="C351" s="59"/>
      <c r="D351" s="65"/>
      <c r="E351" s="59"/>
      <c r="F351" s="59"/>
      <c r="G3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1" s="59"/>
      <c r="I351" s="59"/>
      <c r="J351" s="10" t="str">
        <f t="shared" si="11"/>
        <v/>
      </c>
      <c r="K351" s="59"/>
      <c r="L3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1" s="10">
        <f>IF(Tableau9[[#This Row],[Qté de lait transformé/jour]]=0,0,BDD!H$3*ROUNDUP(Tableau9[[#This Row],[Qté de lait transformé/jour]]*0.00011/BDD!K$3,0))</f>
        <v>0</v>
      </c>
      <c r="N351" s="16">
        <f t="shared" si="12"/>
        <v>0</v>
      </c>
      <c r="O351" s="29">
        <f>IF(N351=0,0,N351-(IF(Tableau9[[#This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2" spans="1:15" x14ac:dyDescent="0.25">
      <c r="A352" s="58"/>
      <c r="B352" s="59"/>
      <c r="C352" s="59"/>
      <c r="D352" s="65"/>
      <c r="E352" s="59"/>
      <c r="F352" s="59"/>
      <c r="G3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2" s="59"/>
      <c r="I352" s="59"/>
      <c r="J352" s="10" t="str">
        <f t="shared" si="11"/>
        <v/>
      </c>
      <c r="K352" s="59"/>
      <c r="L3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2" s="10">
        <f>IF(Tableau9[[#This Row],[Qté de lait transformé/jour]]=0,0,BDD!H$3*ROUNDUP(Tableau9[[#This Row],[Qté de lait transformé/jour]]*0.00011/BDD!K$3,0))</f>
        <v>0</v>
      </c>
      <c r="N352" s="16">
        <f t="shared" si="12"/>
        <v>0</v>
      </c>
      <c r="O352" s="29">
        <f>IF(N352=0,0,N352-(IF(Tableau9[[#This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3" spans="1:15" x14ac:dyDescent="0.25">
      <c r="A353" s="58"/>
      <c r="B353" s="59"/>
      <c r="C353" s="59"/>
      <c r="D353" s="65"/>
      <c r="E353" s="59"/>
      <c r="F353" s="59"/>
      <c r="G3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3" s="59"/>
      <c r="I353" s="59"/>
      <c r="J353" s="10" t="str">
        <f t="shared" si="11"/>
        <v/>
      </c>
      <c r="K353" s="59"/>
      <c r="L3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3" s="10">
        <f>IF(Tableau9[[#This Row],[Qté de lait transformé/jour]]=0,0,BDD!H$3*ROUNDUP(Tableau9[[#This Row],[Qté de lait transformé/jour]]*0.00011/BDD!K$3,0))</f>
        <v>0</v>
      </c>
      <c r="N353" s="16">
        <f t="shared" si="12"/>
        <v>0</v>
      </c>
      <c r="O353" s="29">
        <f>IF(N353=0,0,N353-(IF(Tableau9[[#This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4" spans="1:15" x14ac:dyDescent="0.25">
      <c r="A354" s="58"/>
      <c r="B354" s="59"/>
      <c r="C354" s="59"/>
      <c r="D354" s="65"/>
      <c r="E354" s="59"/>
      <c r="F354" s="59"/>
      <c r="G3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4" s="59"/>
      <c r="I354" s="59"/>
      <c r="J354" s="10" t="str">
        <f t="shared" si="11"/>
        <v/>
      </c>
      <c r="K354" s="59"/>
      <c r="L3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4" s="10">
        <f>IF(Tableau9[[#This Row],[Qté de lait transformé/jour]]=0,0,BDD!H$3*ROUNDUP(Tableau9[[#This Row],[Qté de lait transformé/jour]]*0.00011/BDD!K$3,0))</f>
        <v>0</v>
      </c>
      <c r="N354" s="16">
        <f t="shared" si="12"/>
        <v>0</v>
      </c>
      <c r="O354" s="29">
        <f>IF(N354=0,0,N354-(IF(Tableau9[[#This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5" spans="1:15" x14ac:dyDescent="0.25">
      <c r="A355" s="58"/>
      <c r="B355" s="59"/>
      <c r="C355" s="59"/>
      <c r="D355" s="65"/>
      <c r="E355" s="59"/>
      <c r="F355" s="59"/>
      <c r="G3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5" s="59"/>
      <c r="I355" s="59"/>
      <c r="J355" s="10" t="str">
        <f t="shared" si="11"/>
        <v/>
      </c>
      <c r="K355" s="59"/>
      <c r="L3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5" s="10">
        <f>IF(Tableau9[[#This Row],[Qté de lait transformé/jour]]=0,0,BDD!H$3*ROUNDUP(Tableau9[[#This Row],[Qté de lait transformé/jour]]*0.00011/BDD!K$3,0))</f>
        <v>0</v>
      </c>
      <c r="N355" s="16">
        <f t="shared" si="12"/>
        <v>0</v>
      </c>
      <c r="O355" s="29">
        <f>IF(N355=0,0,N355-(IF(Tableau9[[#This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6" spans="1:15" x14ac:dyDescent="0.25">
      <c r="A356" s="58"/>
      <c r="B356" s="59"/>
      <c r="C356" s="59"/>
      <c r="D356" s="65"/>
      <c r="E356" s="59"/>
      <c r="F356" s="59"/>
      <c r="G3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6" s="59"/>
      <c r="I356" s="59"/>
      <c r="J356" s="10" t="str">
        <f t="shared" si="11"/>
        <v/>
      </c>
      <c r="K356" s="59"/>
      <c r="L3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6" s="10">
        <f>IF(Tableau9[[#This Row],[Qté de lait transformé/jour]]=0,0,BDD!H$3*ROUNDUP(Tableau9[[#This Row],[Qté de lait transformé/jour]]*0.00011/BDD!K$3,0))</f>
        <v>0</v>
      </c>
      <c r="N356" s="16">
        <f t="shared" si="12"/>
        <v>0</v>
      </c>
      <c r="O356" s="29">
        <f>IF(N356=0,0,N356-(IF(Tableau9[[#This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7" spans="1:15" x14ac:dyDescent="0.25">
      <c r="A357" s="58"/>
      <c r="B357" s="59"/>
      <c r="C357" s="59"/>
      <c r="D357" s="65"/>
      <c r="E357" s="59"/>
      <c r="F357" s="59"/>
      <c r="G3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7" s="59"/>
      <c r="I357" s="59"/>
      <c r="J357" s="10" t="str">
        <f t="shared" si="11"/>
        <v/>
      </c>
      <c r="K357" s="59"/>
      <c r="L3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7" s="10">
        <f>IF(Tableau9[[#This Row],[Qté de lait transformé/jour]]=0,0,BDD!H$3*ROUNDUP(Tableau9[[#This Row],[Qté de lait transformé/jour]]*0.00011/BDD!K$3,0))</f>
        <v>0</v>
      </c>
      <c r="N357" s="16">
        <f t="shared" si="12"/>
        <v>0</v>
      </c>
      <c r="O357" s="29">
        <f>IF(N357=0,0,N357-(IF(Tableau9[[#This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8" spans="1:15" x14ac:dyDescent="0.25">
      <c r="A358" s="58"/>
      <c r="B358" s="59"/>
      <c r="C358" s="59"/>
      <c r="D358" s="65"/>
      <c r="E358" s="59"/>
      <c r="F358" s="59"/>
      <c r="G3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8" s="59"/>
      <c r="I358" s="59"/>
      <c r="J358" s="10" t="str">
        <f t="shared" si="11"/>
        <v/>
      </c>
      <c r="K358" s="59"/>
      <c r="L3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8" s="10">
        <f>IF(Tableau9[[#This Row],[Qté de lait transformé/jour]]=0,0,BDD!H$3*ROUNDUP(Tableau9[[#This Row],[Qté de lait transformé/jour]]*0.00011/BDD!K$3,0))</f>
        <v>0</v>
      </c>
      <c r="N358" s="16">
        <f t="shared" si="12"/>
        <v>0</v>
      </c>
      <c r="O358" s="29">
        <f>IF(N358=0,0,N358-(IF(Tableau9[[#This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59" spans="1:15" x14ac:dyDescent="0.25">
      <c r="A359" s="58"/>
      <c r="B359" s="59"/>
      <c r="C359" s="59"/>
      <c r="D359" s="65"/>
      <c r="E359" s="59"/>
      <c r="F359" s="59"/>
      <c r="G3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59" s="59"/>
      <c r="I359" s="59"/>
      <c r="J359" s="10" t="str">
        <f t="shared" si="11"/>
        <v/>
      </c>
      <c r="K359" s="59"/>
      <c r="L3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59" s="10">
        <f>IF(Tableau9[[#This Row],[Qté de lait transformé/jour]]=0,0,BDD!H$3*ROUNDUP(Tableau9[[#This Row],[Qté de lait transformé/jour]]*0.00011/BDD!K$3,0))</f>
        <v>0</v>
      </c>
      <c r="N359" s="16">
        <f t="shared" si="12"/>
        <v>0</v>
      </c>
      <c r="O359" s="29">
        <f>IF(N359=0,0,N359-(IF(Tableau9[[#This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0" spans="1:15" x14ac:dyDescent="0.25">
      <c r="A360" s="58"/>
      <c r="B360" s="59"/>
      <c r="C360" s="59"/>
      <c r="D360" s="65"/>
      <c r="E360" s="59"/>
      <c r="F360" s="59"/>
      <c r="G3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0" s="59"/>
      <c r="I360" s="59"/>
      <c r="J360" s="10" t="str">
        <f t="shared" si="11"/>
        <v/>
      </c>
      <c r="K360" s="59"/>
      <c r="L3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0" s="10">
        <f>IF(Tableau9[[#This Row],[Qté de lait transformé/jour]]=0,0,BDD!H$3*ROUNDUP(Tableau9[[#This Row],[Qté de lait transformé/jour]]*0.00011/BDD!K$3,0))</f>
        <v>0</v>
      </c>
      <c r="N360" s="16">
        <f t="shared" si="12"/>
        <v>0</v>
      </c>
      <c r="O360" s="29">
        <f>IF(N360=0,0,N360-(IF(Tableau9[[#This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1" spans="1:15" x14ac:dyDescent="0.25">
      <c r="A361" s="58"/>
      <c r="B361" s="59"/>
      <c r="C361" s="59"/>
      <c r="D361" s="65"/>
      <c r="E361" s="59"/>
      <c r="F361" s="59"/>
      <c r="G3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1" s="59"/>
      <c r="I361" s="59"/>
      <c r="J361" s="10" t="str">
        <f t="shared" si="11"/>
        <v/>
      </c>
      <c r="K361" s="59"/>
      <c r="L3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1" s="10">
        <f>IF(Tableau9[[#This Row],[Qté de lait transformé/jour]]=0,0,BDD!H$3*ROUNDUP(Tableau9[[#This Row],[Qté de lait transformé/jour]]*0.00011/BDD!K$3,0))</f>
        <v>0</v>
      </c>
      <c r="N361" s="16">
        <f t="shared" si="12"/>
        <v>0</v>
      </c>
      <c r="O361" s="29">
        <f>IF(N361=0,0,N361-(IF(Tableau9[[#This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2" spans="1:15" x14ac:dyDescent="0.25">
      <c r="A362" s="58"/>
      <c r="B362" s="59"/>
      <c r="C362" s="59"/>
      <c r="D362" s="65"/>
      <c r="E362" s="59"/>
      <c r="F362" s="59"/>
      <c r="G3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2" s="59"/>
      <c r="I362" s="59"/>
      <c r="J362" s="10" t="str">
        <f t="shared" si="11"/>
        <v/>
      </c>
      <c r="K362" s="59"/>
      <c r="L3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2" s="10">
        <f>IF(Tableau9[[#This Row],[Qté de lait transformé/jour]]=0,0,BDD!H$3*ROUNDUP(Tableau9[[#This Row],[Qté de lait transformé/jour]]*0.00011/BDD!K$3,0))</f>
        <v>0</v>
      </c>
      <c r="N362" s="16">
        <f t="shared" si="12"/>
        <v>0</v>
      </c>
      <c r="O362" s="29">
        <f>IF(N362=0,0,N362-(IF(Tableau9[[#This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3" spans="1:15" x14ac:dyDescent="0.25">
      <c r="A363" s="58"/>
      <c r="B363" s="59"/>
      <c r="C363" s="59"/>
      <c r="D363" s="65"/>
      <c r="E363" s="59"/>
      <c r="F363" s="59"/>
      <c r="G3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3" s="59"/>
      <c r="I363" s="59"/>
      <c r="J363" s="10" t="str">
        <f t="shared" si="11"/>
        <v/>
      </c>
      <c r="K363" s="59"/>
      <c r="L3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3" s="10">
        <f>IF(Tableau9[[#This Row],[Qté de lait transformé/jour]]=0,0,BDD!H$3*ROUNDUP(Tableau9[[#This Row],[Qté de lait transformé/jour]]*0.00011/BDD!K$3,0))</f>
        <v>0</v>
      </c>
      <c r="N363" s="16">
        <f t="shared" si="12"/>
        <v>0</v>
      </c>
      <c r="O363" s="29">
        <f>IF(N363=0,0,N363-(IF(Tableau9[[#This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4" spans="1:15" x14ac:dyDescent="0.25">
      <c r="A364" s="58"/>
      <c r="B364" s="59"/>
      <c r="C364" s="59"/>
      <c r="D364" s="65"/>
      <c r="E364" s="59"/>
      <c r="F364" s="59"/>
      <c r="G3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4" s="59"/>
      <c r="I364" s="59"/>
      <c r="J364" s="10" t="str">
        <f t="shared" si="11"/>
        <v/>
      </c>
      <c r="K364" s="59"/>
      <c r="L3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4" s="10">
        <f>IF(Tableau9[[#This Row],[Qté de lait transformé/jour]]=0,0,BDD!H$3*ROUNDUP(Tableau9[[#This Row],[Qté de lait transformé/jour]]*0.00011/BDD!K$3,0))</f>
        <v>0</v>
      </c>
      <c r="N364" s="16">
        <f t="shared" si="12"/>
        <v>0</v>
      </c>
      <c r="O364" s="29">
        <f>IF(N364=0,0,N364-(IF(Tableau9[[#This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5" spans="1:15" x14ac:dyDescent="0.25">
      <c r="A365" s="58"/>
      <c r="B365" s="59"/>
      <c r="C365" s="59"/>
      <c r="D365" s="65"/>
      <c r="E365" s="59"/>
      <c r="F365" s="59"/>
      <c r="G3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5" s="59"/>
      <c r="I365" s="59"/>
      <c r="J365" s="10" t="str">
        <f t="shared" si="11"/>
        <v/>
      </c>
      <c r="K365" s="59"/>
      <c r="L3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5" s="10">
        <f>IF(Tableau9[[#This Row],[Qté de lait transformé/jour]]=0,0,BDD!H$3*ROUNDUP(Tableau9[[#This Row],[Qté de lait transformé/jour]]*0.00011/BDD!K$3,0))</f>
        <v>0</v>
      </c>
      <c r="N365" s="16">
        <f t="shared" si="12"/>
        <v>0</v>
      </c>
      <c r="O365" s="29">
        <f>IF(N365=0,0,N365-(IF(Tableau9[[#This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6" spans="1:15" x14ac:dyDescent="0.25">
      <c r="A366" s="58"/>
      <c r="B366" s="59"/>
      <c r="C366" s="59"/>
      <c r="D366" s="65"/>
      <c r="E366" s="59"/>
      <c r="F366" s="59"/>
      <c r="G3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6" s="59"/>
      <c r="I366" s="59"/>
      <c r="J366" s="10" t="str">
        <f t="shared" si="11"/>
        <v/>
      </c>
      <c r="K366" s="59"/>
      <c r="L3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6" s="10">
        <f>IF(Tableau9[[#This Row],[Qté de lait transformé/jour]]=0,0,BDD!H$3*ROUNDUP(Tableau9[[#This Row],[Qté de lait transformé/jour]]*0.00011/BDD!K$3,0))</f>
        <v>0</v>
      </c>
      <c r="N366" s="16">
        <f t="shared" si="12"/>
        <v>0</v>
      </c>
      <c r="O366" s="29">
        <f>IF(N366=0,0,N366-(IF(Tableau9[[#This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7" spans="1:15" x14ac:dyDescent="0.25">
      <c r="A367" s="58"/>
      <c r="B367" s="59"/>
      <c r="C367" s="59"/>
      <c r="D367" s="65"/>
      <c r="E367" s="59"/>
      <c r="F367" s="59"/>
      <c r="G3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7" s="59"/>
      <c r="I367" s="59"/>
      <c r="J367" s="10" t="str">
        <f t="shared" si="11"/>
        <v/>
      </c>
      <c r="K367" s="59"/>
      <c r="L3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7" s="10">
        <f>IF(Tableau9[[#This Row],[Qté de lait transformé/jour]]=0,0,BDD!H$3*ROUNDUP(Tableau9[[#This Row],[Qté de lait transformé/jour]]*0.00011/BDD!K$3,0))</f>
        <v>0</v>
      </c>
      <c r="N367" s="16">
        <f t="shared" si="12"/>
        <v>0</v>
      </c>
      <c r="O367" s="29">
        <f>IF(N367=0,0,N367-(IF(Tableau9[[#This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8" spans="1:15" x14ac:dyDescent="0.25">
      <c r="A368" s="58"/>
      <c r="B368" s="59"/>
      <c r="C368" s="59"/>
      <c r="D368" s="65"/>
      <c r="E368" s="59"/>
      <c r="F368" s="59"/>
      <c r="G3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8" s="59"/>
      <c r="I368" s="59"/>
      <c r="J368" s="10" t="str">
        <f t="shared" si="11"/>
        <v/>
      </c>
      <c r="K368" s="59"/>
      <c r="L3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8" s="10">
        <f>IF(Tableau9[[#This Row],[Qté de lait transformé/jour]]=0,0,BDD!H$3*ROUNDUP(Tableau9[[#This Row],[Qté de lait transformé/jour]]*0.00011/BDD!K$3,0))</f>
        <v>0</v>
      </c>
      <c r="N368" s="16">
        <f t="shared" si="12"/>
        <v>0</v>
      </c>
      <c r="O368" s="29">
        <f>IF(N368=0,0,N368-(IF(Tableau9[[#This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69" spans="1:15" x14ac:dyDescent="0.25">
      <c r="A369" s="58"/>
      <c r="B369" s="59"/>
      <c r="C369" s="59"/>
      <c r="D369" s="65"/>
      <c r="E369" s="59"/>
      <c r="F369" s="59"/>
      <c r="G3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69" s="59"/>
      <c r="I369" s="59"/>
      <c r="J369" s="10" t="str">
        <f t="shared" si="11"/>
        <v/>
      </c>
      <c r="K369" s="59"/>
      <c r="L3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69" s="10">
        <f>IF(Tableau9[[#This Row],[Qté de lait transformé/jour]]=0,0,BDD!H$3*ROUNDUP(Tableau9[[#This Row],[Qté de lait transformé/jour]]*0.00011/BDD!K$3,0))</f>
        <v>0</v>
      </c>
      <c r="N369" s="16">
        <f t="shared" si="12"/>
        <v>0</v>
      </c>
      <c r="O369" s="29">
        <f>IF(N369=0,0,N369-(IF(Tableau9[[#This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0" spans="1:15" x14ac:dyDescent="0.25">
      <c r="A370" s="58"/>
      <c r="B370" s="59"/>
      <c r="C370" s="59"/>
      <c r="D370" s="65"/>
      <c r="E370" s="59"/>
      <c r="F370" s="59"/>
      <c r="G3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0" s="59"/>
      <c r="I370" s="59"/>
      <c r="J370" s="10" t="str">
        <f t="shared" si="11"/>
        <v/>
      </c>
      <c r="K370" s="59"/>
      <c r="L3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0" s="10">
        <f>IF(Tableau9[[#This Row],[Qté de lait transformé/jour]]=0,0,BDD!H$3*ROUNDUP(Tableau9[[#This Row],[Qté de lait transformé/jour]]*0.00011/BDD!K$3,0))</f>
        <v>0</v>
      </c>
      <c r="N370" s="16">
        <f t="shared" si="12"/>
        <v>0</v>
      </c>
      <c r="O370" s="29">
        <f>IF(N370=0,0,N370-(IF(Tableau9[[#This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1" spans="1:15" x14ac:dyDescent="0.25">
      <c r="A371" s="58"/>
      <c r="B371" s="59"/>
      <c r="C371" s="59"/>
      <c r="D371" s="65"/>
      <c r="E371" s="59"/>
      <c r="F371" s="59"/>
      <c r="G3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1" s="59"/>
      <c r="I371" s="59"/>
      <c r="J371" s="10" t="str">
        <f t="shared" si="11"/>
        <v/>
      </c>
      <c r="K371" s="59"/>
      <c r="L3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1" s="10">
        <f>IF(Tableau9[[#This Row],[Qté de lait transformé/jour]]=0,0,BDD!H$3*ROUNDUP(Tableau9[[#This Row],[Qté de lait transformé/jour]]*0.00011/BDD!K$3,0))</f>
        <v>0</v>
      </c>
      <c r="N371" s="16">
        <f t="shared" si="12"/>
        <v>0</v>
      </c>
      <c r="O371" s="29">
        <f>IF(N371=0,0,N371-(IF(Tableau9[[#This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2" spans="1:15" x14ac:dyDescent="0.25">
      <c r="A372" s="58"/>
      <c r="B372" s="59"/>
      <c r="C372" s="59"/>
      <c r="D372" s="65"/>
      <c r="E372" s="59"/>
      <c r="F372" s="59"/>
      <c r="G3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2" s="59"/>
      <c r="I372" s="59"/>
      <c r="J372" s="10" t="str">
        <f t="shared" si="11"/>
        <v/>
      </c>
      <c r="K372" s="59"/>
      <c r="L3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2" s="10">
        <f>IF(Tableau9[[#This Row],[Qté de lait transformé/jour]]=0,0,BDD!H$3*ROUNDUP(Tableau9[[#This Row],[Qté de lait transformé/jour]]*0.00011/BDD!K$3,0))</f>
        <v>0</v>
      </c>
      <c r="N372" s="16">
        <f t="shared" si="12"/>
        <v>0</v>
      </c>
      <c r="O372" s="29">
        <f>IF(N372=0,0,N372-(IF(Tableau9[[#This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3" spans="1:15" x14ac:dyDescent="0.25">
      <c r="A373" s="58"/>
      <c r="B373" s="59"/>
      <c r="C373" s="59"/>
      <c r="D373" s="65"/>
      <c r="E373" s="59"/>
      <c r="F373" s="59"/>
      <c r="G3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3" s="59"/>
      <c r="I373" s="59"/>
      <c r="J373" s="10" t="str">
        <f t="shared" si="11"/>
        <v/>
      </c>
      <c r="K373" s="59"/>
      <c r="L3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3" s="10">
        <f>IF(Tableau9[[#This Row],[Qté de lait transformé/jour]]=0,0,BDD!H$3*ROUNDUP(Tableau9[[#This Row],[Qté de lait transformé/jour]]*0.00011/BDD!K$3,0))</f>
        <v>0</v>
      </c>
      <c r="N373" s="16">
        <f t="shared" si="12"/>
        <v>0</v>
      </c>
      <c r="O373" s="29">
        <f>IF(N373=0,0,N373-(IF(Tableau9[[#This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4" spans="1:15" x14ac:dyDescent="0.25">
      <c r="A374" s="58"/>
      <c r="B374" s="59"/>
      <c r="C374" s="59"/>
      <c r="D374" s="65"/>
      <c r="E374" s="59"/>
      <c r="F374" s="59"/>
      <c r="G3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4" s="59"/>
      <c r="I374" s="59"/>
      <c r="J374" s="10" t="str">
        <f t="shared" si="11"/>
        <v/>
      </c>
      <c r="K374" s="59"/>
      <c r="L3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4" s="10">
        <f>IF(Tableau9[[#This Row],[Qté de lait transformé/jour]]=0,0,BDD!H$3*ROUNDUP(Tableau9[[#This Row],[Qté de lait transformé/jour]]*0.00011/BDD!K$3,0))</f>
        <v>0</v>
      </c>
      <c r="N374" s="16">
        <f t="shared" si="12"/>
        <v>0</v>
      </c>
      <c r="O374" s="29">
        <f>IF(N374=0,0,N374-(IF(Tableau9[[#This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5" spans="1:15" x14ac:dyDescent="0.25">
      <c r="A375" s="58"/>
      <c r="B375" s="59"/>
      <c r="C375" s="59"/>
      <c r="D375" s="65"/>
      <c r="E375" s="59"/>
      <c r="F375" s="59"/>
      <c r="G3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5" s="59"/>
      <c r="I375" s="59"/>
      <c r="J375" s="10" t="str">
        <f t="shared" si="11"/>
        <v/>
      </c>
      <c r="K375" s="59"/>
      <c r="L3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5" s="10">
        <f>IF(Tableau9[[#This Row],[Qté de lait transformé/jour]]=0,0,BDD!H$3*ROUNDUP(Tableau9[[#This Row],[Qté de lait transformé/jour]]*0.00011/BDD!K$3,0))</f>
        <v>0</v>
      </c>
      <c r="N375" s="16">
        <f t="shared" si="12"/>
        <v>0</v>
      </c>
      <c r="O375" s="29">
        <f>IF(N375=0,0,N375-(IF(Tableau9[[#This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6" spans="1:15" x14ac:dyDescent="0.25">
      <c r="A376" s="58"/>
      <c r="B376" s="59"/>
      <c r="C376" s="59"/>
      <c r="D376" s="65"/>
      <c r="E376" s="59"/>
      <c r="F376" s="59"/>
      <c r="G3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6" s="59"/>
      <c r="I376" s="59"/>
      <c r="J376" s="10" t="str">
        <f t="shared" si="11"/>
        <v/>
      </c>
      <c r="K376" s="59"/>
      <c r="L3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6" s="10">
        <f>IF(Tableau9[[#This Row],[Qté de lait transformé/jour]]=0,0,BDD!H$3*ROUNDUP(Tableau9[[#This Row],[Qté de lait transformé/jour]]*0.00011/BDD!K$3,0))</f>
        <v>0</v>
      </c>
      <c r="N376" s="16">
        <f t="shared" si="12"/>
        <v>0</v>
      </c>
      <c r="O376" s="29">
        <f>IF(N376=0,0,N376-(IF(Tableau9[[#This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7" spans="1:15" x14ac:dyDescent="0.25">
      <c r="A377" s="58"/>
      <c r="B377" s="59"/>
      <c r="C377" s="59"/>
      <c r="D377" s="65"/>
      <c r="E377" s="59"/>
      <c r="F377" s="59"/>
      <c r="G3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7" s="59"/>
      <c r="I377" s="59"/>
      <c r="J377" s="10" t="str">
        <f t="shared" si="11"/>
        <v/>
      </c>
      <c r="K377" s="59"/>
      <c r="L3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7" s="10">
        <f>IF(Tableau9[[#This Row],[Qté de lait transformé/jour]]=0,0,BDD!H$3*ROUNDUP(Tableau9[[#This Row],[Qté de lait transformé/jour]]*0.00011/BDD!K$3,0))</f>
        <v>0</v>
      </c>
      <c r="N377" s="16">
        <f t="shared" si="12"/>
        <v>0</v>
      </c>
      <c r="O377" s="29">
        <f>IF(N377=0,0,N377-(IF(Tableau9[[#This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8" spans="1:15" x14ac:dyDescent="0.25">
      <c r="A378" s="58"/>
      <c r="B378" s="59"/>
      <c r="C378" s="59"/>
      <c r="D378" s="65"/>
      <c r="E378" s="59"/>
      <c r="F378" s="59"/>
      <c r="G3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8" s="59"/>
      <c r="I378" s="59"/>
      <c r="J378" s="10" t="str">
        <f t="shared" si="11"/>
        <v/>
      </c>
      <c r="K378" s="59"/>
      <c r="L3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8" s="10">
        <f>IF(Tableau9[[#This Row],[Qté de lait transformé/jour]]=0,0,BDD!H$3*ROUNDUP(Tableau9[[#This Row],[Qté de lait transformé/jour]]*0.00011/BDD!K$3,0))</f>
        <v>0</v>
      </c>
      <c r="N378" s="16">
        <f t="shared" si="12"/>
        <v>0</v>
      </c>
      <c r="O378" s="29">
        <f>IF(N378=0,0,N378-(IF(Tableau9[[#This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79" spans="1:15" x14ac:dyDescent="0.25">
      <c r="A379" s="58"/>
      <c r="B379" s="59"/>
      <c r="C379" s="59"/>
      <c r="D379" s="65"/>
      <c r="E379" s="59"/>
      <c r="F379" s="59"/>
      <c r="G3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79" s="59"/>
      <c r="I379" s="59"/>
      <c r="J379" s="10" t="str">
        <f t="shared" si="11"/>
        <v/>
      </c>
      <c r="K379" s="59"/>
      <c r="L3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79" s="10">
        <f>IF(Tableau9[[#This Row],[Qté de lait transformé/jour]]=0,0,BDD!H$3*ROUNDUP(Tableau9[[#This Row],[Qté de lait transformé/jour]]*0.00011/BDD!K$3,0))</f>
        <v>0</v>
      </c>
      <c r="N379" s="16">
        <f t="shared" si="12"/>
        <v>0</v>
      </c>
      <c r="O379" s="29">
        <f>IF(N379=0,0,N379-(IF(Tableau9[[#This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0" spans="1:15" x14ac:dyDescent="0.25">
      <c r="A380" s="58"/>
      <c r="B380" s="59"/>
      <c r="C380" s="59"/>
      <c r="D380" s="65"/>
      <c r="E380" s="59"/>
      <c r="F380" s="59"/>
      <c r="G3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0" s="59"/>
      <c r="I380" s="59"/>
      <c r="J380" s="10" t="str">
        <f t="shared" si="11"/>
        <v/>
      </c>
      <c r="K380" s="59"/>
      <c r="L3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0" s="10">
        <f>IF(Tableau9[[#This Row],[Qté de lait transformé/jour]]=0,0,BDD!H$3*ROUNDUP(Tableau9[[#This Row],[Qté de lait transformé/jour]]*0.00011/BDD!K$3,0))</f>
        <v>0</v>
      </c>
      <c r="N380" s="16">
        <f t="shared" si="12"/>
        <v>0</v>
      </c>
      <c r="O380" s="29">
        <f>IF(N380=0,0,N380-(IF(Tableau9[[#This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1" spans="1:15" x14ac:dyDescent="0.25">
      <c r="A381" s="58"/>
      <c r="B381" s="59"/>
      <c r="C381" s="59"/>
      <c r="D381" s="65"/>
      <c r="E381" s="59"/>
      <c r="F381" s="59"/>
      <c r="G3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1" s="59"/>
      <c r="I381" s="59"/>
      <c r="J381" s="10" t="str">
        <f t="shared" si="11"/>
        <v/>
      </c>
      <c r="K381" s="59"/>
      <c r="L3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1" s="10">
        <f>IF(Tableau9[[#This Row],[Qté de lait transformé/jour]]=0,0,BDD!H$3*ROUNDUP(Tableau9[[#This Row],[Qté de lait transformé/jour]]*0.00011/BDD!K$3,0))</f>
        <v>0</v>
      </c>
      <c r="N381" s="16">
        <f t="shared" si="12"/>
        <v>0</v>
      </c>
      <c r="O381" s="29">
        <f>IF(N381=0,0,N381-(IF(Tableau9[[#This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2" spans="1:15" x14ac:dyDescent="0.25">
      <c r="A382" s="58"/>
      <c r="B382" s="59"/>
      <c r="C382" s="59"/>
      <c r="D382" s="65"/>
      <c r="E382" s="59"/>
      <c r="F382" s="59"/>
      <c r="G3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2" s="59"/>
      <c r="I382" s="59"/>
      <c r="J382" s="10" t="str">
        <f t="shared" si="11"/>
        <v/>
      </c>
      <c r="K382" s="59"/>
      <c r="L3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2" s="10">
        <f>IF(Tableau9[[#This Row],[Qté de lait transformé/jour]]=0,0,BDD!H$3*ROUNDUP(Tableau9[[#This Row],[Qté de lait transformé/jour]]*0.00011/BDD!K$3,0))</f>
        <v>0</v>
      </c>
      <c r="N382" s="16">
        <f t="shared" si="12"/>
        <v>0</v>
      </c>
      <c r="O382" s="29">
        <f>IF(N382=0,0,N382-(IF(Tableau9[[#This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3" spans="1:15" x14ac:dyDescent="0.25">
      <c r="A383" s="58"/>
      <c r="B383" s="59"/>
      <c r="C383" s="59"/>
      <c r="D383" s="65"/>
      <c r="E383" s="59"/>
      <c r="F383" s="59"/>
      <c r="G3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3" s="59"/>
      <c r="I383" s="59"/>
      <c r="J383" s="10" t="str">
        <f t="shared" si="11"/>
        <v/>
      </c>
      <c r="K383" s="59"/>
      <c r="L3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3" s="10">
        <f>IF(Tableau9[[#This Row],[Qté de lait transformé/jour]]=0,0,BDD!H$3*ROUNDUP(Tableau9[[#This Row],[Qté de lait transformé/jour]]*0.00011/BDD!K$3,0))</f>
        <v>0</v>
      </c>
      <c r="N383" s="16">
        <f t="shared" si="12"/>
        <v>0</v>
      </c>
      <c r="O383" s="29">
        <f>IF(N383=0,0,N383-(IF(Tableau9[[#This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4" spans="1:15" x14ac:dyDescent="0.25">
      <c r="A384" s="58"/>
      <c r="B384" s="59"/>
      <c r="C384" s="59"/>
      <c r="D384" s="65"/>
      <c r="E384" s="59"/>
      <c r="F384" s="59"/>
      <c r="G3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4" s="59"/>
      <c r="I384" s="59"/>
      <c r="J384" s="10" t="str">
        <f t="shared" si="11"/>
        <v/>
      </c>
      <c r="K384" s="59"/>
      <c r="L3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4" s="10">
        <f>IF(Tableau9[[#This Row],[Qté de lait transformé/jour]]=0,0,BDD!H$3*ROUNDUP(Tableau9[[#This Row],[Qté de lait transformé/jour]]*0.00011/BDD!K$3,0))</f>
        <v>0</v>
      </c>
      <c r="N384" s="16">
        <f t="shared" si="12"/>
        <v>0</v>
      </c>
      <c r="O384" s="29">
        <f>IF(N384=0,0,N384-(IF(Tableau9[[#This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5" spans="1:15" x14ac:dyDescent="0.25">
      <c r="A385" s="58"/>
      <c r="B385" s="59"/>
      <c r="C385" s="59"/>
      <c r="D385" s="65"/>
      <c r="E385" s="59"/>
      <c r="F385" s="59"/>
      <c r="G3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5" s="59"/>
      <c r="I385" s="59"/>
      <c r="J385" s="10" t="str">
        <f t="shared" si="11"/>
        <v/>
      </c>
      <c r="K385" s="59"/>
      <c r="L3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5" s="10">
        <f>IF(Tableau9[[#This Row],[Qté de lait transformé/jour]]=0,0,BDD!H$3*ROUNDUP(Tableau9[[#This Row],[Qté de lait transformé/jour]]*0.00011/BDD!K$3,0))</f>
        <v>0</v>
      </c>
      <c r="N385" s="16">
        <f t="shared" si="12"/>
        <v>0</v>
      </c>
      <c r="O385" s="29">
        <f>IF(N385=0,0,N385-(IF(Tableau9[[#This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6" spans="1:15" x14ac:dyDescent="0.25">
      <c r="A386" s="58"/>
      <c r="B386" s="59"/>
      <c r="C386" s="59"/>
      <c r="D386" s="65"/>
      <c r="E386" s="59"/>
      <c r="F386" s="59"/>
      <c r="G3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6" s="59"/>
      <c r="I386" s="59"/>
      <c r="J386" s="10" t="str">
        <f t="shared" si="11"/>
        <v/>
      </c>
      <c r="K386" s="59"/>
      <c r="L3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6" s="10">
        <f>IF(Tableau9[[#This Row],[Qté de lait transformé/jour]]=0,0,BDD!H$3*ROUNDUP(Tableau9[[#This Row],[Qté de lait transformé/jour]]*0.00011/BDD!K$3,0))</f>
        <v>0</v>
      </c>
      <c r="N386" s="16">
        <f t="shared" si="12"/>
        <v>0</v>
      </c>
      <c r="O386" s="29">
        <f>IF(N386=0,0,N386-(IF(Tableau9[[#This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7" spans="1:15" x14ac:dyDescent="0.25">
      <c r="A387" s="58"/>
      <c r="B387" s="59"/>
      <c r="C387" s="59"/>
      <c r="D387" s="65"/>
      <c r="E387" s="59"/>
      <c r="F387" s="59"/>
      <c r="G3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7" s="59"/>
      <c r="I387" s="59"/>
      <c r="J387" s="10" t="str">
        <f t="shared" si="11"/>
        <v/>
      </c>
      <c r="K387" s="59"/>
      <c r="L3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7" s="10">
        <f>IF(Tableau9[[#This Row],[Qté de lait transformé/jour]]=0,0,BDD!H$3*ROUNDUP(Tableau9[[#This Row],[Qté de lait transformé/jour]]*0.00011/BDD!K$3,0))</f>
        <v>0</v>
      </c>
      <c r="N387" s="16">
        <f t="shared" si="12"/>
        <v>0</v>
      </c>
      <c r="O387" s="29">
        <f>IF(N387=0,0,N387-(IF(Tableau9[[#This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8" spans="1:15" x14ac:dyDescent="0.25">
      <c r="A388" s="58"/>
      <c r="B388" s="59"/>
      <c r="C388" s="59"/>
      <c r="D388" s="65"/>
      <c r="E388" s="59"/>
      <c r="F388" s="59"/>
      <c r="G3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8" s="59"/>
      <c r="I388" s="59"/>
      <c r="J388" s="10" t="str">
        <f t="shared" si="11"/>
        <v/>
      </c>
      <c r="K388" s="59"/>
      <c r="L3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8" s="10">
        <f>IF(Tableau9[[#This Row],[Qté de lait transformé/jour]]=0,0,BDD!H$3*ROUNDUP(Tableau9[[#This Row],[Qté de lait transformé/jour]]*0.00011/BDD!K$3,0))</f>
        <v>0</v>
      </c>
      <c r="N388" s="16">
        <f t="shared" si="12"/>
        <v>0</v>
      </c>
      <c r="O388" s="29">
        <f>IF(N388=0,0,N388-(IF(Tableau9[[#This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89" spans="1:15" x14ac:dyDescent="0.25">
      <c r="A389" s="58"/>
      <c r="B389" s="59"/>
      <c r="C389" s="59"/>
      <c r="D389" s="65"/>
      <c r="E389" s="59"/>
      <c r="F389" s="59"/>
      <c r="G3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89" s="59"/>
      <c r="I389" s="59"/>
      <c r="J389" s="10" t="str">
        <f t="shared" si="11"/>
        <v/>
      </c>
      <c r="K389" s="59"/>
      <c r="L3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89" s="10">
        <f>IF(Tableau9[[#This Row],[Qté de lait transformé/jour]]=0,0,BDD!H$3*ROUNDUP(Tableau9[[#This Row],[Qté de lait transformé/jour]]*0.00011/BDD!K$3,0))</f>
        <v>0</v>
      </c>
      <c r="N389" s="16">
        <f t="shared" si="12"/>
        <v>0</v>
      </c>
      <c r="O389" s="29">
        <f>IF(N389=0,0,N389-(IF(Tableau9[[#This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0" spans="1:15" x14ac:dyDescent="0.25">
      <c r="A390" s="58"/>
      <c r="B390" s="59"/>
      <c r="C390" s="59"/>
      <c r="D390" s="65"/>
      <c r="E390" s="59"/>
      <c r="F390" s="59"/>
      <c r="G3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0" s="59"/>
      <c r="I390" s="59"/>
      <c r="J390" s="10" t="str">
        <f t="shared" si="11"/>
        <v/>
      </c>
      <c r="K390" s="59"/>
      <c r="L3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0" s="10">
        <f>IF(Tableau9[[#This Row],[Qté de lait transformé/jour]]=0,0,BDD!H$3*ROUNDUP(Tableau9[[#This Row],[Qté de lait transformé/jour]]*0.00011/BDD!K$3,0))</f>
        <v>0</v>
      </c>
      <c r="N390" s="16">
        <f t="shared" si="12"/>
        <v>0</v>
      </c>
      <c r="O390" s="29">
        <f>IF(N390=0,0,N390-(IF(Tableau9[[#This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1" spans="1:15" x14ac:dyDescent="0.25">
      <c r="A391" s="58"/>
      <c r="B391" s="59"/>
      <c r="C391" s="59"/>
      <c r="D391" s="65"/>
      <c r="E391" s="59"/>
      <c r="F391" s="59"/>
      <c r="G3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1" s="59"/>
      <c r="I391" s="59"/>
      <c r="J391" s="10" t="str">
        <f t="shared" si="11"/>
        <v/>
      </c>
      <c r="K391" s="59"/>
      <c r="L3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1" s="10">
        <f>IF(Tableau9[[#This Row],[Qté de lait transformé/jour]]=0,0,BDD!H$3*ROUNDUP(Tableau9[[#This Row],[Qté de lait transformé/jour]]*0.00011/BDD!K$3,0))</f>
        <v>0</v>
      </c>
      <c r="N391" s="16">
        <f t="shared" si="12"/>
        <v>0</v>
      </c>
      <c r="O391" s="29">
        <f>IF(N391=0,0,N391-(IF(Tableau9[[#This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2" spans="1:15" x14ac:dyDescent="0.25">
      <c r="A392" s="58"/>
      <c r="B392" s="59"/>
      <c r="C392" s="59"/>
      <c r="D392" s="65"/>
      <c r="E392" s="59"/>
      <c r="F392" s="59"/>
      <c r="G3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2" s="59"/>
      <c r="I392" s="59"/>
      <c r="J392" s="10" t="str">
        <f t="shared" si="11"/>
        <v/>
      </c>
      <c r="K392" s="59"/>
      <c r="L3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2" s="10">
        <f>IF(Tableau9[[#This Row],[Qté de lait transformé/jour]]=0,0,BDD!H$3*ROUNDUP(Tableau9[[#This Row],[Qté de lait transformé/jour]]*0.00011/BDD!K$3,0))</f>
        <v>0</v>
      </c>
      <c r="N392" s="16">
        <f t="shared" si="12"/>
        <v>0</v>
      </c>
      <c r="O392" s="29">
        <f>IF(N392=0,0,N392-(IF(Tableau9[[#This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3" spans="1:15" x14ac:dyDescent="0.25">
      <c r="A393" s="58"/>
      <c r="B393" s="59"/>
      <c r="C393" s="59"/>
      <c r="D393" s="65"/>
      <c r="E393" s="59"/>
      <c r="F393" s="59"/>
      <c r="G3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3" s="59"/>
      <c r="I393" s="59"/>
      <c r="J393" s="10" t="str">
        <f t="shared" si="11"/>
        <v/>
      </c>
      <c r="K393" s="59"/>
      <c r="L3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3" s="10">
        <f>IF(Tableau9[[#This Row],[Qté de lait transformé/jour]]=0,0,BDD!H$3*ROUNDUP(Tableau9[[#This Row],[Qté de lait transformé/jour]]*0.00011/BDD!K$3,0))</f>
        <v>0</v>
      </c>
      <c r="N393" s="16">
        <f t="shared" si="12"/>
        <v>0</v>
      </c>
      <c r="O393" s="29">
        <f>IF(N393=0,0,N393-(IF(Tableau9[[#This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4" spans="1:15" x14ac:dyDescent="0.25">
      <c r="A394" s="58"/>
      <c r="B394" s="59"/>
      <c r="C394" s="59"/>
      <c r="D394" s="65"/>
      <c r="E394" s="59"/>
      <c r="F394" s="59"/>
      <c r="G3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4" s="59"/>
      <c r="I394" s="59"/>
      <c r="J394" s="10" t="str">
        <f t="shared" si="11"/>
        <v/>
      </c>
      <c r="K394" s="59"/>
      <c r="L3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4" s="10">
        <f>IF(Tableau9[[#This Row],[Qté de lait transformé/jour]]=0,0,BDD!H$3*ROUNDUP(Tableau9[[#This Row],[Qté de lait transformé/jour]]*0.00011/BDD!K$3,0))</f>
        <v>0</v>
      </c>
      <c r="N394" s="16">
        <f t="shared" si="12"/>
        <v>0</v>
      </c>
      <c r="O394" s="29">
        <f>IF(N394=0,0,N394-(IF(Tableau9[[#This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5" spans="1:15" x14ac:dyDescent="0.25">
      <c r="A395" s="58"/>
      <c r="B395" s="59"/>
      <c r="C395" s="59"/>
      <c r="D395" s="65"/>
      <c r="E395" s="59"/>
      <c r="F395" s="59"/>
      <c r="G3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5" s="59"/>
      <c r="I395" s="59"/>
      <c r="J395" s="10" t="str">
        <f t="shared" si="11"/>
        <v/>
      </c>
      <c r="K395" s="59"/>
      <c r="L3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5" s="10">
        <f>IF(Tableau9[[#This Row],[Qté de lait transformé/jour]]=0,0,BDD!H$3*ROUNDUP(Tableau9[[#This Row],[Qté de lait transformé/jour]]*0.00011/BDD!K$3,0))</f>
        <v>0</v>
      </c>
      <c r="N395" s="16">
        <f t="shared" si="12"/>
        <v>0</v>
      </c>
      <c r="O395" s="29">
        <f>IF(N395=0,0,N395-(IF(Tableau9[[#This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6" spans="1:15" x14ac:dyDescent="0.25">
      <c r="A396" s="58"/>
      <c r="B396" s="59"/>
      <c r="C396" s="59"/>
      <c r="D396" s="65"/>
      <c r="E396" s="59"/>
      <c r="F396" s="59"/>
      <c r="G3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6" s="59"/>
      <c r="I396" s="59"/>
      <c r="J396" s="10" t="str">
        <f t="shared" si="11"/>
        <v/>
      </c>
      <c r="K396" s="59"/>
      <c r="L3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6" s="10">
        <f>IF(Tableau9[[#This Row],[Qté de lait transformé/jour]]=0,0,BDD!H$3*ROUNDUP(Tableau9[[#This Row],[Qté de lait transformé/jour]]*0.00011/BDD!K$3,0))</f>
        <v>0</v>
      </c>
      <c r="N396" s="16">
        <f t="shared" si="12"/>
        <v>0</v>
      </c>
      <c r="O396" s="29">
        <f>IF(N396=0,0,N396-(IF(Tableau9[[#This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7" spans="1:15" x14ac:dyDescent="0.25">
      <c r="A397" s="58"/>
      <c r="B397" s="59"/>
      <c r="C397" s="59"/>
      <c r="D397" s="65"/>
      <c r="E397" s="59"/>
      <c r="F397" s="59"/>
      <c r="G3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7" s="59"/>
      <c r="I397" s="59"/>
      <c r="J397" s="10" t="str">
        <f t="shared" ref="J397:J460" si="13">IF(IF(C397="",0,IF(C397="yaourt",H397,IF(OR(C397="poudre de lait",C397="fromage"),H397/0.1,IF(OR(C397="lait UHT",C397="lait pasteurisé"),H397*0.9,""))))=0,"",ROUND((IF(C397="yaourt",H397,IF(OR(C397="poudre de lait",C397="fromage"),H397/0.1,IF(OR(C397="lait UHT",C397="lait pasteurisé"),H397*0.9,"")))/E397),2))</f>
        <v/>
      </c>
      <c r="K397" s="59"/>
      <c r="L3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7" s="10">
        <f>IF(Tableau9[[#This Row],[Qté de lait transformé/jour]]=0,0,BDD!H$3*ROUNDUP(Tableau9[[#This Row],[Qté de lait transformé/jour]]*0.00011/BDD!K$3,0))</f>
        <v>0</v>
      </c>
      <c r="N397" s="16">
        <f t="shared" si="12"/>
        <v>0</v>
      </c>
      <c r="O397" s="29">
        <f>IF(N397=0,0,N397-(IF(Tableau9[[#This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8" spans="1:15" x14ac:dyDescent="0.25">
      <c r="A398" s="58"/>
      <c r="B398" s="59"/>
      <c r="C398" s="59"/>
      <c r="D398" s="65"/>
      <c r="E398" s="59"/>
      <c r="F398" s="59"/>
      <c r="G3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8" s="59"/>
      <c r="I398" s="59"/>
      <c r="J398" s="10" t="str">
        <f t="shared" si="13"/>
        <v/>
      </c>
      <c r="K398" s="59"/>
      <c r="L3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8" s="10">
        <f>IF(Tableau9[[#This Row],[Qté de lait transformé/jour]]=0,0,BDD!H$3*ROUNDUP(Tableau9[[#This Row],[Qté de lait transformé/jour]]*0.00011/BDD!K$3,0))</f>
        <v>0</v>
      </c>
      <c r="N398" s="16">
        <f t="shared" ref="N398:N461" si="14">IF(I398="",0,H398*I398)</f>
        <v>0</v>
      </c>
      <c r="O398" s="29">
        <f>IF(N398=0,0,N398-(IF(Tableau9[[#This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399" spans="1:15" x14ac:dyDescent="0.25">
      <c r="A399" s="58"/>
      <c r="B399" s="59"/>
      <c r="C399" s="59"/>
      <c r="D399" s="65"/>
      <c r="E399" s="59"/>
      <c r="F399" s="59"/>
      <c r="G3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399" s="59"/>
      <c r="I399" s="59"/>
      <c r="J399" s="10" t="str">
        <f t="shared" si="13"/>
        <v/>
      </c>
      <c r="K399" s="59"/>
      <c r="L3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399" s="10">
        <f>IF(Tableau9[[#This Row],[Qté de lait transformé/jour]]=0,0,BDD!H$3*ROUNDUP(Tableau9[[#This Row],[Qté de lait transformé/jour]]*0.00011/BDD!K$3,0))</f>
        <v>0</v>
      </c>
      <c r="N399" s="16">
        <f t="shared" si="14"/>
        <v>0</v>
      </c>
      <c r="O399" s="29">
        <f>IF(N399=0,0,N399-(IF(Tableau9[[#This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0" spans="1:15" x14ac:dyDescent="0.25">
      <c r="A400" s="58"/>
      <c r="B400" s="59"/>
      <c r="C400" s="59"/>
      <c r="D400" s="65"/>
      <c r="E400" s="59"/>
      <c r="F400" s="59"/>
      <c r="G4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0" s="59"/>
      <c r="I400" s="59"/>
      <c r="J400" s="10" t="str">
        <f t="shared" si="13"/>
        <v/>
      </c>
      <c r="K400" s="59"/>
      <c r="L4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0" s="10">
        <f>IF(Tableau9[[#This Row],[Qté de lait transformé/jour]]=0,0,BDD!H$3*ROUNDUP(Tableau9[[#This Row],[Qté de lait transformé/jour]]*0.00011/BDD!K$3,0))</f>
        <v>0</v>
      </c>
      <c r="N400" s="16">
        <f t="shared" si="14"/>
        <v>0</v>
      </c>
      <c r="O400" s="29">
        <f>IF(N400=0,0,N400-(IF(Tableau9[[#This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1" spans="1:15" x14ac:dyDescent="0.25">
      <c r="A401" s="58"/>
      <c r="B401" s="59"/>
      <c r="C401" s="59"/>
      <c r="D401" s="65"/>
      <c r="E401" s="59"/>
      <c r="F401" s="59"/>
      <c r="G4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1" s="59"/>
      <c r="I401" s="59"/>
      <c r="J401" s="10" t="str">
        <f t="shared" si="13"/>
        <v/>
      </c>
      <c r="K401" s="59"/>
      <c r="L4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1" s="10">
        <f>IF(Tableau9[[#This Row],[Qté de lait transformé/jour]]=0,0,BDD!H$3*ROUNDUP(Tableau9[[#This Row],[Qté de lait transformé/jour]]*0.00011/BDD!K$3,0))</f>
        <v>0</v>
      </c>
      <c r="N401" s="16">
        <f t="shared" si="14"/>
        <v>0</v>
      </c>
      <c r="O401" s="29">
        <f>IF(N401=0,0,N401-(IF(Tableau9[[#This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2" spans="1:15" x14ac:dyDescent="0.25">
      <c r="A402" s="58"/>
      <c r="B402" s="59"/>
      <c r="C402" s="59"/>
      <c r="D402" s="65"/>
      <c r="E402" s="59"/>
      <c r="F402" s="59"/>
      <c r="G4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2" s="59"/>
      <c r="I402" s="59"/>
      <c r="J402" s="10" t="str">
        <f t="shared" si="13"/>
        <v/>
      </c>
      <c r="K402" s="59"/>
      <c r="L4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2" s="10">
        <f>IF(Tableau9[[#This Row],[Qté de lait transformé/jour]]=0,0,BDD!H$3*ROUNDUP(Tableau9[[#This Row],[Qté de lait transformé/jour]]*0.00011/BDD!K$3,0))</f>
        <v>0</v>
      </c>
      <c r="N402" s="16">
        <f t="shared" si="14"/>
        <v>0</v>
      </c>
      <c r="O402" s="29">
        <f>IF(N402=0,0,N402-(IF(Tableau9[[#This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3" spans="1:15" x14ac:dyDescent="0.25">
      <c r="A403" s="58"/>
      <c r="B403" s="59"/>
      <c r="C403" s="59"/>
      <c r="D403" s="65"/>
      <c r="E403" s="59"/>
      <c r="F403" s="59"/>
      <c r="G4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3" s="59"/>
      <c r="I403" s="59"/>
      <c r="J403" s="10" t="str">
        <f t="shared" si="13"/>
        <v/>
      </c>
      <c r="K403" s="59"/>
      <c r="L4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3" s="10">
        <f>IF(Tableau9[[#This Row],[Qté de lait transformé/jour]]=0,0,BDD!H$3*ROUNDUP(Tableau9[[#This Row],[Qté de lait transformé/jour]]*0.00011/BDD!K$3,0))</f>
        <v>0</v>
      </c>
      <c r="N403" s="16">
        <f t="shared" si="14"/>
        <v>0</v>
      </c>
      <c r="O403" s="29">
        <f>IF(N403=0,0,N403-(IF(Tableau9[[#This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4" spans="1:15" x14ac:dyDescent="0.25">
      <c r="A404" s="58"/>
      <c r="B404" s="59"/>
      <c r="C404" s="59"/>
      <c r="D404" s="65"/>
      <c r="E404" s="59"/>
      <c r="F404" s="59"/>
      <c r="G4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4" s="59"/>
      <c r="I404" s="59"/>
      <c r="J404" s="10" t="str">
        <f t="shared" si="13"/>
        <v/>
      </c>
      <c r="K404" s="59"/>
      <c r="L4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4" s="10">
        <f>IF(Tableau9[[#This Row],[Qté de lait transformé/jour]]=0,0,BDD!H$3*ROUNDUP(Tableau9[[#This Row],[Qté de lait transformé/jour]]*0.00011/BDD!K$3,0))</f>
        <v>0</v>
      </c>
      <c r="N404" s="16">
        <f t="shared" si="14"/>
        <v>0</v>
      </c>
      <c r="O404" s="29">
        <f>IF(N404=0,0,N404-(IF(Tableau9[[#This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5" spans="1:15" x14ac:dyDescent="0.25">
      <c r="A405" s="58"/>
      <c r="B405" s="59"/>
      <c r="C405" s="59"/>
      <c r="D405" s="65"/>
      <c r="E405" s="59"/>
      <c r="F405" s="59"/>
      <c r="G4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5" s="59"/>
      <c r="I405" s="59"/>
      <c r="J405" s="10" t="str">
        <f t="shared" si="13"/>
        <v/>
      </c>
      <c r="K405" s="59"/>
      <c r="L4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5" s="10">
        <f>IF(Tableau9[[#This Row],[Qté de lait transformé/jour]]=0,0,BDD!H$3*ROUNDUP(Tableau9[[#This Row],[Qté de lait transformé/jour]]*0.00011/BDD!K$3,0))</f>
        <v>0</v>
      </c>
      <c r="N405" s="16">
        <f t="shared" si="14"/>
        <v>0</v>
      </c>
      <c r="O405" s="29">
        <f>IF(N405=0,0,N405-(IF(Tableau9[[#This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6" spans="1:15" x14ac:dyDescent="0.25">
      <c r="A406" s="58"/>
      <c r="B406" s="59"/>
      <c r="C406" s="59"/>
      <c r="D406" s="65"/>
      <c r="E406" s="59"/>
      <c r="F406" s="59"/>
      <c r="G4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6" s="59"/>
      <c r="I406" s="59"/>
      <c r="J406" s="10" t="str">
        <f t="shared" si="13"/>
        <v/>
      </c>
      <c r="K406" s="59"/>
      <c r="L4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6" s="10">
        <f>IF(Tableau9[[#This Row],[Qté de lait transformé/jour]]=0,0,BDD!H$3*ROUNDUP(Tableau9[[#This Row],[Qté de lait transformé/jour]]*0.00011/BDD!K$3,0))</f>
        <v>0</v>
      </c>
      <c r="N406" s="16">
        <f t="shared" si="14"/>
        <v>0</v>
      </c>
      <c r="O406" s="29">
        <f>IF(N406=0,0,N406-(IF(Tableau9[[#This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7" spans="1:15" x14ac:dyDescent="0.25">
      <c r="A407" s="58"/>
      <c r="B407" s="59"/>
      <c r="C407" s="59"/>
      <c r="D407" s="65"/>
      <c r="E407" s="59"/>
      <c r="F407" s="59"/>
      <c r="G4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7" s="59"/>
      <c r="I407" s="59"/>
      <c r="J407" s="10" t="str">
        <f t="shared" si="13"/>
        <v/>
      </c>
      <c r="K407" s="59"/>
      <c r="L4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7" s="10">
        <f>IF(Tableau9[[#This Row],[Qté de lait transformé/jour]]=0,0,BDD!H$3*ROUNDUP(Tableau9[[#This Row],[Qté de lait transformé/jour]]*0.00011/BDD!K$3,0))</f>
        <v>0</v>
      </c>
      <c r="N407" s="16">
        <f t="shared" si="14"/>
        <v>0</v>
      </c>
      <c r="O407" s="29">
        <f>IF(N407=0,0,N407-(IF(Tableau9[[#This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8" spans="1:15" x14ac:dyDescent="0.25">
      <c r="A408" s="58"/>
      <c r="B408" s="59"/>
      <c r="C408" s="59"/>
      <c r="D408" s="65"/>
      <c r="E408" s="59"/>
      <c r="F408" s="59"/>
      <c r="G4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8" s="59"/>
      <c r="I408" s="59"/>
      <c r="J408" s="10" t="str">
        <f t="shared" si="13"/>
        <v/>
      </c>
      <c r="K408" s="59"/>
      <c r="L4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8" s="10">
        <f>IF(Tableau9[[#This Row],[Qté de lait transformé/jour]]=0,0,BDD!H$3*ROUNDUP(Tableau9[[#This Row],[Qté de lait transformé/jour]]*0.00011/BDD!K$3,0))</f>
        <v>0</v>
      </c>
      <c r="N408" s="16">
        <f t="shared" si="14"/>
        <v>0</v>
      </c>
      <c r="O408" s="29">
        <f>IF(N408=0,0,N408-(IF(Tableau9[[#This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09" spans="1:15" x14ac:dyDescent="0.25">
      <c r="A409" s="58"/>
      <c r="B409" s="59"/>
      <c r="C409" s="59"/>
      <c r="D409" s="65"/>
      <c r="E409" s="59"/>
      <c r="F409" s="59"/>
      <c r="G4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09" s="59"/>
      <c r="I409" s="59"/>
      <c r="J409" s="10" t="str">
        <f t="shared" si="13"/>
        <v/>
      </c>
      <c r="K409" s="59"/>
      <c r="L4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09" s="10">
        <f>IF(Tableau9[[#This Row],[Qté de lait transformé/jour]]=0,0,BDD!H$3*ROUNDUP(Tableau9[[#This Row],[Qté de lait transformé/jour]]*0.00011/BDD!K$3,0))</f>
        <v>0</v>
      </c>
      <c r="N409" s="16">
        <f t="shared" si="14"/>
        <v>0</v>
      </c>
      <c r="O409" s="29">
        <f>IF(N409=0,0,N409-(IF(Tableau9[[#This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0" spans="1:15" x14ac:dyDescent="0.25">
      <c r="A410" s="58"/>
      <c r="B410" s="59"/>
      <c r="C410" s="59"/>
      <c r="D410" s="65"/>
      <c r="E410" s="59"/>
      <c r="F410" s="59"/>
      <c r="G4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0" s="59"/>
      <c r="I410" s="59"/>
      <c r="J410" s="10" t="str">
        <f t="shared" si="13"/>
        <v/>
      </c>
      <c r="K410" s="59"/>
      <c r="L4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0" s="10">
        <f>IF(Tableau9[[#This Row],[Qté de lait transformé/jour]]=0,0,BDD!H$3*ROUNDUP(Tableau9[[#This Row],[Qté de lait transformé/jour]]*0.00011/BDD!K$3,0))</f>
        <v>0</v>
      </c>
      <c r="N410" s="16">
        <f t="shared" si="14"/>
        <v>0</v>
      </c>
      <c r="O410" s="29">
        <f>IF(N410=0,0,N410-(IF(Tableau9[[#This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1" spans="1:15" x14ac:dyDescent="0.25">
      <c r="A411" s="58"/>
      <c r="B411" s="59"/>
      <c r="C411" s="59"/>
      <c r="D411" s="65"/>
      <c r="E411" s="59"/>
      <c r="F411" s="59"/>
      <c r="G4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1" s="59"/>
      <c r="I411" s="59"/>
      <c r="J411" s="10" t="str">
        <f t="shared" si="13"/>
        <v/>
      </c>
      <c r="K411" s="59"/>
      <c r="L4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1" s="10">
        <f>IF(Tableau9[[#This Row],[Qté de lait transformé/jour]]=0,0,BDD!H$3*ROUNDUP(Tableau9[[#This Row],[Qté de lait transformé/jour]]*0.00011/BDD!K$3,0))</f>
        <v>0</v>
      </c>
      <c r="N411" s="16">
        <f t="shared" si="14"/>
        <v>0</v>
      </c>
      <c r="O411" s="29">
        <f>IF(N411=0,0,N411-(IF(Tableau9[[#This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2" spans="1:15" x14ac:dyDescent="0.25">
      <c r="A412" s="58"/>
      <c r="B412" s="59"/>
      <c r="C412" s="59"/>
      <c r="D412" s="65"/>
      <c r="E412" s="59"/>
      <c r="F412" s="59"/>
      <c r="G4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2" s="59"/>
      <c r="I412" s="59"/>
      <c r="J412" s="10" t="str">
        <f t="shared" si="13"/>
        <v/>
      </c>
      <c r="K412" s="59"/>
      <c r="L4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2" s="10">
        <f>IF(Tableau9[[#This Row],[Qté de lait transformé/jour]]=0,0,BDD!H$3*ROUNDUP(Tableau9[[#This Row],[Qté de lait transformé/jour]]*0.00011/BDD!K$3,0))</f>
        <v>0</v>
      </c>
      <c r="N412" s="16">
        <f t="shared" si="14"/>
        <v>0</v>
      </c>
      <c r="O412" s="29">
        <f>IF(N412=0,0,N412-(IF(Tableau9[[#This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3" spans="1:15" x14ac:dyDescent="0.25">
      <c r="A413" s="58"/>
      <c r="B413" s="59"/>
      <c r="C413" s="59"/>
      <c r="D413" s="65"/>
      <c r="E413" s="59"/>
      <c r="F413" s="59"/>
      <c r="G4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3" s="59"/>
      <c r="I413" s="59"/>
      <c r="J413" s="10" t="str">
        <f t="shared" si="13"/>
        <v/>
      </c>
      <c r="K413" s="59"/>
      <c r="L4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3" s="10">
        <f>IF(Tableau9[[#This Row],[Qté de lait transformé/jour]]=0,0,BDD!H$3*ROUNDUP(Tableau9[[#This Row],[Qté de lait transformé/jour]]*0.00011/BDD!K$3,0))</f>
        <v>0</v>
      </c>
      <c r="N413" s="16">
        <f t="shared" si="14"/>
        <v>0</v>
      </c>
      <c r="O413" s="29">
        <f>IF(N413=0,0,N413-(IF(Tableau9[[#This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4" spans="1:15" x14ac:dyDescent="0.25">
      <c r="A414" s="58"/>
      <c r="B414" s="59"/>
      <c r="C414" s="59"/>
      <c r="D414" s="65"/>
      <c r="E414" s="59"/>
      <c r="F414" s="59"/>
      <c r="G4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4" s="59"/>
      <c r="I414" s="59"/>
      <c r="J414" s="10" t="str">
        <f t="shared" si="13"/>
        <v/>
      </c>
      <c r="K414" s="59"/>
      <c r="L4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4" s="10">
        <f>IF(Tableau9[[#This Row],[Qté de lait transformé/jour]]=0,0,BDD!H$3*ROUNDUP(Tableau9[[#This Row],[Qté de lait transformé/jour]]*0.00011/BDD!K$3,0))</f>
        <v>0</v>
      </c>
      <c r="N414" s="16">
        <f t="shared" si="14"/>
        <v>0</v>
      </c>
      <c r="O414" s="29">
        <f>IF(N414=0,0,N414-(IF(Tableau9[[#This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5" spans="1:15" x14ac:dyDescent="0.25">
      <c r="A415" s="58"/>
      <c r="B415" s="59"/>
      <c r="C415" s="59"/>
      <c r="D415" s="65"/>
      <c r="E415" s="59"/>
      <c r="F415" s="59"/>
      <c r="G4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5" s="59"/>
      <c r="I415" s="59"/>
      <c r="J415" s="10" t="str">
        <f t="shared" si="13"/>
        <v/>
      </c>
      <c r="K415" s="59"/>
      <c r="L4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5" s="10">
        <f>IF(Tableau9[[#This Row],[Qté de lait transformé/jour]]=0,0,BDD!H$3*ROUNDUP(Tableau9[[#This Row],[Qté de lait transformé/jour]]*0.00011/BDD!K$3,0))</f>
        <v>0</v>
      </c>
      <c r="N415" s="16">
        <f t="shared" si="14"/>
        <v>0</v>
      </c>
      <c r="O415" s="29">
        <f>IF(N415=0,0,N415-(IF(Tableau9[[#This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6" spans="1:15" x14ac:dyDescent="0.25">
      <c r="A416" s="58"/>
      <c r="B416" s="59"/>
      <c r="C416" s="59"/>
      <c r="D416" s="65"/>
      <c r="E416" s="59"/>
      <c r="F416" s="59"/>
      <c r="G4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6" s="59"/>
      <c r="I416" s="59"/>
      <c r="J416" s="10" t="str">
        <f t="shared" si="13"/>
        <v/>
      </c>
      <c r="K416" s="59"/>
      <c r="L4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6" s="10">
        <f>IF(Tableau9[[#This Row],[Qté de lait transformé/jour]]=0,0,BDD!H$3*ROUNDUP(Tableau9[[#This Row],[Qté de lait transformé/jour]]*0.00011/BDD!K$3,0))</f>
        <v>0</v>
      </c>
      <c r="N416" s="16">
        <f t="shared" si="14"/>
        <v>0</v>
      </c>
      <c r="O416" s="29">
        <f>IF(N416=0,0,N416-(IF(Tableau9[[#This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7" spans="1:15" x14ac:dyDescent="0.25">
      <c r="A417" s="58"/>
      <c r="B417" s="59"/>
      <c r="C417" s="59"/>
      <c r="D417" s="65"/>
      <c r="E417" s="59"/>
      <c r="F417" s="59"/>
      <c r="G4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7" s="59"/>
      <c r="I417" s="59"/>
      <c r="J417" s="10" t="str">
        <f t="shared" si="13"/>
        <v/>
      </c>
      <c r="K417" s="59"/>
      <c r="L4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7" s="10">
        <f>IF(Tableau9[[#This Row],[Qté de lait transformé/jour]]=0,0,BDD!H$3*ROUNDUP(Tableau9[[#This Row],[Qté de lait transformé/jour]]*0.00011/BDD!K$3,0))</f>
        <v>0</v>
      </c>
      <c r="N417" s="16">
        <f t="shared" si="14"/>
        <v>0</v>
      </c>
      <c r="O417" s="29">
        <f>IF(N417=0,0,N417-(IF(Tableau9[[#This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8" spans="1:15" x14ac:dyDescent="0.25">
      <c r="A418" s="58"/>
      <c r="B418" s="59"/>
      <c r="C418" s="59"/>
      <c r="D418" s="65"/>
      <c r="E418" s="59"/>
      <c r="F418" s="59"/>
      <c r="G4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8" s="59"/>
      <c r="I418" s="59"/>
      <c r="J418" s="10" t="str">
        <f t="shared" si="13"/>
        <v/>
      </c>
      <c r="K418" s="59"/>
      <c r="L4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8" s="10">
        <f>IF(Tableau9[[#This Row],[Qté de lait transformé/jour]]=0,0,BDD!H$3*ROUNDUP(Tableau9[[#This Row],[Qté de lait transformé/jour]]*0.00011/BDD!K$3,0))</f>
        <v>0</v>
      </c>
      <c r="N418" s="16">
        <f t="shared" si="14"/>
        <v>0</v>
      </c>
      <c r="O418" s="29">
        <f>IF(N418=0,0,N418-(IF(Tableau9[[#This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19" spans="1:15" x14ac:dyDescent="0.25">
      <c r="A419" s="58"/>
      <c r="B419" s="59"/>
      <c r="C419" s="59"/>
      <c r="D419" s="65"/>
      <c r="E419" s="59"/>
      <c r="F419" s="59"/>
      <c r="G4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19" s="59"/>
      <c r="I419" s="59"/>
      <c r="J419" s="10" t="str">
        <f t="shared" si="13"/>
        <v/>
      </c>
      <c r="K419" s="59"/>
      <c r="L4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19" s="10">
        <f>IF(Tableau9[[#This Row],[Qté de lait transformé/jour]]=0,0,BDD!H$3*ROUNDUP(Tableau9[[#This Row],[Qté de lait transformé/jour]]*0.00011/BDD!K$3,0))</f>
        <v>0</v>
      </c>
      <c r="N419" s="16">
        <f t="shared" si="14"/>
        <v>0</v>
      </c>
      <c r="O419" s="29">
        <f>IF(N419=0,0,N419-(IF(Tableau9[[#This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0" spans="1:15" x14ac:dyDescent="0.25">
      <c r="A420" s="58"/>
      <c r="B420" s="59"/>
      <c r="C420" s="59"/>
      <c r="D420" s="65"/>
      <c r="E420" s="59"/>
      <c r="F420" s="59"/>
      <c r="G4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0" s="59"/>
      <c r="I420" s="59"/>
      <c r="J420" s="10" t="str">
        <f t="shared" si="13"/>
        <v/>
      </c>
      <c r="K420" s="59"/>
      <c r="L4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0" s="10">
        <f>IF(Tableau9[[#This Row],[Qté de lait transformé/jour]]=0,0,BDD!H$3*ROUNDUP(Tableau9[[#This Row],[Qté de lait transformé/jour]]*0.00011/BDD!K$3,0))</f>
        <v>0</v>
      </c>
      <c r="N420" s="16">
        <f t="shared" si="14"/>
        <v>0</v>
      </c>
      <c r="O420" s="29">
        <f>IF(N420=0,0,N420-(IF(Tableau9[[#This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1" spans="1:15" x14ac:dyDescent="0.25">
      <c r="A421" s="58"/>
      <c r="B421" s="59"/>
      <c r="C421" s="59"/>
      <c r="D421" s="65"/>
      <c r="E421" s="59"/>
      <c r="F421" s="59"/>
      <c r="G4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1" s="59"/>
      <c r="I421" s="59"/>
      <c r="J421" s="10" t="str">
        <f t="shared" si="13"/>
        <v/>
      </c>
      <c r="K421" s="59"/>
      <c r="L4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1" s="10">
        <f>IF(Tableau9[[#This Row],[Qté de lait transformé/jour]]=0,0,BDD!H$3*ROUNDUP(Tableau9[[#This Row],[Qté de lait transformé/jour]]*0.00011/BDD!K$3,0))</f>
        <v>0</v>
      </c>
      <c r="N421" s="16">
        <f t="shared" si="14"/>
        <v>0</v>
      </c>
      <c r="O421" s="29">
        <f>IF(N421=0,0,N421-(IF(Tableau9[[#This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2" spans="1:15" x14ac:dyDescent="0.25">
      <c r="A422" s="58"/>
      <c r="B422" s="59"/>
      <c r="C422" s="59"/>
      <c r="D422" s="65"/>
      <c r="E422" s="59"/>
      <c r="F422" s="59"/>
      <c r="G4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2" s="59"/>
      <c r="I422" s="59"/>
      <c r="J422" s="10" t="str">
        <f t="shared" si="13"/>
        <v/>
      </c>
      <c r="K422" s="59"/>
      <c r="L4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2" s="10">
        <f>IF(Tableau9[[#This Row],[Qté de lait transformé/jour]]=0,0,BDD!H$3*ROUNDUP(Tableau9[[#This Row],[Qté de lait transformé/jour]]*0.00011/BDD!K$3,0))</f>
        <v>0</v>
      </c>
      <c r="N422" s="16">
        <f t="shared" si="14"/>
        <v>0</v>
      </c>
      <c r="O422" s="29">
        <f>IF(N422=0,0,N422-(IF(Tableau9[[#This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3" spans="1:15" x14ac:dyDescent="0.25">
      <c r="A423" s="58"/>
      <c r="B423" s="59"/>
      <c r="C423" s="59"/>
      <c r="D423" s="65"/>
      <c r="E423" s="59"/>
      <c r="F423" s="59"/>
      <c r="G4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3" s="59"/>
      <c r="I423" s="59"/>
      <c r="J423" s="10" t="str">
        <f t="shared" si="13"/>
        <v/>
      </c>
      <c r="K423" s="59"/>
      <c r="L4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3" s="10">
        <f>IF(Tableau9[[#This Row],[Qté de lait transformé/jour]]=0,0,BDD!H$3*ROUNDUP(Tableau9[[#This Row],[Qté de lait transformé/jour]]*0.00011/BDD!K$3,0))</f>
        <v>0</v>
      </c>
      <c r="N423" s="16">
        <f t="shared" si="14"/>
        <v>0</v>
      </c>
      <c r="O423" s="29">
        <f>IF(N423=0,0,N423-(IF(Tableau9[[#This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4" spans="1:15" x14ac:dyDescent="0.25">
      <c r="A424" s="58"/>
      <c r="B424" s="59"/>
      <c r="C424" s="59"/>
      <c r="D424" s="65"/>
      <c r="E424" s="59"/>
      <c r="F424" s="59"/>
      <c r="G4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4" s="59"/>
      <c r="I424" s="59"/>
      <c r="J424" s="10" t="str">
        <f t="shared" si="13"/>
        <v/>
      </c>
      <c r="K424" s="59"/>
      <c r="L4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4" s="10">
        <f>IF(Tableau9[[#This Row],[Qté de lait transformé/jour]]=0,0,BDD!H$3*ROUNDUP(Tableau9[[#This Row],[Qté de lait transformé/jour]]*0.00011/BDD!K$3,0))</f>
        <v>0</v>
      </c>
      <c r="N424" s="16">
        <f t="shared" si="14"/>
        <v>0</v>
      </c>
      <c r="O424" s="29">
        <f>IF(N424=0,0,N424-(IF(Tableau9[[#This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5" spans="1:15" x14ac:dyDescent="0.25">
      <c r="A425" s="58"/>
      <c r="B425" s="59"/>
      <c r="C425" s="59"/>
      <c r="D425" s="65"/>
      <c r="E425" s="59"/>
      <c r="F425" s="59"/>
      <c r="G4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5" s="59"/>
      <c r="I425" s="59"/>
      <c r="J425" s="10" t="str">
        <f t="shared" si="13"/>
        <v/>
      </c>
      <c r="K425" s="59"/>
      <c r="L4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5" s="10">
        <f>IF(Tableau9[[#This Row],[Qté de lait transformé/jour]]=0,0,BDD!H$3*ROUNDUP(Tableau9[[#This Row],[Qté de lait transformé/jour]]*0.00011/BDD!K$3,0))</f>
        <v>0</v>
      </c>
      <c r="N425" s="16">
        <f t="shared" si="14"/>
        <v>0</v>
      </c>
      <c r="O425" s="29">
        <f>IF(N425=0,0,N425-(IF(Tableau9[[#This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6" spans="1:15" x14ac:dyDescent="0.25">
      <c r="A426" s="58"/>
      <c r="B426" s="59"/>
      <c r="C426" s="59"/>
      <c r="D426" s="65"/>
      <c r="E426" s="59"/>
      <c r="F426" s="59"/>
      <c r="G4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6" s="59"/>
      <c r="I426" s="59"/>
      <c r="J426" s="10" t="str">
        <f t="shared" si="13"/>
        <v/>
      </c>
      <c r="K426" s="59"/>
      <c r="L4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6" s="10">
        <f>IF(Tableau9[[#This Row],[Qté de lait transformé/jour]]=0,0,BDD!H$3*ROUNDUP(Tableau9[[#This Row],[Qté de lait transformé/jour]]*0.00011/BDD!K$3,0))</f>
        <v>0</v>
      </c>
      <c r="N426" s="16">
        <f t="shared" si="14"/>
        <v>0</v>
      </c>
      <c r="O426" s="29">
        <f>IF(N426=0,0,N426-(IF(Tableau9[[#This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7" spans="1:15" x14ac:dyDescent="0.25">
      <c r="A427" s="58"/>
      <c r="B427" s="59"/>
      <c r="C427" s="59"/>
      <c r="D427" s="65"/>
      <c r="E427" s="59"/>
      <c r="F427" s="59"/>
      <c r="G4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7" s="59"/>
      <c r="I427" s="59"/>
      <c r="J427" s="10" t="str">
        <f t="shared" si="13"/>
        <v/>
      </c>
      <c r="K427" s="59"/>
      <c r="L4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7" s="10">
        <f>IF(Tableau9[[#This Row],[Qté de lait transformé/jour]]=0,0,BDD!H$3*ROUNDUP(Tableau9[[#This Row],[Qté de lait transformé/jour]]*0.00011/BDD!K$3,0))</f>
        <v>0</v>
      </c>
      <c r="N427" s="16">
        <f t="shared" si="14"/>
        <v>0</v>
      </c>
      <c r="O427" s="29">
        <f>IF(N427=0,0,N427-(IF(Tableau9[[#This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8" spans="1:15" x14ac:dyDescent="0.25">
      <c r="A428" s="58"/>
      <c r="B428" s="59"/>
      <c r="C428" s="59"/>
      <c r="D428" s="65"/>
      <c r="E428" s="59"/>
      <c r="F428" s="59"/>
      <c r="G4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8" s="59"/>
      <c r="I428" s="59"/>
      <c r="J428" s="10" t="str">
        <f t="shared" si="13"/>
        <v/>
      </c>
      <c r="K428" s="59"/>
      <c r="L4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8" s="10">
        <f>IF(Tableau9[[#This Row],[Qté de lait transformé/jour]]=0,0,BDD!H$3*ROUNDUP(Tableau9[[#This Row],[Qté de lait transformé/jour]]*0.00011/BDD!K$3,0))</f>
        <v>0</v>
      </c>
      <c r="N428" s="16">
        <f t="shared" si="14"/>
        <v>0</v>
      </c>
      <c r="O428" s="29">
        <f>IF(N428=0,0,N428-(IF(Tableau9[[#This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29" spans="1:15" x14ac:dyDescent="0.25">
      <c r="A429" s="58"/>
      <c r="B429" s="59"/>
      <c r="C429" s="59"/>
      <c r="D429" s="65"/>
      <c r="E429" s="59"/>
      <c r="F429" s="59"/>
      <c r="G4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29" s="59"/>
      <c r="I429" s="59"/>
      <c r="J429" s="10" t="str">
        <f t="shared" si="13"/>
        <v/>
      </c>
      <c r="K429" s="59"/>
      <c r="L4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29" s="10">
        <f>IF(Tableau9[[#This Row],[Qté de lait transformé/jour]]=0,0,BDD!H$3*ROUNDUP(Tableau9[[#This Row],[Qté de lait transformé/jour]]*0.00011/BDD!K$3,0))</f>
        <v>0</v>
      </c>
      <c r="N429" s="16">
        <f t="shared" si="14"/>
        <v>0</v>
      </c>
      <c r="O429" s="29">
        <f>IF(N429=0,0,N429-(IF(Tableau9[[#This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0" spans="1:15" x14ac:dyDescent="0.25">
      <c r="A430" s="58"/>
      <c r="B430" s="59"/>
      <c r="C430" s="59"/>
      <c r="D430" s="65"/>
      <c r="E430" s="59"/>
      <c r="F430" s="59"/>
      <c r="G4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0" s="59"/>
      <c r="I430" s="59"/>
      <c r="J430" s="10" t="str">
        <f t="shared" si="13"/>
        <v/>
      </c>
      <c r="K430" s="59"/>
      <c r="L4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0" s="10">
        <f>IF(Tableau9[[#This Row],[Qté de lait transformé/jour]]=0,0,BDD!H$3*ROUNDUP(Tableau9[[#This Row],[Qté de lait transformé/jour]]*0.00011/BDD!K$3,0))</f>
        <v>0</v>
      </c>
      <c r="N430" s="16">
        <f t="shared" si="14"/>
        <v>0</v>
      </c>
      <c r="O430" s="29">
        <f>IF(N430=0,0,N430-(IF(Tableau9[[#This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1" spans="1:15" x14ac:dyDescent="0.25">
      <c r="A431" s="58"/>
      <c r="B431" s="59"/>
      <c r="C431" s="59"/>
      <c r="D431" s="65"/>
      <c r="E431" s="59"/>
      <c r="F431" s="59"/>
      <c r="G4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1" s="59"/>
      <c r="I431" s="59"/>
      <c r="J431" s="10" t="str">
        <f t="shared" si="13"/>
        <v/>
      </c>
      <c r="K431" s="59"/>
      <c r="L4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1" s="10">
        <f>IF(Tableau9[[#This Row],[Qté de lait transformé/jour]]=0,0,BDD!H$3*ROUNDUP(Tableau9[[#This Row],[Qté de lait transformé/jour]]*0.00011/BDD!K$3,0))</f>
        <v>0</v>
      </c>
      <c r="N431" s="16">
        <f t="shared" si="14"/>
        <v>0</v>
      </c>
      <c r="O431" s="29">
        <f>IF(N431=0,0,N431-(IF(Tableau9[[#This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2" spans="1:15" x14ac:dyDescent="0.25">
      <c r="A432" s="58"/>
      <c r="B432" s="59"/>
      <c r="C432" s="59"/>
      <c r="D432" s="65"/>
      <c r="E432" s="59"/>
      <c r="F432" s="59"/>
      <c r="G4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2" s="59"/>
      <c r="I432" s="59"/>
      <c r="J432" s="10" t="str">
        <f t="shared" si="13"/>
        <v/>
      </c>
      <c r="K432" s="59"/>
      <c r="L4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2" s="10">
        <f>IF(Tableau9[[#This Row],[Qté de lait transformé/jour]]=0,0,BDD!H$3*ROUNDUP(Tableau9[[#This Row],[Qté de lait transformé/jour]]*0.00011/BDD!K$3,0))</f>
        <v>0</v>
      </c>
      <c r="N432" s="16">
        <f t="shared" si="14"/>
        <v>0</v>
      </c>
      <c r="O432" s="29">
        <f>IF(N432=0,0,N432-(IF(Tableau9[[#This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3" spans="1:15" x14ac:dyDescent="0.25">
      <c r="A433" s="58"/>
      <c r="B433" s="59"/>
      <c r="C433" s="59"/>
      <c r="D433" s="65"/>
      <c r="E433" s="59"/>
      <c r="F433" s="59"/>
      <c r="G4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3" s="59"/>
      <c r="I433" s="59"/>
      <c r="J433" s="10" t="str">
        <f t="shared" si="13"/>
        <v/>
      </c>
      <c r="K433" s="59"/>
      <c r="L4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3" s="10">
        <f>IF(Tableau9[[#This Row],[Qté de lait transformé/jour]]=0,0,BDD!H$3*ROUNDUP(Tableau9[[#This Row],[Qté de lait transformé/jour]]*0.00011/BDD!K$3,0))</f>
        <v>0</v>
      </c>
      <c r="N433" s="16">
        <f t="shared" si="14"/>
        <v>0</v>
      </c>
      <c r="O433" s="29">
        <f>IF(N433=0,0,N433-(IF(Tableau9[[#This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4" spans="1:15" x14ac:dyDescent="0.25">
      <c r="A434" s="58"/>
      <c r="B434" s="59"/>
      <c r="C434" s="59"/>
      <c r="D434" s="65"/>
      <c r="E434" s="59"/>
      <c r="F434" s="59"/>
      <c r="G4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4" s="59"/>
      <c r="I434" s="59"/>
      <c r="J434" s="10" t="str">
        <f t="shared" si="13"/>
        <v/>
      </c>
      <c r="K434" s="59"/>
      <c r="L4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4" s="10">
        <f>IF(Tableau9[[#This Row],[Qté de lait transformé/jour]]=0,0,BDD!H$3*ROUNDUP(Tableau9[[#This Row],[Qté de lait transformé/jour]]*0.00011/BDD!K$3,0))</f>
        <v>0</v>
      </c>
      <c r="N434" s="16">
        <f t="shared" si="14"/>
        <v>0</v>
      </c>
      <c r="O434" s="29">
        <f>IF(N434=0,0,N434-(IF(Tableau9[[#This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5" spans="1:15" x14ac:dyDescent="0.25">
      <c r="A435" s="58"/>
      <c r="B435" s="59"/>
      <c r="C435" s="59"/>
      <c r="D435" s="65"/>
      <c r="E435" s="59"/>
      <c r="F435" s="59"/>
      <c r="G4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5" s="59"/>
      <c r="I435" s="59"/>
      <c r="J435" s="10" t="str">
        <f t="shared" si="13"/>
        <v/>
      </c>
      <c r="K435" s="59"/>
      <c r="L4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5" s="10">
        <f>IF(Tableau9[[#This Row],[Qté de lait transformé/jour]]=0,0,BDD!H$3*ROUNDUP(Tableau9[[#This Row],[Qté de lait transformé/jour]]*0.00011/BDD!K$3,0))</f>
        <v>0</v>
      </c>
      <c r="N435" s="16">
        <f t="shared" si="14"/>
        <v>0</v>
      </c>
      <c r="O435" s="29">
        <f>IF(N435=0,0,N435-(IF(Tableau9[[#This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6" spans="1:15" x14ac:dyDescent="0.25">
      <c r="A436" s="58"/>
      <c r="B436" s="59"/>
      <c r="C436" s="59"/>
      <c r="D436" s="65"/>
      <c r="E436" s="59"/>
      <c r="F436" s="59"/>
      <c r="G4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6" s="59"/>
      <c r="I436" s="59"/>
      <c r="J436" s="10" t="str">
        <f t="shared" si="13"/>
        <v/>
      </c>
      <c r="K436" s="59"/>
      <c r="L4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6" s="10">
        <f>IF(Tableau9[[#This Row],[Qté de lait transformé/jour]]=0,0,BDD!H$3*ROUNDUP(Tableau9[[#This Row],[Qté de lait transformé/jour]]*0.00011/BDD!K$3,0))</f>
        <v>0</v>
      </c>
      <c r="N436" s="16">
        <f t="shared" si="14"/>
        <v>0</v>
      </c>
      <c r="O436" s="29">
        <f>IF(N436=0,0,N436-(IF(Tableau9[[#This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7" spans="1:15" x14ac:dyDescent="0.25">
      <c r="A437" s="58"/>
      <c r="B437" s="59"/>
      <c r="C437" s="59"/>
      <c r="D437" s="65"/>
      <c r="E437" s="59"/>
      <c r="F437" s="59"/>
      <c r="G4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7" s="59"/>
      <c r="I437" s="59"/>
      <c r="J437" s="10" t="str">
        <f t="shared" si="13"/>
        <v/>
      </c>
      <c r="K437" s="59"/>
      <c r="L4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7" s="10">
        <f>IF(Tableau9[[#This Row],[Qté de lait transformé/jour]]=0,0,BDD!H$3*ROUNDUP(Tableau9[[#This Row],[Qté de lait transformé/jour]]*0.00011/BDD!K$3,0))</f>
        <v>0</v>
      </c>
      <c r="N437" s="16">
        <f t="shared" si="14"/>
        <v>0</v>
      </c>
      <c r="O437" s="29">
        <f>IF(N437=0,0,N437-(IF(Tableau9[[#This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8" spans="1:15" x14ac:dyDescent="0.25">
      <c r="A438" s="58"/>
      <c r="B438" s="59"/>
      <c r="C438" s="59"/>
      <c r="D438" s="65"/>
      <c r="E438" s="59"/>
      <c r="F438" s="59"/>
      <c r="G4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8" s="59"/>
      <c r="I438" s="59"/>
      <c r="J438" s="10" t="str">
        <f t="shared" si="13"/>
        <v/>
      </c>
      <c r="K438" s="59"/>
      <c r="L4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8" s="10">
        <f>IF(Tableau9[[#This Row],[Qté de lait transformé/jour]]=0,0,BDD!H$3*ROUNDUP(Tableau9[[#This Row],[Qté de lait transformé/jour]]*0.00011/BDD!K$3,0))</f>
        <v>0</v>
      </c>
      <c r="N438" s="16">
        <f t="shared" si="14"/>
        <v>0</v>
      </c>
      <c r="O438" s="29">
        <f>IF(N438=0,0,N438-(IF(Tableau9[[#This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39" spans="1:15" x14ac:dyDescent="0.25">
      <c r="A439" s="58"/>
      <c r="B439" s="59"/>
      <c r="C439" s="59"/>
      <c r="D439" s="65"/>
      <c r="E439" s="59"/>
      <c r="F439" s="59"/>
      <c r="G4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39" s="59"/>
      <c r="I439" s="59"/>
      <c r="J439" s="10" t="str">
        <f t="shared" si="13"/>
        <v/>
      </c>
      <c r="K439" s="59"/>
      <c r="L4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39" s="10">
        <f>IF(Tableau9[[#This Row],[Qté de lait transformé/jour]]=0,0,BDD!H$3*ROUNDUP(Tableau9[[#This Row],[Qté de lait transformé/jour]]*0.00011/BDD!K$3,0))</f>
        <v>0</v>
      </c>
      <c r="N439" s="16">
        <f t="shared" si="14"/>
        <v>0</v>
      </c>
      <c r="O439" s="29">
        <f>IF(N439=0,0,N439-(IF(Tableau9[[#This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0" spans="1:15" x14ac:dyDescent="0.25">
      <c r="A440" s="58"/>
      <c r="B440" s="59"/>
      <c r="C440" s="59"/>
      <c r="D440" s="65"/>
      <c r="E440" s="59"/>
      <c r="F440" s="59"/>
      <c r="G4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0" s="59"/>
      <c r="I440" s="59"/>
      <c r="J440" s="10" t="str">
        <f t="shared" si="13"/>
        <v/>
      </c>
      <c r="K440" s="59"/>
      <c r="L4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0" s="10">
        <f>IF(Tableau9[[#This Row],[Qté de lait transformé/jour]]=0,0,BDD!H$3*ROUNDUP(Tableau9[[#This Row],[Qté de lait transformé/jour]]*0.00011/BDD!K$3,0))</f>
        <v>0</v>
      </c>
      <c r="N440" s="16">
        <f t="shared" si="14"/>
        <v>0</v>
      </c>
      <c r="O440" s="29">
        <f>IF(N440=0,0,N440-(IF(Tableau9[[#This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1" spans="1:15" x14ac:dyDescent="0.25">
      <c r="A441" s="58"/>
      <c r="B441" s="59"/>
      <c r="C441" s="59"/>
      <c r="D441" s="65"/>
      <c r="E441" s="59"/>
      <c r="F441" s="59"/>
      <c r="G4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1" s="59"/>
      <c r="I441" s="59"/>
      <c r="J441" s="10" t="str">
        <f t="shared" si="13"/>
        <v/>
      </c>
      <c r="K441" s="59"/>
      <c r="L4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1" s="10">
        <f>IF(Tableau9[[#This Row],[Qté de lait transformé/jour]]=0,0,BDD!H$3*ROUNDUP(Tableau9[[#This Row],[Qté de lait transformé/jour]]*0.00011/BDD!K$3,0))</f>
        <v>0</v>
      </c>
      <c r="N441" s="16">
        <f t="shared" si="14"/>
        <v>0</v>
      </c>
      <c r="O441" s="29">
        <f>IF(N441=0,0,N441-(IF(Tableau9[[#This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2" spans="1:15" x14ac:dyDescent="0.25">
      <c r="A442" s="58"/>
      <c r="B442" s="59"/>
      <c r="C442" s="59"/>
      <c r="D442" s="65"/>
      <c r="E442" s="59"/>
      <c r="F442" s="59"/>
      <c r="G4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2" s="59"/>
      <c r="I442" s="59"/>
      <c r="J442" s="10" t="str">
        <f t="shared" si="13"/>
        <v/>
      </c>
      <c r="K442" s="59"/>
      <c r="L4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2" s="10">
        <f>IF(Tableau9[[#This Row],[Qté de lait transformé/jour]]=0,0,BDD!H$3*ROUNDUP(Tableau9[[#This Row],[Qté de lait transformé/jour]]*0.00011/BDD!K$3,0))</f>
        <v>0</v>
      </c>
      <c r="N442" s="16">
        <f t="shared" si="14"/>
        <v>0</v>
      </c>
      <c r="O442" s="29">
        <f>IF(N442=0,0,N442-(IF(Tableau9[[#This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3" spans="1:15" x14ac:dyDescent="0.25">
      <c r="A443" s="58"/>
      <c r="B443" s="59"/>
      <c r="C443" s="59"/>
      <c r="D443" s="65"/>
      <c r="E443" s="59"/>
      <c r="F443" s="59"/>
      <c r="G4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3" s="59"/>
      <c r="I443" s="59"/>
      <c r="J443" s="10" t="str">
        <f t="shared" si="13"/>
        <v/>
      </c>
      <c r="K443" s="59"/>
      <c r="L4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3" s="10">
        <f>IF(Tableau9[[#This Row],[Qté de lait transformé/jour]]=0,0,BDD!H$3*ROUNDUP(Tableau9[[#This Row],[Qté de lait transformé/jour]]*0.00011/BDD!K$3,0))</f>
        <v>0</v>
      </c>
      <c r="N443" s="16">
        <f t="shared" si="14"/>
        <v>0</v>
      </c>
      <c r="O443" s="29">
        <f>IF(N443=0,0,N443-(IF(Tableau9[[#This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4" spans="1:15" x14ac:dyDescent="0.25">
      <c r="A444" s="58"/>
      <c r="B444" s="59"/>
      <c r="C444" s="59"/>
      <c r="D444" s="65"/>
      <c r="E444" s="59"/>
      <c r="F444" s="59"/>
      <c r="G4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4" s="59"/>
      <c r="I444" s="59"/>
      <c r="J444" s="10" t="str">
        <f t="shared" si="13"/>
        <v/>
      </c>
      <c r="K444" s="59"/>
      <c r="L4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4" s="10">
        <f>IF(Tableau9[[#This Row],[Qté de lait transformé/jour]]=0,0,BDD!H$3*ROUNDUP(Tableau9[[#This Row],[Qté de lait transformé/jour]]*0.00011/BDD!K$3,0))</f>
        <v>0</v>
      </c>
      <c r="N444" s="16">
        <f t="shared" si="14"/>
        <v>0</v>
      </c>
      <c r="O444" s="29">
        <f>IF(N444=0,0,N444-(IF(Tableau9[[#This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5" spans="1:15" x14ac:dyDescent="0.25">
      <c r="A445" s="58"/>
      <c r="B445" s="59"/>
      <c r="C445" s="59"/>
      <c r="D445" s="65"/>
      <c r="E445" s="59"/>
      <c r="F445" s="59"/>
      <c r="G4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5" s="59"/>
      <c r="I445" s="59"/>
      <c r="J445" s="10" t="str">
        <f t="shared" si="13"/>
        <v/>
      </c>
      <c r="K445" s="59"/>
      <c r="L4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5" s="10">
        <f>IF(Tableau9[[#This Row],[Qté de lait transformé/jour]]=0,0,BDD!H$3*ROUNDUP(Tableau9[[#This Row],[Qté de lait transformé/jour]]*0.00011/BDD!K$3,0))</f>
        <v>0</v>
      </c>
      <c r="N445" s="16">
        <f t="shared" si="14"/>
        <v>0</v>
      </c>
      <c r="O445" s="29">
        <f>IF(N445=0,0,N445-(IF(Tableau9[[#This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6" spans="1:15" x14ac:dyDescent="0.25">
      <c r="A446" s="58"/>
      <c r="B446" s="59"/>
      <c r="C446" s="59"/>
      <c r="D446" s="65"/>
      <c r="E446" s="59"/>
      <c r="F446" s="59"/>
      <c r="G4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6" s="59"/>
      <c r="I446" s="59"/>
      <c r="J446" s="10" t="str">
        <f t="shared" si="13"/>
        <v/>
      </c>
      <c r="K446" s="59"/>
      <c r="L4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6" s="10">
        <f>IF(Tableau9[[#This Row],[Qté de lait transformé/jour]]=0,0,BDD!H$3*ROUNDUP(Tableau9[[#This Row],[Qté de lait transformé/jour]]*0.00011/BDD!K$3,0))</f>
        <v>0</v>
      </c>
      <c r="N446" s="16">
        <f t="shared" si="14"/>
        <v>0</v>
      </c>
      <c r="O446" s="29">
        <f>IF(N446=0,0,N446-(IF(Tableau9[[#This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7" spans="1:15" x14ac:dyDescent="0.25">
      <c r="A447" s="58"/>
      <c r="B447" s="59"/>
      <c r="C447" s="59"/>
      <c r="D447" s="65"/>
      <c r="E447" s="59"/>
      <c r="F447" s="59"/>
      <c r="G4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7" s="59"/>
      <c r="I447" s="59"/>
      <c r="J447" s="10" t="str">
        <f t="shared" si="13"/>
        <v/>
      </c>
      <c r="K447" s="59"/>
      <c r="L4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7" s="10">
        <f>IF(Tableau9[[#This Row],[Qté de lait transformé/jour]]=0,0,BDD!H$3*ROUNDUP(Tableau9[[#This Row],[Qté de lait transformé/jour]]*0.00011/BDD!K$3,0))</f>
        <v>0</v>
      </c>
      <c r="N447" s="16">
        <f t="shared" si="14"/>
        <v>0</v>
      </c>
      <c r="O447" s="29">
        <f>IF(N447=0,0,N447-(IF(Tableau9[[#This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8" spans="1:15" x14ac:dyDescent="0.25">
      <c r="A448" s="58"/>
      <c r="B448" s="59"/>
      <c r="C448" s="59"/>
      <c r="D448" s="65"/>
      <c r="E448" s="59"/>
      <c r="F448" s="59"/>
      <c r="G4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8" s="59"/>
      <c r="I448" s="59"/>
      <c r="J448" s="10" t="str">
        <f t="shared" si="13"/>
        <v/>
      </c>
      <c r="K448" s="59"/>
      <c r="L4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8" s="10">
        <f>IF(Tableau9[[#This Row],[Qté de lait transformé/jour]]=0,0,BDD!H$3*ROUNDUP(Tableau9[[#This Row],[Qté de lait transformé/jour]]*0.00011/BDD!K$3,0))</f>
        <v>0</v>
      </c>
      <c r="N448" s="16">
        <f t="shared" si="14"/>
        <v>0</v>
      </c>
      <c r="O448" s="29">
        <f>IF(N448=0,0,N448-(IF(Tableau9[[#This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49" spans="1:15" x14ac:dyDescent="0.25">
      <c r="A449" s="58"/>
      <c r="B449" s="59"/>
      <c r="C449" s="59"/>
      <c r="D449" s="65"/>
      <c r="E449" s="59"/>
      <c r="F449" s="59"/>
      <c r="G4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49" s="59"/>
      <c r="I449" s="59"/>
      <c r="J449" s="10" t="str">
        <f t="shared" si="13"/>
        <v/>
      </c>
      <c r="K449" s="59"/>
      <c r="L4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49" s="10">
        <f>IF(Tableau9[[#This Row],[Qté de lait transformé/jour]]=0,0,BDD!H$3*ROUNDUP(Tableau9[[#This Row],[Qté de lait transformé/jour]]*0.00011/BDD!K$3,0))</f>
        <v>0</v>
      </c>
      <c r="N449" s="16">
        <f t="shared" si="14"/>
        <v>0</v>
      </c>
      <c r="O449" s="29">
        <f>IF(N449=0,0,N449-(IF(Tableau9[[#This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0" spans="1:15" x14ac:dyDescent="0.25">
      <c r="A450" s="58"/>
      <c r="B450" s="59"/>
      <c r="C450" s="59"/>
      <c r="D450" s="65"/>
      <c r="E450" s="59"/>
      <c r="F450" s="59"/>
      <c r="G4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0" s="59"/>
      <c r="I450" s="59"/>
      <c r="J450" s="10" t="str">
        <f t="shared" si="13"/>
        <v/>
      </c>
      <c r="K450" s="59"/>
      <c r="L4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0" s="10">
        <f>IF(Tableau9[[#This Row],[Qté de lait transformé/jour]]=0,0,BDD!H$3*ROUNDUP(Tableau9[[#This Row],[Qté de lait transformé/jour]]*0.00011/BDD!K$3,0))</f>
        <v>0</v>
      </c>
      <c r="N450" s="16">
        <f t="shared" si="14"/>
        <v>0</v>
      </c>
      <c r="O450" s="29">
        <f>IF(N450=0,0,N450-(IF(Tableau9[[#This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1" spans="1:15" x14ac:dyDescent="0.25">
      <c r="A451" s="58"/>
      <c r="B451" s="59"/>
      <c r="C451" s="59"/>
      <c r="D451" s="65"/>
      <c r="E451" s="59"/>
      <c r="F451" s="59"/>
      <c r="G4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1" s="59"/>
      <c r="I451" s="59"/>
      <c r="J451" s="10" t="str">
        <f t="shared" si="13"/>
        <v/>
      </c>
      <c r="K451" s="59"/>
      <c r="L4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1" s="10">
        <f>IF(Tableau9[[#This Row],[Qté de lait transformé/jour]]=0,0,BDD!H$3*ROUNDUP(Tableau9[[#This Row],[Qté de lait transformé/jour]]*0.00011/BDD!K$3,0))</f>
        <v>0</v>
      </c>
      <c r="N451" s="16">
        <f t="shared" si="14"/>
        <v>0</v>
      </c>
      <c r="O451" s="29">
        <f>IF(N451=0,0,N451-(IF(Tableau9[[#This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2" spans="1:15" x14ac:dyDescent="0.25">
      <c r="A452" s="58"/>
      <c r="B452" s="59"/>
      <c r="C452" s="59"/>
      <c r="D452" s="65"/>
      <c r="E452" s="59"/>
      <c r="F452" s="59"/>
      <c r="G4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2" s="59"/>
      <c r="I452" s="59"/>
      <c r="J452" s="10" t="str">
        <f t="shared" si="13"/>
        <v/>
      </c>
      <c r="K452" s="59"/>
      <c r="L4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2" s="10">
        <f>IF(Tableau9[[#This Row],[Qté de lait transformé/jour]]=0,0,BDD!H$3*ROUNDUP(Tableau9[[#This Row],[Qté de lait transformé/jour]]*0.00011/BDD!K$3,0))</f>
        <v>0</v>
      </c>
      <c r="N452" s="16">
        <f t="shared" si="14"/>
        <v>0</v>
      </c>
      <c r="O452" s="29">
        <f>IF(N452=0,0,N452-(IF(Tableau9[[#This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3" spans="1:15" x14ac:dyDescent="0.25">
      <c r="A453" s="58"/>
      <c r="B453" s="59"/>
      <c r="C453" s="59"/>
      <c r="D453" s="65"/>
      <c r="E453" s="59"/>
      <c r="F453" s="59"/>
      <c r="G4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3" s="59"/>
      <c r="I453" s="59"/>
      <c r="J453" s="10" t="str">
        <f t="shared" si="13"/>
        <v/>
      </c>
      <c r="K453" s="59"/>
      <c r="L4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3" s="10">
        <f>IF(Tableau9[[#This Row],[Qté de lait transformé/jour]]=0,0,BDD!H$3*ROUNDUP(Tableau9[[#This Row],[Qté de lait transformé/jour]]*0.00011/BDD!K$3,0))</f>
        <v>0</v>
      </c>
      <c r="N453" s="16">
        <f t="shared" si="14"/>
        <v>0</v>
      </c>
      <c r="O453" s="29">
        <f>IF(N453=0,0,N453-(IF(Tableau9[[#This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4" spans="1:15" x14ac:dyDescent="0.25">
      <c r="A454" s="58"/>
      <c r="B454" s="59"/>
      <c r="C454" s="59"/>
      <c r="D454" s="65"/>
      <c r="E454" s="59"/>
      <c r="F454" s="59"/>
      <c r="G4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4" s="59"/>
      <c r="I454" s="59"/>
      <c r="J454" s="10" t="str">
        <f t="shared" si="13"/>
        <v/>
      </c>
      <c r="K454" s="59"/>
      <c r="L4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4" s="10">
        <f>IF(Tableau9[[#This Row],[Qté de lait transformé/jour]]=0,0,BDD!H$3*ROUNDUP(Tableau9[[#This Row],[Qté de lait transformé/jour]]*0.00011/BDD!K$3,0))</f>
        <v>0</v>
      </c>
      <c r="N454" s="16">
        <f t="shared" si="14"/>
        <v>0</v>
      </c>
      <c r="O454" s="29">
        <f>IF(N454=0,0,N454-(IF(Tableau9[[#This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5" spans="1:15" x14ac:dyDescent="0.25">
      <c r="A455" s="58"/>
      <c r="B455" s="59"/>
      <c r="C455" s="59"/>
      <c r="D455" s="65"/>
      <c r="E455" s="59"/>
      <c r="F455" s="59"/>
      <c r="G4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5" s="59"/>
      <c r="I455" s="59"/>
      <c r="J455" s="10" t="str">
        <f t="shared" si="13"/>
        <v/>
      </c>
      <c r="K455" s="59"/>
      <c r="L4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5" s="10">
        <f>IF(Tableau9[[#This Row],[Qté de lait transformé/jour]]=0,0,BDD!H$3*ROUNDUP(Tableau9[[#This Row],[Qté de lait transformé/jour]]*0.00011/BDD!K$3,0))</f>
        <v>0</v>
      </c>
      <c r="N455" s="16">
        <f t="shared" si="14"/>
        <v>0</v>
      </c>
      <c r="O455" s="29">
        <f>IF(N455=0,0,N455-(IF(Tableau9[[#This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6" spans="1:15" x14ac:dyDescent="0.25">
      <c r="A456" s="58"/>
      <c r="B456" s="59"/>
      <c r="C456" s="59"/>
      <c r="D456" s="65"/>
      <c r="E456" s="59"/>
      <c r="F456" s="59"/>
      <c r="G4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6" s="59"/>
      <c r="I456" s="59"/>
      <c r="J456" s="10" t="str">
        <f t="shared" si="13"/>
        <v/>
      </c>
      <c r="K456" s="59"/>
      <c r="L4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6" s="10">
        <f>IF(Tableau9[[#This Row],[Qté de lait transformé/jour]]=0,0,BDD!H$3*ROUNDUP(Tableau9[[#This Row],[Qté de lait transformé/jour]]*0.00011/BDD!K$3,0))</f>
        <v>0</v>
      </c>
      <c r="N456" s="16">
        <f t="shared" si="14"/>
        <v>0</v>
      </c>
      <c r="O456" s="29">
        <f>IF(N456=0,0,N456-(IF(Tableau9[[#This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7" spans="1:15" x14ac:dyDescent="0.25">
      <c r="A457" s="58"/>
      <c r="B457" s="59"/>
      <c r="C457" s="59"/>
      <c r="D457" s="65"/>
      <c r="E457" s="59"/>
      <c r="F457" s="59"/>
      <c r="G4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7" s="59"/>
      <c r="I457" s="59"/>
      <c r="J457" s="10" t="str">
        <f t="shared" si="13"/>
        <v/>
      </c>
      <c r="K457" s="59"/>
      <c r="L4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7" s="10">
        <f>IF(Tableau9[[#This Row],[Qté de lait transformé/jour]]=0,0,BDD!H$3*ROUNDUP(Tableau9[[#This Row],[Qté de lait transformé/jour]]*0.00011/BDD!K$3,0))</f>
        <v>0</v>
      </c>
      <c r="N457" s="16">
        <f t="shared" si="14"/>
        <v>0</v>
      </c>
      <c r="O457" s="29">
        <f>IF(N457=0,0,N457-(IF(Tableau9[[#This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8" spans="1:15" x14ac:dyDescent="0.25">
      <c r="A458" s="58"/>
      <c r="B458" s="59"/>
      <c r="C458" s="59"/>
      <c r="D458" s="65"/>
      <c r="E458" s="59"/>
      <c r="F458" s="59"/>
      <c r="G4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8" s="59"/>
      <c r="I458" s="59"/>
      <c r="J458" s="10" t="str">
        <f t="shared" si="13"/>
        <v/>
      </c>
      <c r="K458" s="59"/>
      <c r="L4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8" s="10">
        <f>IF(Tableau9[[#This Row],[Qté de lait transformé/jour]]=0,0,BDD!H$3*ROUNDUP(Tableau9[[#This Row],[Qté de lait transformé/jour]]*0.00011/BDD!K$3,0))</f>
        <v>0</v>
      </c>
      <c r="N458" s="16">
        <f t="shared" si="14"/>
        <v>0</v>
      </c>
      <c r="O458" s="29">
        <f>IF(N458=0,0,N458-(IF(Tableau9[[#This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59" spans="1:15" x14ac:dyDescent="0.25">
      <c r="A459" s="58"/>
      <c r="B459" s="59"/>
      <c r="C459" s="59"/>
      <c r="D459" s="65"/>
      <c r="E459" s="59"/>
      <c r="F459" s="59"/>
      <c r="G4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59" s="59"/>
      <c r="I459" s="59"/>
      <c r="J459" s="10" t="str">
        <f t="shared" si="13"/>
        <v/>
      </c>
      <c r="K459" s="59"/>
      <c r="L4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59" s="10">
        <f>IF(Tableau9[[#This Row],[Qté de lait transformé/jour]]=0,0,BDD!H$3*ROUNDUP(Tableau9[[#This Row],[Qté de lait transformé/jour]]*0.00011/BDD!K$3,0))</f>
        <v>0</v>
      </c>
      <c r="N459" s="16">
        <f t="shared" si="14"/>
        <v>0</v>
      </c>
      <c r="O459" s="29">
        <f>IF(N459=0,0,N459-(IF(Tableau9[[#This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0" spans="1:15" x14ac:dyDescent="0.25">
      <c r="A460" s="58"/>
      <c r="B460" s="59"/>
      <c r="C460" s="59"/>
      <c r="D460" s="65"/>
      <c r="E460" s="59"/>
      <c r="F460" s="59"/>
      <c r="G4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0" s="59"/>
      <c r="I460" s="59"/>
      <c r="J460" s="10" t="str">
        <f t="shared" si="13"/>
        <v/>
      </c>
      <c r="K460" s="59"/>
      <c r="L4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0" s="10">
        <f>IF(Tableau9[[#This Row],[Qté de lait transformé/jour]]=0,0,BDD!H$3*ROUNDUP(Tableau9[[#This Row],[Qté de lait transformé/jour]]*0.00011/BDD!K$3,0))</f>
        <v>0</v>
      </c>
      <c r="N460" s="16">
        <f t="shared" si="14"/>
        <v>0</v>
      </c>
      <c r="O460" s="29">
        <f>IF(N460=0,0,N460-(IF(Tableau9[[#This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1" spans="1:15" x14ac:dyDescent="0.25">
      <c r="A461" s="58"/>
      <c r="B461" s="59"/>
      <c r="C461" s="59"/>
      <c r="D461" s="65"/>
      <c r="E461" s="59"/>
      <c r="F461" s="59"/>
      <c r="G4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1" s="59"/>
      <c r="I461" s="59"/>
      <c r="J461" s="10" t="str">
        <f t="shared" ref="J461:J524" si="15">IF(IF(C461="",0,IF(C461="yaourt",H461,IF(OR(C461="poudre de lait",C461="fromage"),H461/0.1,IF(OR(C461="lait UHT",C461="lait pasteurisé"),H461*0.9,""))))=0,"",ROUND((IF(C461="yaourt",H461,IF(OR(C461="poudre de lait",C461="fromage"),H461/0.1,IF(OR(C461="lait UHT",C461="lait pasteurisé"),H461*0.9,"")))/E461),2))</f>
        <v/>
      </c>
      <c r="K461" s="59"/>
      <c r="L4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1" s="10">
        <f>IF(Tableau9[[#This Row],[Qté de lait transformé/jour]]=0,0,BDD!H$3*ROUNDUP(Tableau9[[#This Row],[Qté de lait transformé/jour]]*0.00011/BDD!K$3,0))</f>
        <v>0</v>
      </c>
      <c r="N461" s="16">
        <f t="shared" si="14"/>
        <v>0</v>
      </c>
      <c r="O461" s="29">
        <f>IF(N461=0,0,N461-(IF(Tableau9[[#This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2" spans="1:15" x14ac:dyDescent="0.25">
      <c r="A462" s="58"/>
      <c r="B462" s="59"/>
      <c r="C462" s="59"/>
      <c r="D462" s="65"/>
      <c r="E462" s="59"/>
      <c r="F462" s="59"/>
      <c r="G4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2" s="59"/>
      <c r="I462" s="59"/>
      <c r="J462" s="10" t="str">
        <f t="shared" si="15"/>
        <v/>
      </c>
      <c r="K462" s="59"/>
      <c r="L4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2" s="10">
        <f>IF(Tableau9[[#This Row],[Qté de lait transformé/jour]]=0,0,BDD!H$3*ROUNDUP(Tableau9[[#This Row],[Qté de lait transformé/jour]]*0.00011/BDD!K$3,0))</f>
        <v>0</v>
      </c>
      <c r="N462" s="16">
        <f t="shared" ref="N462:N525" si="16">IF(I462="",0,H462*I462)</f>
        <v>0</v>
      </c>
      <c r="O462" s="29">
        <f>IF(N462=0,0,N462-(IF(Tableau9[[#This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3" spans="1:15" x14ac:dyDescent="0.25">
      <c r="A463" s="58"/>
      <c r="B463" s="59"/>
      <c r="C463" s="59"/>
      <c r="D463" s="65"/>
      <c r="E463" s="59"/>
      <c r="F463" s="59"/>
      <c r="G4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3" s="59"/>
      <c r="I463" s="59"/>
      <c r="J463" s="10" t="str">
        <f t="shared" si="15"/>
        <v/>
      </c>
      <c r="K463" s="59"/>
      <c r="L4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3" s="10">
        <f>IF(Tableau9[[#This Row],[Qté de lait transformé/jour]]=0,0,BDD!H$3*ROUNDUP(Tableau9[[#This Row],[Qté de lait transformé/jour]]*0.00011/BDD!K$3,0))</f>
        <v>0</v>
      </c>
      <c r="N463" s="16">
        <f t="shared" si="16"/>
        <v>0</v>
      </c>
      <c r="O463" s="29">
        <f>IF(N463=0,0,N463-(IF(Tableau9[[#This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4" spans="1:15" x14ac:dyDescent="0.25">
      <c r="A464" s="58"/>
      <c r="B464" s="59"/>
      <c r="C464" s="59"/>
      <c r="D464" s="65"/>
      <c r="E464" s="59"/>
      <c r="F464" s="59"/>
      <c r="G4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4" s="59"/>
      <c r="I464" s="59"/>
      <c r="J464" s="10" t="str">
        <f t="shared" si="15"/>
        <v/>
      </c>
      <c r="K464" s="59"/>
      <c r="L4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4" s="10">
        <f>IF(Tableau9[[#This Row],[Qté de lait transformé/jour]]=0,0,BDD!H$3*ROUNDUP(Tableau9[[#This Row],[Qté de lait transformé/jour]]*0.00011/BDD!K$3,0))</f>
        <v>0</v>
      </c>
      <c r="N464" s="16">
        <f t="shared" si="16"/>
        <v>0</v>
      </c>
      <c r="O464" s="29">
        <f>IF(N464=0,0,N464-(IF(Tableau9[[#This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5" spans="1:15" x14ac:dyDescent="0.25">
      <c r="A465" s="58"/>
      <c r="B465" s="59"/>
      <c r="C465" s="59"/>
      <c r="D465" s="65"/>
      <c r="E465" s="59"/>
      <c r="F465" s="59"/>
      <c r="G4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5" s="59"/>
      <c r="I465" s="59"/>
      <c r="J465" s="10" t="str">
        <f t="shared" si="15"/>
        <v/>
      </c>
      <c r="K465" s="59"/>
      <c r="L4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5" s="10">
        <f>IF(Tableau9[[#This Row],[Qté de lait transformé/jour]]=0,0,BDD!H$3*ROUNDUP(Tableau9[[#This Row],[Qté de lait transformé/jour]]*0.00011/BDD!K$3,0))</f>
        <v>0</v>
      </c>
      <c r="N465" s="16">
        <f t="shared" si="16"/>
        <v>0</v>
      </c>
      <c r="O465" s="29">
        <f>IF(N465=0,0,N465-(IF(Tableau9[[#This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6" spans="1:15" x14ac:dyDescent="0.25">
      <c r="A466" s="58"/>
      <c r="B466" s="59"/>
      <c r="C466" s="59"/>
      <c r="D466" s="65"/>
      <c r="E466" s="59"/>
      <c r="F466" s="59"/>
      <c r="G4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6" s="59"/>
      <c r="I466" s="59"/>
      <c r="J466" s="10" t="str">
        <f t="shared" si="15"/>
        <v/>
      </c>
      <c r="K466" s="59"/>
      <c r="L4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6" s="10">
        <f>IF(Tableau9[[#This Row],[Qté de lait transformé/jour]]=0,0,BDD!H$3*ROUNDUP(Tableau9[[#This Row],[Qté de lait transformé/jour]]*0.00011/BDD!K$3,0))</f>
        <v>0</v>
      </c>
      <c r="N466" s="16">
        <f t="shared" si="16"/>
        <v>0</v>
      </c>
      <c r="O466" s="29">
        <f>IF(N466=0,0,N466-(IF(Tableau9[[#This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7" spans="1:15" x14ac:dyDescent="0.25">
      <c r="A467" s="58"/>
      <c r="B467" s="59"/>
      <c r="C467" s="59"/>
      <c r="D467" s="65"/>
      <c r="E467" s="59"/>
      <c r="F467" s="59"/>
      <c r="G4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7" s="59"/>
      <c r="I467" s="59"/>
      <c r="J467" s="10" t="str">
        <f t="shared" si="15"/>
        <v/>
      </c>
      <c r="K467" s="59"/>
      <c r="L4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7" s="10">
        <f>IF(Tableau9[[#This Row],[Qté de lait transformé/jour]]=0,0,BDD!H$3*ROUNDUP(Tableau9[[#This Row],[Qté de lait transformé/jour]]*0.00011/BDD!K$3,0))</f>
        <v>0</v>
      </c>
      <c r="N467" s="16">
        <f t="shared" si="16"/>
        <v>0</v>
      </c>
      <c r="O467" s="29">
        <f>IF(N467=0,0,N467-(IF(Tableau9[[#This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8" spans="1:15" x14ac:dyDescent="0.25">
      <c r="A468" s="58"/>
      <c r="B468" s="59"/>
      <c r="C468" s="59"/>
      <c r="D468" s="65"/>
      <c r="E468" s="59"/>
      <c r="F468" s="59"/>
      <c r="G4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8" s="59"/>
      <c r="I468" s="59"/>
      <c r="J468" s="10" t="str">
        <f t="shared" si="15"/>
        <v/>
      </c>
      <c r="K468" s="59"/>
      <c r="L4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8" s="10">
        <f>IF(Tableau9[[#This Row],[Qté de lait transformé/jour]]=0,0,BDD!H$3*ROUNDUP(Tableau9[[#This Row],[Qté de lait transformé/jour]]*0.00011/BDD!K$3,0))</f>
        <v>0</v>
      </c>
      <c r="N468" s="16">
        <f t="shared" si="16"/>
        <v>0</v>
      </c>
      <c r="O468" s="29">
        <f>IF(N468=0,0,N468-(IF(Tableau9[[#This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69" spans="1:15" x14ac:dyDescent="0.25">
      <c r="A469" s="58"/>
      <c r="B469" s="59"/>
      <c r="C469" s="59"/>
      <c r="D469" s="65"/>
      <c r="E469" s="59"/>
      <c r="F469" s="59"/>
      <c r="G4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69" s="59"/>
      <c r="I469" s="59"/>
      <c r="J469" s="10" t="str">
        <f t="shared" si="15"/>
        <v/>
      </c>
      <c r="K469" s="59"/>
      <c r="L4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69" s="10">
        <f>IF(Tableau9[[#This Row],[Qté de lait transformé/jour]]=0,0,BDD!H$3*ROUNDUP(Tableau9[[#This Row],[Qté de lait transformé/jour]]*0.00011/BDD!K$3,0))</f>
        <v>0</v>
      </c>
      <c r="N469" s="16">
        <f t="shared" si="16"/>
        <v>0</v>
      </c>
      <c r="O469" s="29">
        <f>IF(N469=0,0,N469-(IF(Tableau9[[#This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0" spans="1:15" x14ac:dyDescent="0.25">
      <c r="A470" s="58"/>
      <c r="B470" s="59"/>
      <c r="C470" s="59"/>
      <c r="D470" s="65"/>
      <c r="E470" s="59"/>
      <c r="F470" s="59"/>
      <c r="G4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0" s="59"/>
      <c r="I470" s="59"/>
      <c r="J470" s="10" t="str">
        <f t="shared" si="15"/>
        <v/>
      </c>
      <c r="K470" s="59"/>
      <c r="L4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0" s="10">
        <f>IF(Tableau9[[#This Row],[Qté de lait transformé/jour]]=0,0,BDD!H$3*ROUNDUP(Tableau9[[#This Row],[Qté de lait transformé/jour]]*0.00011/BDD!K$3,0))</f>
        <v>0</v>
      </c>
      <c r="N470" s="16">
        <f t="shared" si="16"/>
        <v>0</v>
      </c>
      <c r="O470" s="29">
        <f>IF(N470=0,0,N470-(IF(Tableau9[[#This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1" spans="1:15" x14ac:dyDescent="0.25">
      <c r="A471" s="58"/>
      <c r="B471" s="59"/>
      <c r="C471" s="59"/>
      <c r="D471" s="65"/>
      <c r="E471" s="59"/>
      <c r="F471" s="59"/>
      <c r="G4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1" s="59"/>
      <c r="I471" s="59"/>
      <c r="J471" s="10" t="str">
        <f t="shared" si="15"/>
        <v/>
      </c>
      <c r="K471" s="59"/>
      <c r="L4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1" s="10">
        <f>IF(Tableau9[[#This Row],[Qté de lait transformé/jour]]=0,0,BDD!H$3*ROUNDUP(Tableau9[[#This Row],[Qté de lait transformé/jour]]*0.00011/BDD!K$3,0))</f>
        <v>0</v>
      </c>
      <c r="N471" s="16">
        <f t="shared" si="16"/>
        <v>0</v>
      </c>
      <c r="O471" s="29">
        <f>IF(N471=0,0,N471-(IF(Tableau9[[#This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2" spans="1:15" x14ac:dyDescent="0.25">
      <c r="A472" s="58"/>
      <c r="B472" s="59"/>
      <c r="C472" s="59"/>
      <c r="D472" s="65"/>
      <c r="E472" s="59"/>
      <c r="F472" s="59"/>
      <c r="G4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2" s="59"/>
      <c r="I472" s="59"/>
      <c r="J472" s="10" t="str">
        <f t="shared" si="15"/>
        <v/>
      </c>
      <c r="K472" s="59"/>
      <c r="L4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2" s="10">
        <f>IF(Tableau9[[#This Row],[Qté de lait transformé/jour]]=0,0,BDD!H$3*ROUNDUP(Tableau9[[#This Row],[Qté de lait transformé/jour]]*0.00011/BDD!K$3,0))</f>
        <v>0</v>
      </c>
      <c r="N472" s="16">
        <f t="shared" si="16"/>
        <v>0</v>
      </c>
      <c r="O472" s="29">
        <f>IF(N472=0,0,N472-(IF(Tableau9[[#This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3" spans="1:15" x14ac:dyDescent="0.25">
      <c r="A473" s="58"/>
      <c r="B473" s="59"/>
      <c r="C473" s="59"/>
      <c r="D473" s="65"/>
      <c r="E473" s="59"/>
      <c r="F473" s="59"/>
      <c r="G4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3" s="59"/>
      <c r="I473" s="59"/>
      <c r="J473" s="10" t="str">
        <f t="shared" si="15"/>
        <v/>
      </c>
      <c r="K473" s="59"/>
      <c r="L4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3" s="10">
        <f>IF(Tableau9[[#This Row],[Qté de lait transformé/jour]]=0,0,BDD!H$3*ROUNDUP(Tableau9[[#This Row],[Qté de lait transformé/jour]]*0.00011/BDD!K$3,0))</f>
        <v>0</v>
      </c>
      <c r="N473" s="16">
        <f t="shared" si="16"/>
        <v>0</v>
      </c>
      <c r="O473" s="29">
        <f>IF(N473=0,0,N473-(IF(Tableau9[[#This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4" spans="1:15" x14ac:dyDescent="0.25">
      <c r="A474" s="58"/>
      <c r="B474" s="59"/>
      <c r="C474" s="59"/>
      <c r="D474" s="65"/>
      <c r="E474" s="59"/>
      <c r="F474" s="59"/>
      <c r="G4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4" s="59"/>
      <c r="I474" s="59"/>
      <c r="J474" s="10" t="str">
        <f t="shared" si="15"/>
        <v/>
      </c>
      <c r="K474" s="59"/>
      <c r="L4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4" s="10">
        <f>IF(Tableau9[[#This Row],[Qté de lait transformé/jour]]=0,0,BDD!H$3*ROUNDUP(Tableau9[[#This Row],[Qté de lait transformé/jour]]*0.00011/BDD!K$3,0))</f>
        <v>0</v>
      </c>
      <c r="N474" s="16">
        <f t="shared" si="16"/>
        <v>0</v>
      </c>
      <c r="O474" s="29">
        <f>IF(N474=0,0,N474-(IF(Tableau9[[#This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5" spans="1:15" x14ac:dyDescent="0.25">
      <c r="A475" s="58"/>
      <c r="B475" s="59"/>
      <c r="C475" s="59"/>
      <c r="D475" s="65"/>
      <c r="E475" s="59"/>
      <c r="F475" s="59"/>
      <c r="G4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5" s="59"/>
      <c r="I475" s="59"/>
      <c r="J475" s="10" t="str">
        <f t="shared" si="15"/>
        <v/>
      </c>
      <c r="K475" s="59"/>
      <c r="L4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5" s="10">
        <f>IF(Tableau9[[#This Row],[Qté de lait transformé/jour]]=0,0,BDD!H$3*ROUNDUP(Tableau9[[#This Row],[Qté de lait transformé/jour]]*0.00011/BDD!K$3,0))</f>
        <v>0</v>
      </c>
      <c r="N475" s="16">
        <f t="shared" si="16"/>
        <v>0</v>
      </c>
      <c r="O475" s="29">
        <f>IF(N475=0,0,N475-(IF(Tableau9[[#This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6" spans="1:15" x14ac:dyDescent="0.25">
      <c r="A476" s="58"/>
      <c r="B476" s="59"/>
      <c r="C476" s="59"/>
      <c r="D476" s="65"/>
      <c r="E476" s="59"/>
      <c r="F476" s="59"/>
      <c r="G4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6" s="59"/>
      <c r="I476" s="59"/>
      <c r="J476" s="10" t="str">
        <f t="shared" si="15"/>
        <v/>
      </c>
      <c r="K476" s="59"/>
      <c r="L4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6" s="10">
        <f>IF(Tableau9[[#This Row],[Qté de lait transformé/jour]]=0,0,BDD!H$3*ROUNDUP(Tableau9[[#This Row],[Qté de lait transformé/jour]]*0.00011/BDD!K$3,0))</f>
        <v>0</v>
      </c>
      <c r="N476" s="16">
        <f t="shared" si="16"/>
        <v>0</v>
      </c>
      <c r="O476" s="29">
        <f>IF(N476=0,0,N476-(IF(Tableau9[[#This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7" spans="1:15" x14ac:dyDescent="0.25">
      <c r="A477" s="58"/>
      <c r="B477" s="59"/>
      <c r="C477" s="59"/>
      <c r="D477" s="65"/>
      <c r="E477" s="59"/>
      <c r="F477" s="59"/>
      <c r="G4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7" s="59"/>
      <c r="I477" s="59"/>
      <c r="J477" s="10" t="str">
        <f t="shared" si="15"/>
        <v/>
      </c>
      <c r="K477" s="59"/>
      <c r="L4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7" s="10">
        <f>IF(Tableau9[[#This Row],[Qté de lait transformé/jour]]=0,0,BDD!H$3*ROUNDUP(Tableau9[[#This Row],[Qté de lait transformé/jour]]*0.00011/BDD!K$3,0))</f>
        <v>0</v>
      </c>
      <c r="N477" s="16">
        <f t="shared" si="16"/>
        <v>0</v>
      </c>
      <c r="O477" s="29">
        <f>IF(N477=0,0,N477-(IF(Tableau9[[#This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8" spans="1:15" x14ac:dyDescent="0.25">
      <c r="A478" s="58"/>
      <c r="B478" s="59"/>
      <c r="C478" s="59"/>
      <c r="D478" s="65"/>
      <c r="E478" s="59"/>
      <c r="F478" s="59"/>
      <c r="G4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8" s="59"/>
      <c r="I478" s="59"/>
      <c r="J478" s="10" t="str">
        <f t="shared" si="15"/>
        <v/>
      </c>
      <c r="K478" s="59"/>
      <c r="L4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8" s="10">
        <f>IF(Tableau9[[#This Row],[Qté de lait transformé/jour]]=0,0,BDD!H$3*ROUNDUP(Tableau9[[#This Row],[Qté de lait transformé/jour]]*0.00011/BDD!K$3,0))</f>
        <v>0</v>
      </c>
      <c r="N478" s="16">
        <f t="shared" si="16"/>
        <v>0</v>
      </c>
      <c r="O478" s="29">
        <f>IF(N478=0,0,N478-(IF(Tableau9[[#This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79" spans="1:15" x14ac:dyDescent="0.25">
      <c r="A479" s="58"/>
      <c r="B479" s="59"/>
      <c r="C479" s="59"/>
      <c r="D479" s="65"/>
      <c r="E479" s="59"/>
      <c r="F479" s="59"/>
      <c r="G4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79" s="59"/>
      <c r="I479" s="59"/>
      <c r="J479" s="10" t="str">
        <f t="shared" si="15"/>
        <v/>
      </c>
      <c r="K479" s="59"/>
      <c r="L4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79" s="10">
        <f>IF(Tableau9[[#This Row],[Qté de lait transformé/jour]]=0,0,BDD!H$3*ROUNDUP(Tableau9[[#This Row],[Qté de lait transformé/jour]]*0.00011/BDD!K$3,0))</f>
        <v>0</v>
      </c>
      <c r="N479" s="16">
        <f t="shared" si="16"/>
        <v>0</v>
      </c>
      <c r="O479" s="29">
        <f>IF(N479=0,0,N479-(IF(Tableau9[[#This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0" spans="1:15" x14ac:dyDescent="0.25">
      <c r="A480" s="58"/>
      <c r="B480" s="59"/>
      <c r="C480" s="59"/>
      <c r="D480" s="65"/>
      <c r="E480" s="59"/>
      <c r="F480" s="59"/>
      <c r="G4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0" s="59"/>
      <c r="I480" s="59"/>
      <c r="J480" s="10" t="str">
        <f t="shared" si="15"/>
        <v/>
      </c>
      <c r="K480" s="59"/>
      <c r="L4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0" s="10">
        <f>IF(Tableau9[[#This Row],[Qté de lait transformé/jour]]=0,0,BDD!H$3*ROUNDUP(Tableau9[[#This Row],[Qté de lait transformé/jour]]*0.00011/BDD!K$3,0))</f>
        <v>0</v>
      </c>
      <c r="N480" s="16">
        <f t="shared" si="16"/>
        <v>0</v>
      </c>
      <c r="O480" s="29">
        <f>IF(N480=0,0,N480-(IF(Tableau9[[#This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1" spans="1:15" x14ac:dyDescent="0.25">
      <c r="A481" s="58"/>
      <c r="B481" s="59"/>
      <c r="C481" s="59"/>
      <c r="D481" s="65"/>
      <c r="E481" s="59"/>
      <c r="F481" s="59"/>
      <c r="G4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1" s="59"/>
      <c r="I481" s="59"/>
      <c r="J481" s="10" t="str">
        <f t="shared" si="15"/>
        <v/>
      </c>
      <c r="K481" s="59"/>
      <c r="L4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1" s="10">
        <f>IF(Tableau9[[#This Row],[Qté de lait transformé/jour]]=0,0,BDD!H$3*ROUNDUP(Tableau9[[#This Row],[Qté de lait transformé/jour]]*0.00011/BDD!K$3,0))</f>
        <v>0</v>
      </c>
      <c r="N481" s="16">
        <f t="shared" si="16"/>
        <v>0</v>
      </c>
      <c r="O481" s="29">
        <f>IF(N481=0,0,N481-(IF(Tableau9[[#This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2" spans="1:15" x14ac:dyDescent="0.25">
      <c r="A482" s="58"/>
      <c r="B482" s="59"/>
      <c r="C482" s="59"/>
      <c r="D482" s="65"/>
      <c r="E482" s="59"/>
      <c r="F482" s="59"/>
      <c r="G4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2" s="59"/>
      <c r="I482" s="59"/>
      <c r="J482" s="10" t="str">
        <f t="shared" si="15"/>
        <v/>
      </c>
      <c r="K482" s="59"/>
      <c r="L4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2" s="10">
        <f>IF(Tableau9[[#This Row],[Qté de lait transformé/jour]]=0,0,BDD!H$3*ROUNDUP(Tableau9[[#This Row],[Qté de lait transformé/jour]]*0.00011/BDD!K$3,0))</f>
        <v>0</v>
      </c>
      <c r="N482" s="16">
        <f t="shared" si="16"/>
        <v>0</v>
      </c>
      <c r="O482" s="29">
        <f>IF(N482=0,0,N482-(IF(Tableau9[[#This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3" spans="1:15" x14ac:dyDescent="0.25">
      <c r="A483" s="58"/>
      <c r="B483" s="59"/>
      <c r="C483" s="59"/>
      <c r="D483" s="65"/>
      <c r="E483" s="59"/>
      <c r="F483" s="59"/>
      <c r="G4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3" s="59"/>
      <c r="I483" s="59"/>
      <c r="J483" s="10" t="str">
        <f t="shared" si="15"/>
        <v/>
      </c>
      <c r="K483" s="59"/>
      <c r="L4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3" s="10">
        <f>IF(Tableau9[[#This Row],[Qté de lait transformé/jour]]=0,0,BDD!H$3*ROUNDUP(Tableau9[[#This Row],[Qté de lait transformé/jour]]*0.00011/BDD!K$3,0))</f>
        <v>0</v>
      </c>
      <c r="N483" s="16">
        <f t="shared" si="16"/>
        <v>0</v>
      </c>
      <c r="O483" s="29">
        <f>IF(N483=0,0,N483-(IF(Tableau9[[#This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4" spans="1:15" x14ac:dyDescent="0.25">
      <c r="A484" s="58"/>
      <c r="B484" s="59"/>
      <c r="C484" s="59"/>
      <c r="D484" s="65"/>
      <c r="E484" s="59"/>
      <c r="F484" s="59"/>
      <c r="G4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4" s="59"/>
      <c r="I484" s="59"/>
      <c r="J484" s="10" t="str">
        <f t="shared" si="15"/>
        <v/>
      </c>
      <c r="K484" s="59"/>
      <c r="L4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4" s="10">
        <f>IF(Tableau9[[#This Row],[Qté de lait transformé/jour]]=0,0,BDD!H$3*ROUNDUP(Tableau9[[#This Row],[Qté de lait transformé/jour]]*0.00011/BDD!K$3,0))</f>
        <v>0</v>
      </c>
      <c r="N484" s="16">
        <f t="shared" si="16"/>
        <v>0</v>
      </c>
      <c r="O484" s="29">
        <f>IF(N484=0,0,N484-(IF(Tableau9[[#This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5" spans="1:15" x14ac:dyDescent="0.25">
      <c r="A485" s="58"/>
      <c r="B485" s="59"/>
      <c r="C485" s="59"/>
      <c r="D485" s="65"/>
      <c r="E485" s="59"/>
      <c r="F485" s="59"/>
      <c r="G4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5" s="59"/>
      <c r="I485" s="59"/>
      <c r="J485" s="10" t="str">
        <f t="shared" si="15"/>
        <v/>
      </c>
      <c r="K485" s="59"/>
      <c r="L4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5" s="10">
        <f>IF(Tableau9[[#This Row],[Qté de lait transformé/jour]]=0,0,BDD!H$3*ROUNDUP(Tableau9[[#This Row],[Qté de lait transformé/jour]]*0.00011/BDD!K$3,0))</f>
        <v>0</v>
      </c>
      <c r="N485" s="16">
        <f t="shared" si="16"/>
        <v>0</v>
      </c>
      <c r="O485" s="29">
        <f>IF(N485=0,0,N485-(IF(Tableau9[[#This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6" spans="1:15" x14ac:dyDescent="0.25">
      <c r="A486" s="58"/>
      <c r="B486" s="59"/>
      <c r="C486" s="59"/>
      <c r="D486" s="65"/>
      <c r="E486" s="59"/>
      <c r="F486" s="59"/>
      <c r="G4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6" s="59"/>
      <c r="I486" s="59"/>
      <c r="J486" s="10" t="str">
        <f t="shared" si="15"/>
        <v/>
      </c>
      <c r="K486" s="59"/>
      <c r="L4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6" s="10">
        <f>IF(Tableau9[[#This Row],[Qté de lait transformé/jour]]=0,0,BDD!H$3*ROUNDUP(Tableau9[[#This Row],[Qté de lait transformé/jour]]*0.00011/BDD!K$3,0))</f>
        <v>0</v>
      </c>
      <c r="N486" s="16">
        <f t="shared" si="16"/>
        <v>0</v>
      </c>
      <c r="O486" s="29">
        <f>IF(N486=0,0,N486-(IF(Tableau9[[#This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7" spans="1:15" x14ac:dyDescent="0.25">
      <c r="A487" s="58"/>
      <c r="B487" s="59"/>
      <c r="C487" s="59"/>
      <c r="D487" s="65"/>
      <c r="E487" s="59"/>
      <c r="F487" s="59"/>
      <c r="G4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7" s="59"/>
      <c r="I487" s="59"/>
      <c r="J487" s="10" t="str">
        <f t="shared" si="15"/>
        <v/>
      </c>
      <c r="K487" s="59"/>
      <c r="L4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7" s="10">
        <f>IF(Tableau9[[#This Row],[Qté de lait transformé/jour]]=0,0,BDD!H$3*ROUNDUP(Tableau9[[#This Row],[Qté de lait transformé/jour]]*0.00011/BDD!K$3,0))</f>
        <v>0</v>
      </c>
      <c r="N487" s="16">
        <f t="shared" si="16"/>
        <v>0</v>
      </c>
      <c r="O487" s="29">
        <f>IF(N487=0,0,N487-(IF(Tableau9[[#This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8" spans="1:15" x14ac:dyDescent="0.25">
      <c r="A488" s="58"/>
      <c r="B488" s="59"/>
      <c r="C488" s="59"/>
      <c r="D488" s="65"/>
      <c r="E488" s="59"/>
      <c r="F488" s="59"/>
      <c r="G4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8" s="59"/>
      <c r="I488" s="59"/>
      <c r="J488" s="10" t="str">
        <f t="shared" si="15"/>
        <v/>
      </c>
      <c r="K488" s="59"/>
      <c r="L4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8" s="10">
        <f>IF(Tableau9[[#This Row],[Qté de lait transformé/jour]]=0,0,BDD!H$3*ROUNDUP(Tableau9[[#This Row],[Qté de lait transformé/jour]]*0.00011/BDD!K$3,0))</f>
        <v>0</v>
      </c>
      <c r="N488" s="16">
        <f t="shared" si="16"/>
        <v>0</v>
      </c>
      <c r="O488" s="29">
        <f>IF(N488=0,0,N488-(IF(Tableau9[[#This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89" spans="1:15" x14ac:dyDescent="0.25">
      <c r="A489" s="58"/>
      <c r="B489" s="59"/>
      <c r="C489" s="59"/>
      <c r="D489" s="65"/>
      <c r="E489" s="59"/>
      <c r="F489" s="59"/>
      <c r="G4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89" s="59"/>
      <c r="I489" s="59"/>
      <c r="J489" s="10" t="str">
        <f t="shared" si="15"/>
        <v/>
      </c>
      <c r="K489" s="59"/>
      <c r="L4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89" s="10">
        <f>IF(Tableau9[[#This Row],[Qté de lait transformé/jour]]=0,0,BDD!H$3*ROUNDUP(Tableau9[[#This Row],[Qté de lait transformé/jour]]*0.00011/BDD!K$3,0))</f>
        <v>0</v>
      </c>
      <c r="N489" s="16">
        <f t="shared" si="16"/>
        <v>0</v>
      </c>
      <c r="O489" s="29">
        <f>IF(N489=0,0,N489-(IF(Tableau9[[#This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0" spans="1:15" x14ac:dyDescent="0.25">
      <c r="A490" s="58"/>
      <c r="B490" s="59"/>
      <c r="C490" s="59"/>
      <c r="D490" s="65"/>
      <c r="E490" s="59"/>
      <c r="F490" s="59"/>
      <c r="G4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0" s="59"/>
      <c r="I490" s="59"/>
      <c r="J490" s="10" t="str">
        <f t="shared" si="15"/>
        <v/>
      </c>
      <c r="K490" s="59"/>
      <c r="L4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0" s="10">
        <f>IF(Tableau9[[#This Row],[Qté de lait transformé/jour]]=0,0,BDD!H$3*ROUNDUP(Tableau9[[#This Row],[Qté de lait transformé/jour]]*0.00011/BDD!K$3,0))</f>
        <v>0</v>
      </c>
      <c r="N490" s="16">
        <f t="shared" si="16"/>
        <v>0</v>
      </c>
      <c r="O490" s="29">
        <f>IF(N490=0,0,N490-(IF(Tableau9[[#This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1" spans="1:15" x14ac:dyDescent="0.25">
      <c r="A491" s="58"/>
      <c r="B491" s="59"/>
      <c r="C491" s="59"/>
      <c r="D491" s="65"/>
      <c r="E491" s="59"/>
      <c r="F491" s="59"/>
      <c r="G4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1" s="59"/>
      <c r="I491" s="59"/>
      <c r="J491" s="10" t="str">
        <f t="shared" si="15"/>
        <v/>
      </c>
      <c r="K491" s="59"/>
      <c r="L4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1" s="10">
        <f>IF(Tableau9[[#This Row],[Qté de lait transformé/jour]]=0,0,BDD!H$3*ROUNDUP(Tableau9[[#This Row],[Qté de lait transformé/jour]]*0.00011/BDD!K$3,0))</f>
        <v>0</v>
      </c>
      <c r="N491" s="16">
        <f t="shared" si="16"/>
        <v>0</v>
      </c>
      <c r="O491" s="29">
        <f>IF(N491=0,0,N491-(IF(Tableau9[[#This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2" spans="1:15" x14ac:dyDescent="0.25">
      <c r="A492" s="58"/>
      <c r="B492" s="59"/>
      <c r="C492" s="59"/>
      <c r="D492" s="65"/>
      <c r="E492" s="59"/>
      <c r="F492" s="59"/>
      <c r="G4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2" s="59"/>
      <c r="I492" s="59"/>
      <c r="J492" s="10" t="str">
        <f t="shared" si="15"/>
        <v/>
      </c>
      <c r="K492" s="59"/>
      <c r="L4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2" s="10">
        <f>IF(Tableau9[[#This Row],[Qté de lait transformé/jour]]=0,0,BDD!H$3*ROUNDUP(Tableau9[[#This Row],[Qté de lait transformé/jour]]*0.00011/BDD!K$3,0))</f>
        <v>0</v>
      </c>
      <c r="N492" s="16">
        <f t="shared" si="16"/>
        <v>0</v>
      </c>
      <c r="O492" s="29">
        <f>IF(N492=0,0,N492-(IF(Tableau9[[#This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3" spans="1:15" x14ac:dyDescent="0.25">
      <c r="A493" s="58"/>
      <c r="B493" s="59"/>
      <c r="C493" s="59"/>
      <c r="D493" s="65"/>
      <c r="E493" s="59"/>
      <c r="F493" s="59"/>
      <c r="G4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3" s="59"/>
      <c r="I493" s="59"/>
      <c r="J493" s="10" t="str">
        <f t="shared" si="15"/>
        <v/>
      </c>
      <c r="K493" s="59"/>
      <c r="L4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3" s="10">
        <f>IF(Tableau9[[#This Row],[Qté de lait transformé/jour]]=0,0,BDD!H$3*ROUNDUP(Tableau9[[#This Row],[Qté de lait transformé/jour]]*0.00011/BDD!K$3,0))</f>
        <v>0</v>
      </c>
      <c r="N493" s="16">
        <f t="shared" si="16"/>
        <v>0</v>
      </c>
      <c r="O493" s="29">
        <f>IF(N493=0,0,N493-(IF(Tableau9[[#This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4" spans="1:15" x14ac:dyDescent="0.25">
      <c r="A494" s="58"/>
      <c r="B494" s="59"/>
      <c r="C494" s="59"/>
      <c r="D494" s="65"/>
      <c r="E494" s="59"/>
      <c r="F494" s="59"/>
      <c r="G4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4" s="59"/>
      <c r="I494" s="59"/>
      <c r="J494" s="10" t="str">
        <f t="shared" si="15"/>
        <v/>
      </c>
      <c r="K494" s="59"/>
      <c r="L4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4" s="10">
        <f>IF(Tableau9[[#This Row],[Qté de lait transformé/jour]]=0,0,BDD!H$3*ROUNDUP(Tableau9[[#This Row],[Qté de lait transformé/jour]]*0.00011/BDD!K$3,0))</f>
        <v>0</v>
      </c>
      <c r="N494" s="16">
        <f t="shared" si="16"/>
        <v>0</v>
      </c>
      <c r="O494" s="29">
        <f>IF(N494=0,0,N494-(IF(Tableau9[[#This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5" spans="1:15" x14ac:dyDescent="0.25">
      <c r="A495" s="58"/>
      <c r="B495" s="59"/>
      <c r="C495" s="59"/>
      <c r="D495" s="65"/>
      <c r="E495" s="59"/>
      <c r="F495" s="59"/>
      <c r="G4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5" s="59"/>
      <c r="I495" s="59"/>
      <c r="J495" s="10" t="str">
        <f t="shared" si="15"/>
        <v/>
      </c>
      <c r="K495" s="59"/>
      <c r="L4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5" s="10">
        <f>IF(Tableau9[[#This Row],[Qté de lait transformé/jour]]=0,0,BDD!H$3*ROUNDUP(Tableau9[[#This Row],[Qté de lait transformé/jour]]*0.00011/BDD!K$3,0))</f>
        <v>0</v>
      </c>
      <c r="N495" s="16">
        <f t="shared" si="16"/>
        <v>0</v>
      </c>
      <c r="O495" s="29">
        <f>IF(N495=0,0,N495-(IF(Tableau9[[#This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6" spans="1:15" x14ac:dyDescent="0.25">
      <c r="A496" s="58"/>
      <c r="B496" s="59"/>
      <c r="C496" s="59"/>
      <c r="D496" s="65"/>
      <c r="E496" s="59"/>
      <c r="F496" s="59"/>
      <c r="G4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6" s="59"/>
      <c r="I496" s="59"/>
      <c r="J496" s="10" t="str">
        <f t="shared" si="15"/>
        <v/>
      </c>
      <c r="K496" s="59"/>
      <c r="L4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6" s="10">
        <f>IF(Tableau9[[#This Row],[Qté de lait transformé/jour]]=0,0,BDD!H$3*ROUNDUP(Tableau9[[#This Row],[Qté de lait transformé/jour]]*0.00011/BDD!K$3,0))</f>
        <v>0</v>
      </c>
      <c r="N496" s="16">
        <f t="shared" si="16"/>
        <v>0</v>
      </c>
      <c r="O496" s="29">
        <f>IF(N496=0,0,N496-(IF(Tableau9[[#This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7" spans="1:15" x14ac:dyDescent="0.25">
      <c r="A497" s="58"/>
      <c r="B497" s="59"/>
      <c r="C497" s="59"/>
      <c r="D497" s="65"/>
      <c r="E497" s="59"/>
      <c r="F497" s="59"/>
      <c r="G4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7" s="59"/>
      <c r="I497" s="59"/>
      <c r="J497" s="10" t="str">
        <f t="shared" si="15"/>
        <v/>
      </c>
      <c r="K497" s="59"/>
      <c r="L4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7" s="10">
        <f>IF(Tableau9[[#This Row],[Qté de lait transformé/jour]]=0,0,BDD!H$3*ROUNDUP(Tableau9[[#This Row],[Qté de lait transformé/jour]]*0.00011/BDD!K$3,0))</f>
        <v>0</v>
      </c>
      <c r="N497" s="16">
        <f t="shared" si="16"/>
        <v>0</v>
      </c>
      <c r="O497" s="29">
        <f>IF(N497=0,0,N497-(IF(Tableau9[[#This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8" spans="1:15" x14ac:dyDescent="0.25">
      <c r="A498" s="58"/>
      <c r="B498" s="59"/>
      <c r="C498" s="59"/>
      <c r="D498" s="65"/>
      <c r="E498" s="59"/>
      <c r="F498" s="59"/>
      <c r="G4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8" s="59"/>
      <c r="I498" s="59"/>
      <c r="J498" s="10" t="str">
        <f t="shared" si="15"/>
        <v/>
      </c>
      <c r="K498" s="59"/>
      <c r="L4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8" s="10">
        <f>IF(Tableau9[[#This Row],[Qté de lait transformé/jour]]=0,0,BDD!H$3*ROUNDUP(Tableau9[[#This Row],[Qté de lait transformé/jour]]*0.00011/BDD!K$3,0))</f>
        <v>0</v>
      </c>
      <c r="N498" s="16">
        <f t="shared" si="16"/>
        <v>0</v>
      </c>
      <c r="O498" s="29">
        <f>IF(N498=0,0,N498-(IF(Tableau9[[#This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499" spans="1:15" x14ac:dyDescent="0.25">
      <c r="A499" s="58"/>
      <c r="B499" s="59"/>
      <c r="C499" s="59"/>
      <c r="D499" s="65"/>
      <c r="E499" s="59"/>
      <c r="F499" s="59"/>
      <c r="G4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499" s="59"/>
      <c r="I499" s="59"/>
      <c r="J499" s="10" t="str">
        <f t="shared" si="15"/>
        <v/>
      </c>
      <c r="K499" s="59"/>
      <c r="L4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499" s="10">
        <f>IF(Tableau9[[#This Row],[Qté de lait transformé/jour]]=0,0,BDD!H$3*ROUNDUP(Tableau9[[#This Row],[Qté de lait transformé/jour]]*0.00011/BDD!K$3,0))</f>
        <v>0</v>
      </c>
      <c r="N499" s="16">
        <f t="shared" si="16"/>
        <v>0</v>
      </c>
      <c r="O499" s="29">
        <f>IF(N499=0,0,N499-(IF(Tableau9[[#This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0" spans="1:15" x14ac:dyDescent="0.25">
      <c r="A500" s="58"/>
      <c r="B500" s="59"/>
      <c r="C500" s="59"/>
      <c r="D500" s="65"/>
      <c r="E500" s="59"/>
      <c r="F500" s="59"/>
      <c r="G5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0" s="59"/>
      <c r="I500" s="59"/>
      <c r="J500" s="10" t="str">
        <f t="shared" si="15"/>
        <v/>
      </c>
      <c r="K500" s="59"/>
      <c r="L5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0" s="10">
        <f>IF(Tableau9[[#This Row],[Qté de lait transformé/jour]]=0,0,BDD!H$3*ROUNDUP(Tableau9[[#This Row],[Qté de lait transformé/jour]]*0.00011/BDD!K$3,0))</f>
        <v>0</v>
      </c>
      <c r="N500" s="16">
        <f t="shared" si="16"/>
        <v>0</v>
      </c>
      <c r="O500" s="29">
        <f>IF(N500=0,0,N500-(IF(Tableau9[[#This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1" spans="1:15" x14ac:dyDescent="0.25">
      <c r="A501" s="58"/>
      <c r="B501" s="59"/>
      <c r="C501" s="59"/>
      <c r="D501" s="65"/>
      <c r="E501" s="59"/>
      <c r="F501" s="59"/>
      <c r="G5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1" s="59"/>
      <c r="I501" s="59"/>
      <c r="J501" s="10" t="str">
        <f t="shared" si="15"/>
        <v/>
      </c>
      <c r="K501" s="59"/>
      <c r="L5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1" s="10">
        <f>IF(Tableau9[[#This Row],[Qté de lait transformé/jour]]=0,0,BDD!H$3*ROUNDUP(Tableau9[[#This Row],[Qté de lait transformé/jour]]*0.00011/BDD!K$3,0))</f>
        <v>0</v>
      </c>
      <c r="N501" s="16">
        <f t="shared" si="16"/>
        <v>0</v>
      </c>
      <c r="O501" s="29">
        <f>IF(N501=0,0,N501-(IF(Tableau9[[#This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2" spans="1:15" x14ac:dyDescent="0.25">
      <c r="A502" s="58"/>
      <c r="B502" s="59"/>
      <c r="C502" s="59"/>
      <c r="D502" s="65"/>
      <c r="E502" s="59"/>
      <c r="F502" s="59"/>
      <c r="G5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2" s="59"/>
      <c r="I502" s="59"/>
      <c r="J502" s="10" t="str">
        <f t="shared" si="15"/>
        <v/>
      </c>
      <c r="K502" s="59"/>
      <c r="L5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2" s="10">
        <f>IF(Tableau9[[#This Row],[Qté de lait transformé/jour]]=0,0,BDD!H$3*ROUNDUP(Tableau9[[#This Row],[Qté de lait transformé/jour]]*0.00011/BDD!K$3,0))</f>
        <v>0</v>
      </c>
      <c r="N502" s="16">
        <f t="shared" si="16"/>
        <v>0</v>
      </c>
      <c r="O502" s="29">
        <f>IF(N502=0,0,N502-(IF(Tableau9[[#This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3" spans="1:15" x14ac:dyDescent="0.25">
      <c r="A503" s="58"/>
      <c r="B503" s="59"/>
      <c r="C503" s="59"/>
      <c r="D503" s="65"/>
      <c r="E503" s="59"/>
      <c r="F503" s="59"/>
      <c r="G5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3" s="59"/>
      <c r="I503" s="59"/>
      <c r="J503" s="10" t="str">
        <f t="shared" si="15"/>
        <v/>
      </c>
      <c r="K503" s="59"/>
      <c r="L5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3" s="10">
        <f>IF(Tableau9[[#This Row],[Qté de lait transformé/jour]]=0,0,BDD!H$3*ROUNDUP(Tableau9[[#This Row],[Qté de lait transformé/jour]]*0.00011/BDD!K$3,0))</f>
        <v>0</v>
      </c>
      <c r="N503" s="16">
        <f t="shared" si="16"/>
        <v>0</v>
      </c>
      <c r="O503" s="29">
        <f>IF(N503=0,0,N503-(IF(Tableau9[[#This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4" spans="1:15" x14ac:dyDescent="0.25">
      <c r="A504" s="58"/>
      <c r="B504" s="59"/>
      <c r="C504" s="59"/>
      <c r="D504" s="65"/>
      <c r="E504" s="59"/>
      <c r="F504" s="59"/>
      <c r="G5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4" s="59"/>
      <c r="I504" s="59"/>
      <c r="J504" s="10" t="str">
        <f t="shared" si="15"/>
        <v/>
      </c>
      <c r="K504" s="59"/>
      <c r="L5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4" s="10">
        <f>IF(Tableau9[[#This Row],[Qté de lait transformé/jour]]=0,0,BDD!H$3*ROUNDUP(Tableau9[[#This Row],[Qté de lait transformé/jour]]*0.00011/BDD!K$3,0))</f>
        <v>0</v>
      </c>
      <c r="N504" s="16">
        <f t="shared" si="16"/>
        <v>0</v>
      </c>
      <c r="O504" s="29">
        <f>IF(N504=0,0,N504-(IF(Tableau9[[#This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5" spans="1:15" x14ac:dyDescent="0.25">
      <c r="A505" s="58"/>
      <c r="B505" s="59"/>
      <c r="C505" s="59"/>
      <c r="D505" s="65"/>
      <c r="E505" s="59"/>
      <c r="F505" s="59"/>
      <c r="G5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5" s="59"/>
      <c r="I505" s="59"/>
      <c r="J505" s="10" t="str">
        <f t="shared" si="15"/>
        <v/>
      </c>
      <c r="K505" s="59"/>
      <c r="L5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5" s="10">
        <f>IF(Tableau9[[#This Row],[Qté de lait transformé/jour]]=0,0,BDD!H$3*ROUNDUP(Tableau9[[#This Row],[Qté de lait transformé/jour]]*0.00011/BDD!K$3,0))</f>
        <v>0</v>
      </c>
      <c r="N505" s="16">
        <f t="shared" si="16"/>
        <v>0</v>
      </c>
      <c r="O505" s="29">
        <f>IF(N505=0,0,N505-(IF(Tableau9[[#This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6" spans="1:15" x14ac:dyDescent="0.25">
      <c r="A506" s="58"/>
      <c r="B506" s="59"/>
      <c r="C506" s="59"/>
      <c r="D506" s="65"/>
      <c r="E506" s="59"/>
      <c r="F506" s="59"/>
      <c r="G5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6" s="59"/>
      <c r="I506" s="59"/>
      <c r="J506" s="10" t="str">
        <f t="shared" si="15"/>
        <v/>
      </c>
      <c r="K506" s="59"/>
      <c r="L5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6" s="10">
        <f>IF(Tableau9[[#This Row],[Qté de lait transformé/jour]]=0,0,BDD!H$3*ROUNDUP(Tableau9[[#This Row],[Qté de lait transformé/jour]]*0.00011/BDD!K$3,0))</f>
        <v>0</v>
      </c>
      <c r="N506" s="16">
        <f t="shared" si="16"/>
        <v>0</v>
      </c>
      <c r="O506" s="29">
        <f>IF(N506=0,0,N506-(IF(Tableau9[[#This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7" spans="1:15" x14ac:dyDescent="0.25">
      <c r="A507" s="58"/>
      <c r="B507" s="59"/>
      <c r="C507" s="59"/>
      <c r="D507" s="65"/>
      <c r="E507" s="59"/>
      <c r="F507" s="59"/>
      <c r="G5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7" s="59"/>
      <c r="I507" s="59"/>
      <c r="J507" s="10" t="str">
        <f t="shared" si="15"/>
        <v/>
      </c>
      <c r="K507" s="59"/>
      <c r="L5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7" s="10">
        <f>IF(Tableau9[[#This Row],[Qté de lait transformé/jour]]=0,0,BDD!H$3*ROUNDUP(Tableau9[[#This Row],[Qté de lait transformé/jour]]*0.00011/BDD!K$3,0))</f>
        <v>0</v>
      </c>
      <c r="N507" s="16">
        <f t="shared" si="16"/>
        <v>0</v>
      </c>
      <c r="O507" s="29">
        <f>IF(N507=0,0,N507-(IF(Tableau9[[#This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8" spans="1:15" x14ac:dyDescent="0.25">
      <c r="A508" s="58"/>
      <c r="B508" s="59"/>
      <c r="C508" s="59"/>
      <c r="D508" s="65"/>
      <c r="E508" s="59"/>
      <c r="F508" s="59"/>
      <c r="G5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8" s="59"/>
      <c r="I508" s="59"/>
      <c r="J508" s="10" t="str">
        <f t="shared" si="15"/>
        <v/>
      </c>
      <c r="K508" s="59"/>
      <c r="L5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8" s="10">
        <f>IF(Tableau9[[#This Row],[Qté de lait transformé/jour]]=0,0,BDD!H$3*ROUNDUP(Tableau9[[#This Row],[Qté de lait transformé/jour]]*0.00011/BDD!K$3,0))</f>
        <v>0</v>
      </c>
      <c r="N508" s="16">
        <f t="shared" si="16"/>
        <v>0</v>
      </c>
      <c r="O508" s="29">
        <f>IF(N508=0,0,N508-(IF(Tableau9[[#This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09" spans="1:15" x14ac:dyDescent="0.25">
      <c r="A509" s="58"/>
      <c r="B509" s="59"/>
      <c r="C509" s="59"/>
      <c r="D509" s="65"/>
      <c r="E509" s="59"/>
      <c r="F509" s="59"/>
      <c r="G5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09" s="59"/>
      <c r="I509" s="59"/>
      <c r="J509" s="10" t="str">
        <f t="shared" si="15"/>
        <v/>
      </c>
      <c r="K509" s="59"/>
      <c r="L5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09" s="10">
        <f>IF(Tableau9[[#This Row],[Qté de lait transformé/jour]]=0,0,BDD!H$3*ROUNDUP(Tableau9[[#This Row],[Qté de lait transformé/jour]]*0.00011/BDD!K$3,0))</f>
        <v>0</v>
      </c>
      <c r="N509" s="16">
        <f t="shared" si="16"/>
        <v>0</v>
      </c>
      <c r="O509" s="29">
        <f>IF(N509=0,0,N509-(IF(Tableau9[[#This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0" spans="1:15" x14ac:dyDescent="0.25">
      <c r="A510" s="58"/>
      <c r="B510" s="59"/>
      <c r="C510" s="59"/>
      <c r="D510" s="65"/>
      <c r="E510" s="59"/>
      <c r="F510" s="59"/>
      <c r="G5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0" s="59"/>
      <c r="I510" s="59"/>
      <c r="J510" s="10" t="str">
        <f t="shared" si="15"/>
        <v/>
      </c>
      <c r="K510" s="59"/>
      <c r="L5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0" s="10">
        <f>IF(Tableau9[[#This Row],[Qté de lait transformé/jour]]=0,0,BDD!H$3*ROUNDUP(Tableau9[[#This Row],[Qté de lait transformé/jour]]*0.00011/BDD!K$3,0))</f>
        <v>0</v>
      </c>
      <c r="N510" s="16">
        <f t="shared" si="16"/>
        <v>0</v>
      </c>
      <c r="O510" s="29">
        <f>IF(N510=0,0,N510-(IF(Tableau9[[#This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1" spans="1:15" x14ac:dyDescent="0.25">
      <c r="A511" s="58"/>
      <c r="B511" s="59"/>
      <c r="C511" s="59"/>
      <c r="D511" s="65"/>
      <c r="E511" s="59"/>
      <c r="F511" s="59"/>
      <c r="G5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1" s="59"/>
      <c r="I511" s="59"/>
      <c r="J511" s="10" t="str">
        <f t="shared" si="15"/>
        <v/>
      </c>
      <c r="K511" s="59"/>
      <c r="L5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1" s="10">
        <f>IF(Tableau9[[#This Row],[Qté de lait transformé/jour]]=0,0,BDD!H$3*ROUNDUP(Tableau9[[#This Row],[Qté de lait transformé/jour]]*0.00011/BDD!K$3,0))</f>
        <v>0</v>
      </c>
      <c r="N511" s="16">
        <f t="shared" si="16"/>
        <v>0</v>
      </c>
      <c r="O511" s="29">
        <f>IF(N511=0,0,N511-(IF(Tableau9[[#This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2" spans="1:15" x14ac:dyDescent="0.25">
      <c r="A512" s="58"/>
      <c r="B512" s="59"/>
      <c r="C512" s="59"/>
      <c r="D512" s="65"/>
      <c r="E512" s="59"/>
      <c r="F512" s="59"/>
      <c r="G5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2" s="59"/>
      <c r="I512" s="59"/>
      <c r="J512" s="10" t="str">
        <f t="shared" si="15"/>
        <v/>
      </c>
      <c r="K512" s="59"/>
      <c r="L5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2" s="10">
        <f>IF(Tableau9[[#This Row],[Qté de lait transformé/jour]]=0,0,BDD!H$3*ROUNDUP(Tableau9[[#This Row],[Qté de lait transformé/jour]]*0.00011/BDD!K$3,0))</f>
        <v>0</v>
      </c>
      <c r="N512" s="16">
        <f t="shared" si="16"/>
        <v>0</v>
      </c>
      <c r="O512" s="29">
        <f>IF(N512=0,0,N512-(IF(Tableau9[[#This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3" spans="1:15" x14ac:dyDescent="0.25">
      <c r="A513" s="58"/>
      <c r="B513" s="59"/>
      <c r="C513" s="59"/>
      <c r="D513" s="65"/>
      <c r="E513" s="59"/>
      <c r="F513" s="59"/>
      <c r="G5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3" s="59"/>
      <c r="I513" s="59"/>
      <c r="J513" s="10" t="str">
        <f t="shared" si="15"/>
        <v/>
      </c>
      <c r="K513" s="59"/>
      <c r="L5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3" s="10">
        <f>IF(Tableau9[[#This Row],[Qté de lait transformé/jour]]=0,0,BDD!H$3*ROUNDUP(Tableau9[[#This Row],[Qté de lait transformé/jour]]*0.00011/BDD!K$3,0))</f>
        <v>0</v>
      </c>
      <c r="N513" s="16">
        <f t="shared" si="16"/>
        <v>0</v>
      </c>
      <c r="O513" s="29">
        <f>IF(N513=0,0,N513-(IF(Tableau9[[#This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4" spans="1:15" x14ac:dyDescent="0.25">
      <c r="A514" s="58"/>
      <c r="B514" s="59"/>
      <c r="C514" s="59"/>
      <c r="D514" s="65"/>
      <c r="E514" s="59"/>
      <c r="F514" s="59"/>
      <c r="G5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4" s="59"/>
      <c r="I514" s="59"/>
      <c r="J514" s="10" t="str">
        <f t="shared" si="15"/>
        <v/>
      </c>
      <c r="K514" s="59"/>
      <c r="L5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4" s="10">
        <f>IF(Tableau9[[#This Row],[Qté de lait transformé/jour]]=0,0,BDD!H$3*ROUNDUP(Tableau9[[#This Row],[Qté de lait transformé/jour]]*0.00011/BDD!K$3,0))</f>
        <v>0</v>
      </c>
      <c r="N514" s="16">
        <f t="shared" si="16"/>
        <v>0</v>
      </c>
      <c r="O514" s="29">
        <f>IF(N514=0,0,N514-(IF(Tableau9[[#This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5" spans="1:15" x14ac:dyDescent="0.25">
      <c r="A515" s="58"/>
      <c r="B515" s="59"/>
      <c r="C515" s="59"/>
      <c r="D515" s="65"/>
      <c r="E515" s="59"/>
      <c r="F515" s="59"/>
      <c r="G5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5" s="59"/>
      <c r="I515" s="59"/>
      <c r="J515" s="10" t="str">
        <f t="shared" si="15"/>
        <v/>
      </c>
      <c r="K515" s="59"/>
      <c r="L5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5" s="10">
        <f>IF(Tableau9[[#This Row],[Qté de lait transformé/jour]]=0,0,BDD!H$3*ROUNDUP(Tableau9[[#This Row],[Qté de lait transformé/jour]]*0.00011/BDD!K$3,0))</f>
        <v>0</v>
      </c>
      <c r="N515" s="16">
        <f t="shared" si="16"/>
        <v>0</v>
      </c>
      <c r="O515" s="29">
        <f>IF(N515=0,0,N515-(IF(Tableau9[[#This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6" spans="1:15" x14ac:dyDescent="0.25">
      <c r="A516" s="58"/>
      <c r="B516" s="59"/>
      <c r="C516" s="59"/>
      <c r="D516" s="65"/>
      <c r="E516" s="59"/>
      <c r="F516" s="59"/>
      <c r="G5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6" s="59"/>
      <c r="I516" s="59"/>
      <c r="J516" s="10" t="str">
        <f t="shared" si="15"/>
        <v/>
      </c>
      <c r="K516" s="59"/>
      <c r="L5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6" s="10">
        <f>IF(Tableau9[[#This Row],[Qté de lait transformé/jour]]=0,0,BDD!H$3*ROUNDUP(Tableau9[[#This Row],[Qté de lait transformé/jour]]*0.00011/BDD!K$3,0))</f>
        <v>0</v>
      </c>
      <c r="N516" s="16">
        <f t="shared" si="16"/>
        <v>0</v>
      </c>
      <c r="O516" s="29">
        <f>IF(N516=0,0,N516-(IF(Tableau9[[#This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7" spans="1:15" x14ac:dyDescent="0.25">
      <c r="A517" s="58"/>
      <c r="B517" s="59"/>
      <c r="C517" s="59"/>
      <c r="D517" s="65"/>
      <c r="E517" s="59"/>
      <c r="F517" s="59"/>
      <c r="G5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7" s="59"/>
      <c r="I517" s="59"/>
      <c r="J517" s="10" t="str">
        <f t="shared" si="15"/>
        <v/>
      </c>
      <c r="K517" s="59"/>
      <c r="L5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7" s="10">
        <f>IF(Tableau9[[#This Row],[Qté de lait transformé/jour]]=0,0,BDD!H$3*ROUNDUP(Tableau9[[#This Row],[Qté de lait transformé/jour]]*0.00011/BDD!K$3,0))</f>
        <v>0</v>
      </c>
      <c r="N517" s="16">
        <f t="shared" si="16"/>
        <v>0</v>
      </c>
      <c r="O517" s="29">
        <f>IF(N517=0,0,N517-(IF(Tableau9[[#This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8" spans="1:15" x14ac:dyDescent="0.25">
      <c r="A518" s="58"/>
      <c r="B518" s="59"/>
      <c r="C518" s="59"/>
      <c r="D518" s="65"/>
      <c r="E518" s="59"/>
      <c r="F518" s="59"/>
      <c r="G5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8" s="59"/>
      <c r="I518" s="59"/>
      <c r="J518" s="10" t="str">
        <f t="shared" si="15"/>
        <v/>
      </c>
      <c r="K518" s="59"/>
      <c r="L5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8" s="10">
        <f>IF(Tableau9[[#This Row],[Qté de lait transformé/jour]]=0,0,BDD!H$3*ROUNDUP(Tableau9[[#This Row],[Qté de lait transformé/jour]]*0.00011/BDD!K$3,0))</f>
        <v>0</v>
      </c>
      <c r="N518" s="16">
        <f t="shared" si="16"/>
        <v>0</v>
      </c>
      <c r="O518" s="29">
        <f>IF(N518=0,0,N518-(IF(Tableau9[[#This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19" spans="1:15" x14ac:dyDescent="0.25">
      <c r="A519" s="58"/>
      <c r="B519" s="59"/>
      <c r="C519" s="59"/>
      <c r="D519" s="65"/>
      <c r="E519" s="59"/>
      <c r="F519" s="59"/>
      <c r="G5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19" s="59"/>
      <c r="I519" s="59"/>
      <c r="J519" s="10" t="str">
        <f t="shared" si="15"/>
        <v/>
      </c>
      <c r="K519" s="59"/>
      <c r="L5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19" s="10">
        <f>IF(Tableau9[[#This Row],[Qté de lait transformé/jour]]=0,0,BDD!H$3*ROUNDUP(Tableau9[[#This Row],[Qté de lait transformé/jour]]*0.00011/BDD!K$3,0))</f>
        <v>0</v>
      </c>
      <c r="N519" s="16">
        <f t="shared" si="16"/>
        <v>0</v>
      </c>
      <c r="O519" s="29">
        <f>IF(N519=0,0,N519-(IF(Tableau9[[#This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0" spans="1:15" x14ac:dyDescent="0.25">
      <c r="A520" s="58"/>
      <c r="B520" s="59"/>
      <c r="C520" s="59"/>
      <c r="D520" s="65"/>
      <c r="E520" s="59"/>
      <c r="F520" s="59"/>
      <c r="G5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0" s="59"/>
      <c r="I520" s="59"/>
      <c r="J520" s="10" t="str">
        <f t="shared" si="15"/>
        <v/>
      </c>
      <c r="K520" s="59"/>
      <c r="L5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0" s="10">
        <f>IF(Tableau9[[#This Row],[Qté de lait transformé/jour]]=0,0,BDD!H$3*ROUNDUP(Tableau9[[#This Row],[Qté de lait transformé/jour]]*0.00011/BDD!K$3,0))</f>
        <v>0</v>
      </c>
      <c r="N520" s="16">
        <f t="shared" si="16"/>
        <v>0</v>
      </c>
      <c r="O520" s="29">
        <f>IF(N520=0,0,N520-(IF(Tableau9[[#This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1" spans="1:15" x14ac:dyDescent="0.25">
      <c r="A521" s="58"/>
      <c r="B521" s="59"/>
      <c r="C521" s="59"/>
      <c r="D521" s="65"/>
      <c r="E521" s="59"/>
      <c r="F521" s="59"/>
      <c r="G5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1" s="59"/>
      <c r="I521" s="59"/>
      <c r="J521" s="10" t="str">
        <f t="shared" si="15"/>
        <v/>
      </c>
      <c r="K521" s="59"/>
      <c r="L5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1" s="10">
        <f>IF(Tableau9[[#This Row],[Qté de lait transformé/jour]]=0,0,BDD!H$3*ROUNDUP(Tableau9[[#This Row],[Qté de lait transformé/jour]]*0.00011/BDD!K$3,0))</f>
        <v>0</v>
      </c>
      <c r="N521" s="16">
        <f t="shared" si="16"/>
        <v>0</v>
      </c>
      <c r="O521" s="29">
        <f>IF(N521=0,0,N521-(IF(Tableau9[[#This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2" spans="1:15" x14ac:dyDescent="0.25">
      <c r="A522" s="58"/>
      <c r="B522" s="59"/>
      <c r="C522" s="59"/>
      <c r="D522" s="65"/>
      <c r="E522" s="59"/>
      <c r="F522" s="59"/>
      <c r="G5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2" s="59"/>
      <c r="I522" s="59"/>
      <c r="J522" s="10" t="str">
        <f t="shared" si="15"/>
        <v/>
      </c>
      <c r="K522" s="59"/>
      <c r="L5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2" s="10">
        <f>IF(Tableau9[[#This Row],[Qté de lait transformé/jour]]=0,0,BDD!H$3*ROUNDUP(Tableau9[[#This Row],[Qté de lait transformé/jour]]*0.00011/BDD!K$3,0))</f>
        <v>0</v>
      </c>
      <c r="N522" s="16">
        <f t="shared" si="16"/>
        <v>0</v>
      </c>
      <c r="O522" s="29">
        <f>IF(N522=0,0,N522-(IF(Tableau9[[#This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3" spans="1:15" x14ac:dyDescent="0.25">
      <c r="A523" s="58"/>
      <c r="B523" s="59"/>
      <c r="C523" s="59"/>
      <c r="D523" s="65"/>
      <c r="E523" s="59"/>
      <c r="F523" s="59"/>
      <c r="G5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3" s="59"/>
      <c r="I523" s="59"/>
      <c r="J523" s="10" t="str">
        <f t="shared" si="15"/>
        <v/>
      </c>
      <c r="K523" s="59"/>
      <c r="L5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3" s="10">
        <f>IF(Tableau9[[#This Row],[Qté de lait transformé/jour]]=0,0,BDD!H$3*ROUNDUP(Tableau9[[#This Row],[Qté de lait transformé/jour]]*0.00011/BDD!K$3,0))</f>
        <v>0</v>
      </c>
      <c r="N523" s="16">
        <f t="shared" si="16"/>
        <v>0</v>
      </c>
      <c r="O523" s="29">
        <f>IF(N523=0,0,N523-(IF(Tableau9[[#This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4" spans="1:15" x14ac:dyDescent="0.25">
      <c r="A524" s="58"/>
      <c r="B524" s="59"/>
      <c r="C524" s="59"/>
      <c r="D524" s="65"/>
      <c r="E524" s="59"/>
      <c r="F524" s="59"/>
      <c r="G5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4" s="59"/>
      <c r="I524" s="59"/>
      <c r="J524" s="10" t="str">
        <f t="shared" si="15"/>
        <v/>
      </c>
      <c r="K524" s="59"/>
      <c r="L5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4" s="10">
        <f>IF(Tableau9[[#This Row],[Qté de lait transformé/jour]]=0,0,BDD!H$3*ROUNDUP(Tableau9[[#This Row],[Qté de lait transformé/jour]]*0.00011/BDD!K$3,0))</f>
        <v>0</v>
      </c>
      <c r="N524" s="16">
        <f t="shared" si="16"/>
        <v>0</v>
      </c>
      <c r="O524" s="29">
        <f>IF(N524=0,0,N524-(IF(Tableau9[[#This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5" spans="1:15" x14ac:dyDescent="0.25">
      <c r="A525" s="58"/>
      <c r="B525" s="59"/>
      <c r="C525" s="59"/>
      <c r="D525" s="65"/>
      <c r="E525" s="59"/>
      <c r="F525" s="59"/>
      <c r="G5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5" s="59"/>
      <c r="I525" s="59"/>
      <c r="J525" s="10" t="str">
        <f t="shared" ref="J525:J588" si="17">IF(IF(C525="",0,IF(C525="yaourt",H525,IF(OR(C525="poudre de lait",C525="fromage"),H525/0.1,IF(OR(C525="lait UHT",C525="lait pasteurisé"),H525*0.9,""))))=0,"",ROUND((IF(C525="yaourt",H525,IF(OR(C525="poudre de lait",C525="fromage"),H525/0.1,IF(OR(C525="lait UHT",C525="lait pasteurisé"),H525*0.9,"")))/E525),2))</f>
        <v/>
      </c>
      <c r="K525" s="59"/>
      <c r="L5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5" s="10">
        <f>IF(Tableau9[[#This Row],[Qté de lait transformé/jour]]=0,0,BDD!H$3*ROUNDUP(Tableau9[[#This Row],[Qté de lait transformé/jour]]*0.00011/BDD!K$3,0))</f>
        <v>0</v>
      </c>
      <c r="N525" s="16">
        <f t="shared" si="16"/>
        <v>0</v>
      </c>
      <c r="O525" s="29">
        <f>IF(N525=0,0,N525-(IF(Tableau9[[#This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6" spans="1:15" x14ac:dyDescent="0.25">
      <c r="A526" s="58"/>
      <c r="B526" s="59"/>
      <c r="C526" s="59"/>
      <c r="D526" s="65"/>
      <c r="E526" s="59"/>
      <c r="F526" s="59"/>
      <c r="G5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6" s="59"/>
      <c r="I526" s="59"/>
      <c r="J526" s="10" t="str">
        <f t="shared" si="17"/>
        <v/>
      </c>
      <c r="K526" s="59"/>
      <c r="L5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6" s="10">
        <f>IF(Tableau9[[#This Row],[Qté de lait transformé/jour]]=0,0,BDD!H$3*ROUNDUP(Tableau9[[#This Row],[Qté de lait transformé/jour]]*0.00011/BDD!K$3,0))</f>
        <v>0</v>
      </c>
      <c r="N526" s="16">
        <f t="shared" ref="N526:N589" si="18">IF(I526="",0,H526*I526)</f>
        <v>0</v>
      </c>
      <c r="O526" s="29">
        <f>IF(N526=0,0,N526-(IF(Tableau9[[#This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7" spans="1:15" x14ac:dyDescent="0.25">
      <c r="A527" s="58"/>
      <c r="B527" s="59"/>
      <c r="C527" s="59"/>
      <c r="D527" s="65"/>
      <c r="E527" s="59"/>
      <c r="F527" s="59"/>
      <c r="G5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7" s="59"/>
      <c r="I527" s="59"/>
      <c r="J527" s="10" t="str">
        <f t="shared" si="17"/>
        <v/>
      </c>
      <c r="K527" s="59"/>
      <c r="L5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7" s="10">
        <f>IF(Tableau9[[#This Row],[Qté de lait transformé/jour]]=0,0,BDD!H$3*ROUNDUP(Tableau9[[#This Row],[Qté de lait transformé/jour]]*0.00011/BDD!K$3,0))</f>
        <v>0</v>
      </c>
      <c r="N527" s="16">
        <f t="shared" si="18"/>
        <v>0</v>
      </c>
      <c r="O527" s="29">
        <f>IF(N527=0,0,N527-(IF(Tableau9[[#This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8" spans="1:15" x14ac:dyDescent="0.25">
      <c r="A528" s="58"/>
      <c r="B528" s="59"/>
      <c r="C528" s="59"/>
      <c r="D528" s="65"/>
      <c r="E528" s="59"/>
      <c r="F528" s="59"/>
      <c r="G5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8" s="59"/>
      <c r="I528" s="59"/>
      <c r="J528" s="10" t="str">
        <f t="shared" si="17"/>
        <v/>
      </c>
      <c r="K528" s="59"/>
      <c r="L5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8" s="10">
        <f>IF(Tableau9[[#This Row],[Qté de lait transformé/jour]]=0,0,BDD!H$3*ROUNDUP(Tableau9[[#This Row],[Qté de lait transformé/jour]]*0.00011/BDD!K$3,0))</f>
        <v>0</v>
      </c>
      <c r="N528" s="16">
        <f t="shared" si="18"/>
        <v>0</v>
      </c>
      <c r="O528" s="29">
        <f>IF(N528=0,0,N528-(IF(Tableau9[[#This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29" spans="1:15" x14ac:dyDescent="0.25">
      <c r="A529" s="58"/>
      <c r="B529" s="59"/>
      <c r="C529" s="59"/>
      <c r="D529" s="65"/>
      <c r="E529" s="59"/>
      <c r="F529" s="59"/>
      <c r="G5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29" s="59"/>
      <c r="I529" s="59"/>
      <c r="J529" s="10" t="str">
        <f t="shared" si="17"/>
        <v/>
      </c>
      <c r="K529" s="59"/>
      <c r="L5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29" s="10">
        <f>IF(Tableau9[[#This Row],[Qté de lait transformé/jour]]=0,0,BDD!H$3*ROUNDUP(Tableau9[[#This Row],[Qté de lait transformé/jour]]*0.00011/BDD!K$3,0))</f>
        <v>0</v>
      </c>
      <c r="N529" s="16">
        <f t="shared" si="18"/>
        <v>0</v>
      </c>
      <c r="O529" s="29">
        <f>IF(N529=0,0,N529-(IF(Tableau9[[#This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0" spans="1:15" x14ac:dyDescent="0.25">
      <c r="A530" s="58"/>
      <c r="B530" s="59"/>
      <c r="C530" s="59"/>
      <c r="D530" s="65"/>
      <c r="E530" s="59"/>
      <c r="F530" s="59"/>
      <c r="G5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0" s="59"/>
      <c r="I530" s="59"/>
      <c r="J530" s="10" t="str">
        <f t="shared" si="17"/>
        <v/>
      </c>
      <c r="K530" s="59"/>
      <c r="L5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0" s="10">
        <f>IF(Tableau9[[#This Row],[Qté de lait transformé/jour]]=0,0,BDD!H$3*ROUNDUP(Tableau9[[#This Row],[Qté de lait transformé/jour]]*0.00011/BDD!K$3,0))</f>
        <v>0</v>
      </c>
      <c r="N530" s="16">
        <f t="shared" si="18"/>
        <v>0</v>
      </c>
      <c r="O530" s="29">
        <f>IF(N530=0,0,N530-(IF(Tableau9[[#This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1" spans="1:15" x14ac:dyDescent="0.25">
      <c r="A531" s="58"/>
      <c r="B531" s="59"/>
      <c r="C531" s="59"/>
      <c r="D531" s="65"/>
      <c r="E531" s="59"/>
      <c r="F531" s="59"/>
      <c r="G5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1" s="59"/>
      <c r="I531" s="59"/>
      <c r="J531" s="10" t="str">
        <f t="shared" si="17"/>
        <v/>
      </c>
      <c r="K531" s="59"/>
      <c r="L5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1" s="10">
        <f>IF(Tableau9[[#This Row],[Qté de lait transformé/jour]]=0,0,BDD!H$3*ROUNDUP(Tableau9[[#This Row],[Qté de lait transformé/jour]]*0.00011/BDD!K$3,0))</f>
        <v>0</v>
      </c>
      <c r="N531" s="16">
        <f t="shared" si="18"/>
        <v>0</v>
      </c>
      <c r="O531" s="29">
        <f>IF(N531=0,0,N531-(IF(Tableau9[[#This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2" spans="1:15" x14ac:dyDescent="0.25">
      <c r="A532" s="58"/>
      <c r="B532" s="59"/>
      <c r="C532" s="59"/>
      <c r="D532" s="65"/>
      <c r="E532" s="59"/>
      <c r="F532" s="59"/>
      <c r="G5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2" s="59"/>
      <c r="I532" s="59"/>
      <c r="J532" s="10" t="str">
        <f t="shared" si="17"/>
        <v/>
      </c>
      <c r="K532" s="59"/>
      <c r="L5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2" s="10">
        <f>IF(Tableau9[[#This Row],[Qté de lait transformé/jour]]=0,0,BDD!H$3*ROUNDUP(Tableau9[[#This Row],[Qté de lait transformé/jour]]*0.00011/BDD!K$3,0))</f>
        <v>0</v>
      </c>
      <c r="N532" s="16">
        <f t="shared" si="18"/>
        <v>0</v>
      </c>
      <c r="O532" s="29">
        <f>IF(N532=0,0,N532-(IF(Tableau9[[#This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3" spans="1:15" x14ac:dyDescent="0.25">
      <c r="A533" s="58"/>
      <c r="B533" s="59"/>
      <c r="C533" s="59"/>
      <c r="D533" s="65"/>
      <c r="E533" s="59"/>
      <c r="F533" s="59"/>
      <c r="G5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3" s="59"/>
      <c r="I533" s="59"/>
      <c r="J533" s="10" t="str">
        <f t="shared" si="17"/>
        <v/>
      </c>
      <c r="K533" s="59"/>
      <c r="L5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3" s="10">
        <f>IF(Tableau9[[#This Row],[Qté de lait transformé/jour]]=0,0,BDD!H$3*ROUNDUP(Tableau9[[#This Row],[Qté de lait transformé/jour]]*0.00011/BDD!K$3,0))</f>
        <v>0</v>
      </c>
      <c r="N533" s="16">
        <f t="shared" si="18"/>
        <v>0</v>
      </c>
      <c r="O533" s="29">
        <f>IF(N533=0,0,N533-(IF(Tableau9[[#This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4" spans="1:15" x14ac:dyDescent="0.25">
      <c r="A534" s="58"/>
      <c r="B534" s="59"/>
      <c r="C534" s="59"/>
      <c r="D534" s="65"/>
      <c r="E534" s="59"/>
      <c r="F534" s="59"/>
      <c r="G5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4" s="59"/>
      <c r="I534" s="59"/>
      <c r="J534" s="10" t="str">
        <f t="shared" si="17"/>
        <v/>
      </c>
      <c r="K534" s="59"/>
      <c r="L5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4" s="10">
        <f>IF(Tableau9[[#This Row],[Qté de lait transformé/jour]]=0,0,BDD!H$3*ROUNDUP(Tableau9[[#This Row],[Qté de lait transformé/jour]]*0.00011/BDD!K$3,0))</f>
        <v>0</v>
      </c>
      <c r="N534" s="16">
        <f t="shared" si="18"/>
        <v>0</v>
      </c>
      <c r="O534" s="29">
        <f>IF(N534=0,0,N534-(IF(Tableau9[[#This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5" spans="1:15" x14ac:dyDescent="0.25">
      <c r="A535" s="58"/>
      <c r="B535" s="59"/>
      <c r="C535" s="59"/>
      <c r="D535" s="65"/>
      <c r="E535" s="59"/>
      <c r="F535" s="59"/>
      <c r="G5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5" s="59"/>
      <c r="I535" s="59"/>
      <c r="J535" s="10" t="str">
        <f t="shared" si="17"/>
        <v/>
      </c>
      <c r="K535" s="59"/>
      <c r="L5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5" s="10">
        <f>IF(Tableau9[[#This Row],[Qté de lait transformé/jour]]=0,0,BDD!H$3*ROUNDUP(Tableau9[[#This Row],[Qté de lait transformé/jour]]*0.00011/BDD!K$3,0))</f>
        <v>0</v>
      </c>
      <c r="N535" s="16">
        <f t="shared" si="18"/>
        <v>0</v>
      </c>
      <c r="O535" s="29">
        <f>IF(N535=0,0,N535-(IF(Tableau9[[#This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6" spans="1:15" x14ac:dyDescent="0.25">
      <c r="A536" s="58"/>
      <c r="B536" s="59"/>
      <c r="C536" s="59"/>
      <c r="D536" s="65"/>
      <c r="E536" s="59"/>
      <c r="F536" s="59"/>
      <c r="G5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6" s="59"/>
      <c r="I536" s="59"/>
      <c r="J536" s="10" t="str">
        <f t="shared" si="17"/>
        <v/>
      </c>
      <c r="K536" s="59"/>
      <c r="L5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6" s="10">
        <f>IF(Tableau9[[#This Row],[Qté de lait transformé/jour]]=0,0,BDD!H$3*ROUNDUP(Tableau9[[#This Row],[Qté de lait transformé/jour]]*0.00011/BDD!K$3,0))</f>
        <v>0</v>
      </c>
      <c r="N536" s="16">
        <f t="shared" si="18"/>
        <v>0</v>
      </c>
      <c r="O536" s="29">
        <f>IF(N536=0,0,N536-(IF(Tableau9[[#This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7" spans="1:15" x14ac:dyDescent="0.25">
      <c r="A537" s="58"/>
      <c r="B537" s="59"/>
      <c r="C537" s="59"/>
      <c r="D537" s="65"/>
      <c r="E537" s="59"/>
      <c r="F537" s="59"/>
      <c r="G5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7" s="59"/>
      <c r="I537" s="59"/>
      <c r="J537" s="10" t="str">
        <f t="shared" si="17"/>
        <v/>
      </c>
      <c r="K537" s="59"/>
      <c r="L5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7" s="10">
        <f>IF(Tableau9[[#This Row],[Qté de lait transformé/jour]]=0,0,BDD!H$3*ROUNDUP(Tableau9[[#This Row],[Qté de lait transformé/jour]]*0.00011/BDD!K$3,0))</f>
        <v>0</v>
      </c>
      <c r="N537" s="16">
        <f t="shared" si="18"/>
        <v>0</v>
      </c>
      <c r="O537" s="29">
        <f>IF(N537=0,0,N537-(IF(Tableau9[[#This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8" spans="1:15" x14ac:dyDescent="0.25">
      <c r="A538" s="58"/>
      <c r="B538" s="59"/>
      <c r="C538" s="59"/>
      <c r="D538" s="65"/>
      <c r="E538" s="59"/>
      <c r="F538" s="59"/>
      <c r="G5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8" s="59"/>
      <c r="I538" s="59"/>
      <c r="J538" s="10" t="str">
        <f t="shared" si="17"/>
        <v/>
      </c>
      <c r="K538" s="59"/>
      <c r="L5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8" s="10">
        <f>IF(Tableau9[[#This Row],[Qté de lait transformé/jour]]=0,0,BDD!H$3*ROUNDUP(Tableau9[[#This Row],[Qté de lait transformé/jour]]*0.00011/BDD!K$3,0))</f>
        <v>0</v>
      </c>
      <c r="N538" s="16">
        <f t="shared" si="18"/>
        <v>0</v>
      </c>
      <c r="O538" s="29">
        <f>IF(N538=0,0,N538-(IF(Tableau9[[#This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39" spans="1:15" x14ac:dyDescent="0.25">
      <c r="A539" s="58"/>
      <c r="B539" s="59"/>
      <c r="C539" s="59"/>
      <c r="D539" s="65"/>
      <c r="E539" s="59"/>
      <c r="F539" s="59"/>
      <c r="G5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39" s="59"/>
      <c r="I539" s="59"/>
      <c r="J539" s="10" t="str">
        <f t="shared" si="17"/>
        <v/>
      </c>
      <c r="K539" s="59"/>
      <c r="L5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39" s="10">
        <f>IF(Tableau9[[#This Row],[Qté de lait transformé/jour]]=0,0,BDD!H$3*ROUNDUP(Tableau9[[#This Row],[Qté de lait transformé/jour]]*0.00011/BDD!K$3,0))</f>
        <v>0</v>
      </c>
      <c r="N539" s="16">
        <f t="shared" si="18"/>
        <v>0</v>
      </c>
      <c r="O539" s="29">
        <f>IF(N539=0,0,N539-(IF(Tableau9[[#This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0" spans="1:15" x14ac:dyDescent="0.25">
      <c r="A540" s="58"/>
      <c r="B540" s="59"/>
      <c r="C540" s="59"/>
      <c r="D540" s="65"/>
      <c r="E540" s="59"/>
      <c r="F540" s="59"/>
      <c r="G5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0" s="59"/>
      <c r="I540" s="59"/>
      <c r="J540" s="10" t="str">
        <f t="shared" si="17"/>
        <v/>
      </c>
      <c r="K540" s="59"/>
      <c r="L5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0" s="10">
        <f>IF(Tableau9[[#This Row],[Qté de lait transformé/jour]]=0,0,BDD!H$3*ROUNDUP(Tableau9[[#This Row],[Qté de lait transformé/jour]]*0.00011/BDD!K$3,0))</f>
        <v>0</v>
      </c>
      <c r="N540" s="16">
        <f t="shared" si="18"/>
        <v>0</v>
      </c>
      <c r="O540" s="29">
        <f>IF(N540=0,0,N540-(IF(Tableau9[[#This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1" spans="1:15" x14ac:dyDescent="0.25">
      <c r="A541" s="58"/>
      <c r="B541" s="59"/>
      <c r="C541" s="59"/>
      <c r="D541" s="65"/>
      <c r="E541" s="59"/>
      <c r="F541" s="59"/>
      <c r="G5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1" s="59"/>
      <c r="I541" s="59"/>
      <c r="J541" s="10" t="str">
        <f t="shared" si="17"/>
        <v/>
      </c>
      <c r="K541" s="59"/>
      <c r="L5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1" s="10">
        <f>IF(Tableau9[[#This Row],[Qté de lait transformé/jour]]=0,0,BDD!H$3*ROUNDUP(Tableau9[[#This Row],[Qté de lait transformé/jour]]*0.00011/BDD!K$3,0))</f>
        <v>0</v>
      </c>
      <c r="N541" s="16">
        <f t="shared" si="18"/>
        <v>0</v>
      </c>
      <c r="O541" s="29">
        <f>IF(N541=0,0,N541-(IF(Tableau9[[#This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2" spans="1:15" x14ac:dyDescent="0.25">
      <c r="A542" s="58"/>
      <c r="B542" s="59"/>
      <c r="C542" s="59"/>
      <c r="D542" s="65"/>
      <c r="E542" s="59"/>
      <c r="F542" s="59"/>
      <c r="G5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2" s="59"/>
      <c r="I542" s="59"/>
      <c r="J542" s="10" t="str">
        <f t="shared" si="17"/>
        <v/>
      </c>
      <c r="K542" s="59"/>
      <c r="L5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2" s="10">
        <f>IF(Tableau9[[#This Row],[Qté de lait transformé/jour]]=0,0,BDD!H$3*ROUNDUP(Tableau9[[#This Row],[Qté de lait transformé/jour]]*0.00011/BDD!K$3,0))</f>
        <v>0</v>
      </c>
      <c r="N542" s="16">
        <f t="shared" si="18"/>
        <v>0</v>
      </c>
      <c r="O542" s="29">
        <f>IF(N542=0,0,N542-(IF(Tableau9[[#This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3" spans="1:15" x14ac:dyDescent="0.25">
      <c r="A543" s="58"/>
      <c r="B543" s="59"/>
      <c r="C543" s="59"/>
      <c r="D543" s="65"/>
      <c r="E543" s="59"/>
      <c r="F543" s="59"/>
      <c r="G5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3" s="59"/>
      <c r="I543" s="59"/>
      <c r="J543" s="10" t="str">
        <f t="shared" si="17"/>
        <v/>
      </c>
      <c r="K543" s="59"/>
      <c r="L5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3" s="10">
        <f>IF(Tableau9[[#This Row],[Qté de lait transformé/jour]]=0,0,BDD!H$3*ROUNDUP(Tableau9[[#This Row],[Qté de lait transformé/jour]]*0.00011/BDD!K$3,0))</f>
        <v>0</v>
      </c>
      <c r="N543" s="16">
        <f t="shared" si="18"/>
        <v>0</v>
      </c>
      <c r="O543" s="29">
        <f>IF(N543=0,0,N543-(IF(Tableau9[[#This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4" spans="1:15" x14ac:dyDescent="0.25">
      <c r="A544" s="58"/>
      <c r="B544" s="59"/>
      <c r="C544" s="59"/>
      <c r="D544" s="65"/>
      <c r="E544" s="59"/>
      <c r="F544" s="59"/>
      <c r="G5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4" s="59"/>
      <c r="I544" s="59"/>
      <c r="J544" s="10" t="str">
        <f t="shared" si="17"/>
        <v/>
      </c>
      <c r="K544" s="59"/>
      <c r="L5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4" s="10">
        <f>IF(Tableau9[[#This Row],[Qté de lait transformé/jour]]=0,0,BDD!H$3*ROUNDUP(Tableau9[[#This Row],[Qté de lait transformé/jour]]*0.00011/BDD!K$3,0))</f>
        <v>0</v>
      </c>
      <c r="N544" s="16">
        <f t="shared" si="18"/>
        <v>0</v>
      </c>
      <c r="O544" s="29">
        <f>IF(N544=0,0,N544-(IF(Tableau9[[#This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5" spans="1:15" x14ac:dyDescent="0.25">
      <c r="A545" s="58"/>
      <c r="B545" s="59"/>
      <c r="C545" s="59"/>
      <c r="D545" s="65"/>
      <c r="E545" s="59"/>
      <c r="F545" s="59"/>
      <c r="G5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5" s="59"/>
      <c r="I545" s="59"/>
      <c r="J545" s="10" t="str">
        <f t="shared" si="17"/>
        <v/>
      </c>
      <c r="K545" s="59"/>
      <c r="L5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5" s="10">
        <f>IF(Tableau9[[#This Row],[Qté de lait transformé/jour]]=0,0,BDD!H$3*ROUNDUP(Tableau9[[#This Row],[Qté de lait transformé/jour]]*0.00011/BDD!K$3,0))</f>
        <v>0</v>
      </c>
      <c r="N545" s="16">
        <f t="shared" si="18"/>
        <v>0</v>
      </c>
      <c r="O545" s="29">
        <f>IF(N545=0,0,N545-(IF(Tableau9[[#This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6" spans="1:15" x14ac:dyDescent="0.25">
      <c r="A546" s="58"/>
      <c r="B546" s="59"/>
      <c r="C546" s="59"/>
      <c r="D546" s="65"/>
      <c r="E546" s="59"/>
      <c r="F546" s="59"/>
      <c r="G5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6" s="59"/>
      <c r="I546" s="59"/>
      <c r="J546" s="10" t="str">
        <f t="shared" si="17"/>
        <v/>
      </c>
      <c r="K546" s="59"/>
      <c r="L5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6" s="10">
        <f>IF(Tableau9[[#This Row],[Qté de lait transformé/jour]]=0,0,BDD!H$3*ROUNDUP(Tableau9[[#This Row],[Qté de lait transformé/jour]]*0.00011/BDD!K$3,0))</f>
        <v>0</v>
      </c>
      <c r="N546" s="16">
        <f t="shared" si="18"/>
        <v>0</v>
      </c>
      <c r="O546" s="29">
        <f>IF(N546=0,0,N546-(IF(Tableau9[[#This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7" spans="1:15" x14ac:dyDescent="0.25">
      <c r="A547" s="58"/>
      <c r="B547" s="59"/>
      <c r="C547" s="59"/>
      <c r="D547" s="65"/>
      <c r="E547" s="59"/>
      <c r="F547" s="59"/>
      <c r="G5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7" s="59"/>
      <c r="I547" s="59"/>
      <c r="J547" s="10" t="str">
        <f t="shared" si="17"/>
        <v/>
      </c>
      <c r="K547" s="59"/>
      <c r="L5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7" s="10">
        <f>IF(Tableau9[[#This Row],[Qté de lait transformé/jour]]=0,0,BDD!H$3*ROUNDUP(Tableau9[[#This Row],[Qté de lait transformé/jour]]*0.00011/BDD!K$3,0))</f>
        <v>0</v>
      </c>
      <c r="N547" s="16">
        <f t="shared" si="18"/>
        <v>0</v>
      </c>
      <c r="O547" s="29">
        <f>IF(N547=0,0,N547-(IF(Tableau9[[#This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8" spans="1:15" x14ac:dyDescent="0.25">
      <c r="A548" s="58"/>
      <c r="B548" s="59"/>
      <c r="C548" s="59"/>
      <c r="D548" s="65"/>
      <c r="E548" s="59"/>
      <c r="F548" s="59"/>
      <c r="G5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8" s="59"/>
      <c r="I548" s="59"/>
      <c r="J548" s="10" t="str">
        <f t="shared" si="17"/>
        <v/>
      </c>
      <c r="K548" s="59"/>
      <c r="L5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8" s="10">
        <f>IF(Tableau9[[#This Row],[Qté de lait transformé/jour]]=0,0,BDD!H$3*ROUNDUP(Tableau9[[#This Row],[Qté de lait transformé/jour]]*0.00011/BDD!K$3,0))</f>
        <v>0</v>
      </c>
      <c r="N548" s="16">
        <f t="shared" si="18"/>
        <v>0</v>
      </c>
      <c r="O548" s="29">
        <f>IF(N548=0,0,N548-(IF(Tableau9[[#This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49" spans="1:15" x14ac:dyDescent="0.25">
      <c r="A549" s="58"/>
      <c r="B549" s="59"/>
      <c r="C549" s="59"/>
      <c r="D549" s="65"/>
      <c r="E549" s="59"/>
      <c r="F549" s="59"/>
      <c r="G5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49" s="59"/>
      <c r="I549" s="59"/>
      <c r="J549" s="10" t="str">
        <f t="shared" si="17"/>
        <v/>
      </c>
      <c r="K549" s="59"/>
      <c r="L5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49" s="10">
        <f>IF(Tableau9[[#This Row],[Qté de lait transformé/jour]]=0,0,BDD!H$3*ROUNDUP(Tableau9[[#This Row],[Qté de lait transformé/jour]]*0.00011/BDD!K$3,0))</f>
        <v>0</v>
      </c>
      <c r="N549" s="16">
        <f t="shared" si="18"/>
        <v>0</v>
      </c>
      <c r="O549" s="29">
        <f>IF(N549=0,0,N549-(IF(Tableau9[[#This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0" spans="1:15" x14ac:dyDescent="0.25">
      <c r="A550" s="58"/>
      <c r="B550" s="59"/>
      <c r="C550" s="59"/>
      <c r="D550" s="65"/>
      <c r="E550" s="59"/>
      <c r="F550" s="59"/>
      <c r="G5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0" s="59"/>
      <c r="I550" s="59"/>
      <c r="J550" s="10" t="str">
        <f t="shared" si="17"/>
        <v/>
      </c>
      <c r="K550" s="59"/>
      <c r="L5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0" s="10">
        <f>IF(Tableau9[[#This Row],[Qté de lait transformé/jour]]=0,0,BDD!H$3*ROUNDUP(Tableau9[[#This Row],[Qté de lait transformé/jour]]*0.00011/BDD!K$3,0))</f>
        <v>0</v>
      </c>
      <c r="N550" s="16">
        <f t="shared" si="18"/>
        <v>0</v>
      </c>
      <c r="O550" s="29">
        <f>IF(N550=0,0,N550-(IF(Tableau9[[#This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1" spans="1:15" x14ac:dyDescent="0.25">
      <c r="A551" s="58"/>
      <c r="B551" s="59"/>
      <c r="C551" s="59"/>
      <c r="D551" s="65"/>
      <c r="E551" s="59"/>
      <c r="F551" s="59"/>
      <c r="G5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1" s="59"/>
      <c r="I551" s="59"/>
      <c r="J551" s="10" t="str">
        <f t="shared" si="17"/>
        <v/>
      </c>
      <c r="K551" s="59"/>
      <c r="L5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1" s="10">
        <f>IF(Tableau9[[#This Row],[Qté de lait transformé/jour]]=0,0,BDD!H$3*ROUNDUP(Tableau9[[#This Row],[Qté de lait transformé/jour]]*0.00011/BDD!K$3,0))</f>
        <v>0</v>
      </c>
      <c r="N551" s="16">
        <f t="shared" si="18"/>
        <v>0</v>
      </c>
      <c r="O551" s="29">
        <f>IF(N551=0,0,N551-(IF(Tableau9[[#This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2" spans="1:15" x14ac:dyDescent="0.25">
      <c r="A552" s="58"/>
      <c r="B552" s="59"/>
      <c r="C552" s="59"/>
      <c r="D552" s="65"/>
      <c r="E552" s="59"/>
      <c r="F552" s="59"/>
      <c r="G5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2" s="59"/>
      <c r="I552" s="59"/>
      <c r="J552" s="10" t="str">
        <f t="shared" si="17"/>
        <v/>
      </c>
      <c r="K552" s="59"/>
      <c r="L5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2" s="10">
        <f>IF(Tableau9[[#This Row],[Qté de lait transformé/jour]]=0,0,BDD!H$3*ROUNDUP(Tableau9[[#This Row],[Qté de lait transformé/jour]]*0.00011/BDD!K$3,0))</f>
        <v>0</v>
      </c>
      <c r="N552" s="16">
        <f t="shared" si="18"/>
        <v>0</v>
      </c>
      <c r="O552" s="29">
        <f>IF(N552=0,0,N552-(IF(Tableau9[[#This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3" spans="1:15" x14ac:dyDescent="0.25">
      <c r="A553" s="58"/>
      <c r="B553" s="59"/>
      <c r="C553" s="59"/>
      <c r="D553" s="65"/>
      <c r="E553" s="59"/>
      <c r="F553" s="59"/>
      <c r="G5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3" s="59"/>
      <c r="I553" s="59"/>
      <c r="J553" s="10" t="str">
        <f t="shared" si="17"/>
        <v/>
      </c>
      <c r="K553" s="59"/>
      <c r="L5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3" s="10">
        <f>IF(Tableau9[[#This Row],[Qté de lait transformé/jour]]=0,0,BDD!H$3*ROUNDUP(Tableau9[[#This Row],[Qté de lait transformé/jour]]*0.00011/BDD!K$3,0))</f>
        <v>0</v>
      </c>
      <c r="N553" s="16">
        <f t="shared" si="18"/>
        <v>0</v>
      </c>
      <c r="O553" s="29">
        <f>IF(N553=0,0,N553-(IF(Tableau9[[#This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4" spans="1:15" x14ac:dyDescent="0.25">
      <c r="A554" s="58"/>
      <c r="B554" s="59"/>
      <c r="C554" s="59"/>
      <c r="D554" s="65"/>
      <c r="E554" s="59"/>
      <c r="F554" s="59"/>
      <c r="G5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4" s="59"/>
      <c r="I554" s="59"/>
      <c r="J554" s="10" t="str">
        <f t="shared" si="17"/>
        <v/>
      </c>
      <c r="K554" s="59"/>
      <c r="L5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4" s="10">
        <f>IF(Tableau9[[#This Row],[Qté de lait transformé/jour]]=0,0,BDD!H$3*ROUNDUP(Tableau9[[#This Row],[Qté de lait transformé/jour]]*0.00011/BDD!K$3,0))</f>
        <v>0</v>
      </c>
      <c r="N554" s="16">
        <f t="shared" si="18"/>
        <v>0</v>
      </c>
      <c r="O554" s="29">
        <f>IF(N554=0,0,N554-(IF(Tableau9[[#This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5" spans="1:15" x14ac:dyDescent="0.25">
      <c r="A555" s="58"/>
      <c r="B555" s="59"/>
      <c r="C555" s="59"/>
      <c r="D555" s="65"/>
      <c r="E555" s="59"/>
      <c r="F555" s="59"/>
      <c r="G5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5" s="59"/>
      <c r="I555" s="59"/>
      <c r="J555" s="10" t="str">
        <f t="shared" si="17"/>
        <v/>
      </c>
      <c r="K555" s="59"/>
      <c r="L5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5" s="10">
        <f>IF(Tableau9[[#This Row],[Qté de lait transformé/jour]]=0,0,BDD!H$3*ROUNDUP(Tableau9[[#This Row],[Qté de lait transformé/jour]]*0.00011/BDD!K$3,0))</f>
        <v>0</v>
      </c>
      <c r="N555" s="16">
        <f t="shared" si="18"/>
        <v>0</v>
      </c>
      <c r="O555" s="29">
        <f>IF(N555=0,0,N555-(IF(Tableau9[[#This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6" spans="1:15" x14ac:dyDescent="0.25">
      <c r="A556" s="58"/>
      <c r="B556" s="59"/>
      <c r="C556" s="59"/>
      <c r="D556" s="65"/>
      <c r="E556" s="59"/>
      <c r="F556" s="59"/>
      <c r="G5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6" s="59"/>
      <c r="I556" s="59"/>
      <c r="J556" s="10" t="str">
        <f t="shared" si="17"/>
        <v/>
      </c>
      <c r="K556" s="59"/>
      <c r="L5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6" s="10">
        <f>IF(Tableau9[[#This Row],[Qté de lait transformé/jour]]=0,0,BDD!H$3*ROUNDUP(Tableau9[[#This Row],[Qté de lait transformé/jour]]*0.00011/BDD!K$3,0))</f>
        <v>0</v>
      </c>
      <c r="N556" s="16">
        <f t="shared" si="18"/>
        <v>0</v>
      </c>
      <c r="O556" s="29">
        <f>IF(N556=0,0,N556-(IF(Tableau9[[#This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7" spans="1:15" x14ac:dyDescent="0.25">
      <c r="A557" s="58"/>
      <c r="B557" s="59"/>
      <c r="C557" s="59"/>
      <c r="D557" s="65"/>
      <c r="E557" s="59"/>
      <c r="F557" s="59"/>
      <c r="G5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7" s="59"/>
      <c r="I557" s="59"/>
      <c r="J557" s="10" t="str">
        <f t="shared" si="17"/>
        <v/>
      </c>
      <c r="K557" s="59"/>
      <c r="L5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7" s="10">
        <f>IF(Tableau9[[#This Row],[Qté de lait transformé/jour]]=0,0,BDD!H$3*ROUNDUP(Tableau9[[#This Row],[Qté de lait transformé/jour]]*0.00011/BDD!K$3,0))</f>
        <v>0</v>
      </c>
      <c r="N557" s="16">
        <f t="shared" si="18"/>
        <v>0</v>
      </c>
      <c r="O557" s="29">
        <f>IF(N557=0,0,N557-(IF(Tableau9[[#This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8" spans="1:15" x14ac:dyDescent="0.25">
      <c r="A558" s="58"/>
      <c r="B558" s="59"/>
      <c r="C558" s="59"/>
      <c r="D558" s="65"/>
      <c r="E558" s="59"/>
      <c r="F558" s="59"/>
      <c r="G5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8" s="59"/>
      <c r="I558" s="59"/>
      <c r="J558" s="10" t="str">
        <f t="shared" si="17"/>
        <v/>
      </c>
      <c r="K558" s="59"/>
      <c r="L5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8" s="10">
        <f>IF(Tableau9[[#This Row],[Qté de lait transformé/jour]]=0,0,BDD!H$3*ROUNDUP(Tableau9[[#This Row],[Qté de lait transformé/jour]]*0.00011/BDD!K$3,0))</f>
        <v>0</v>
      </c>
      <c r="N558" s="16">
        <f t="shared" si="18"/>
        <v>0</v>
      </c>
      <c r="O558" s="29">
        <f>IF(N558=0,0,N558-(IF(Tableau9[[#This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59" spans="1:15" x14ac:dyDescent="0.25">
      <c r="A559" s="58"/>
      <c r="B559" s="59"/>
      <c r="C559" s="59"/>
      <c r="D559" s="65"/>
      <c r="E559" s="59"/>
      <c r="F559" s="59"/>
      <c r="G5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59" s="59"/>
      <c r="I559" s="59"/>
      <c r="J559" s="10" t="str">
        <f t="shared" si="17"/>
        <v/>
      </c>
      <c r="K559" s="59"/>
      <c r="L5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59" s="10">
        <f>IF(Tableau9[[#This Row],[Qté de lait transformé/jour]]=0,0,BDD!H$3*ROUNDUP(Tableau9[[#This Row],[Qté de lait transformé/jour]]*0.00011/BDD!K$3,0))</f>
        <v>0</v>
      </c>
      <c r="N559" s="16">
        <f t="shared" si="18"/>
        <v>0</v>
      </c>
      <c r="O559" s="29">
        <f>IF(N559=0,0,N559-(IF(Tableau9[[#This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0" spans="1:15" x14ac:dyDescent="0.25">
      <c r="A560" s="58"/>
      <c r="B560" s="59"/>
      <c r="C560" s="59"/>
      <c r="D560" s="65"/>
      <c r="E560" s="59"/>
      <c r="F560" s="59"/>
      <c r="G5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0" s="59"/>
      <c r="I560" s="59"/>
      <c r="J560" s="10" t="str">
        <f t="shared" si="17"/>
        <v/>
      </c>
      <c r="K560" s="59"/>
      <c r="L5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0" s="10">
        <f>IF(Tableau9[[#This Row],[Qté de lait transformé/jour]]=0,0,BDD!H$3*ROUNDUP(Tableau9[[#This Row],[Qté de lait transformé/jour]]*0.00011/BDD!K$3,0))</f>
        <v>0</v>
      </c>
      <c r="N560" s="16">
        <f t="shared" si="18"/>
        <v>0</v>
      </c>
      <c r="O560" s="29">
        <f>IF(N560=0,0,N560-(IF(Tableau9[[#This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1" spans="1:15" x14ac:dyDescent="0.25">
      <c r="A561" s="58"/>
      <c r="B561" s="59"/>
      <c r="C561" s="59"/>
      <c r="D561" s="65"/>
      <c r="E561" s="59"/>
      <c r="F561" s="59"/>
      <c r="G5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1" s="59"/>
      <c r="I561" s="59"/>
      <c r="J561" s="10" t="str">
        <f t="shared" si="17"/>
        <v/>
      </c>
      <c r="K561" s="59"/>
      <c r="L5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1" s="10">
        <f>IF(Tableau9[[#This Row],[Qté de lait transformé/jour]]=0,0,BDD!H$3*ROUNDUP(Tableau9[[#This Row],[Qté de lait transformé/jour]]*0.00011/BDD!K$3,0))</f>
        <v>0</v>
      </c>
      <c r="N561" s="16">
        <f t="shared" si="18"/>
        <v>0</v>
      </c>
      <c r="O561" s="29">
        <f>IF(N561=0,0,N561-(IF(Tableau9[[#This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2" spans="1:15" x14ac:dyDescent="0.25">
      <c r="A562" s="58"/>
      <c r="B562" s="59"/>
      <c r="C562" s="59"/>
      <c r="D562" s="65"/>
      <c r="E562" s="59"/>
      <c r="F562" s="59"/>
      <c r="G5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2" s="59"/>
      <c r="I562" s="59"/>
      <c r="J562" s="10" t="str">
        <f t="shared" si="17"/>
        <v/>
      </c>
      <c r="K562" s="59"/>
      <c r="L5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2" s="10">
        <f>IF(Tableau9[[#This Row],[Qté de lait transformé/jour]]=0,0,BDD!H$3*ROUNDUP(Tableau9[[#This Row],[Qté de lait transformé/jour]]*0.00011/BDD!K$3,0))</f>
        <v>0</v>
      </c>
      <c r="N562" s="16">
        <f t="shared" si="18"/>
        <v>0</v>
      </c>
      <c r="O562" s="29">
        <f>IF(N562=0,0,N562-(IF(Tableau9[[#This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3" spans="1:15" x14ac:dyDescent="0.25">
      <c r="A563" s="58"/>
      <c r="B563" s="59"/>
      <c r="C563" s="59"/>
      <c r="D563" s="65"/>
      <c r="E563" s="59"/>
      <c r="F563" s="59"/>
      <c r="G5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3" s="59"/>
      <c r="I563" s="59"/>
      <c r="J563" s="10" t="str">
        <f t="shared" si="17"/>
        <v/>
      </c>
      <c r="K563" s="59"/>
      <c r="L5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3" s="10">
        <f>IF(Tableau9[[#This Row],[Qté de lait transformé/jour]]=0,0,BDD!H$3*ROUNDUP(Tableau9[[#This Row],[Qté de lait transformé/jour]]*0.00011/BDD!K$3,0))</f>
        <v>0</v>
      </c>
      <c r="N563" s="16">
        <f t="shared" si="18"/>
        <v>0</v>
      </c>
      <c r="O563" s="29">
        <f>IF(N563=0,0,N563-(IF(Tableau9[[#This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4" spans="1:15" x14ac:dyDescent="0.25">
      <c r="A564" s="58"/>
      <c r="B564" s="59"/>
      <c r="C564" s="59"/>
      <c r="D564" s="65"/>
      <c r="E564" s="59"/>
      <c r="F564" s="59"/>
      <c r="G5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4" s="59"/>
      <c r="I564" s="59"/>
      <c r="J564" s="10" t="str">
        <f t="shared" si="17"/>
        <v/>
      </c>
      <c r="K564" s="59"/>
      <c r="L5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4" s="10">
        <f>IF(Tableau9[[#This Row],[Qté de lait transformé/jour]]=0,0,BDD!H$3*ROUNDUP(Tableau9[[#This Row],[Qté de lait transformé/jour]]*0.00011/BDD!K$3,0))</f>
        <v>0</v>
      </c>
      <c r="N564" s="16">
        <f t="shared" si="18"/>
        <v>0</v>
      </c>
      <c r="O564" s="29">
        <f>IF(N564=0,0,N564-(IF(Tableau9[[#This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5" spans="1:15" x14ac:dyDescent="0.25">
      <c r="A565" s="58"/>
      <c r="B565" s="59"/>
      <c r="C565" s="59"/>
      <c r="D565" s="65"/>
      <c r="E565" s="59"/>
      <c r="F565" s="59"/>
      <c r="G5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5" s="59"/>
      <c r="I565" s="59"/>
      <c r="J565" s="10" t="str">
        <f t="shared" si="17"/>
        <v/>
      </c>
      <c r="K565" s="59"/>
      <c r="L5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5" s="10">
        <f>IF(Tableau9[[#This Row],[Qté de lait transformé/jour]]=0,0,BDD!H$3*ROUNDUP(Tableau9[[#This Row],[Qté de lait transformé/jour]]*0.00011/BDD!K$3,0))</f>
        <v>0</v>
      </c>
      <c r="N565" s="16">
        <f t="shared" si="18"/>
        <v>0</v>
      </c>
      <c r="O565" s="29">
        <f>IF(N565=0,0,N565-(IF(Tableau9[[#This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6" spans="1:15" x14ac:dyDescent="0.25">
      <c r="A566" s="58"/>
      <c r="B566" s="59"/>
      <c r="C566" s="59"/>
      <c r="D566" s="65"/>
      <c r="E566" s="59"/>
      <c r="F566" s="59"/>
      <c r="G5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6" s="59"/>
      <c r="I566" s="59"/>
      <c r="J566" s="10" t="str">
        <f t="shared" si="17"/>
        <v/>
      </c>
      <c r="K566" s="59"/>
      <c r="L5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6" s="10">
        <f>IF(Tableau9[[#This Row],[Qté de lait transformé/jour]]=0,0,BDD!H$3*ROUNDUP(Tableau9[[#This Row],[Qté de lait transformé/jour]]*0.00011/BDD!K$3,0))</f>
        <v>0</v>
      </c>
      <c r="N566" s="16">
        <f t="shared" si="18"/>
        <v>0</v>
      </c>
      <c r="O566" s="29">
        <f>IF(N566=0,0,N566-(IF(Tableau9[[#This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7" spans="1:15" x14ac:dyDescent="0.25">
      <c r="A567" s="58"/>
      <c r="B567" s="59"/>
      <c r="C567" s="59"/>
      <c r="D567" s="65"/>
      <c r="E567" s="59"/>
      <c r="F567" s="59"/>
      <c r="G5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7" s="59"/>
      <c r="I567" s="59"/>
      <c r="J567" s="10" t="str">
        <f t="shared" si="17"/>
        <v/>
      </c>
      <c r="K567" s="59"/>
      <c r="L5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7" s="10">
        <f>IF(Tableau9[[#This Row],[Qté de lait transformé/jour]]=0,0,BDD!H$3*ROUNDUP(Tableau9[[#This Row],[Qté de lait transformé/jour]]*0.00011/BDD!K$3,0))</f>
        <v>0</v>
      </c>
      <c r="N567" s="16">
        <f t="shared" si="18"/>
        <v>0</v>
      </c>
      <c r="O567" s="29">
        <f>IF(N567=0,0,N567-(IF(Tableau9[[#This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8" spans="1:15" x14ac:dyDescent="0.25">
      <c r="A568" s="58"/>
      <c r="B568" s="59"/>
      <c r="C568" s="59"/>
      <c r="D568" s="65"/>
      <c r="E568" s="59"/>
      <c r="F568" s="59"/>
      <c r="G5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8" s="59"/>
      <c r="I568" s="59"/>
      <c r="J568" s="10" t="str">
        <f t="shared" si="17"/>
        <v/>
      </c>
      <c r="K568" s="59"/>
      <c r="L5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8" s="10">
        <f>IF(Tableau9[[#This Row],[Qté de lait transformé/jour]]=0,0,BDD!H$3*ROUNDUP(Tableau9[[#This Row],[Qté de lait transformé/jour]]*0.00011/BDD!K$3,0))</f>
        <v>0</v>
      </c>
      <c r="N568" s="16">
        <f t="shared" si="18"/>
        <v>0</v>
      </c>
      <c r="O568" s="29">
        <f>IF(N568=0,0,N568-(IF(Tableau9[[#This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69" spans="1:15" x14ac:dyDescent="0.25">
      <c r="A569" s="58"/>
      <c r="B569" s="59"/>
      <c r="C569" s="59"/>
      <c r="D569" s="65"/>
      <c r="E569" s="59"/>
      <c r="F569" s="59"/>
      <c r="G5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69" s="59"/>
      <c r="I569" s="59"/>
      <c r="J569" s="10" t="str">
        <f t="shared" si="17"/>
        <v/>
      </c>
      <c r="K569" s="59"/>
      <c r="L5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69" s="10">
        <f>IF(Tableau9[[#This Row],[Qté de lait transformé/jour]]=0,0,BDD!H$3*ROUNDUP(Tableau9[[#This Row],[Qté de lait transformé/jour]]*0.00011/BDD!K$3,0))</f>
        <v>0</v>
      </c>
      <c r="N569" s="16">
        <f t="shared" si="18"/>
        <v>0</v>
      </c>
      <c r="O569" s="29">
        <f>IF(N569=0,0,N569-(IF(Tableau9[[#This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0" spans="1:15" x14ac:dyDescent="0.25">
      <c r="A570" s="58"/>
      <c r="B570" s="59"/>
      <c r="C570" s="59"/>
      <c r="D570" s="65"/>
      <c r="E570" s="59"/>
      <c r="F570" s="59"/>
      <c r="G5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0" s="59"/>
      <c r="I570" s="59"/>
      <c r="J570" s="10" t="str">
        <f t="shared" si="17"/>
        <v/>
      </c>
      <c r="K570" s="59"/>
      <c r="L5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0" s="10">
        <f>IF(Tableau9[[#This Row],[Qté de lait transformé/jour]]=0,0,BDD!H$3*ROUNDUP(Tableau9[[#This Row],[Qté de lait transformé/jour]]*0.00011/BDD!K$3,0))</f>
        <v>0</v>
      </c>
      <c r="N570" s="16">
        <f t="shared" si="18"/>
        <v>0</v>
      </c>
      <c r="O570" s="29">
        <f>IF(N570=0,0,N570-(IF(Tableau9[[#This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1" spans="1:15" x14ac:dyDescent="0.25">
      <c r="A571" s="58"/>
      <c r="B571" s="59"/>
      <c r="C571" s="59"/>
      <c r="D571" s="65"/>
      <c r="E571" s="59"/>
      <c r="F571" s="59"/>
      <c r="G5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1" s="59"/>
      <c r="I571" s="59"/>
      <c r="J571" s="10" t="str">
        <f t="shared" si="17"/>
        <v/>
      </c>
      <c r="K571" s="59"/>
      <c r="L5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1" s="10">
        <f>IF(Tableau9[[#This Row],[Qté de lait transformé/jour]]=0,0,BDD!H$3*ROUNDUP(Tableau9[[#This Row],[Qté de lait transformé/jour]]*0.00011/BDD!K$3,0))</f>
        <v>0</v>
      </c>
      <c r="N571" s="16">
        <f t="shared" si="18"/>
        <v>0</v>
      </c>
      <c r="O571" s="29">
        <f>IF(N571=0,0,N571-(IF(Tableau9[[#This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2" spans="1:15" x14ac:dyDescent="0.25">
      <c r="A572" s="58"/>
      <c r="B572" s="59"/>
      <c r="C572" s="59"/>
      <c r="D572" s="65"/>
      <c r="E572" s="59"/>
      <c r="F572" s="59"/>
      <c r="G5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2" s="59"/>
      <c r="I572" s="59"/>
      <c r="J572" s="10" t="str">
        <f t="shared" si="17"/>
        <v/>
      </c>
      <c r="K572" s="59"/>
      <c r="L5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2" s="10">
        <f>IF(Tableau9[[#This Row],[Qté de lait transformé/jour]]=0,0,BDD!H$3*ROUNDUP(Tableau9[[#This Row],[Qté de lait transformé/jour]]*0.00011/BDD!K$3,0))</f>
        <v>0</v>
      </c>
      <c r="N572" s="16">
        <f t="shared" si="18"/>
        <v>0</v>
      </c>
      <c r="O572" s="29">
        <f>IF(N572=0,0,N572-(IF(Tableau9[[#This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3" spans="1:15" x14ac:dyDescent="0.25">
      <c r="A573" s="58"/>
      <c r="B573" s="59"/>
      <c r="C573" s="59"/>
      <c r="D573" s="65"/>
      <c r="E573" s="59"/>
      <c r="F573" s="59"/>
      <c r="G5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3" s="59"/>
      <c r="I573" s="59"/>
      <c r="J573" s="10" t="str">
        <f t="shared" si="17"/>
        <v/>
      </c>
      <c r="K573" s="59"/>
      <c r="L5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3" s="10">
        <f>IF(Tableau9[[#This Row],[Qté de lait transformé/jour]]=0,0,BDD!H$3*ROUNDUP(Tableau9[[#This Row],[Qté de lait transformé/jour]]*0.00011/BDD!K$3,0))</f>
        <v>0</v>
      </c>
      <c r="N573" s="16">
        <f t="shared" si="18"/>
        <v>0</v>
      </c>
      <c r="O573" s="29">
        <f>IF(N573=0,0,N573-(IF(Tableau9[[#This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4" spans="1:15" x14ac:dyDescent="0.25">
      <c r="A574" s="58"/>
      <c r="B574" s="59"/>
      <c r="C574" s="59"/>
      <c r="D574" s="65"/>
      <c r="E574" s="59"/>
      <c r="F574" s="59"/>
      <c r="G5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4" s="59"/>
      <c r="I574" s="59"/>
      <c r="J574" s="10" t="str">
        <f t="shared" si="17"/>
        <v/>
      </c>
      <c r="K574" s="59"/>
      <c r="L5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4" s="10">
        <f>IF(Tableau9[[#This Row],[Qté de lait transformé/jour]]=0,0,BDD!H$3*ROUNDUP(Tableau9[[#This Row],[Qté de lait transformé/jour]]*0.00011/BDD!K$3,0))</f>
        <v>0</v>
      </c>
      <c r="N574" s="16">
        <f t="shared" si="18"/>
        <v>0</v>
      </c>
      <c r="O574" s="29">
        <f>IF(N574=0,0,N574-(IF(Tableau9[[#This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5" spans="1:15" x14ac:dyDescent="0.25">
      <c r="A575" s="58"/>
      <c r="B575" s="59"/>
      <c r="C575" s="59"/>
      <c r="D575" s="65"/>
      <c r="E575" s="59"/>
      <c r="F575" s="59"/>
      <c r="G5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5" s="59"/>
      <c r="I575" s="59"/>
      <c r="J575" s="10" t="str">
        <f t="shared" si="17"/>
        <v/>
      </c>
      <c r="K575" s="59"/>
      <c r="L5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5" s="10">
        <f>IF(Tableau9[[#This Row],[Qté de lait transformé/jour]]=0,0,BDD!H$3*ROUNDUP(Tableau9[[#This Row],[Qté de lait transformé/jour]]*0.00011/BDD!K$3,0))</f>
        <v>0</v>
      </c>
      <c r="N575" s="16">
        <f t="shared" si="18"/>
        <v>0</v>
      </c>
      <c r="O575" s="29">
        <f>IF(N575=0,0,N575-(IF(Tableau9[[#This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6" spans="1:15" x14ac:dyDescent="0.25">
      <c r="A576" s="58"/>
      <c r="B576" s="59"/>
      <c r="C576" s="59"/>
      <c r="D576" s="65"/>
      <c r="E576" s="59"/>
      <c r="F576" s="59"/>
      <c r="G5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6" s="59"/>
      <c r="I576" s="59"/>
      <c r="J576" s="10" t="str">
        <f t="shared" si="17"/>
        <v/>
      </c>
      <c r="K576" s="59"/>
      <c r="L5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6" s="10">
        <f>IF(Tableau9[[#This Row],[Qté de lait transformé/jour]]=0,0,BDD!H$3*ROUNDUP(Tableau9[[#This Row],[Qté de lait transformé/jour]]*0.00011/BDD!K$3,0))</f>
        <v>0</v>
      </c>
      <c r="N576" s="16">
        <f t="shared" si="18"/>
        <v>0</v>
      </c>
      <c r="O576" s="29">
        <f>IF(N576=0,0,N576-(IF(Tableau9[[#This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7" spans="1:15" x14ac:dyDescent="0.25">
      <c r="A577" s="58"/>
      <c r="B577" s="59"/>
      <c r="C577" s="59"/>
      <c r="D577" s="65"/>
      <c r="E577" s="59"/>
      <c r="F577" s="59"/>
      <c r="G5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7" s="59"/>
      <c r="I577" s="59"/>
      <c r="J577" s="10" t="str">
        <f t="shared" si="17"/>
        <v/>
      </c>
      <c r="K577" s="59"/>
      <c r="L5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7" s="10">
        <f>IF(Tableau9[[#This Row],[Qté de lait transformé/jour]]=0,0,BDD!H$3*ROUNDUP(Tableau9[[#This Row],[Qté de lait transformé/jour]]*0.00011/BDD!K$3,0))</f>
        <v>0</v>
      </c>
      <c r="N577" s="16">
        <f t="shared" si="18"/>
        <v>0</v>
      </c>
      <c r="O577" s="29">
        <f>IF(N577=0,0,N577-(IF(Tableau9[[#This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8" spans="1:15" x14ac:dyDescent="0.25">
      <c r="A578" s="58"/>
      <c r="B578" s="59"/>
      <c r="C578" s="59"/>
      <c r="D578" s="65"/>
      <c r="E578" s="59"/>
      <c r="F578" s="59"/>
      <c r="G5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8" s="59"/>
      <c r="I578" s="59"/>
      <c r="J578" s="10" t="str">
        <f t="shared" si="17"/>
        <v/>
      </c>
      <c r="K578" s="59"/>
      <c r="L5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8" s="10">
        <f>IF(Tableau9[[#This Row],[Qté de lait transformé/jour]]=0,0,BDD!H$3*ROUNDUP(Tableau9[[#This Row],[Qté de lait transformé/jour]]*0.00011/BDD!K$3,0))</f>
        <v>0</v>
      </c>
      <c r="N578" s="16">
        <f t="shared" si="18"/>
        <v>0</v>
      </c>
      <c r="O578" s="29">
        <f>IF(N578=0,0,N578-(IF(Tableau9[[#This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79" spans="1:15" x14ac:dyDescent="0.25">
      <c r="A579" s="58"/>
      <c r="B579" s="59"/>
      <c r="C579" s="59"/>
      <c r="D579" s="65"/>
      <c r="E579" s="59"/>
      <c r="F579" s="59"/>
      <c r="G5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79" s="59"/>
      <c r="I579" s="59"/>
      <c r="J579" s="10" t="str">
        <f t="shared" si="17"/>
        <v/>
      </c>
      <c r="K579" s="59"/>
      <c r="L5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79" s="10">
        <f>IF(Tableau9[[#This Row],[Qté de lait transformé/jour]]=0,0,BDD!H$3*ROUNDUP(Tableau9[[#This Row],[Qté de lait transformé/jour]]*0.00011/BDD!K$3,0))</f>
        <v>0</v>
      </c>
      <c r="N579" s="16">
        <f t="shared" si="18"/>
        <v>0</v>
      </c>
      <c r="O579" s="29">
        <f>IF(N579=0,0,N579-(IF(Tableau9[[#This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0" spans="1:15" x14ac:dyDescent="0.25">
      <c r="A580" s="58"/>
      <c r="B580" s="59"/>
      <c r="C580" s="59"/>
      <c r="D580" s="65"/>
      <c r="E580" s="59"/>
      <c r="F580" s="59"/>
      <c r="G5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0" s="59"/>
      <c r="I580" s="59"/>
      <c r="J580" s="10" t="str">
        <f t="shared" si="17"/>
        <v/>
      </c>
      <c r="K580" s="59"/>
      <c r="L5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0" s="10">
        <f>IF(Tableau9[[#This Row],[Qté de lait transformé/jour]]=0,0,BDD!H$3*ROUNDUP(Tableau9[[#This Row],[Qté de lait transformé/jour]]*0.00011/BDD!K$3,0))</f>
        <v>0</v>
      </c>
      <c r="N580" s="16">
        <f t="shared" si="18"/>
        <v>0</v>
      </c>
      <c r="O580" s="29">
        <f>IF(N580=0,0,N580-(IF(Tableau9[[#This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1" spans="1:15" x14ac:dyDescent="0.25">
      <c r="A581" s="58"/>
      <c r="B581" s="59"/>
      <c r="C581" s="59"/>
      <c r="D581" s="65"/>
      <c r="E581" s="59"/>
      <c r="F581" s="59"/>
      <c r="G5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1" s="59"/>
      <c r="I581" s="59"/>
      <c r="J581" s="10" t="str">
        <f t="shared" si="17"/>
        <v/>
      </c>
      <c r="K581" s="59"/>
      <c r="L5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1" s="10">
        <f>IF(Tableau9[[#This Row],[Qté de lait transformé/jour]]=0,0,BDD!H$3*ROUNDUP(Tableau9[[#This Row],[Qté de lait transformé/jour]]*0.00011/BDD!K$3,0))</f>
        <v>0</v>
      </c>
      <c r="N581" s="16">
        <f t="shared" si="18"/>
        <v>0</v>
      </c>
      <c r="O581" s="29">
        <f>IF(N581=0,0,N581-(IF(Tableau9[[#This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2" spans="1:15" x14ac:dyDescent="0.25">
      <c r="A582" s="58"/>
      <c r="B582" s="59"/>
      <c r="C582" s="59"/>
      <c r="D582" s="65"/>
      <c r="E582" s="59"/>
      <c r="F582" s="59"/>
      <c r="G5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2" s="59"/>
      <c r="I582" s="59"/>
      <c r="J582" s="10" t="str">
        <f t="shared" si="17"/>
        <v/>
      </c>
      <c r="K582" s="59"/>
      <c r="L5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2" s="10">
        <f>IF(Tableau9[[#This Row],[Qté de lait transformé/jour]]=0,0,BDD!H$3*ROUNDUP(Tableau9[[#This Row],[Qté de lait transformé/jour]]*0.00011/BDD!K$3,0))</f>
        <v>0</v>
      </c>
      <c r="N582" s="16">
        <f t="shared" si="18"/>
        <v>0</v>
      </c>
      <c r="O582" s="29">
        <f>IF(N582=0,0,N582-(IF(Tableau9[[#This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3" spans="1:15" x14ac:dyDescent="0.25">
      <c r="A583" s="58"/>
      <c r="B583" s="59"/>
      <c r="C583" s="59"/>
      <c r="D583" s="65"/>
      <c r="E583" s="59"/>
      <c r="F583" s="59"/>
      <c r="G5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3" s="59"/>
      <c r="I583" s="59"/>
      <c r="J583" s="10" t="str">
        <f t="shared" si="17"/>
        <v/>
      </c>
      <c r="K583" s="59"/>
      <c r="L5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3" s="10">
        <f>IF(Tableau9[[#This Row],[Qté de lait transformé/jour]]=0,0,BDD!H$3*ROUNDUP(Tableau9[[#This Row],[Qté de lait transformé/jour]]*0.00011/BDD!K$3,0))</f>
        <v>0</v>
      </c>
      <c r="N583" s="16">
        <f t="shared" si="18"/>
        <v>0</v>
      </c>
      <c r="O583" s="29">
        <f>IF(N583=0,0,N583-(IF(Tableau9[[#This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4" spans="1:15" x14ac:dyDescent="0.25">
      <c r="A584" s="58"/>
      <c r="B584" s="59"/>
      <c r="C584" s="59"/>
      <c r="D584" s="65"/>
      <c r="E584" s="59"/>
      <c r="F584" s="59"/>
      <c r="G5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4" s="59"/>
      <c r="I584" s="59"/>
      <c r="J584" s="10" t="str">
        <f t="shared" si="17"/>
        <v/>
      </c>
      <c r="K584" s="59"/>
      <c r="L5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4" s="10">
        <f>IF(Tableau9[[#This Row],[Qté de lait transformé/jour]]=0,0,BDD!H$3*ROUNDUP(Tableau9[[#This Row],[Qté de lait transformé/jour]]*0.00011/BDD!K$3,0))</f>
        <v>0</v>
      </c>
      <c r="N584" s="16">
        <f t="shared" si="18"/>
        <v>0</v>
      </c>
      <c r="O584" s="29">
        <f>IF(N584=0,0,N584-(IF(Tableau9[[#This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5" spans="1:15" x14ac:dyDescent="0.25">
      <c r="A585" s="58"/>
      <c r="B585" s="59"/>
      <c r="C585" s="59"/>
      <c r="D585" s="65"/>
      <c r="E585" s="59"/>
      <c r="F585" s="59"/>
      <c r="G5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5" s="59"/>
      <c r="I585" s="59"/>
      <c r="J585" s="10" t="str">
        <f t="shared" si="17"/>
        <v/>
      </c>
      <c r="K585" s="59"/>
      <c r="L5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5" s="10">
        <f>IF(Tableau9[[#This Row],[Qté de lait transformé/jour]]=0,0,BDD!H$3*ROUNDUP(Tableau9[[#This Row],[Qté de lait transformé/jour]]*0.00011/BDD!K$3,0))</f>
        <v>0</v>
      </c>
      <c r="N585" s="16">
        <f t="shared" si="18"/>
        <v>0</v>
      </c>
      <c r="O585" s="29">
        <f>IF(N585=0,0,N585-(IF(Tableau9[[#This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6" spans="1:15" x14ac:dyDescent="0.25">
      <c r="A586" s="58"/>
      <c r="B586" s="59"/>
      <c r="C586" s="59"/>
      <c r="D586" s="65"/>
      <c r="E586" s="59"/>
      <c r="F586" s="59"/>
      <c r="G5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6" s="59"/>
      <c r="I586" s="59"/>
      <c r="J586" s="10" t="str">
        <f t="shared" si="17"/>
        <v/>
      </c>
      <c r="K586" s="59"/>
      <c r="L5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6" s="10">
        <f>IF(Tableau9[[#This Row],[Qté de lait transformé/jour]]=0,0,BDD!H$3*ROUNDUP(Tableau9[[#This Row],[Qté de lait transformé/jour]]*0.00011/BDD!K$3,0))</f>
        <v>0</v>
      </c>
      <c r="N586" s="16">
        <f t="shared" si="18"/>
        <v>0</v>
      </c>
      <c r="O586" s="29">
        <f>IF(N586=0,0,N586-(IF(Tableau9[[#This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7" spans="1:15" x14ac:dyDescent="0.25">
      <c r="A587" s="58"/>
      <c r="B587" s="59"/>
      <c r="C587" s="59"/>
      <c r="D587" s="65"/>
      <c r="E587" s="59"/>
      <c r="F587" s="59"/>
      <c r="G5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7" s="59"/>
      <c r="I587" s="59"/>
      <c r="J587" s="10" t="str">
        <f t="shared" si="17"/>
        <v/>
      </c>
      <c r="K587" s="59"/>
      <c r="L5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7" s="10">
        <f>IF(Tableau9[[#This Row],[Qté de lait transformé/jour]]=0,0,BDD!H$3*ROUNDUP(Tableau9[[#This Row],[Qté de lait transformé/jour]]*0.00011/BDD!K$3,0))</f>
        <v>0</v>
      </c>
      <c r="N587" s="16">
        <f t="shared" si="18"/>
        <v>0</v>
      </c>
      <c r="O587" s="29">
        <f>IF(N587=0,0,N587-(IF(Tableau9[[#This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8" spans="1:15" x14ac:dyDescent="0.25">
      <c r="A588" s="58"/>
      <c r="B588" s="59"/>
      <c r="C588" s="59"/>
      <c r="D588" s="65"/>
      <c r="E588" s="59"/>
      <c r="F588" s="59"/>
      <c r="G5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8" s="59"/>
      <c r="I588" s="59"/>
      <c r="J588" s="10" t="str">
        <f t="shared" si="17"/>
        <v/>
      </c>
      <c r="K588" s="59"/>
      <c r="L5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8" s="10">
        <f>IF(Tableau9[[#This Row],[Qté de lait transformé/jour]]=0,0,BDD!H$3*ROUNDUP(Tableau9[[#This Row],[Qté de lait transformé/jour]]*0.00011/BDD!K$3,0))</f>
        <v>0</v>
      </c>
      <c r="N588" s="16">
        <f t="shared" si="18"/>
        <v>0</v>
      </c>
      <c r="O588" s="29">
        <f>IF(N588=0,0,N588-(IF(Tableau9[[#This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89" spans="1:15" x14ac:dyDescent="0.25">
      <c r="A589" s="58"/>
      <c r="B589" s="59"/>
      <c r="C589" s="59"/>
      <c r="D589" s="65"/>
      <c r="E589" s="59"/>
      <c r="F589" s="59"/>
      <c r="G5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89" s="59"/>
      <c r="I589" s="59"/>
      <c r="J589" s="10" t="str">
        <f t="shared" ref="J589:J652" si="19">IF(IF(C589="",0,IF(C589="yaourt",H589,IF(OR(C589="poudre de lait",C589="fromage"),H589/0.1,IF(OR(C589="lait UHT",C589="lait pasteurisé"),H589*0.9,""))))=0,"",ROUND((IF(C589="yaourt",H589,IF(OR(C589="poudre de lait",C589="fromage"),H589/0.1,IF(OR(C589="lait UHT",C589="lait pasteurisé"),H589*0.9,"")))/E589),2))</f>
        <v/>
      </c>
      <c r="K589" s="59"/>
      <c r="L5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89" s="10">
        <f>IF(Tableau9[[#This Row],[Qté de lait transformé/jour]]=0,0,BDD!H$3*ROUNDUP(Tableau9[[#This Row],[Qté de lait transformé/jour]]*0.00011/BDD!K$3,0))</f>
        <v>0</v>
      </c>
      <c r="N589" s="16">
        <f t="shared" si="18"/>
        <v>0</v>
      </c>
      <c r="O589" s="29">
        <f>IF(N589=0,0,N589-(IF(Tableau9[[#This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0" spans="1:15" x14ac:dyDescent="0.25">
      <c r="A590" s="58"/>
      <c r="B590" s="59"/>
      <c r="C590" s="59"/>
      <c r="D590" s="65"/>
      <c r="E590" s="59"/>
      <c r="F590" s="59"/>
      <c r="G5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0" s="59"/>
      <c r="I590" s="59"/>
      <c r="J590" s="10" t="str">
        <f t="shared" si="19"/>
        <v/>
      </c>
      <c r="K590" s="59"/>
      <c r="L5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0" s="10">
        <f>IF(Tableau9[[#This Row],[Qté de lait transformé/jour]]=0,0,BDD!H$3*ROUNDUP(Tableau9[[#This Row],[Qté de lait transformé/jour]]*0.00011/BDD!K$3,0))</f>
        <v>0</v>
      </c>
      <c r="N590" s="16">
        <f t="shared" ref="N590:N653" si="20">IF(I590="",0,H590*I590)</f>
        <v>0</v>
      </c>
      <c r="O590" s="29">
        <f>IF(N590=0,0,N590-(IF(Tableau9[[#This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1" spans="1:15" x14ac:dyDescent="0.25">
      <c r="A591" s="58"/>
      <c r="B591" s="59"/>
      <c r="C591" s="59"/>
      <c r="D591" s="65"/>
      <c r="E591" s="59"/>
      <c r="F591" s="59"/>
      <c r="G5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1" s="59"/>
      <c r="I591" s="59"/>
      <c r="J591" s="10" t="str">
        <f t="shared" si="19"/>
        <v/>
      </c>
      <c r="K591" s="59"/>
      <c r="L5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1" s="10">
        <f>IF(Tableau9[[#This Row],[Qté de lait transformé/jour]]=0,0,BDD!H$3*ROUNDUP(Tableau9[[#This Row],[Qté de lait transformé/jour]]*0.00011/BDD!K$3,0))</f>
        <v>0</v>
      </c>
      <c r="N591" s="16">
        <f t="shared" si="20"/>
        <v>0</v>
      </c>
      <c r="O591" s="29">
        <f>IF(N591=0,0,N591-(IF(Tableau9[[#This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2" spans="1:15" x14ac:dyDescent="0.25">
      <c r="A592" s="58"/>
      <c r="B592" s="59"/>
      <c r="C592" s="59"/>
      <c r="D592" s="65"/>
      <c r="E592" s="59"/>
      <c r="F592" s="59"/>
      <c r="G5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2" s="59"/>
      <c r="I592" s="59"/>
      <c r="J592" s="10" t="str">
        <f t="shared" si="19"/>
        <v/>
      </c>
      <c r="K592" s="59"/>
      <c r="L5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2" s="10">
        <f>IF(Tableau9[[#This Row],[Qté de lait transformé/jour]]=0,0,BDD!H$3*ROUNDUP(Tableau9[[#This Row],[Qté de lait transformé/jour]]*0.00011/BDD!K$3,0))</f>
        <v>0</v>
      </c>
      <c r="N592" s="16">
        <f t="shared" si="20"/>
        <v>0</v>
      </c>
      <c r="O592" s="29">
        <f>IF(N592=0,0,N592-(IF(Tableau9[[#This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3" spans="1:15" x14ac:dyDescent="0.25">
      <c r="A593" s="58"/>
      <c r="B593" s="59"/>
      <c r="C593" s="59"/>
      <c r="D593" s="65"/>
      <c r="E593" s="59"/>
      <c r="F593" s="59"/>
      <c r="G5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3" s="59"/>
      <c r="I593" s="59"/>
      <c r="J593" s="10" t="str">
        <f t="shared" si="19"/>
        <v/>
      </c>
      <c r="K593" s="59"/>
      <c r="L5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3" s="10">
        <f>IF(Tableau9[[#This Row],[Qté de lait transformé/jour]]=0,0,BDD!H$3*ROUNDUP(Tableau9[[#This Row],[Qté de lait transformé/jour]]*0.00011/BDD!K$3,0))</f>
        <v>0</v>
      </c>
      <c r="N593" s="16">
        <f t="shared" si="20"/>
        <v>0</v>
      </c>
      <c r="O593" s="29">
        <f>IF(N593=0,0,N593-(IF(Tableau9[[#This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4" spans="1:15" x14ac:dyDescent="0.25">
      <c r="A594" s="58"/>
      <c r="B594" s="59"/>
      <c r="C594" s="59"/>
      <c r="D594" s="65"/>
      <c r="E594" s="59"/>
      <c r="F594" s="59"/>
      <c r="G5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4" s="59"/>
      <c r="I594" s="59"/>
      <c r="J594" s="10" t="str">
        <f t="shared" si="19"/>
        <v/>
      </c>
      <c r="K594" s="59"/>
      <c r="L5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4" s="10">
        <f>IF(Tableau9[[#This Row],[Qté de lait transformé/jour]]=0,0,BDD!H$3*ROUNDUP(Tableau9[[#This Row],[Qté de lait transformé/jour]]*0.00011/BDD!K$3,0))</f>
        <v>0</v>
      </c>
      <c r="N594" s="16">
        <f t="shared" si="20"/>
        <v>0</v>
      </c>
      <c r="O594" s="29">
        <f>IF(N594=0,0,N594-(IF(Tableau9[[#This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5" spans="1:15" x14ac:dyDescent="0.25">
      <c r="A595" s="58"/>
      <c r="B595" s="59"/>
      <c r="C595" s="59"/>
      <c r="D595" s="65"/>
      <c r="E595" s="59"/>
      <c r="F595" s="59"/>
      <c r="G5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5" s="59"/>
      <c r="I595" s="59"/>
      <c r="J595" s="10" t="str">
        <f t="shared" si="19"/>
        <v/>
      </c>
      <c r="K595" s="59"/>
      <c r="L5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5" s="10">
        <f>IF(Tableau9[[#This Row],[Qté de lait transformé/jour]]=0,0,BDD!H$3*ROUNDUP(Tableau9[[#This Row],[Qté de lait transformé/jour]]*0.00011/BDD!K$3,0))</f>
        <v>0</v>
      </c>
      <c r="N595" s="16">
        <f t="shared" si="20"/>
        <v>0</v>
      </c>
      <c r="O595" s="29">
        <f>IF(N595=0,0,N595-(IF(Tableau9[[#This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6" spans="1:15" x14ac:dyDescent="0.25">
      <c r="A596" s="58"/>
      <c r="B596" s="59"/>
      <c r="C596" s="59"/>
      <c r="D596" s="65"/>
      <c r="E596" s="59"/>
      <c r="F596" s="59"/>
      <c r="G5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6" s="59"/>
      <c r="I596" s="59"/>
      <c r="J596" s="10" t="str">
        <f t="shared" si="19"/>
        <v/>
      </c>
      <c r="K596" s="59"/>
      <c r="L5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6" s="10">
        <f>IF(Tableau9[[#This Row],[Qté de lait transformé/jour]]=0,0,BDD!H$3*ROUNDUP(Tableau9[[#This Row],[Qté de lait transformé/jour]]*0.00011/BDD!K$3,0))</f>
        <v>0</v>
      </c>
      <c r="N596" s="16">
        <f t="shared" si="20"/>
        <v>0</v>
      </c>
      <c r="O596" s="29">
        <f>IF(N596=0,0,N596-(IF(Tableau9[[#This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7" spans="1:15" x14ac:dyDescent="0.25">
      <c r="A597" s="58"/>
      <c r="B597" s="59"/>
      <c r="C597" s="59"/>
      <c r="D597" s="65"/>
      <c r="E597" s="59"/>
      <c r="F597" s="59"/>
      <c r="G5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7" s="59"/>
      <c r="I597" s="59"/>
      <c r="J597" s="10" t="str">
        <f t="shared" si="19"/>
        <v/>
      </c>
      <c r="K597" s="59"/>
      <c r="L5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7" s="10">
        <f>IF(Tableau9[[#This Row],[Qté de lait transformé/jour]]=0,0,BDD!H$3*ROUNDUP(Tableau9[[#This Row],[Qté de lait transformé/jour]]*0.00011/BDD!K$3,0))</f>
        <v>0</v>
      </c>
      <c r="N597" s="16">
        <f t="shared" si="20"/>
        <v>0</v>
      </c>
      <c r="O597" s="29">
        <f>IF(N597=0,0,N597-(IF(Tableau9[[#This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8" spans="1:15" x14ac:dyDescent="0.25">
      <c r="A598" s="58"/>
      <c r="B598" s="59"/>
      <c r="C598" s="59"/>
      <c r="D598" s="65"/>
      <c r="E598" s="59"/>
      <c r="F598" s="59"/>
      <c r="G5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8" s="59"/>
      <c r="I598" s="59"/>
      <c r="J598" s="10" t="str">
        <f t="shared" si="19"/>
        <v/>
      </c>
      <c r="K598" s="59"/>
      <c r="L5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8" s="10">
        <f>IF(Tableau9[[#This Row],[Qté de lait transformé/jour]]=0,0,BDD!H$3*ROUNDUP(Tableau9[[#This Row],[Qté de lait transformé/jour]]*0.00011/BDD!K$3,0))</f>
        <v>0</v>
      </c>
      <c r="N598" s="16">
        <f t="shared" si="20"/>
        <v>0</v>
      </c>
      <c r="O598" s="29">
        <f>IF(N598=0,0,N598-(IF(Tableau9[[#This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599" spans="1:15" x14ac:dyDescent="0.25">
      <c r="A599" s="58"/>
      <c r="B599" s="59"/>
      <c r="C599" s="59"/>
      <c r="D599" s="65"/>
      <c r="E599" s="59"/>
      <c r="F599" s="59"/>
      <c r="G5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599" s="59"/>
      <c r="I599" s="59"/>
      <c r="J599" s="10" t="str">
        <f t="shared" si="19"/>
        <v/>
      </c>
      <c r="K599" s="59"/>
      <c r="L5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599" s="10">
        <f>IF(Tableau9[[#This Row],[Qté de lait transformé/jour]]=0,0,BDD!H$3*ROUNDUP(Tableau9[[#This Row],[Qté de lait transformé/jour]]*0.00011/BDD!K$3,0))</f>
        <v>0</v>
      </c>
      <c r="N599" s="16">
        <f t="shared" si="20"/>
        <v>0</v>
      </c>
      <c r="O599" s="29">
        <f>IF(N599=0,0,N599-(IF(Tableau9[[#This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0" spans="1:15" x14ac:dyDescent="0.25">
      <c r="A600" s="58"/>
      <c r="B600" s="59"/>
      <c r="C600" s="59"/>
      <c r="D600" s="65"/>
      <c r="E600" s="59"/>
      <c r="F600" s="59"/>
      <c r="G6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0" s="59"/>
      <c r="I600" s="59"/>
      <c r="J600" s="10" t="str">
        <f t="shared" si="19"/>
        <v/>
      </c>
      <c r="K600" s="59"/>
      <c r="L6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0" s="10">
        <f>IF(Tableau9[[#This Row],[Qté de lait transformé/jour]]=0,0,BDD!H$3*ROUNDUP(Tableau9[[#This Row],[Qté de lait transformé/jour]]*0.00011/BDD!K$3,0))</f>
        <v>0</v>
      </c>
      <c r="N600" s="16">
        <f t="shared" si="20"/>
        <v>0</v>
      </c>
      <c r="O600" s="29">
        <f>IF(N600=0,0,N600-(IF(Tableau9[[#This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1" spans="1:15" x14ac:dyDescent="0.25">
      <c r="A601" s="58"/>
      <c r="B601" s="59"/>
      <c r="C601" s="59"/>
      <c r="D601" s="65"/>
      <c r="E601" s="59"/>
      <c r="F601" s="59"/>
      <c r="G6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1" s="59"/>
      <c r="I601" s="59"/>
      <c r="J601" s="10" t="str">
        <f t="shared" si="19"/>
        <v/>
      </c>
      <c r="K601" s="59"/>
      <c r="L6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1" s="10">
        <f>IF(Tableau9[[#This Row],[Qté de lait transformé/jour]]=0,0,BDD!H$3*ROUNDUP(Tableau9[[#This Row],[Qté de lait transformé/jour]]*0.00011/BDD!K$3,0))</f>
        <v>0</v>
      </c>
      <c r="N601" s="16">
        <f t="shared" si="20"/>
        <v>0</v>
      </c>
      <c r="O601" s="29">
        <f>IF(N601=0,0,N601-(IF(Tableau9[[#This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2" spans="1:15" x14ac:dyDescent="0.25">
      <c r="A602" s="58"/>
      <c r="B602" s="59"/>
      <c r="C602" s="59"/>
      <c r="D602" s="65"/>
      <c r="E602" s="59"/>
      <c r="F602" s="59"/>
      <c r="G6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2" s="59"/>
      <c r="I602" s="59"/>
      <c r="J602" s="10" t="str">
        <f t="shared" si="19"/>
        <v/>
      </c>
      <c r="K602" s="59"/>
      <c r="L6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2" s="10">
        <f>IF(Tableau9[[#This Row],[Qté de lait transformé/jour]]=0,0,BDD!H$3*ROUNDUP(Tableau9[[#This Row],[Qté de lait transformé/jour]]*0.00011/BDD!K$3,0))</f>
        <v>0</v>
      </c>
      <c r="N602" s="16">
        <f t="shared" si="20"/>
        <v>0</v>
      </c>
      <c r="O602" s="29">
        <f>IF(N602=0,0,N602-(IF(Tableau9[[#This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3" spans="1:15" x14ac:dyDescent="0.25">
      <c r="A603" s="58"/>
      <c r="B603" s="59"/>
      <c r="C603" s="59"/>
      <c r="D603" s="65"/>
      <c r="E603" s="59"/>
      <c r="F603" s="59"/>
      <c r="G6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3" s="59"/>
      <c r="I603" s="59"/>
      <c r="J603" s="10" t="str">
        <f t="shared" si="19"/>
        <v/>
      </c>
      <c r="K603" s="59"/>
      <c r="L6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3" s="10">
        <f>IF(Tableau9[[#This Row],[Qté de lait transformé/jour]]=0,0,BDD!H$3*ROUNDUP(Tableau9[[#This Row],[Qté de lait transformé/jour]]*0.00011/BDD!K$3,0))</f>
        <v>0</v>
      </c>
      <c r="N603" s="16">
        <f t="shared" si="20"/>
        <v>0</v>
      </c>
      <c r="O603" s="29">
        <f>IF(N603=0,0,N603-(IF(Tableau9[[#This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4" spans="1:15" x14ac:dyDescent="0.25">
      <c r="A604" s="58"/>
      <c r="B604" s="59"/>
      <c r="C604" s="59"/>
      <c r="D604" s="65"/>
      <c r="E604" s="59"/>
      <c r="F604" s="59"/>
      <c r="G6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4" s="59"/>
      <c r="I604" s="59"/>
      <c r="J604" s="10" t="str">
        <f t="shared" si="19"/>
        <v/>
      </c>
      <c r="K604" s="59"/>
      <c r="L6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4" s="10">
        <f>IF(Tableau9[[#This Row],[Qté de lait transformé/jour]]=0,0,BDD!H$3*ROUNDUP(Tableau9[[#This Row],[Qté de lait transformé/jour]]*0.00011/BDD!K$3,0))</f>
        <v>0</v>
      </c>
      <c r="N604" s="16">
        <f t="shared" si="20"/>
        <v>0</v>
      </c>
      <c r="O604" s="29">
        <f>IF(N604=0,0,N604-(IF(Tableau9[[#This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5" spans="1:15" x14ac:dyDescent="0.25">
      <c r="A605" s="58"/>
      <c r="B605" s="59"/>
      <c r="C605" s="59"/>
      <c r="D605" s="65"/>
      <c r="E605" s="59"/>
      <c r="F605" s="59"/>
      <c r="G6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5" s="59"/>
      <c r="I605" s="59"/>
      <c r="J605" s="10" t="str">
        <f t="shared" si="19"/>
        <v/>
      </c>
      <c r="K605" s="59"/>
      <c r="L6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5" s="10">
        <f>IF(Tableau9[[#This Row],[Qté de lait transformé/jour]]=0,0,BDD!H$3*ROUNDUP(Tableau9[[#This Row],[Qté de lait transformé/jour]]*0.00011/BDD!K$3,0))</f>
        <v>0</v>
      </c>
      <c r="N605" s="16">
        <f t="shared" si="20"/>
        <v>0</v>
      </c>
      <c r="O605" s="29">
        <f>IF(N605=0,0,N605-(IF(Tableau9[[#This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6" spans="1:15" x14ac:dyDescent="0.25">
      <c r="A606" s="58"/>
      <c r="B606" s="59"/>
      <c r="C606" s="59"/>
      <c r="D606" s="65"/>
      <c r="E606" s="59"/>
      <c r="F606" s="59"/>
      <c r="G6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6" s="59"/>
      <c r="I606" s="59"/>
      <c r="J606" s="10" t="str">
        <f t="shared" si="19"/>
        <v/>
      </c>
      <c r="K606" s="59"/>
      <c r="L6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6" s="10">
        <f>IF(Tableau9[[#This Row],[Qté de lait transformé/jour]]=0,0,BDD!H$3*ROUNDUP(Tableau9[[#This Row],[Qté de lait transformé/jour]]*0.00011/BDD!K$3,0))</f>
        <v>0</v>
      </c>
      <c r="N606" s="16">
        <f t="shared" si="20"/>
        <v>0</v>
      </c>
      <c r="O606" s="29">
        <f>IF(N606=0,0,N606-(IF(Tableau9[[#This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7" spans="1:15" x14ac:dyDescent="0.25">
      <c r="A607" s="58"/>
      <c r="B607" s="59"/>
      <c r="C607" s="59"/>
      <c r="D607" s="65"/>
      <c r="E607" s="59"/>
      <c r="F607" s="59"/>
      <c r="G6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7" s="59"/>
      <c r="I607" s="59"/>
      <c r="J607" s="10" t="str">
        <f t="shared" si="19"/>
        <v/>
      </c>
      <c r="K607" s="59"/>
      <c r="L6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7" s="10">
        <f>IF(Tableau9[[#This Row],[Qté de lait transformé/jour]]=0,0,BDD!H$3*ROUNDUP(Tableau9[[#This Row],[Qté de lait transformé/jour]]*0.00011/BDD!K$3,0))</f>
        <v>0</v>
      </c>
      <c r="N607" s="16">
        <f t="shared" si="20"/>
        <v>0</v>
      </c>
      <c r="O607" s="29">
        <f>IF(N607=0,0,N607-(IF(Tableau9[[#This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8" spans="1:15" x14ac:dyDescent="0.25">
      <c r="A608" s="58"/>
      <c r="B608" s="59"/>
      <c r="C608" s="59"/>
      <c r="D608" s="65"/>
      <c r="E608" s="59"/>
      <c r="F608" s="59"/>
      <c r="G6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8" s="59"/>
      <c r="I608" s="59"/>
      <c r="J608" s="10" t="str">
        <f t="shared" si="19"/>
        <v/>
      </c>
      <c r="K608" s="59"/>
      <c r="L6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8" s="10">
        <f>IF(Tableau9[[#This Row],[Qté de lait transformé/jour]]=0,0,BDD!H$3*ROUNDUP(Tableau9[[#This Row],[Qté de lait transformé/jour]]*0.00011/BDD!K$3,0))</f>
        <v>0</v>
      </c>
      <c r="N608" s="16">
        <f t="shared" si="20"/>
        <v>0</v>
      </c>
      <c r="O608" s="29">
        <f>IF(N608=0,0,N608-(IF(Tableau9[[#This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09" spans="1:15" x14ac:dyDescent="0.25">
      <c r="A609" s="58"/>
      <c r="B609" s="59"/>
      <c r="C609" s="59"/>
      <c r="D609" s="65"/>
      <c r="E609" s="59"/>
      <c r="F609" s="59"/>
      <c r="G6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09" s="59"/>
      <c r="I609" s="59"/>
      <c r="J609" s="10" t="str">
        <f t="shared" si="19"/>
        <v/>
      </c>
      <c r="K609" s="59"/>
      <c r="L6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09" s="10">
        <f>IF(Tableau9[[#This Row],[Qté de lait transformé/jour]]=0,0,BDD!H$3*ROUNDUP(Tableau9[[#This Row],[Qté de lait transformé/jour]]*0.00011/BDD!K$3,0))</f>
        <v>0</v>
      </c>
      <c r="N609" s="16">
        <f t="shared" si="20"/>
        <v>0</v>
      </c>
      <c r="O609" s="29">
        <f>IF(N609=0,0,N609-(IF(Tableau9[[#This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0" spans="1:15" x14ac:dyDescent="0.25">
      <c r="A610" s="58"/>
      <c r="B610" s="59"/>
      <c r="C610" s="59"/>
      <c r="D610" s="65"/>
      <c r="E610" s="59"/>
      <c r="F610" s="59"/>
      <c r="G6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0" s="59"/>
      <c r="I610" s="59"/>
      <c r="J610" s="10" t="str">
        <f t="shared" si="19"/>
        <v/>
      </c>
      <c r="K610" s="59"/>
      <c r="L6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0" s="10">
        <f>IF(Tableau9[[#This Row],[Qté de lait transformé/jour]]=0,0,BDD!H$3*ROUNDUP(Tableau9[[#This Row],[Qté de lait transformé/jour]]*0.00011/BDD!K$3,0))</f>
        <v>0</v>
      </c>
      <c r="N610" s="16">
        <f t="shared" si="20"/>
        <v>0</v>
      </c>
      <c r="O610" s="29">
        <f>IF(N610=0,0,N610-(IF(Tableau9[[#This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1" spans="1:15" x14ac:dyDescent="0.25">
      <c r="A611" s="58"/>
      <c r="B611" s="59"/>
      <c r="C611" s="59"/>
      <c r="D611" s="65"/>
      <c r="E611" s="59"/>
      <c r="F611" s="59"/>
      <c r="G6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1" s="59"/>
      <c r="I611" s="59"/>
      <c r="J611" s="10" t="str">
        <f t="shared" si="19"/>
        <v/>
      </c>
      <c r="K611" s="59"/>
      <c r="L6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1" s="10">
        <f>IF(Tableau9[[#This Row],[Qté de lait transformé/jour]]=0,0,BDD!H$3*ROUNDUP(Tableau9[[#This Row],[Qté de lait transformé/jour]]*0.00011/BDD!K$3,0))</f>
        <v>0</v>
      </c>
      <c r="N611" s="16">
        <f t="shared" si="20"/>
        <v>0</v>
      </c>
      <c r="O611" s="29">
        <f>IF(N611=0,0,N611-(IF(Tableau9[[#This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2" spans="1:15" x14ac:dyDescent="0.25">
      <c r="A612" s="58"/>
      <c r="B612" s="59"/>
      <c r="C612" s="59"/>
      <c r="D612" s="65"/>
      <c r="E612" s="59"/>
      <c r="F612" s="59"/>
      <c r="G6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2" s="59"/>
      <c r="I612" s="59"/>
      <c r="J612" s="10" t="str">
        <f t="shared" si="19"/>
        <v/>
      </c>
      <c r="K612" s="59"/>
      <c r="L6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2" s="10">
        <f>IF(Tableau9[[#This Row],[Qté de lait transformé/jour]]=0,0,BDD!H$3*ROUNDUP(Tableau9[[#This Row],[Qté de lait transformé/jour]]*0.00011/BDD!K$3,0))</f>
        <v>0</v>
      </c>
      <c r="N612" s="16">
        <f t="shared" si="20"/>
        <v>0</v>
      </c>
      <c r="O612" s="29">
        <f>IF(N612=0,0,N612-(IF(Tableau9[[#This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3" spans="1:15" x14ac:dyDescent="0.25">
      <c r="A613" s="58"/>
      <c r="B613" s="59"/>
      <c r="C613" s="59"/>
      <c r="D613" s="65"/>
      <c r="E613" s="59"/>
      <c r="F613" s="59"/>
      <c r="G6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3" s="59"/>
      <c r="I613" s="59"/>
      <c r="J613" s="10" t="str">
        <f t="shared" si="19"/>
        <v/>
      </c>
      <c r="K613" s="59"/>
      <c r="L6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3" s="10">
        <f>IF(Tableau9[[#This Row],[Qté de lait transformé/jour]]=0,0,BDD!H$3*ROUNDUP(Tableau9[[#This Row],[Qté de lait transformé/jour]]*0.00011/BDD!K$3,0))</f>
        <v>0</v>
      </c>
      <c r="N613" s="16">
        <f t="shared" si="20"/>
        <v>0</v>
      </c>
      <c r="O613" s="29">
        <f>IF(N613=0,0,N613-(IF(Tableau9[[#This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4" spans="1:15" x14ac:dyDescent="0.25">
      <c r="A614" s="58"/>
      <c r="B614" s="59"/>
      <c r="C614" s="59"/>
      <c r="D614" s="65"/>
      <c r="E614" s="59"/>
      <c r="F614" s="59"/>
      <c r="G6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4" s="59"/>
      <c r="I614" s="59"/>
      <c r="J614" s="10" t="str">
        <f t="shared" si="19"/>
        <v/>
      </c>
      <c r="K614" s="59"/>
      <c r="L6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4" s="10">
        <f>IF(Tableau9[[#This Row],[Qté de lait transformé/jour]]=0,0,BDD!H$3*ROUNDUP(Tableau9[[#This Row],[Qté de lait transformé/jour]]*0.00011/BDD!K$3,0))</f>
        <v>0</v>
      </c>
      <c r="N614" s="16">
        <f t="shared" si="20"/>
        <v>0</v>
      </c>
      <c r="O614" s="29">
        <f>IF(N614=0,0,N614-(IF(Tableau9[[#This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5" spans="1:15" x14ac:dyDescent="0.25">
      <c r="A615" s="58"/>
      <c r="B615" s="59"/>
      <c r="C615" s="59"/>
      <c r="D615" s="65"/>
      <c r="E615" s="59"/>
      <c r="F615" s="59"/>
      <c r="G6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5" s="59"/>
      <c r="I615" s="59"/>
      <c r="J615" s="10" t="str">
        <f t="shared" si="19"/>
        <v/>
      </c>
      <c r="K615" s="59"/>
      <c r="L6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5" s="10">
        <f>IF(Tableau9[[#This Row],[Qté de lait transformé/jour]]=0,0,BDD!H$3*ROUNDUP(Tableau9[[#This Row],[Qté de lait transformé/jour]]*0.00011/BDD!K$3,0))</f>
        <v>0</v>
      </c>
      <c r="N615" s="16">
        <f t="shared" si="20"/>
        <v>0</v>
      </c>
      <c r="O615" s="29">
        <f>IF(N615=0,0,N615-(IF(Tableau9[[#This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6" spans="1:15" x14ac:dyDescent="0.25">
      <c r="A616" s="58"/>
      <c r="B616" s="59"/>
      <c r="C616" s="59"/>
      <c r="D616" s="65"/>
      <c r="E616" s="59"/>
      <c r="F616" s="59"/>
      <c r="G6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6" s="59"/>
      <c r="I616" s="59"/>
      <c r="J616" s="10" t="str">
        <f t="shared" si="19"/>
        <v/>
      </c>
      <c r="K616" s="59"/>
      <c r="L6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6" s="10">
        <f>IF(Tableau9[[#This Row],[Qté de lait transformé/jour]]=0,0,BDD!H$3*ROUNDUP(Tableau9[[#This Row],[Qté de lait transformé/jour]]*0.00011/BDD!K$3,0))</f>
        <v>0</v>
      </c>
      <c r="N616" s="16">
        <f t="shared" si="20"/>
        <v>0</v>
      </c>
      <c r="O616" s="29">
        <f>IF(N616=0,0,N616-(IF(Tableau9[[#This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7" spans="1:15" x14ac:dyDescent="0.25">
      <c r="A617" s="58"/>
      <c r="B617" s="59"/>
      <c r="C617" s="59"/>
      <c r="D617" s="65"/>
      <c r="E617" s="59"/>
      <c r="F617" s="59"/>
      <c r="G6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7" s="59"/>
      <c r="I617" s="59"/>
      <c r="J617" s="10" t="str">
        <f t="shared" si="19"/>
        <v/>
      </c>
      <c r="K617" s="59"/>
      <c r="L6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7" s="10">
        <f>IF(Tableau9[[#This Row],[Qté de lait transformé/jour]]=0,0,BDD!H$3*ROUNDUP(Tableau9[[#This Row],[Qté de lait transformé/jour]]*0.00011/BDD!K$3,0))</f>
        <v>0</v>
      </c>
      <c r="N617" s="16">
        <f t="shared" si="20"/>
        <v>0</v>
      </c>
      <c r="O617" s="29">
        <f>IF(N617=0,0,N617-(IF(Tableau9[[#This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8" spans="1:15" x14ac:dyDescent="0.25">
      <c r="A618" s="58"/>
      <c r="B618" s="59"/>
      <c r="C618" s="59"/>
      <c r="D618" s="65"/>
      <c r="E618" s="59"/>
      <c r="F618" s="59"/>
      <c r="G6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8" s="59"/>
      <c r="I618" s="59"/>
      <c r="J618" s="10" t="str">
        <f t="shared" si="19"/>
        <v/>
      </c>
      <c r="K618" s="59"/>
      <c r="L6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8" s="10">
        <f>IF(Tableau9[[#This Row],[Qté de lait transformé/jour]]=0,0,BDD!H$3*ROUNDUP(Tableau9[[#This Row],[Qté de lait transformé/jour]]*0.00011/BDD!K$3,0))</f>
        <v>0</v>
      </c>
      <c r="N618" s="16">
        <f t="shared" si="20"/>
        <v>0</v>
      </c>
      <c r="O618" s="29">
        <f>IF(N618=0,0,N618-(IF(Tableau9[[#This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19" spans="1:15" x14ac:dyDescent="0.25">
      <c r="A619" s="58"/>
      <c r="B619" s="59"/>
      <c r="C619" s="59"/>
      <c r="D619" s="65"/>
      <c r="E619" s="59"/>
      <c r="F619" s="59"/>
      <c r="G6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19" s="59"/>
      <c r="I619" s="59"/>
      <c r="J619" s="10" t="str">
        <f t="shared" si="19"/>
        <v/>
      </c>
      <c r="K619" s="59"/>
      <c r="L6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19" s="10">
        <f>IF(Tableau9[[#This Row],[Qté de lait transformé/jour]]=0,0,BDD!H$3*ROUNDUP(Tableau9[[#This Row],[Qté de lait transformé/jour]]*0.00011/BDD!K$3,0))</f>
        <v>0</v>
      </c>
      <c r="N619" s="16">
        <f t="shared" si="20"/>
        <v>0</v>
      </c>
      <c r="O619" s="29">
        <f>IF(N619=0,0,N619-(IF(Tableau9[[#This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0" spans="1:15" x14ac:dyDescent="0.25">
      <c r="A620" s="58"/>
      <c r="B620" s="59"/>
      <c r="C620" s="59"/>
      <c r="D620" s="65"/>
      <c r="E620" s="59"/>
      <c r="F620" s="59"/>
      <c r="G6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0" s="59"/>
      <c r="I620" s="59"/>
      <c r="J620" s="10" t="str">
        <f t="shared" si="19"/>
        <v/>
      </c>
      <c r="K620" s="59"/>
      <c r="L6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0" s="10">
        <f>IF(Tableau9[[#This Row],[Qté de lait transformé/jour]]=0,0,BDD!H$3*ROUNDUP(Tableau9[[#This Row],[Qté de lait transformé/jour]]*0.00011/BDD!K$3,0))</f>
        <v>0</v>
      </c>
      <c r="N620" s="16">
        <f t="shared" si="20"/>
        <v>0</v>
      </c>
      <c r="O620" s="29">
        <f>IF(N620=0,0,N620-(IF(Tableau9[[#This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1" spans="1:15" x14ac:dyDescent="0.25">
      <c r="A621" s="58"/>
      <c r="B621" s="59"/>
      <c r="C621" s="59"/>
      <c r="D621" s="65"/>
      <c r="E621" s="59"/>
      <c r="F621" s="59"/>
      <c r="G6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1" s="59"/>
      <c r="I621" s="59"/>
      <c r="J621" s="10" t="str">
        <f t="shared" si="19"/>
        <v/>
      </c>
      <c r="K621" s="59"/>
      <c r="L6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1" s="10">
        <f>IF(Tableau9[[#This Row],[Qté de lait transformé/jour]]=0,0,BDD!H$3*ROUNDUP(Tableau9[[#This Row],[Qté de lait transformé/jour]]*0.00011/BDD!K$3,0))</f>
        <v>0</v>
      </c>
      <c r="N621" s="16">
        <f t="shared" si="20"/>
        <v>0</v>
      </c>
      <c r="O621" s="29">
        <f>IF(N621=0,0,N621-(IF(Tableau9[[#This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2" spans="1:15" x14ac:dyDescent="0.25">
      <c r="A622" s="58"/>
      <c r="B622" s="59"/>
      <c r="C622" s="59"/>
      <c r="D622" s="65"/>
      <c r="E622" s="59"/>
      <c r="F622" s="59"/>
      <c r="G6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2" s="59"/>
      <c r="I622" s="59"/>
      <c r="J622" s="10" t="str">
        <f t="shared" si="19"/>
        <v/>
      </c>
      <c r="K622" s="59"/>
      <c r="L6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2" s="10">
        <f>IF(Tableau9[[#This Row],[Qté de lait transformé/jour]]=0,0,BDD!H$3*ROUNDUP(Tableau9[[#This Row],[Qté de lait transformé/jour]]*0.00011/BDD!K$3,0))</f>
        <v>0</v>
      </c>
      <c r="N622" s="16">
        <f t="shared" si="20"/>
        <v>0</v>
      </c>
      <c r="O622" s="29">
        <f>IF(N622=0,0,N622-(IF(Tableau9[[#This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3" spans="1:15" x14ac:dyDescent="0.25">
      <c r="A623" s="58"/>
      <c r="B623" s="59"/>
      <c r="C623" s="59"/>
      <c r="D623" s="65"/>
      <c r="E623" s="59"/>
      <c r="F623" s="59"/>
      <c r="G6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3" s="59"/>
      <c r="I623" s="59"/>
      <c r="J623" s="10" t="str">
        <f t="shared" si="19"/>
        <v/>
      </c>
      <c r="K623" s="59"/>
      <c r="L6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3" s="10">
        <f>IF(Tableau9[[#This Row],[Qté de lait transformé/jour]]=0,0,BDD!H$3*ROUNDUP(Tableau9[[#This Row],[Qté de lait transformé/jour]]*0.00011/BDD!K$3,0))</f>
        <v>0</v>
      </c>
      <c r="N623" s="16">
        <f t="shared" si="20"/>
        <v>0</v>
      </c>
      <c r="O623" s="29">
        <f>IF(N623=0,0,N623-(IF(Tableau9[[#This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4" spans="1:15" x14ac:dyDescent="0.25">
      <c r="A624" s="58"/>
      <c r="B624" s="59"/>
      <c r="C624" s="59"/>
      <c r="D624" s="65"/>
      <c r="E624" s="59"/>
      <c r="F624" s="59"/>
      <c r="G6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4" s="59"/>
      <c r="I624" s="59"/>
      <c r="J624" s="10" t="str">
        <f t="shared" si="19"/>
        <v/>
      </c>
      <c r="K624" s="59"/>
      <c r="L6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4" s="10">
        <f>IF(Tableau9[[#This Row],[Qté de lait transformé/jour]]=0,0,BDD!H$3*ROUNDUP(Tableau9[[#This Row],[Qté de lait transformé/jour]]*0.00011/BDD!K$3,0))</f>
        <v>0</v>
      </c>
      <c r="N624" s="16">
        <f t="shared" si="20"/>
        <v>0</v>
      </c>
      <c r="O624" s="29">
        <f>IF(N624=0,0,N624-(IF(Tableau9[[#This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5" spans="1:15" x14ac:dyDescent="0.25">
      <c r="A625" s="58"/>
      <c r="B625" s="59"/>
      <c r="C625" s="59"/>
      <c r="D625" s="65"/>
      <c r="E625" s="59"/>
      <c r="F625" s="59"/>
      <c r="G6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5" s="59"/>
      <c r="I625" s="59"/>
      <c r="J625" s="10" t="str">
        <f t="shared" si="19"/>
        <v/>
      </c>
      <c r="K625" s="59"/>
      <c r="L6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5" s="10">
        <f>IF(Tableau9[[#This Row],[Qté de lait transformé/jour]]=0,0,BDD!H$3*ROUNDUP(Tableau9[[#This Row],[Qté de lait transformé/jour]]*0.00011/BDD!K$3,0))</f>
        <v>0</v>
      </c>
      <c r="N625" s="16">
        <f t="shared" si="20"/>
        <v>0</v>
      </c>
      <c r="O625" s="29">
        <f>IF(N625=0,0,N625-(IF(Tableau9[[#This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6" spans="1:15" x14ac:dyDescent="0.25">
      <c r="A626" s="58"/>
      <c r="B626" s="59"/>
      <c r="C626" s="59"/>
      <c r="D626" s="65"/>
      <c r="E626" s="59"/>
      <c r="F626" s="59"/>
      <c r="G6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6" s="59"/>
      <c r="I626" s="59"/>
      <c r="J626" s="10" t="str">
        <f t="shared" si="19"/>
        <v/>
      </c>
      <c r="K626" s="59"/>
      <c r="L6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6" s="10">
        <f>IF(Tableau9[[#This Row],[Qté de lait transformé/jour]]=0,0,BDD!H$3*ROUNDUP(Tableau9[[#This Row],[Qté de lait transformé/jour]]*0.00011/BDD!K$3,0))</f>
        <v>0</v>
      </c>
      <c r="N626" s="16">
        <f t="shared" si="20"/>
        <v>0</v>
      </c>
      <c r="O626" s="29">
        <f>IF(N626=0,0,N626-(IF(Tableau9[[#This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7" spans="1:15" x14ac:dyDescent="0.25">
      <c r="A627" s="58"/>
      <c r="B627" s="59"/>
      <c r="C627" s="59"/>
      <c r="D627" s="65"/>
      <c r="E627" s="59"/>
      <c r="F627" s="59"/>
      <c r="G6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7" s="59"/>
      <c r="I627" s="59"/>
      <c r="J627" s="10" t="str">
        <f t="shared" si="19"/>
        <v/>
      </c>
      <c r="K627" s="59"/>
      <c r="L6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7" s="10">
        <f>IF(Tableau9[[#This Row],[Qté de lait transformé/jour]]=0,0,BDD!H$3*ROUNDUP(Tableau9[[#This Row],[Qté de lait transformé/jour]]*0.00011/BDD!K$3,0))</f>
        <v>0</v>
      </c>
      <c r="N627" s="16">
        <f t="shared" si="20"/>
        <v>0</v>
      </c>
      <c r="O627" s="29">
        <f>IF(N627=0,0,N627-(IF(Tableau9[[#This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8" spans="1:15" x14ac:dyDescent="0.25">
      <c r="A628" s="58"/>
      <c r="B628" s="59"/>
      <c r="C628" s="59"/>
      <c r="D628" s="65"/>
      <c r="E628" s="59"/>
      <c r="F628" s="59"/>
      <c r="G6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8" s="59"/>
      <c r="I628" s="59"/>
      <c r="J628" s="10" t="str">
        <f t="shared" si="19"/>
        <v/>
      </c>
      <c r="K628" s="59"/>
      <c r="L6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8" s="10">
        <f>IF(Tableau9[[#This Row],[Qté de lait transformé/jour]]=0,0,BDD!H$3*ROUNDUP(Tableau9[[#This Row],[Qté de lait transformé/jour]]*0.00011/BDD!K$3,0))</f>
        <v>0</v>
      </c>
      <c r="N628" s="16">
        <f t="shared" si="20"/>
        <v>0</v>
      </c>
      <c r="O628" s="29">
        <f>IF(N628=0,0,N628-(IF(Tableau9[[#This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29" spans="1:15" x14ac:dyDescent="0.25">
      <c r="A629" s="58"/>
      <c r="B629" s="59"/>
      <c r="C629" s="59"/>
      <c r="D629" s="65"/>
      <c r="E629" s="59"/>
      <c r="F629" s="59"/>
      <c r="G6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29" s="59"/>
      <c r="I629" s="59"/>
      <c r="J629" s="10" t="str">
        <f t="shared" si="19"/>
        <v/>
      </c>
      <c r="K629" s="59"/>
      <c r="L6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29" s="10">
        <f>IF(Tableau9[[#This Row],[Qté de lait transformé/jour]]=0,0,BDD!H$3*ROUNDUP(Tableau9[[#This Row],[Qté de lait transformé/jour]]*0.00011/BDD!K$3,0))</f>
        <v>0</v>
      </c>
      <c r="N629" s="16">
        <f t="shared" si="20"/>
        <v>0</v>
      </c>
      <c r="O629" s="29">
        <f>IF(N629=0,0,N629-(IF(Tableau9[[#This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0" spans="1:15" x14ac:dyDescent="0.25">
      <c r="A630" s="58"/>
      <c r="B630" s="59"/>
      <c r="C630" s="59"/>
      <c r="D630" s="65"/>
      <c r="E630" s="59"/>
      <c r="F630" s="59"/>
      <c r="G6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0" s="59"/>
      <c r="I630" s="59"/>
      <c r="J630" s="10" t="str">
        <f t="shared" si="19"/>
        <v/>
      </c>
      <c r="K630" s="59"/>
      <c r="L6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0" s="10">
        <f>IF(Tableau9[[#This Row],[Qté de lait transformé/jour]]=0,0,BDD!H$3*ROUNDUP(Tableau9[[#This Row],[Qté de lait transformé/jour]]*0.00011/BDD!K$3,0))</f>
        <v>0</v>
      </c>
      <c r="N630" s="16">
        <f t="shared" si="20"/>
        <v>0</v>
      </c>
      <c r="O630" s="29">
        <f>IF(N630=0,0,N630-(IF(Tableau9[[#This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1" spans="1:15" x14ac:dyDescent="0.25">
      <c r="A631" s="58"/>
      <c r="B631" s="59"/>
      <c r="C631" s="59"/>
      <c r="D631" s="65"/>
      <c r="E631" s="59"/>
      <c r="F631" s="59"/>
      <c r="G6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1" s="59"/>
      <c r="I631" s="59"/>
      <c r="J631" s="10" t="str">
        <f t="shared" si="19"/>
        <v/>
      </c>
      <c r="K631" s="59"/>
      <c r="L6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1" s="10">
        <f>IF(Tableau9[[#This Row],[Qté de lait transformé/jour]]=0,0,BDD!H$3*ROUNDUP(Tableau9[[#This Row],[Qté de lait transformé/jour]]*0.00011/BDD!K$3,0))</f>
        <v>0</v>
      </c>
      <c r="N631" s="16">
        <f t="shared" si="20"/>
        <v>0</v>
      </c>
      <c r="O631" s="29">
        <f>IF(N631=0,0,N631-(IF(Tableau9[[#This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2" spans="1:15" x14ac:dyDescent="0.25">
      <c r="A632" s="58"/>
      <c r="B632" s="59"/>
      <c r="C632" s="59"/>
      <c r="D632" s="65"/>
      <c r="E632" s="59"/>
      <c r="F632" s="59"/>
      <c r="G6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2" s="59"/>
      <c r="I632" s="59"/>
      <c r="J632" s="10" t="str">
        <f t="shared" si="19"/>
        <v/>
      </c>
      <c r="K632" s="59"/>
      <c r="L6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2" s="10">
        <f>IF(Tableau9[[#This Row],[Qté de lait transformé/jour]]=0,0,BDD!H$3*ROUNDUP(Tableau9[[#This Row],[Qté de lait transformé/jour]]*0.00011/BDD!K$3,0))</f>
        <v>0</v>
      </c>
      <c r="N632" s="16">
        <f t="shared" si="20"/>
        <v>0</v>
      </c>
      <c r="O632" s="29">
        <f>IF(N632=0,0,N632-(IF(Tableau9[[#This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3" spans="1:15" x14ac:dyDescent="0.25">
      <c r="A633" s="58"/>
      <c r="B633" s="59"/>
      <c r="C633" s="59"/>
      <c r="D633" s="65"/>
      <c r="E633" s="59"/>
      <c r="F633" s="59"/>
      <c r="G6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3" s="59"/>
      <c r="I633" s="59"/>
      <c r="J633" s="10" t="str">
        <f t="shared" si="19"/>
        <v/>
      </c>
      <c r="K633" s="59"/>
      <c r="L6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3" s="10">
        <f>IF(Tableau9[[#This Row],[Qté de lait transformé/jour]]=0,0,BDD!H$3*ROUNDUP(Tableau9[[#This Row],[Qté de lait transformé/jour]]*0.00011/BDD!K$3,0))</f>
        <v>0</v>
      </c>
      <c r="N633" s="16">
        <f t="shared" si="20"/>
        <v>0</v>
      </c>
      <c r="O633" s="29">
        <f>IF(N633=0,0,N633-(IF(Tableau9[[#This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4" spans="1:15" x14ac:dyDescent="0.25">
      <c r="A634" s="58"/>
      <c r="B634" s="59"/>
      <c r="C634" s="59"/>
      <c r="D634" s="65"/>
      <c r="E634" s="59"/>
      <c r="F634" s="59"/>
      <c r="G6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4" s="59"/>
      <c r="I634" s="59"/>
      <c r="J634" s="10" t="str">
        <f t="shared" si="19"/>
        <v/>
      </c>
      <c r="K634" s="59"/>
      <c r="L6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4" s="10">
        <f>IF(Tableau9[[#This Row],[Qté de lait transformé/jour]]=0,0,BDD!H$3*ROUNDUP(Tableau9[[#This Row],[Qté de lait transformé/jour]]*0.00011/BDD!K$3,0))</f>
        <v>0</v>
      </c>
      <c r="N634" s="16">
        <f t="shared" si="20"/>
        <v>0</v>
      </c>
      <c r="O634" s="29">
        <f>IF(N634=0,0,N634-(IF(Tableau9[[#This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5" spans="1:15" x14ac:dyDescent="0.25">
      <c r="A635" s="58"/>
      <c r="B635" s="59"/>
      <c r="C635" s="59"/>
      <c r="D635" s="65"/>
      <c r="E635" s="59"/>
      <c r="F635" s="59"/>
      <c r="G6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5" s="59"/>
      <c r="I635" s="59"/>
      <c r="J635" s="10" t="str">
        <f t="shared" si="19"/>
        <v/>
      </c>
      <c r="K635" s="59"/>
      <c r="L6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5" s="10">
        <f>IF(Tableau9[[#This Row],[Qté de lait transformé/jour]]=0,0,BDD!H$3*ROUNDUP(Tableau9[[#This Row],[Qté de lait transformé/jour]]*0.00011/BDD!K$3,0))</f>
        <v>0</v>
      </c>
      <c r="N635" s="16">
        <f t="shared" si="20"/>
        <v>0</v>
      </c>
      <c r="O635" s="29">
        <f>IF(N635=0,0,N635-(IF(Tableau9[[#This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6" spans="1:15" x14ac:dyDescent="0.25">
      <c r="A636" s="58"/>
      <c r="B636" s="59"/>
      <c r="C636" s="59"/>
      <c r="D636" s="65"/>
      <c r="E636" s="59"/>
      <c r="F636" s="59"/>
      <c r="G6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6" s="59"/>
      <c r="I636" s="59"/>
      <c r="J636" s="10" t="str">
        <f t="shared" si="19"/>
        <v/>
      </c>
      <c r="K636" s="59"/>
      <c r="L6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6" s="10">
        <f>IF(Tableau9[[#This Row],[Qté de lait transformé/jour]]=0,0,BDD!H$3*ROUNDUP(Tableau9[[#This Row],[Qté de lait transformé/jour]]*0.00011/BDD!K$3,0))</f>
        <v>0</v>
      </c>
      <c r="N636" s="16">
        <f t="shared" si="20"/>
        <v>0</v>
      </c>
      <c r="O636" s="29">
        <f>IF(N636=0,0,N636-(IF(Tableau9[[#This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7" spans="1:15" x14ac:dyDescent="0.25">
      <c r="A637" s="58"/>
      <c r="B637" s="59"/>
      <c r="C637" s="59"/>
      <c r="D637" s="65"/>
      <c r="E637" s="59"/>
      <c r="F637" s="59"/>
      <c r="G6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7" s="59"/>
      <c r="I637" s="59"/>
      <c r="J637" s="10" t="str">
        <f t="shared" si="19"/>
        <v/>
      </c>
      <c r="K637" s="59"/>
      <c r="L6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7" s="10">
        <f>IF(Tableau9[[#This Row],[Qté de lait transformé/jour]]=0,0,BDD!H$3*ROUNDUP(Tableau9[[#This Row],[Qté de lait transformé/jour]]*0.00011/BDD!K$3,0))</f>
        <v>0</v>
      </c>
      <c r="N637" s="16">
        <f t="shared" si="20"/>
        <v>0</v>
      </c>
      <c r="O637" s="29">
        <f>IF(N637=0,0,N637-(IF(Tableau9[[#This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8" spans="1:15" x14ac:dyDescent="0.25">
      <c r="A638" s="58"/>
      <c r="B638" s="59"/>
      <c r="C638" s="59"/>
      <c r="D638" s="65"/>
      <c r="E638" s="59"/>
      <c r="F638" s="59"/>
      <c r="G6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8" s="59"/>
      <c r="I638" s="59"/>
      <c r="J638" s="10" t="str">
        <f t="shared" si="19"/>
        <v/>
      </c>
      <c r="K638" s="59"/>
      <c r="L6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8" s="10">
        <f>IF(Tableau9[[#This Row],[Qté de lait transformé/jour]]=0,0,BDD!H$3*ROUNDUP(Tableau9[[#This Row],[Qté de lait transformé/jour]]*0.00011/BDD!K$3,0))</f>
        <v>0</v>
      </c>
      <c r="N638" s="16">
        <f t="shared" si="20"/>
        <v>0</v>
      </c>
      <c r="O638" s="29">
        <f>IF(N638=0,0,N638-(IF(Tableau9[[#This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39" spans="1:15" x14ac:dyDescent="0.25">
      <c r="A639" s="58"/>
      <c r="B639" s="59"/>
      <c r="C639" s="59"/>
      <c r="D639" s="65"/>
      <c r="E639" s="59"/>
      <c r="F639" s="59"/>
      <c r="G6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39" s="59"/>
      <c r="I639" s="59"/>
      <c r="J639" s="10" t="str">
        <f t="shared" si="19"/>
        <v/>
      </c>
      <c r="K639" s="59"/>
      <c r="L6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39" s="10">
        <f>IF(Tableau9[[#This Row],[Qté de lait transformé/jour]]=0,0,BDD!H$3*ROUNDUP(Tableau9[[#This Row],[Qté de lait transformé/jour]]*0.00011/BDD!K$3,0))</f>
        <v>0</v>
      </c>
      <c r="N639" s="16">
        <f t="shared" si="20"/>
        <v>0</v>
      </c>
      <c r="O639" s="29">
        <f>IF(N639=0,0,N639-(IF(Tableau9[[#This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0" spans="1:15" x14ac:dyDescent="0.25">
      <c r="A640" s="58"/>
      <c r="B640" s="59"/>
      <c r="C640" s="59"/>
      <c r="D640" s="65"/>
      <c r="E640" s="59"/>
      <c r="F640" s="59"/>
      <c r="G6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0" s="59"/>
      <c r="I640" s="59"/>
      <c r="J640" s="10" t="str">
        <f t="shared" si="19"/>
        <v/>
      </c>
      <c r="K640" s="59"/>
      <c r="L6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0" s="10">
        <f>IF(Tableau9[[#This Row],[Qté de lait transformé/jour]]=0,0,BDD!H$3*ROUNDUP(Tableau9[[#This Row],[Qté de lait transformé/jour]]*0.00011/BDD!K$3,0))</f>
        <v>0</v>
      </c>
      <c r="N640" s="16">
        <f t="shared" si="20"/>
        <v>0</v>
      </c>
      <c r="O640" s="29">
        <f>IF(N640=0,0,N640-(IF(Tableau9[[#This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1" spans="1:15" x14ac:dyDescent="0.25">
      <c r="A641" s="58"/>
      <c r="B641" s="59"/>
      <c r="C641" s="59"/>
      <c r="D641" s="65"/>
      <c r="E641" s="59"/>
      <c r="F641" s="59"/>
      <c r="G6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1" s="59"/>
      <c r="I641" s="59"/>
      <c r="J641" s="10" t="str">
        <f t="shared" si="19"/>
        <v/>
      </c>
      <c r="K641" s="59"/>
      <c r="L6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1" s="10">
        <f>IF(Tableau9[[#This Row],[Qté de lait transformé/jour]]=0,0,BDD!H$3*ROUNDUP(Tableau9[[#This Row],[Qté de lait transformé/jour]]*0.00011/BDD!K$3,0))</f>
        <v>0</v>
      </c>
      <c r="N641" s="16">
        <f t="shared" si="20"/>
        <v>0</v>
      </c>
      <c r="O641" s="29">
        <f>IF(N641=0,0,N641-(IF(Tableau9[[#This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2" spans="1:15" x14ac:dyDescent="0.25">
      <c r="A642" s="58"/>
      <c r="B642" s="59"/>
      <c r="C642" s="59"/>
      <c r="D642" s="65"/>
      <c r="E642" s="59"/>
      <c r="F642" s="59"/>
      <c r="G6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2" s="59"/>
      <c r="I642" s="59"/>
      <c r="J642" s="10" t="str">
        <f t="shared" si="19"/>
        <v/>
      </c>
      <c r="K642" s="59"/>
      <c r="L6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2" s="10">
        <f>IF(Tableau9[[#This Row],[Qté de lait transformé/jour]]=0,0,BDD!H$3*ROUNDUP(Tableau9[[#This Row],[Qté de lait transformé/jour]]*0.00011/BDD!K$3,0))</f>
        <v>0</v>
      </c>
      <c r="N642" s="16">
        <f t="shared" si="20"/>
        <v>0</v>
      </c>
      <c r="O642" s="29">
        <f>IF(N642=0,0,N642-(IF(Tableau9[[#This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3" spans="1:15" x14ac:dyDescent="0.25">
      <c r="A643" s="58"/>
      <c r="B643" s="59"/>
      <c r="C643" s="59"/>
      <c r="D643" s="65"/>
      <c r="E643" s="59"/>
      <c r="F643" s="59"/>
      <c r="G6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3" s="59"/>
      <c r="I643" s="59"/>
      <c r="J643" s="10" t="str">
        <f t="shared" si="19"/>
        <v/>
      </c>
      <c r="K643" s="59"/>
      <c r="L6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3" s="10">
        <f>IF(Tableau9[[#This Row],[Qté de lait transformé/jour]]=0,0,BDD!H$3*ROUNDUP(Tableau9[[#This Row],[Qté de lait transformé/jour]]*0.00011/BDD!K$3,0))</f>
        <v>0</v>
      </c>
      <c r="N643" s="16">
        <f t="shared" si="20"/>
        <v>0</v>
      </c>
      <c r="O643" s="29">
        <f>IF(N643=0,0,N643-(IF(Tableau9[[#This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4" spans="1:15" x14ac:dyDescent="0.25">
      <c r="A644" s="58"/>
      <c r="B644" s="59"/>
      <c r="C644" s="59"/>
      <c r="D644" s="65"/>
      <c r="E644" s="59"/>
      <c r="F644" s="59"/>
      <c r="G6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4" s="59"/>
      <c r="I644" s="59"/>
      <c r="J644" s="10" t="str">
        <f t="shared" si="19"/>
        <v/>
      </c>
      <c r="K644" s="59"/>
      <c r="L6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4" s="10">
        <f>IF(Tableau9[[#This Row],[Qté de lait transformé/jour]]=0,0,BDD!H$3*ROUNDUP(Tableau9[[#This Row],[Qté de lait transformé/jour]]*0.00011/BDD!K$3,0))</f>
        <v>0</v>
      </c>
      <c r="N644" s="16">
        <f t="shared" si="20"/>
        <v>0</v>
      </c>
      <c r="O644" s="29">
        <f>IF(N644=0,0,N644-(IF(Tableau9[[#This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5" spans="1:15" x14ac:dyDescent="0.25">
      <c r="A645" s="58"/>
      <c r="B645" s="59"/>
      <c r="C645" s="59"/>
      <c r="D645" s="65"/>
      <c r="E645" s="59"/>
      <c r="F645" s="59"/>
      <c r="G6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5" s="59"/>
      <c r="I645" s="59"/>
      <c r="J645" s="10" t="str">
        <f t="shared" si="19"/>
        <v/>
      </c>
      <c r="K645" s="59"/>
      <c r="L6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5" s="10">
        <f>IF(Tableau9[[#This Row],[Qté de lait transformé/jour]]=0,0,BDD!H$3*ROUNDUP(Tableau9[[#This Row],[Qté de lait transformé/jour]]*0.00011/BDD!K$3,0))</f>
        <v>0</v>
      </c>
      <c r="N645" s="16">
        <f t="shared" si="20"/>
        <v>0</v>
      </c>
      <c r="O645" s="29">
        <f>IF(N645=0,0,N645-(IF(Tableau9[[#This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6" spans="1:15" x14ac:dyDescent="0.25">
      <c r="A646" s="58"/>
      <c r="B646" s="59"/>
      <c r="C646" s="59"/>
      <c r="D646" s="65"/>
      <c r="E646" s="59"/>
      <c r="F646" s="59"/>
      <c r="G6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6" s="59"/>
      <c r="I646" s="59"/>
      <c r="J646" s="10" t="str">
        <f t="shared" si="19"/>
        <v/>
      </c>
      <c r="K646" s="59"/>
      <c r="L6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6" s="10">
        <f>IF(Tableau9[[#This Row],[Qté de lait transformé/jour]]=0,0,BDD!H$3*ROUNDUP(Tableau9[[#This Row],[Qté de lait transformé/jour]]*0.00011/BDD!K$3,0))</f>
        <v>0</v>
      </c>
      <c r="N646" s="16">
        <f t="shared" si="20"/>
        <v>0</v>
      </c>
      <c r="O646" s="29">
        <f>IF(N646=0,0,N646-(IF(Tableau9[[#This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7" spans="1:15" x14ac:dyDescent="0.25">
      <c r="A647" s="58"/>
      <c r="B647" s="59"/>
      <c r="C647" s="59"/>
      <c r="D647" s="65"/>
      <c r="E647" s="59"/>
      <c r="F647" s="59"/>
      <c r="G6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7" s="59"/>
      <c r="I647" s="59"/>
      <c r="J647" s="10" t="str">
        <f t="shared" si="19"/>
        <v/>
      </c>
      <c r="K647" s="59"/>
      <c r="L6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7" s="10">
        <f>IF(Tableau9[[#This Row],[Qté de lait transformé/jour]]=0,0,BDD!H$3*ROUNDUP(Tableau9[[#This Row],[Qté de lait transformé/jour]]*0.00011/BDD!K$3,0))</f>
        <v>0</v>
      </c>
      <c r="N647" s="16">
        <f t="shared" si="20"/>
        <v>0</v>
      </c>
      <c r="O647" s="29">
        <f>IF(N647=0,0,N647-(IF(Tableau9[[#This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8" spans="1:15" x14ac:dyDescent="0.25">
      <c r="A648" s="58"/>
      <c r="B648" s="59"/>
      <c r="C648" s="59"/>
      <c r="D648" s="65"/>
      <c r="E648" s="59"/>
      <c r="F648" s="59"/>
      <c r="G6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8" s="59"/>
      <c r="I648" s="59"/>
      <c r="J648" s="10" t="str">
        <f t="shared" si="19"/>
        <v/>
      </c>
      <c r="K648" s="59"/>
      <c r="L6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8" s="10">
        <f>IF(Tableau9[[#This Row],[Qté de lait transformé/jour]]=0,0,BDD!H$3*ROUNDUP(Tableau9[[#This Row],[Qté de lait transformé/jour]]*0.00011/BDD!K$3,0))</f>
        <v>0</v>
      </c>
      <c r="N648" s="16">
        <f t="shared" si="20"/>
        <v>0</v>
      </c>
      <c r="O648" s="29">
        <f>IF(N648=0,0,N648-(IF(Tableau9[[#This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49" spans="1:15" x14ac:dyDescent="0.25">
      <c r="A649" s="58"/>
      <c r="B649" s="59"/>
      <c r="C649" s="59"/>
      <c r="D649" s="65"/>
      <c r="E649" s="59"/>
      <c r="F649" s="59"/>
      <c r="G6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49" s="59"/>
      <c r="I649" s="59"/>
      <c r="J649" s="10" t="str">
        <f t="shared" si="19"/>
        <v/>
      </c>
      <c r="K649" s="59"/>
      <c r="L6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49" s="10">
        <f>IF(Tableau9[[#This Row],[Qté de lait transformé/jour]]=0,0,BDD!H$3*ROUNDUP(Tableau9[[#This Row],[Qté de lait transformé/jour]]*0.00011/BDD!K$3,0))</f>
        <v>0</v>
      </c>
      <c r="N649" s="16">
        <f t="shared" si="20"/>
        <v>0</v>
      </c>
      <c r="O649" s="29">
        <f>IF(N649=0,0,N649-(IF(Tableau9[[#This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0" spans="1:15" x14ac:dyDescent="0.25">
      <c r="A650" s="58"/>
      <c r="B650" s="59"/>
      <c r="C650" s="59"/>
      <c r="D650" s="65"/>
      <c r="E650" s="59"/>
      <c r="F650" s="59"/>
      <c r="G6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0" s="59"/>
      <c r="I650" s="59"/>
      <c r="J650" s="10" t="str">
        <f t="shared" si="19"/>
        <v/>
      </c>
      <c r="K650" s="59"/>
      <c r="L6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0" s="10">
        <f>IF(Tableau9[[#This Row],[Qté de lait transformé/jour]]=0,0,BDD!H$3*ROUNDUP(Tableau9[[#This Row],[Qté de lait transformé/jour]]*0.00011/BDD!K$3,0))</f>
        <v>0</v>
      </c>
      <c r="N650" s="16">
        <f t="shared" si="20"/>
        <v>0</v>
      </c>
      <c r="O650" s="29">
        <f>IF(N650=0,0,N650-(IF(Tableau9[[#This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1" spans="1:15" x14ac:dyDescent="0.25">
      <c r="A651" s="58"/>
      <c r="B651" s="59"/>
      <c r="C651" s="59"/>
      <c r="D651" s="65"/>
      <c r="E651" s="59"/>
      <c r="F651" s="59"/>
      <c r="G6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1" s="59"/>
      <c r="I651" s="59"/>
      <c r="J651" s="10" t="str">
        <f t="shared" si="19"/>
        <v/>
      </c>
      <c r="K651" s="59"/>
      <c r="L6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1" s="10">
        <f>IF(Tableau9[[#This Row],[Qté de lait transformé/jour]]=0,0,BDD!H$3*ROUNDUP(Tableau9[[#This Row],[Qté de lait transformé/jour]]*0.00011/BDD!K$3,0))</f>
        <v>0</v>
      </c>
      <c r="N651" s="16">
        <f t="shared" si="20"/>
        <v>0</v>
      </c>
      <c r="O651" s="29">
        <f>IF(N651=0,0,N651-(IF(Tableau9[[#This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2" spans="1:15" x14ac:dyDescent="0.25">
      <c r="A652" s="58"/>
      <c r="B652" s="59"/>
      <c r="C652" s="59"/>
      <c r="D652" s="65"/>
      <c r="E652" s="59"/>
      <c r="F652" s="59"/>
      <c r="G6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2" s="59"/>
      <c r="I652" s="59"/>
      <c r="J652" s="10" t="str">
        <f t="shared" si="19"/>
        <v/>
      </c>
      <c r="K652" s="59"/>
      <c r="L6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2" s="10">
        <f>IF(Tableau9[[#This Row],[Qté de lait transformé/jour]]=0,0,BDD!H$3*ROUNDUP(Tableau9[[#This Row],[Qté de lait transformé/jour]]*0.00011/BDD!K$3,0))</f>
        <v>0</v>
      </c>
      <c r="N652" s="16">
        <f t="shared" si="20"/>
        <v>0</v>
      </c>
      <c r="O652" s="29">
        <f>IF(N652=0,0,N652-(IF(Tableau9[[#This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3" spans="1:15" x14ac:dyDescent="0.25">
      <c r="A653" s="58"/>
      <c r="B653" s="59"/>
      <c r="C653" s="59"/>
      <c r="D653" s="65"/>
      <c r="E653" s="59"/>
      <c r="F653" s="59"/>
      <c r="G6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3" s="59"/>
      <c r="I653" s="59"/>
      <c r="J653" s="10" t="str">
        <f t="shared" ref="J653:J716" si="21">IF(IF(C653="",0,IF(C653="yaourt",H653,IF(OR(C653="poudre de lait",C653="fromage"),H653/0.1,IF(OR(C653="lait UHT",C653="lait pasteurisé"),H653*0.9,""))))=0,"",ROUND((IF(C653="yaourt",H653,IF(OR(C653="poudre de lait",C653="fromage"),H653/0.1,IF(OR(C653="lait UHT",C653="lait pasteurisé"),H653*0.9,"")))/E653),2))</f>
        <v/>
      </c>
      <c r="K653" s="59"/>
      <c r="L6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3" s="10">
        <f>IF(Tableau9[[#This Row],[Qté de lait transformé/jour]]=0,0,BDD!H$3*ROUNDUP(Tableau9[[#This Row],[Qté de lait transformé/jour]]*0.00011/BDD!K$3,0))</f>
        <v>0</v>
      </c>
      <c r="N653" s="16">
        <f t="shared" si="20"/>
        <v>0</v>
      </c>
      <c r="O653" s="29">
        <f>IF(N653=0,0,N653-(IF(Tableau9[[#This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4" spans="1:15" x14ac:dyDescent="0.25">
      <c r="A654" s="58"/>
      <c r="B654" s="59"/>
      <c r="C654" s="59"/>
      <c r="D654" s="65"/>
      <c r="E654" s="59"/>
      <c r="F654" s="59"/>
      <c r="G6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4" s="59"/>
      <c r="I654" s="59"/>
      <c r="J654" s="10" t="str">
        <f t="shared" si="21"/>
        <v/>
      </c>
      <c r="K654" s="59"/>
      <c r="L6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4" s="10">
        <f>IF(Tableau9[[#This Row],[Qté de lait transformé/jour]]=0,0,BDD!H$3*ROUNDUP(Tableau9[[#This Row],[Qté de lait transformé/jour]]*0.00011/BDD!K$3,0))</f>
        <v>0</v>
      </c>
      <c r="N654" s="16">
        <f t="shared" ref="N654:N717" si="22">IF(I654="",0,H654*I654)</f>
        <v>0</v>
      </c>
      <c r="O654" s="29">
        <f>IF(N654=0,0,N654-(IF(Tableau9[[#This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5" spans="1:15" x14ac:dyDescent="0.25">
      <c r="A655" s="58"/>
      <c r="B655" s="59"/>
      <c r="C655" s="59"/>
      <c r="D655" s="65"/>
      <c r="E655" s="59"/>
      <c r="F655" s="59"/>
      <c r="G6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5" s="59"/>
      <c r="I655" s="59"/>
      <c r="J655" s="10" t="str">
        <f t="shared" si="21"/>
        <v/>
      </c>
      <c r="K655" s="59"/>
      <c r="L6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5" s="10">
        <f>IF(Tableau9[[#This Row],[Qté de lait transformé/jour]]=0,0,BDD!H$3*ROUNDUP(Tableau9[[#This Row],[Qté de lait transformé/jour]]*0.00011/BDD!K$3,0))</f>
        <v>0</v>
      </c>
      <c r="N655" s="16">
        <f t="shared" si="22"/>
        <v>0</v>
      </c>
      <c r="O655" s="29">
        <f>IF(N655=0,0,N655-(IF(Tableau9[[#This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6" spans="1:15" x14ac:dyDescent="0.25">
      <c r="A656" s="58"/>
      <c r="B656" s="59"/>
      <c r="C656" s="59"/>
      <c r="D656" s="65"/>
      <c r="E656" s="59"/>
      <c r="F656" s="59"/>
      <c r="G6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6" s="59"/>
      <c r="I656" s="59"/>
      <c r="J656" s="10" t="str">
        <f t="shared" si="21"/>
        <v/>
      </c>
      <c r="K656" s="59"/>
      <c r="L6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6" s="10">
        <f>IF(Tableau9[[#This Row],[Qté de lait transformé/jour]]=0,0,BDD!H$3*ROUNDUP(Tableau9[[#This Row],[Qté de lait transformé/jour]]*0.00011/BDD!K$3,0))</f>
        <v>0</v>
      </c>
      <c r="N656" s="16">
        <f t="shared" si="22"/>
        <v>0</v>
      </c>
      <c r="O656" s="29">
        <f>IF(N656=0,0,N656-(IF(Tableau9[[#This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7" spans="1:15" x14ac:dyDescent="0.25">
      <c r="A657" s="58"/>
      <c r="B657" s="59"/>
      <c r="C657" s="59"/>
      <c r="D657" s="65"/>
      <c r="E657" s="59"/>
      <c r="F657" s="59"/>
      <c r="G6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7" s="59"/>
      <c r="I657" s="59"/>
      <c r="J657" s="10" t="str">
        <f t="shared" si="21"/>
        <v/>
      </c>
      <c r="K657" s="59"/>
      <c r="L6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7" s="10">
        <f>IF(Tableau9[[#This Row],[Qté de lait transformé/jour]]=0,0,BDD!H$3*ROUNDUP(Tableau9[[#This Row],[Qté de lait transformé/jour]]*0.00011/BDD!K$3,0))</f>
        <v>0</v>
      </c>
      <c r="N657" s="16">
        <f t="shared" si="22"/>
        <v>0</v>
      </c>
      <c r="O657" s="29">
        <f>IF(N657=0,0,N657-(IF(Tableau9[[#This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8" spans="1:15" x14ac:dyDescent="0.25">
      <c r="A658" s="58"/>
      <c r="B658" s="59"/>
      <c r="C658" s="59"/>
      <c r="D658" s="65"/>
      <c r="E658" s="59"/>
      <c r="F658" s="59"/>
      <c r="G6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8" s="59"/>
      <c r="I658" s="59"/>
      <c r="J658" s="10" t="str">
        <f t="shared" si="21"/>
        <v/>
      </c>
      <c r="K658" s="59"/>
      <c r="L6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8" s="10">
        <f>IF(Tableau9[[#This Row],[Qté de lait transformé/jour]]=0,0,BDD!H$3*ROUNDUP(Tableau9[[#This Row],[Qté de lait transformé/jour]]*0.00011/BDD!K$3,0))</f>
        <v>0</v>
      </c>
      <c r="N658" s="16">
        <f t="shared" si="22"/>
        <v>0</v>
      </c>
      <c r="O658" s="29">
        <f>IF(N658=0,0,N658-(IF(Tableau9[[#This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59" spans="1:15" x14ac:dyDescent="0.25">
      <c r="A659" s="58"/>
      <c r="B659" s="59"/>
      <c r="C659" s="59"/>
      <c r="D659" s="65"/>
      <c r="E659" s="59"/>
      <c r="F659" s="59"/>
      <c r="G6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59" s="59"/>
      <c r="I659" s="59"/>
      <c r="J659" s="10" t="str">
        <f t="shared" si="21"/>
        <v/>
      </c>
      <c r="K659" s="59"/>
      <c r="L6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59" s="10">
        <f>IF(Tableau9[[#This Row],[Qté de lait transformé/jour]]=0,0,BDD!H$3*ROUNDUP(Tableau9[[#This Row],[Qté de lait transformé/jour]]*0.00011/BDD!K$3,0))</f>
        <v>0</v>
      </c>
      <c r="N659" s="16">
        <f t="shared" si="22"/>
        <v>0</v>
      </c>
      <c r="O659" s="29">
        <f>IF(N659=0,0,N659-(IF(Tableau9[[#This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0" spans="1:15" x14ac:dyDescent="0.25">
      <c r="A660" s="58"/>
      <c r="B660" s="59"/>
      <c r="C660" s="59"/>
      <c r="D660" s="65"/>
      <c r="E660" s="59"/>
      <c r="F660" s="59"/>
      <c r="G6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0" s="59"/>
      <c r="I660" s="59"/>
      <c r="J660" s="10" t="str">
        <f t="shared" si="21"/>
        <v/>
      </c>
      <c r="K660" s="59"/>
      <c r="L6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0" s="10">
        <f>IF(Tableau9[[#This Row],[Qté de lait transformé/jour]]=0,0,BDD!H$3*ROUNDUP(Tableau9[[#This Row],[Qté de lait transformé/jour]]*0.00011/BDD!K$3,0))</f>
        <v>0</v>
      </c>
      <c r="N660" s="16">
        <f t="shared" si="22"/>
        <v>0</v>
      </c>
      <c r="O660" s="29">
        <f>IF(N660=0,0,N660-(IF(Tableau9[[#This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1" spans="1:15" x14ac:dyDescent="0.25">
      <c r="A661" s="58"/>
      <c r="B661" s="59"/>
      <c r="C661" s="59"/>
      <c r="D661" s="65"/>
      <c r="E661" s="59"/>
      <c r="F661" s="59"/>
      <c r="G6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1" s="59"/>
      <c r="I661" s="59"/>
      <c r="J661" s="10" t="str">
        <f t="shared" si="21"/>
        <v/>
      </c>
      <c r="K661" s="59"/>
      <c r="L6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1" s="10">
        <f>IF(Tableau9[[#This Row],[Qté de lait transformé/jour]]=0,0,BDD!H$3*ROUNDUP(Tableau9[[#This Row],[Qté de lait transformé/jour]]*0.00011/BDD!K$3,0))</f>
        <v>0</v>
      </c>
      <c r="N661" s="16">
        <f t="shared" si="22"/>
        <v>0</v>
      </c>
      <c r="O661" s="29">
        <f>IF(N661=0,0,N661-(IF(Tableau9[[#This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2" spans="1:15" x14ac:dyDescent="0.25">
      <c r="A662" s="58"/>
      <c r="B662" s="59"/>
      <c r="C662" s="59"/>
      <c r="D662" s="65"/>
      <c r="E662" s="59"/>
      <c r="F662" s="59"/>
      <c r="G6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2" s="59"/>
      <c r="I662" s="59"/>
      <c r="J662" s="10" t="str">
        <f t="shared" si="21"/>
        <v/>
      </c>
      <c r="K662" s="59"/>
      <c r="L6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2" s="10">
        <f>IF(Tableau9[[#This Row],[Qté de lait transformé/jour]]=0,0,BDD!H$3*ROUNDUP(Tableau9[[#This Row],[Qté de lait transformé/jour]]*0.00011/BDD!K$3,0))</f>
        <v>0</v>
      </c>
      <c r="N662" s="16">
        <f t="shared" si="22"/>
        <v>0</v>
      </c>
      <c r="O662" s="29">
        <f>IF(N662=0,0,N662-(IF(Tableau9[[#This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3" spans="1:15" x14ac:dyDescent="0.25">
      <c r="A663" s="58"/>
      <c r="B663" s="59"/>
      <c r="C663" s="59"/>
      <c r="D663" s="65"/>
      <c r="E663" s="59"/>
      <c r="F663" s="59"/>
      <c r="G6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3" s="59"/>
      <c r="I663" s="59"/>
      <c r="J663" s="10" t="str">
        <f t="shared" si="21"/>
        <v/>
      </c>
      <c r="K663" s="59"/>
      <c r="L6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3" s="10">
        <f>IF(Tableau9[[#This Row],[Qté de lait transformé/jour]]=0,0,BDD!H$3*ROUNDUP(Tableau9[[#This Row],[Qté de lait transformé/jour]]*0.00011/BDD!K$3,0))</f>
        <v>0</v>
      </c>
      <c r="N663" s="16">
        <f t="shared" si="22"/>
        <v>0</v>
      </c>
      <c r="O663" s="29">
        <f>IF(N663=0,0,N663-(IF(Tableau9[[#This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4" spans="1:15" x14ac:dyDescent="0.25">
      <c r="A664" s="58"/>
      <c r="B664" s="59"/>
      <c r="C664" s="59"/>
      <c r="D664" s="65"/>
      <c r="E664" s="59"/>
      <c r="F664" s="59"/>
      <c r="G6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4" s="59"/>
      <c r="I664" s="59"/>
      <c r="J664" s="10" t="str">
        <f t="shared" si="21"/>
        <v/>
      </c>
      <c r="K664" s="59"/>
      <c r="L6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4" s="10">
        <f>IF(Tableau9[[#This Row],[Qté de lait transformé/jour]]=0,0,BDD!H$3*ROUNDUP(Tableau9[[#This Row],[Qté de lait transformé/jour]]*0.00011/BDD!K$3,0))</f>
        <v>0</v>
      </c>
      <c r="N664" s="16">
        <f t="shared" si="22"/>
        <v>0</v>
      </c>
      <c r="O664" s="29">
        <f>IF(N664=0,0,N664-(IF(Tableau9[[#This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5" spans="1:15" x14ac:dyDescent="0.25">
      <c r="A665" s="58"/>
      <c r="B665" s="59"/>
      <c r="C665" s="59"/>
      <c r="D665" s="65"/>
      <c r="E665" s="59"/>
      <c r="F665" s="59"/>
      <c r="G6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5" s="59"/>
      <c r="I665" s="59"/>
      <c r="J665" s="10" t="str">
        <f t="shared" si="21"/>
        <v/>
      </c>
      <c r="K665" s="59"/>
      <c r="L6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5" s="10">
        <f>IF(Tableau9[[#This Row],[Qté de lait transformé/jour]]=0,0,BDD!H$3*ROUNDUP(Tableau9[[#This Row],[Qté de lait transformé/jour]]*0.00011/BDD!K$3,0))</f>
        <v>0</v>
      </c>
      <c r="N665" s="16">
        <f t="shared" si="22"/>
        <v>0</v>
      </c>
      <c r="O665" s="29">
        <f>IF(N665=0,0,N665-(IF(Tableau9[[#This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6" spans="1:15" x14ac:dyDescent="0.25">
      <c r="A666" s="58"/>
      <c r="B666" s="59"/>
      <c r="C666" s="59"/>
      <c r="D666" s="65"/>
      <c r="E666" s="59"/>
      <c r="F666" s="59"/>
      <c r="G6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6" s="59"/>
      <c r="I666" s="59"/>
      <c r="J666" s="10" t="str">
        <f t="shared" si="21"/>
        <v/>
      </c>
      <c r="K666" s="59"/>
      <c r="L6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6" s="10">
        <f>IF(Tableau9[[#This Row],[Qté de lait transformé/jour]]=0,0,BDD!H$3*ROUNDUP(Tableau9[[#This Row],[Qté de lait transformé/jour]]*0.00011/BDD!K$3,0))</f>
        <v>0</v>
      </c>
      <c r="N666" s="16">
        <f t="shared" si="22"/>
        <v>0</v>
      </c>
      <c r="O666" s="29">
        <f>IF(N666=0,0,N666-(IF(Tableau9[[#This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7" spans="1:15" x14ac:dyDescent="0.25">
      <c r="A667" s="58"/>
      <c r="B667" s="59"/>
      <c r="C667" s="59"/>
      <c r="D667" s="65"/>
      <c r="E667" s="59"/>
      <c r="F667" s="59"/>
      <c r="G6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7" s="59"/>
      <c r="I667" s="59"/>
      <c r="J667" s="10" t="str">
        <f t="shared" si="21"/>
        <v/>
      </c>
      <c r="K667" s="59"/>
      <c r="L6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7" s="10">
        <f>IF(Tableau9[[#This Row],[Qté de lait transformé/jour]]=0,0,BDD!H$3*ROUNDUP(Tableau9[[#This Row],[Qté de lait transformé/jour]]*0.00011/BDD!K$3,0))</f>
        <v>0</v>
      </c>
      <c r="N667" s="16">
        <f t="shared" si="22"/>
        <v>0</v>
      </c>
      <c r="O667" s="29">
        <f>IF(N667=0,0,N667-(IF(Tableau9[[#This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8" spans="1:15" x14ac:dyDescent="0.25">
      <c r="A668" s="58"/>
      <c r="B668" s="59"/>
      <c r="C668" s="59"/>
      <c r="D668" s="65"/>
      <c r="E668" s="59"/>
      <c r="F668" s="59"/>
      <c r="G6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8" s="59"/>
      <c r="I668" s="59"/>
      <c r="J668" s="10" t="str">
        <f t="shared" si="21"/>
        <v/>
      </c>
      <c r="K668" s="59"/>
      <c r="L6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8" s="10">
        <f>IF(Tableau9[[#This Row],[Qté de lait transformé/jour]]=0,0,BDD!H$3*ROUNDUP(Tableau9[[#This Row],[Qté de lait transformé/jour]]*0.00011/BDD!K$3,0))</f>
        <v>0</v>
      </c>
      <c r="N668" s="16">
        <f t="shared" si="22"/>
        <v>0</v>
      </c>
      <c r="O668" s="29">
        <f>IF(N668=0,0,N668-(IF(Tableau9[[#This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69" spans="1:15" x14ac:dyDescent="0.25">
      <c r="A669" s="58"/>
      <c r="B669" s="59"/>
      <c r="C669" s="59"/>
      <c r="D669" s="65"/>
      <c r="E669" s="59"/>
      <c r="F669" s="59"/>
      <c r="G6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69" s="59"/>
      <c r="I669" s="59"/>
      <c r="J669" s="10" t="str">
        <f t="shared" si="21"/>
        <v/>
      </c>
      <c r="K669" s="59"/>
      <c r="L6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69" s="10">
        <f>IF(Tableau9[[#This Row],[Qté de lait transformé/jour]]=0,0,BDD!H$3*ROUNDUP(Tableau9[[#This Row],[Qté de lait transformé/jour]]*0.00011/BDD!K$3,0))</f>
        <v>0</v>
      </c>
      <c r="N669" s="16">
        <f t="shared" si="22"/>
        <v>0</v>
      </c>
      <c r="O669" s="29">
        <f>IF(N669=0,0,N669-(IF(Tableau9[[#This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0" spans="1:15" x14ac:dyDescent="0.25">
      <c r="A670" s="58"/>
      <c r="B670" s="59"/>
      <c r="C670" s="59"/>
      <c r="D670" s="65"/>
      <c r="E670" s="59"/>
      <c r="F670" s="59"/>
      <c r="G6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0" s="59"/>
      <c r="I670" s="59"/>
      <c r="J670" s="10" t="str">
        <f t="shared" si="21"/>
        <v/>
      </c>
      <c r="K670" s="59"/>
      <c r="L6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0" s="10">
        <f>IF(Tableau9[[#This Row],[Qté de lait transformé/jour]]=0,0,BDD!H$3*ROUNDUP(Tableau9[[#This Row],[Qté de lait transformé/jour]]*0.00011/BDD!K$3,0))</f>
        <v>0</v>
      </c>
      <c r="N670" s="16">
        <f t="shared" si="22"/>
        <v>0</v>
      </c>
      <c r="O670" s="29">
        <f>IF(N670=0,0,N670-(IF(Tableau9[[#This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1" spans="1:15" x14ac:dyDescent="0.25">
      <c r="A671" s="58"/>
      <c r="B671" s="59"/>
      <c r="C671" s="59"/>
      <c r="D671" s="65"/>
      <c r="E671" s="59"/>
      <c r="F671" s="59"/>
      <c r="G6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1" s="59"/>
      <c r="I671" s="59"/>
      <c r="J671" s="10" t="str">
        <f t="shared" si="21"/>
        <v/>
      </c>
      <c r="K671" s="59"/>
      <c r="L6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1" s="10">
        <f>IF(Tableau9[[#This Row],[Qté de lait transformé/jour]]=0,0,BDD!H$3*ROUNDUP(Tableau9[[#This Row],[Qté de lait transformé/jour]]*0.00011/BDD!K$3,0))</f>
        <v>0</v>
      </c>
      <c r="N671" s="16">
        <f t="shared" si="22"/>
        <v>0</v>
      </c>
      <c r="O671" s="29">
        <f>IF(N671=0,0,N671-(IF(Tableau9[[#This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2" spans="1:15" x14ac:dyDescent="0.25">
      <c r="A672" s="58"/>
      <c r="B672" s="59"/>
      <c r="C672" s="59"/>
      <c r="D672" s="65"/>
      <c r="E672" s="59"/>
      <c r="F672" s="59"/>
      <c r="G6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2" s="59"/>
      <c r="I672" s="59"/>
      <c r="J672" s="10" t="str">
        <f t="shared" si="21"/>
        <v/>
      </c>
      <c r="K672" s="59"/>
      <c r="L6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2" s="10">
        <f>IF(Tableau9[[#This Row],[Qté de lait transformé/jour]]=0,0,BDD!H$3*ROUNDUP(Tableau9[[#This Row],[Qté de lait transformé/jour]]*0.00011/BDD!K$3,0))</f>
        <v>0</v>
      </c>
      <c r="N672" s="16">
        <f t="shared" si="22"/>
        <v>0</v>
      </c>
      <c r="O672" s="29">
        <f>IF(N672=0,0,N672-(IF(Tableau9[[#This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3" spans="1:15" x14ac:dyDescent="0.25">
      <c r="A673" s="58"/>
      <c r="B673" s="59"/>
      <c r="C673" s="59"/>
      <c r="D673" s="65"/>
      <c r="E673" s="59"/>
      <c r="F673" s="59"/>
      <c r="G6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3" s="59"/>
      <c r="I673" s="59"/>
      <c r="J673" s="10" t="str">
        <f t="shared" si="21"/>
        <v/>
      </c>
      <c r="K673" s="59"/>
      <c r="L6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3" s="10">
        <f>IF(Tableau9[[#This Row],[Qté de lait transformé/jour]]=0,0,BDD!H$3*ROUNDUP(Tableau9[[#This Row],[Qté de lait transformé/jour]]*0.00011/BDD!K$3,0))</f>
        <v>0</v>
      </c>
      <c r="N673" s="16">
        <f t="shared" si="22"/>
        <v>0</v>
      </c>
      <c r="O673" s="29">
        <f>IF(N673=0,0,N673-(IF(Tableau9[[#This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4" spans="1:15" x14ac:dyDescent="0.25">
      <c r="A674" s="58"/>
      <c r="B674" s="59"/>
      <c r="C674" s="59"/>
      <c r="D674" s="65"/>
      <c r="E674" s="59"/>
      <c r="F674" s="59"/>
      <c r="G6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4" s="59"/>
      <c r="I674" s="59"/>
      <c r="J674" s="10" t="str">
        <f t="shared" si="21"/>
        <v/>
      </c>
      <c r="K674" s="59"/>
      <c r="L6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4" s="10">
        <f>IF(Tableau9[[#This Row],[Qté de lait transformé/jour]]=0,0,BDD!H$3*ROUNDUP(Tableau9[[#This Row],[Qté de lait transformé/jour]]*0.00011/BDD!K$3,0))</f>
        <v>0</v>
      </c>
      <c r="N674" s="16">
        <f t="shared" si="22"/>
        <v>0</v>
      </c>
      <c r="O674" s="29">
        <f>IF(N674=0,0,N674-(IF(Tableau9[[#This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5" spans="1:15" x14ac:dyDescent="0.25">
      <c r="A675" s="58"/>
      <c r="B675" s="59"/>
      <c r="C675" s="59"/>
      <c r="D675" s="65"/>
      <c r="E675" s="59"/>
      <c r="F675" s="59"/>
      <c r="G6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5" s="59"/>
      <c r="I675" s="59"/>
      <c r="J675" s="10" t="str">
        <f t="shared" si="21"/>
        <v/>
      </c>
      <c r="K675" s="59"/>
      <c r="L6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5" s="10">
        <f>IF(Tableau9[[#This Row],[Qté de lait transformé/jour]]=0,0,BDD!H$3*ROUNDUP(Tableau9[[#This Row],[Qté de lait transformé/jour]]*0.00011/BDD!K$3,0))</f>
        <v>0</v>
      </c>
      <c r="N675" s="16">
        <f t="shared" si="22"/>
        <v>0</v>
      </c>
      <c r="O675" s="29">
        <f>IF(N675=0,0,N675-(IF(Tableau9[[#This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6" spans="1:15" x14ac:dyDescent="0.25">
      <c r="A676" s="58"/>
      <c r="B676" s="59"/>
      <c r="C676" s="59"/>
      <c r="D676" s="65"/>
      <c r="E676" s="59"/>
      <c r="F676" s="59"/>
      <c r="G6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6" s="59"/>
      <c r="I676" s="59"/>
      <c r="J676" s="10" t="str">
        <f t="shared" si="21"/>
        <v/>
      </c>
      <c r="K676" s="59"/>
      <c r="L6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6" s="10">
        <f>IF(Tableau9[[#This Row],[Qté de lait transformé/jour]]=0,0,BDD!H$3*ROUNDUP(Tableau9[[#This Row],[Qté de lait transformé/jour]]*0.00011/BDD!K$3,0))</f>
        <v>0</v>
      </c>
      <c r="N676" s="16">
        <f t="shared" si="22"/>
        <v>0</v>
      </c>
      <c r="O676" s="29">
        <f>IF(N676=0,0,N676-(IF(Tableau9[[#This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7" spans="1:15" x14ac:dyDescent="0.25">
      <c r="A677" s="58"/>
      <c r="B677" s="59"/>
      <c r="C677" s="59"/>
      <c r="D677" s="65"/>
      <c r="E677" s="59"/>
      <c r="F677" s="59"/>
      <c r="G6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7" s="59"/>
      <c r="I677" s="59"/>
      <c r="J677" s="10" t="str">
        <f t="shared" si="21"/>
        <v/>
      </c>
      <c r="K677" s="59"/>
      <c r="L6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7" s="10">
        <f>IF(Tableau9[[#This Row],[Qté de lait transformé/jour]]=0,0,BDD!H$3*ROUNDUP(Tableau9[[#This Row],[Qté de lait transformé/jour]]*0.00011/BDD!K$3,0))</f>
        <v>0</v>
      </c>
      <c r="N677" s="16">
        <f t="shared" si="22"/>
        <v>0</v>
      </c>
      <c r="O677" s="29">
        <f>IF(N677=0,0,N677-(IF(Tableau9[[#This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8" spans="1:15" x14ac:dyDescent="0.25">
      <c r="A678" s="58"/>
      <c r="B678" s="59"/>
      <c r="C678" s="59"/>
      <c r="D678" s="65"/>
      <c r="E678" s="59"/>
      <c r="F678" s="59"/>
      <c r="G6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8" s="59"/>
      <c r="I678" s="59"/>
      <c r="J678" s="10" t="str">
        <f t="shared" si="21"/>
        <v/>
      </c>
      <c r="K678" s="59"/>
      <c r="L6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8" s="10">
        <f>IF(Tableau9[[#This Row],[Qté de lait transformé/jour]]=0,0,BDD!H$3*ROUNDUP(Tableau9[[#This Row],[Qté de lait transformé/jour]]*0.00011/BDD!K$3,0))</f>
        <v>0</v>
      </c>
      <c r="N678" s="16">
        <f t="shared" si="22"/>
        <v>0</v>
      </c>
      <c r="O678" s="29">
        <f>IF(N678=0,0,N678-(IF(Tableau9[[#This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79" spans="1:15" x14ac:dyDescent="0.25">
      <c r="A679" s="58"/>
      <c r="B679" s="59"/>
      <c r="C679" s="59"/>
      <c r="D679" s="65"/>
      <c r="E679" s="59"/>
      <c r="F679" s="59"/>
      <c r="G6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79" s="59"/>
      <c r="I679" s="59"/>
      <c r="J679" s="10" t="str">
        <f t="shared" si="21"/>
        <v/>
      </c>
      <c r="K679" s="59"/>
      <c r="L6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79" s="10">
        <f>IF(Tableau9[[#This Row],[Qté de lait transformé/jour]]=0,0,BDD!H$3*ROUNDUP(Tableau9[[#This Row],[Qté de lait transformé/jour]]*0.00011/BDD!K$3,0))</f>
        <v>0</v>
      </c>
      <c r="N679" s="16">
        <f t="shared" si="22"/>
        <v>0</v>
      </c>
      <c r="O679" s="29">
        <f>IF(N679=0,0,N679-(IF(Tableau9[[#This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0" spans="1:15" x14ac:dyDescent="0.25">
      <c r="A680" s="58"/>
      <c r="B680" s="59"/>
      <c r="C680" s="59"/>
      <c r="D680" s="65"/>
      <c r="E680" s="59"/>
      <c r="F680" s="59"/>
      <c r="G6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0" s="59"/>
      <c r="I680" s="59"/>
      <c r="J680" s="10" t="str">
        <f t="shared" si="21"/>
        <v/>
      </c>
      <c r="K680" s="59"/>
      <c r="L6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0" s="10">
        <f>IF(Tableau9[[#This Row],[Qté de lait transformé/jour]]=0,0,BDD!H$3*ROUNDUP(Tableau9[[#This Row],[Qté de lait transformé/jour]]*0.00011/BDD!K$3,0))</f>
        <v>0</v>
      </c>
      <c r="N680" s="16">
        <f t="shared" si="22"/>
        <v>0</v>
      </c>
      <c r="O680" s="29">
        <f>IF(N680=0,0,N680-(IF(Tableau9[[#This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1" spans="1:15" x14ac:dyDescent="0.25">
      <c r="A681" s="58"/>
      <c r="B681" s="59"/>
      <c r="C681" s="59"/>
      <c r="D681" s="65"/>
      <c r="E681" s="59"/>
      <c r="F681" s="59"/>
      <c r="G6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1" s="59"/>
      <c r="I681" s="59"/>
      <c r="J681" s="10" t="str">
        <f t="shared" si="21"/>
        <v/>
      </c>
      <c r="K681" s="59"/>
      <c r="L6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1" s="10">
        <f>IF(Tableau9[[#This Row],[Qté de lait transformé/jour]]=0,0,BDD!H$3*ROUNDUP(Tableau9[[#This Row],[Qté de lait transformé/jour]]*0.00011/BDD!K$3,0))</f>
        <v>0</v>
      </c>
      <c r="N681" s="16">
        <f t="shared" si="22"/>
        <v>0</v>
      </c>
      <c r="O681" s="29">
        <f>IF(N681=0,0,N681-(IF(Tableau9[[#This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2" spans="1:15" x14ac:dyDescent="0.25">
      <c r="A682" s="58"/>
      <c r="B682" s="59"/>
      <c r="C682" s="59"/>
      <c r="D682" s="65"/>
      <c r="E682" s="59"/>
      <c r="F682" s="59"/>
      <c r="G6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2" s="59"/>
      <c r="I682" s="59"/>
      <c r="J682" s="10" t="str">
        <f t="shared" si="21"/>
        <v/>
      </c>
      <c r="K682" s="59"/>
      <c r="L6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2" s="10">
        <f>IF(Tableau9[[#This Row],[Qté de lait transformé/jour]]=0,0,BDD!H$3*ROUNDUP(Tableau9[[#This Row],[Qté de lait transformé/jour]]*0.00011/BDD!K$3,0))</f>
        <v>0</v>
      </c>
      <c r="N682" s="16">
        <f t="shared" si="22"/>
        <v>0</v>
      </c>
      <c r="O682" s="29">
        <f>IF(N682=0,0,N682-(IF(Tableau9[[#This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3" spans="1:15" x14ac:dyDescent="0.25">
      <c r="A683" s="58"/>
      <c r="B683" s="59"/>
      <c r="C683" s="59"/>
      <c r="D683" s="65"/>
      <c r="E683" s="59"/>
      <c r="F683" s="59"/>
      <c r="G6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3" s="59"/>
      <c r="I683" s="59"/>
      <c r="J683" s="10" t="str">
        <f t="shared" si="21"/>
        <v/>
      </c>
      <c r="K683" s="59"/>
      <c r="L6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3" s="10">
        <f>IF(Tableau9[[#This Row],[Qté de lait transformé/jour]]=0,0,BDD!H$3*ROUNDUP(Tableau9[[#This Row],[Qté de lait transformé/jour]]*0.00011/BDD!K$3,0))</f>
        <v>0</v>
      </c>
      <c r="N683" s="16">
        <f t="shared" si="22"/>
        <v>0</v>
      </c>
      <c r="O683" s="29">
        <f>IF(N683=0,0,N683-(IF(Tableau9[[#This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4" spans="1:15" x14ac:dyDescent="0.25">
      <c r="A684" s="58"/>
      <c r="B684" s="59"/>
      <c r="C684" s="59"/>
      <c r="D684" s="65"/>
      <c r="E684" s="59"/>
      <c r="F684" s="59"/>
      <c r="G6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4" s="59"/>
      <c r="I684" s="59"/>
      <c r="J684" s="10" t="str">
        <f t="shared" si="21"/>
        <v/>
      </c>
      <c r="K684" s="59"/>
      <c r="L6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4" s="10">
        <f>IF(Tableau9[[#This Row],[Qté de lait transformé/jour]]=0,0,BDD!H$3*ROUNDUP(Tableau9[[#This Row],[Qté de lait transformé/jour]]*0.00011/BDD!K$3,0))</f>
        <v>0</v>
      </c>
      <c r="N684" s="16">
        <f t="shared" si="22"/>
        <v>0</v>
      </c>
      <c r="O684" s="29">
        <f>IF(N684=0,0,N684-(IF(Tableau9[[#This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5" spans="1:15" x14ac:dyDescent="0.25">
      <c r="A685" s="58"/>
      <c r="B685" s="59"/>
      <c r="C685" s="59"/>
      <c r="D685" s="65"/>
      <c r="E685" s="59"/>
      <c r="F685" s="59"/>
      <c r="G6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5" s="59"/>
      <c r="I685" s="59"/>
      <c r="J685" s="10" t="str">
        <f t="shared" si="21"/>
        <v/>
      </c>
      <c r="K685" s="59"/>
      <c r="L6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5" s="10">
        <f>IF(Tableau9[[#This Row],[Qté de lait transformé/jour]]=0,0,BDD!H$3*ROUNDUP(Tableau9[[#This Row],[Qté de lait transformé/jour]]*0.00011/BDD!K$3,0))</f>
        <v>0</v>
      </c>
      <c r="N685" s="16">
        <f t="shared" si="22"/>
        <v>0</v>
      </c>
      <c r="O685" s="29">
        <f>IF(N685=0,0,N685-(IF(Tableau9[[#This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6" spans="1:15" x14ac:dyDescent="0.25">
      <c r="A686" s="58"/>
      <c r="B686" s="59"/>
      <c r="C686" s="59"/>
      <c r="D686" s="65"/>
      <c r="E686" s="59"/>
      <c r="F686" s="59"/>
      <c r="G6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6" s="59"/>
      <c r="I686" s="59"/>
      <c r="J686" s="10" t="str">
        <f t="shared" si="21"/>
        <v/>
      </c>
      <c r="K686" s="59"/>
      <c r="L6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6" s="10">
        <f>IF(Tableau9[[#This Row],[Qté de lait transformé/jour]]=0,0,BDD!H$3*ROUNDUP(Tableau9[[#This Row],[Qté de lait transformé/jour]]*0.00011/BDD!K$3,0))</f>
        <v>0</v>
      </c>
      <c r="N686" s="16">
        <f t="shared" si="22"/>
        <v>0</v>
      </c>
      <c r="O686" s="29">
        <f>IF(N686=0,0,N686-(IF(Tableau9[[#This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7" spans="1:15" x14ac:dyDescent="0.25">
      <c r="A687" s="58"/>
      <c r="B687" s="59"/>
      <c r="C687" s="59"/>
      <c r="D687" s="65"/>
      <c r="E687" s="59"/>
      <c r="F687" s="59"/>
      <c r="G6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7" s="59"/>
      <c r="I687" s="59"/>
      <c r="J687" s="10" t="str">
        <f t="shared" si="21"/>
        <v/>
      </c>
      <c r="K687" s="59"/>
      <c r="L6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7" s="10">
        <f>IF(Tableau9[[#This Row],[Qté de lait transformé/jour]]=0,0,BDD!H$3*ROUNDUP(Tableau9[[#This Row],[Qté de lait transformé/jour]]*0.00011/BDD!K$3,0))</f>
        <v>0</v>
      </c>
      <c r="N687" s="16">
        <f t="shared" si="22"/>
        <v>0</v>
      </c>
      <c r="O687" s="29">
        <f>IF(N687=0,0,N687-(IF(Tableau9[[#This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8" spans="1:15" x14ac:dyDescent="0.25">
      <c r="A688" s="58"/>
      <c r="B688" s="59"/>
      <c r="C688" s="59"/>
      <c r="D688" s="65"/>
      <c r="E688" s="59"/>
      <c r="F688" s="59"/>
      <c r="G6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8" s="59"/>
      <c r="I688" s="59"/>
      <c r="J688" s="10" t="str">
        <f t="shared" si="21"/>
        <v/>
      </c>
      <c r="K688" s="59"/>
      <c r="L6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8" s="10">
        <f>IF(Tableau9[[#This Row],[Qté de lait transformé/jour]]=0,0,BDD!H$3*ROUNDUP(Tableau9[[#This Row],[Qté de lait transformé/jour]]*0.00011/BDD!K$3,0))</f>
        <v>0</v>
      </c>
      <c r="N688" s="16">
        <f t="shared" si="22"/>
        <v>0</v>
      </c>
      <c r="O688" s="29">
        <f>IF(N688=0,0,N688-(IF(Tableau9[[#This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89" spans="1:15" x14ac:dyDescent="0.25">
      <c r="A689" s="58"/>
      <c r="B689" s="59"/>
      <c r="C689" s="59"/>
      <c r="D689" s="65"/>
      <c r="E689" s="59"/>
      <c r="F689" s="59"/>
      <c r="G6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89" s="59"/>
      <c r="I689" s="59"/>
      <c r="J689" s="10" t="str">
        <f t="shared" si="21"/>
        <v/>
      </c>
      <c r="K689" s="59"/>
      <c r="L6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89" s="10">
        <f>IF(Tableau9[[#This Row],[Qté de lait transformé/jour]]=0,0,BDD!H$3*ROUNDUP(Tableau9[[#This Row],[Qté de lait transformé/jour]]*0.00011/BDD!K$3,0))</f>
        <v>0</v>
      </c>
      <c r="N689" s="16">
        <f t="shared" si="22"/>
        <v>0</v>
      </c>
      <c r="O689" s="29">
        <f>IF(N689=0,0,N689-(IF(Tableau9[[#This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0" spans="1:15" x14ac:dyDescent="0.25">
      <c r="A690" s="58"/>
      <c r="B690" s="59"/>
      <c r="C690" s="59"/>
      <c r="D690" s="65"/>
      <c r="E690" s="59"/>
      <c r="F690" s="59"/>
      <c r="G6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0" s="59"/>
      <c r="I690" s="59"/>
      <c r="J690" s="10" t="str">
        <f t="shared" si="21"/>
        <v/>
      </c>
      <c r="K690" s="59"/>
      <c r="L6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0" s="10">
        <f>IF(Tableau9[[#This Row],[Qté de lait transformé/jour]]=0,0,BDD!H$3*ROUNDUP(Tableau9[[#This Row],[Qté de lait transformé/jour]]*0.00011/BDD!K$3,0))</f>
        <v>0</v>
      </c>
      <c r="N690" s="16">
        <f t="shared" si="22"/>
        <v>0</v>
      </c>
      <c r="O690" s="29">
        <f>IF(N690=0,0,N690-(IF(Tableau9[[#This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1" spans="1:15" x14ac:dyDescent="0.25">
      <c r="A691" s="58"/>
      <c r="B691" s="59"/>
      <c r="C691" s="59"/>
      <c r="D691" s="65"/>
      <c r="E691" s="59"/>
      <c r="F691" s="59"/>
      <c r="G6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1" s="59"/>
      <c r="I691" s="59"/>
      <c r="J691" s="10" t="str">
        <f t="shared" si="21"/>
        <v/>
      </c>
      <c r="K691" s="59"/>
      <c r="L6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1" s="10">
        <f>IF(Tableau9[[#This Row],[Qté de lait transformé/jour]]=0,0,BDD!H$3*ROUNDUP(Tableau9[[#This Row],[Qté de lait transformé/jour]]*0.00011/BDD!K$3,0))</f>
        <v>0</v>
      </c>
      <c r="N691" s="16">
        <f t="shared" si="22"/>
        <v>0</v>
      </c>
      <c r="O691" s="29">
        <f>IF(N691=0,0,N691-(IF(Tableau9[[#This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2" spans="1:15" x14ac:dyDescent="0.25">
      <c r="A692" s="58"/>
      <c r="B692" s="59"/>
      <c r="C692" s="59"/>
      <c r="D692" s="65"/>
      <c r="E692" s="59"/>
      <c r="F692" s="59"/>
      <c r="G6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2" s="59"/>
      <c r="I692" s="59"/>
      <c r="J692" s="10" t="str">
        <f t="shared" si="21"/>
        <v/>
      </c>
      <c r="K692" s="59"/>
      <c r="L6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2" s="10">
        <f>IF(Tableau9[[#This Row],[Qté de lait transformé/jour]]=0,0,BDD!H$3*ROUNDUP(Tableau9[[#This Row],[Qté de lait transformé/jour]]*0.00011/BDD!K$3,0))</f>
        <v>0</v>
      </c>
      <c r="N692" s="16">
        <f t="shared" si="22"/>
        <v>0</v>
      </c>
      <c r="O692" s="29">
        <f>IF(N692=0,0,N692-(IF(Tableau9[[#This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3" spans="1:15" x14ac:dyDescent="0.25">
      <c r="A693" s="58"/>
      <c r="B693" s="59"/>
      <c r="C693" s="59"/>
      <c r="D693" s="65"/>
      <c r="E693" s="59"/>
      <c r="F693" s="59"/>
      <c r="G6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3" s="59"/>
      <c r="I693" s="59"/>
      <c r="J693" s="10" t="str">
        <f t="shared" si="21"/>
        <v/>
      </c>
      <c r="K693" s="59"/>
      <c r="L6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3" s="10">
        <f>IF(Tableau9[[#This Row],[Qté de lait transformé/jour]]=0,0,BDD!H$3*ROUNDUP(Tableau9[[#This Row],[Qté de lait transformé/jour]]*0.00011/BDD!K$3,0))</f>
        <v>0</v>
      </c>
      <c r="N693" s="16">
        <f t="shared" si="22"/>
        <v>0</v>
      </c>
      <c r="O693" s="29">
        <f>IF(N693=0,0,N693-(IF(Tableau9[[#This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4" spans="1:15" x14ac:dyDescent="0.25">
      <c r="A694" s="58"/>
      <c r="B694" s="59"/>
      <c r="C694" s="59"/>
      <c r="D694" s="65"/>
      <c r="E694" s="59"/>
      <c r="F694" s="59"/>
      <c r="G6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4" s="59"/>
      <c r="I694" s="59"/>
      <c r="J694" s="10" t="str">
        <f t="shared" si="21"/>
        <v/>
      </c>
      <c r="K694" s="59"/>
      <c r="L6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4" s="10">
        <f>IF(Tableau9[[#This Row],[Qté de lait transformé/jour]]=0,0,BDD!H$3*ROUNDUP(Tableau9[[#This Row],[Qté de lait transformé/jour]]*0.00011/BDD!K$3,0))</f>
        <v>0</v>
      </c>
      <c r="N694" s="16">
        <f t="shared" si="22"/>
        <v>0</v>
      </c>
      <c r="O694" s="29">
        <f>IF(N694=0,0,N694-(IF(Tableau9[[#This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5" spans="1:15" x14ac:dyDescent="0.25">
      <c r="A695" s="58"/>
      <c r="B695" s="59"/>
      <c r="C695" s="59"/>
      <c r="D695" s="65"/>
      <c r="E695" s="59"/>
      <c r="F695" s="59"/>
      <c r="G6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5" s="59"/>
      <c r="I695" s="59"/>
      <c r="J695" s="10" t="str">
        <f t="shared" si="21"/>
        <v/>
      </c>
      <c r="K695" s="59"/>
      <c r="L6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5" s="10">
        <f>IF(Tableau9[[#This Row],[Qté de lait transformé/jour]]=0,0,BDD!H$3*ROUNDUP(Tableau9[[#This Row],[Qté de lait transformé/jour]]*0.00011/BDD!K$3,0))</f>
        <v>0</v>
      </c>
      <c r="N695" s="16">
        <f t="shared" si="22"/>
        <v>0</v>
      </c>
      <c r="O695" s="29">
        <f>IF(N695=0,0,N695-(IF(Tableau9[[#This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6" spans="1:15" x14ac:dyDescent="0.25">
      <c r="A696" s="58"/>
      <c r="B696" s="59"/>
      <c r="C696" s="59"/>
      <c r="D696" s="65"/>
      <c r="E696" s="59"/>
      <c r="F696" s="59"/>
      <c r="G6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6" s="59"/>
      <c r="I696" s="59"/>
      <c r="J696" s="10" t="str">
        <f t="shared" si="21"/>
        <v/>
      </c>
      <c r="K696" s="59"/>
      <c r="L6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6" s="10">
        <f>IF(Tableau9[[#This Row],[Qté de lait transformé/jour]]=0,0,BDD!H$3*ROUNDUP(Tableau9[[#This Row],[Qté de lait transformé/jour]]*0.00011/BDD!K$3,0))</f>
        <v>0</v>
      </c>
      <c r="N696" s="16">
        <f t="shared" si="22"/>
        <v>0</v>
      </c>
      <c r="O696" s="29">
        <f>IF(N696=0,0,N696-(IF(Tableau9[[#This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7" spans="1:15" x14ac:dyDescent="0.25">
      <c r="A697" s="58"/>
      <c r="B697" s="59"/>
      <c r="C697" s="59"/>
      <c r="D697" s="65"/>
      <c r="E697" s="59"/>
      <c r="F697" s="59"/>
      <c r="G6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7" s="59"/>
      <c r="I697" s="59"/>
      <c r="J697" s="10" t="str">
        <f t="shared" si="21"/>
        <v/>
      </c>
      <c r="K697" s="59"/>
      <c r="L6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7" s="10">
        <f>IF(Tableau9[[#This Row],[Qté de lait transformé/jour]]=0,0,BDD!H$3*ROUNDUP(Tableau9[[#This Row],[Qté de lait transformé/jour]]*0.00011/BDD!K$3,0))</f>
        <v>0</v>
      </c>
      <c r="N697" s="16">
        <f t="shared" si="22"/>
        <v>0</v>
      </c>
      <c r="O697" s="29">
        <f>IF(N697=0,0,N697-(IF(Tableau9[[#This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8" spans="1:15" x14ac:dyDescent="0.25">
      <c r="A698" s="58"/>
      <c r="B698" s="59"/>
      <c r="C698" s="59"/>
      <c r="D698" s="65"/>
      <c r="E698" s="59"/>
      <c r="F698" s="59"/>
      <c r="G6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8" s="59"/>
      <c r="I698" s="59"/>
      <c r="J698" s="10" t="str">
        <f t="shared" si="21"/>
        <v/>
      </c>
      <c r="K698" s="59"/>
      <c r="L6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8" s="10">
        <f>IF(Tableau9[[#This Row],[Qté de lait transformé/jour]]=0,0,BDD!H$3*ROUNDUP(Tableau9[[#This Row],[Qté de lait transformé/jour]]*0.00011/BDD!K$3,0))</f>
        <v>0</v>
      </c>
      <c r="N698" s="16">
        <f t="shared" si="22"/>
        <v>0</v>
      </c>
      <c r="O698" s="29">
        <f>IF(N698=0,0,N698-(IF(Tableau9[[#This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699" spans="1:15" x14ac:dyDescent="0.25">
      <c r="A699" s="58"/>
      <c r="B699" s="59"/>
      <c r="C699" s="59"/>
      <c r="D699" s="65"/>
      <c r="E699" s="59"/>
      <c r="F699" s="59"/>
      <c r="G6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699" s="59"/>
      <c r="I699" s="59"/>
      <c r="J699" s="10" t="str">
        <f t="shared" si="21"/>
        <v/>
      </c>
      <c r="K699" s="59"/>
      <c r="L6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699" s="10">
        <f>IF(Tableau9[[#This Row],[Qté de lait transformé/jour]]=0,0,BDD!H$3*ROUNDUP(Tableau9[[#This Row],[Qté de lait transformé/jour]]*0.00011/BDD!K$3,0))</f>
        <v>0</v>
      </c>
      <c r="N699" s="16">
        <f t="shared" si="22"/>
        <v>0</v>
      </c>
      <c r="O699" s="29">
        <f>IF(N699=0,0,N699-(IF(Tableau9[[#This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0" spans="1:15" x14ac:dyDescent="0.25">
      <c r="A700" s="58"/>
      <c r="B700" s="59"/>
      <c r="C700" s="59"/>
      <c r="D700" s="65"/>
      <c r="E700" s="59"/>
      <c r="F700" s="59"/>
      <c r="G7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0" s="59"/>
      <c r="I700" s="59"/>
      <c r="J700" s="10" t="str">
        <f t="shared" si="21"/>
        <v/>
      </c>
      <c r="K700" s="59"/>
      <c r="L7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0" s="10">
        <f>IF(Tableau9[[#This Row],[Qté de lait transformé/jour]]=0,0,BDD!H$3*ROUNDUP(Tableau9[[#This Row],[Qté de lait transformé/jour]]*0.00011/BDD!K$3,0))</f>
        <v>0</v>
      </c>
      <c r="N700" s="16">
        <f t="shared" si="22"/>
        <v>0</v>
      </c>
      <c r="O700" s="29">
        <f>IF(N700=0,0,N700-(IF(Tableau9[[#This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1" spans="1:15" x14ac:dyDescent="0.25">
      <c r="A701" s="58"/>
      <c r="B701" s="59"/>
      <c r="C701" s="59"/>
      <c r="D701" s="65"/>
      <c r="E701" s="59"/>
      <c r="F701" s="59"/>
      <c r="G7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1" s="59"/>
      <c r="I701" s="59"/>
      <c r="J701" s="10" t="str">
        <f t="shared" si="21"/>
        <v/>
      </c>
      <c r="K701" s="59"/>
      <c r="L7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1" s="10">
        <f>IF(Tableau9[[#This Row],[Qté de lait transformé/jour]]=0,0,BDD!H$3*ROUNDUP(Tableau9[[#This Row],[Qté de lait transformé/jour]]*0.00011/BDD!K$3,0))</f>
        <v>0</v>
      </c>
      <c r="N701" s="16">
        <f t="shared" si="22"/>
        <v>0</v>
      </c>
      <c r="O701" s="29">
        <f>IF(N701=0,0,N701-(IF(Tableau9[[#This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2" spans="1:15" x14ac:dyDescent="0.25">
      <c r="A702" s="58"/>
      <c r="B702" s="59"/>
      <c r="C702" s="59"/>
      <c r="D702" s="65"/>
      <c r="E702" s="59"/>
      <c r="F702" s="59"/>
      <c r="G7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2" s="59"/>
      <c r="I702" s="59"/>
      <c r="J702" s="10" t="str">
        <f t="shared" si="21"/>
        <v/>
      </c>
      <c r="K702" s="59"/>
      <c r="L7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2" s="10">
        <f>IF(Tableau9[[#This Row],[Qté de lait transformé/jour]]=0,0,BDD!H$3*ROUNDUP(Tableau9[[#This Row],[Qté de lait transformé/jour]]*0.00011/BDD!K$3,0))</f>
        <v>0</v>
      </c>
      <c r="N702" s="16">
        <f t="shared" si="22"/>
        <v>0</v>
      </c>
      <c r="O702" s="29">
        <f>IF(N702=0,0,N702-(IF(Tableau9[[#This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3" spans="1:15" x14ac:dyDescent="0.25">
      <c r="A703" s="58"/>
      <c r="B703" s="59"/>
      <c r="C703" s="59"/>
      <c r="D703" s="65"/>
      <c r="E703" s="59"/>
      <c r="F703" s="59"/>
      <c r="G7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3" s="59"/>
      <c r="I703" s="59"/>
      <c r="J703" s="10" t="str">
        <f t="shared" si="21"/>
        <v/>
      </c>
      <c r="K703" s="59"/>
      <c r="L7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3" s="10">
        <f>IF(Tableau9[[#This Row],[Qté de lait transformé/jour]]=0,0,BDD!H$3*ROUNDUP(Tableau9[[#This Row],[Qté de lait transformé/jour]]*0.00011/BDD!K$3,0))</f>
        <v>0</v>
      </c>
      <c r="N703" s="16">
        <f t="shared" si="22"/>
        <v>0</v>
      </c>
      <c r="O703" s="29">
        <f>IF(N703=0,0,N703-(IF(Tableau9[[#This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4" spans="1:15" x14ac:dyDescent="0.25">
      <c r="A704" s="58"/>
      <c r="B704" s="59"/>
      <c r="C704" s="59"/>
      <c r="D704" s="65"/>
      <c r="E704" s="59"/>
      <c r="F704" s="59"/>
      <c r="G7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4" s="59"/>
      <c r="I704" s="59"/>
      <c r="J704" s="10" t="str">
        <f t="shared" si="21"/>
        <v/>
      </c>
      <c r="K704" s="59"/>
      <c r="L7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4" s="10">
        <f>IF(Tableau9[[#This Row],[Qté de lait transformé/jour]]=0,0,BDD!H$3*ROUNDUP(Tableau9[[#This Row],[Qté de lait transformé/jour]]*0.00011/BDD!K$3,0))</f>
        <v>0</v>
      </c>
      <c r="N704" s="16">
        <f t="shared" si="22"/>
        <v>0</v>
      </c>
      <c r="O704" s="29">
        <f>IF(N704=0,0,N704-(IF(Tableau9[[#This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5" spans="1:15" x14ac:dyDescent="0.25">
      <c r="A705" s="58"/>
      <c r="B705" s="59"/>
      <c r="C705" s="59"/>
      <c r="D705" s="65"/>
      <c r="E705" s="59"/>
      <c r="F705" s="59"/>
      <c r="G7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5" s="59"/>
      <c r="I705" s="59"/>
      <c r="J705" s="10" t="str">
        <f t="shared" si="21"/>
        <v/>
      </c>
      <c r="K705" s="59"/>
      <c r="L7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5" s="10">
        <f>IF(Tableau9[[#This Row],[Qté de lait transformé/jour]]=0,0,BDD!H$3*ROUNDUP(Tableau9[[#This Row],[Qté de lait transformé/jour]]*0.00011/BDD!K$3,0))</f>
        <v>0</v>
      </c>
      <c r="N705" s="16">
        <f t="shared" si="22"/>
        <v>0</v>
      </c>
      <c r="O705" s="29">
        <f>IF(N705=0,0,N705-(IF(Tableau9[[#This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6" spans="1:15" x14ac:dyDescent="0.25">
      <c r="A706" s="58"/>
      <c r="B706" s="59"/>
      <c r="C706" s="59"/>
      <c r="D706" s="65"/>
      <c r="E706" s="59"/>
      <c r="F706" s="59"/>
      <c r="G7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6" s="59"/>
      <c r="I706" s="59"/>
      <c r="J706" s="10" t="str">
        <f t="shared" si="21"/>
        <v/>
      </c>
      <c r="K706" s="59"/>
      <c r="L7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6" s="10">
        <f>IF(Tableau9[[#This Row],[Qté de lait transformé/jour]]=0,0,BDD!H$3*ROUNDUP(Tableau9[[#This Row],[Qté de lait transformé/jour]]*0.00011/BDD!K$3,0))</f>
        <v>0</v>
      </c>
      <c r="N706" s="16">
        <f t="shared" si="22"/>
        <v>0</v>
      </c>
      <c r="O706" s="29">
        <f>IF(N706=0,0,N706-(IF(Tableau9[[#This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7" spans="1:15" x14ac:dyDescent="0.25">
      <c r="A707" s="58"/>
      <c r="B707" s="59"/>
      <c r="C707" s="59"/>
      <c r="D707" s="65"/>
      <c r="E707" s="59"/>
      <c r="F707" s="59"/>
      <c r="G7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7" s="59"/>
      <c r="I707" s="59"/>
      <c r="J707" s="10" t="str">
        <f t="shared" si="21"/>
        <v/>
      </c>
      <c r="K707" s="59"/>
      <c r="L7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7" s="10">
        <f>IF(Tableau9[[#This Row],[Qté de lait transformé/jour]]=0,0,BDD!H$3*ROUNDUP(Tableau9[[#This Row],[Qté de lait transformé/jour]]*0.00011/BDD!K$3,0))</f>
        <v>0</v>
      </c>
      <c r="N707" s="16">
        <f t="shared" si="22"/>
        <v>0</v>
      </c>
      <c r="O707" s="29">
        <f>IF(N707=0,0,N707-(IF(Tableau9[[#This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8" spans="1:15" x14ac:dyDescent="0.25">
      <c r="A708" s="58"/>
      <c r="B708" s="59"/>
      <c r="C708" s="59"/>
      <c r="D708" s="65"/>
      <c r="E708" s="59"/>
      <c r="F708" s="59"/>
      <c r="G7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8" s="59"/>
      <c r="I708" s="59"/>
      <c r="J708" s="10" t="str">
        <f t="shared" si="21"/>
        <v/>
      </c>
      <c r="K708" s="59"/>
      <c r="L7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8" s="10">
        <f>IF(Tableau9[[#This Row],[Qté de lait transformé/jour]]=0,0,BDD!H$3*ROUNDUP(Tableau9[[#This Row],[Qté de lait transformé/jour]]*0.00011/BDD!K$3,0))</f>
        <v>0</v>
      </c>
      <c r="N708" s="16">
        <f t="shared" si="22"/>
        <v>0</v>
      </c>
      <c r="O708" s="29">
        <f>IF(N708=0,0,N708-(IF(Tableau9[[#This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09" spans="1:15" x14ac:dyDescent="0.25">
      <c r="A709" s="58"/>
      <c r="B709" s="59"/>
      <c r="C709" s="59"/>
      <c r="D709" s="65"/>
      <c r="E709" s="59"/>
      <c r="F709" s="59"/>
      <c r="G7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09" s="59"/>
      <c r="I709" s="59"/>
      <c r="J709" s="10" t="str">
        <f t="shared" si="21"/>
        <v/>
      </c>
      <c r="K709" s="59"/>
      <c r="L7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09" s="10">
        <f>IF(Tableau9[[#This Row],[Qté de lait transformé/jour]]=0,0,BDD!H$3*ROUNDUP(Tableau9[[#This Row],[Qté de lait transformé/jour]]*0.00011/BDD!K$3,0))</f>
        <v>0</v>
      </c>
      <c r="N709" s="16">
        <f t="shared" si="22"/>
        <v>0</v>
      </c>
      <c r="O709" s="29">
        <f>IF(N709=0,0,N709-(IF(Tableau9[[#This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0" spans="1:15" x14ac:dyDescent="0.25">
      <c r="A710" s="58"/>
      <c r="B710" s="59"/>
      <c r="C710" s="59"/>
      <c r="D710" s="65"/>
      <c r="E710" s="59"/>
      <c r="F710" s="59"/>
      <c r="G7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0" s="59"/>
      <c r="I710" s="59"/>
      <c r="J710" s="10" t="str">
        <f t="shared" si="21"/>
        <v/>
      </c>
      <c r="K710" s="59"/>
      <c r="L7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0" s="10">
        <f>IF(Tableau9[[#This Row],[Qté de lait transformé/jour]]=0,0,BDD!H$3*ROUNDUP(Tableau9[[#This Row],[Qté de lait transformé/jour]]*0.00011/BDD!K$3,0))</f>
        <v>0</v>
      </c>
      <c r="N710" s="16">
        <f t="shared" si="22"/>
        <v>0</v>
      </c>
      <c r="O710" s="29">
        <f>IF(N710=0,0,N710-(IF(Tableau9[[#This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1" spans="1:15" x14ac:dyDescent="0.25">
      <c r="A711" s="58"/>
      <c r="B711" s="59"/>
      <c r="C711" s="59"/>
      <c r="D711" s="65"/>
      <c r="E711" s="59"/>
      <c r="F711" s="59"/>
      <c r="G7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1" s="59"/>
      <c r="I711" s="59"/>
      <c r="J711" s="10" t="str">
        <f t="shared" si="21"/>
        <v/>
      </c>
      <c r="K711" s="59"/>
      <c r="L7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1" s="10">
        <f>IF(Tableau9[[#This Row],[Qté de lait transformé/jour]]=0,0,BDD!H$3*ROUNDUP(Tableau9[[#This Row],[Qté de lait transformé/jour]]*0.00011/BDD!K$3,0))</f>
        <v>0</v>
      </c>
      <c r="N711" s="16">
        <f t="shared" si="22"/>
        <v>0</v>
      </c>
      <c r="O711" s="29">
        <f>IF(N711=0,0,N711-(IF(Tableau9[[#This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2" spans="1:15" x14ac:dyDescent="0.25">
      <c r="A712" s="58"/>
      <c r="B712" s="59"/>
      <c r="C712" s="59"/>
      <c r="D712" s="65"/>
      <c r="E712" s="59"/>
      <c r="F712" s="59"/>
      <c r="G7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2" s="59"/>
      <c r="I712" s="59"/>
      <c r="J712" s="10" t="str">
        <f t="shared" si="21"/>
        <v/>
      </c>
      <c r="K712" s="59"/>
      <c r="L7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2" s="10">
        <f>IF(Tableau9[[#This Row],[Qté de lait transformé/jour]]=0,0,BDD!H$3*ROUNDUP(Tableau9[[#This Row],[Qté de lait transformé/jour]]*0.00011/BDD!K$3,0))</f>
        <v>0</v>
      </c>
      <c r="N712" s="16">
        <f t="shared" si="22"/>
        <v>0</v>
      </c>
      <c r="O712" s="29">
        <f>IF(N712=0,0,N712-(IF(Tableau9[[#This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3" spans="1:15" x14ac:dyDescent="0.25">
      <c r="A713" s="58"/>
      <c r="B713" s="59"/>
      <c r="C713" s="59"/>
      <c r="D713" s="65"/>
      <c r="E713" s="59"/>
      <c r="F713" s="59"/>
      <c r="G7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3" s="59"/>
      <c r="I713" s="59"/>
      <c r="J713" s="10" t="str">
        <f t="shared" si="21"/>
        <v/>
      </c>
      <c r="K713" s="59"/>
      <c r="L7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3" s="10">
        <f>IF(Tableau9[[#This Row],[Qté de lait transformé/jour]]=0,0,BDD!H$3*ROUNDUP(Tableau9[[#This Row],[Qté de lait transformé/jour]]*0.00011/BDD!K$3,0))</f>
        <v>0</v>
      </c>
      <c r="N713" s="16">
        <f t="shared" si="22"/>
        <v>0</v>
      </c>
      <c r="O713" s="29">
        <f>IF(N713=0,0,N713-(IF(Tableau9[[#This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4" spans="1:15" x14ac:dyDescent="0.25">
      <c r="A714" s="58"/>
      <c r="B714" s="59"/>
      <c r="C714" s="59"/>
      <c r="D714" s="65"/>
      <c r="E714" s="59"/>
      <c r="F714" s="59"/>
      <c r="G7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4" s="59"/>
      <c r="I714" s="59"/>
      <c r="J714" s="10" t="str">
        <f t="shared" si="21"/>
        <v/>
      </c>
      <c r="K714" s="59"/>
      <c r="L7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4" s="10">
        <f>IF(Tableau9[[#This Row],[Qté de lait transformé/jour]]=0,0,BDD!H$3*ROUNDUP(Tableau9[[#This Row],[Qté de lait transformé/jour]]*0.00011/BDD!K$3,0))</f>
        <v>0</v>
      </c>
      <c r="N714" s="16">
        <f t="shared" si="22"/>
        <v>0</v>
      </c>
      <c r="O714" s="29">
        <f>IF(N714=0,0,N714-(IF(Tableau9[[#This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5" spans="1:15" x14ac:dyDescent="0.25">
      <c r="A715" s="58"/>
      <c r="B715" s="59"/>
      <c r="C715" s="59"/>
      <c r="D715" s="65"/>
      <c r="E715" s="59"/>
      <c r="F715" s="59"/>
      <c r="G7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5" s="59"/>
      <c r="I715" s="59"/>
      <c r="J715" s="10" t="str">
        <f t="shared" si="21"/>
        <v/>
      </c>
      <c r="K715" s="59"/>
      <c r="L7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5" s="10">
        <f>IF(Tableau9[[#This Row],[Qté de lait transformé/jour]]=0,0,BDD!H$3*ROUNDUP(Tableau9[[#This Row],[Qté de lait transformé/jour]]*0.00011/BDD!K$3,0))</f>
        <v>0</v>
      </c>
      <c r="N715" s="16">
        <f t="shared" si="22"/>
        <v>0</v>
      </c>
      <c r="O715" s="29">
        <f>IF(N715=0,0,N715-(IF(Tableau9[[#This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6" spans="1:15" x14ac:dyDescent="0.25">
      <c r="A716" s="58"/>
      <c r="B716" s="59"/>
      <c r="C716" s="59"/>
      <c r="D716" s="65"/>
      <c r="E716" s="59"/>
      <c r="F716" s="59"/>
      <c r="G7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6" s="59"/>
      <c r="I716" s="59"/>
      <c r="J716" s="10" t="str">
        <f t="shared" si="21"/>
        <v/>
      </c>
      <c r="K716" s="59"/>
      <c r="L7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6" s="10">
        <f>IF(Tableau9[[#This Row],[Qté de lait transformé/jour]]=0,0,BDD!H$3*ROUNDUP(Tableau9[[#This Row],[Qté de lait transformé/jour]]*0.00011/BDD!K$3,0))</f>
        <v>0</v>
      </c>
      <c r="N716" s="16">
        <f t="shared" si="22"/>
        <v>0</v>
      </c>
      <c r="O716" s="29">
        <f>IF(N716=0,0,N716-(IF(Tableau9[[#This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7" spans="1:15" x14ac:dyDescent="0.25">
      <c r="A717" s="58"/>
      <c r="B717" s="59"/>
      <c r="C717" s="59"/>
      <c r="D717" s="65"/>
      <c r="E717" s="59"/>
      <c r="F717" s="59"/>
      <c r="G7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7" s="59"/>
      <c r="I717" s="59"/>
      <c r="J717" s="10" t="str">
        <f t="shared" ref="J717:J780" si="23">IF(IF(C717="",0,IF(C717="yaourt",H717,IF(OR(C717="poudre de lait",C717="fromage"),H717/0.1,IF(OR(C717="lait UHT",C717="lait pasteurisé"),H717*0.9,""))))=0,"",ROUND((IF(C717="yaourt",H717,IF(OR(C717="poudre de lait",C717="fromage"),H717/0.1,IF(OR(C717="lait UHT",C717="lait pasteurisé"),H717*0.9,"")))/E717),2))</f>
        <v/>
      </c>
      <c r="K717" s="59"/>
      <c r="L7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7" s="10">
        <f>IF(Tableau9[[#This Row],[Qté de lait transformé/jour]]=0,0,BDD!H$3*ROUNDUP(Tableau9[[#This Row],[Qté de lait transformé/jour]]*0.00011/BDD!K$3,0))</f>
        <v>0</v>
      </c>
      <c r="N717" s="16">
        <f t="shared" si="22"/>
        <v>0</v>
      </c>
      <c r="O717" s="29">
        <f>IF(N717=0,0,N717-(IF(Tableau9[[#This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8" spans="1:15" x14ac:dyDescent="0.25">
      <c r="A718" s="58"/>
      <c r="B718" s="59"/>
      <c r="C718" s="59"/>
      <c r="D718" s="65"/>
      <c r="E718" s="59"/>
      <c r="F718" s="59"/>
      <c r="G7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8" s="59"/>
      <c r="I718" s="59"/>
      <c r="J718" s="10" t="str">
        <f t="shared" si="23"/>
        <v/>
      </c>
      <c r="K718" s="59"/>
      <c r="L7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8" s="10">
        <f>IF(Tableau9[[#This Row],[Qté de lait transformé/jour]]=0,0,BDD!H$3*ROUNDUP(Tableau9[[#This Row],[Qté de lait transformé/jour]]*0.00011/BDD!K$3,0))</f>
        <v>0</v>
      </c>
      <c r="N718" s="16">
        <f t="shared" ref="N718:N781" si="24">IF(I718="",0,H718*I718)</f>
        <v>0</v>
      </c>
      <c r="O718" s="29">
        <f>IF(N718=0,0,N718-(IF(Tableau9[[#This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19" spans="1:15" x14ac:dyDescent="0.25">
      <c r="A719" s="58"/>
      <c r="B719" s="59"/>
      <c r="C719" s="59"/>
      <c r="D719" s="65"/>
      <c r="E719" s="59"/>
      <c r="F719" s="59"/>
      <c r="G7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19" s="59"/>
      <c r="I719" s="59"/>
      <c r="J719" s="10" t="str">
        <f t="shared" si="23"/>
        <v/>
      </c>
      <c r="K719" s="59"/>
      <c r="L7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19" s="10">
        <f>IF(Tableau9[[#This Row],[Qté de lait transformé/jour]]=0,0,BDD!H$3*ROUNDUP(Tableau9[[#This Row],[Qté de lait transformé/jour]]*0.00011/BDD!K$3,0))</f>
        <v>0</v>
      </c>
      <c r="N719" s="16">
        <f t="shared" si="24"/>
        <v>0</v>
      </c>
      <c r="O719" s="29">
        <f>IF(N719=0,0,N719-(IF(Tableau9[[#This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0" spans="1:15" x14ac:dyDescent="0.25">
      <c r="A720" s="58"/>
      <c r="B720" s="59"/>
      <c r="C720" s="59"/>
      <c r="D720" s="65"/>
      <c r="E720" s="59"/>
      <c r="F720" s="59"/>
      <c r="G7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0" s="59"/>
      <c r="I720" s="59"/>
      <c r="J720" s="10" t="str">
        <f t="shared" si="23"/>
        <v/>
      </c>
      <c r="K720" s="59"/>
      <c r="L7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0" s="10">
        <f>IF(Tableau9[[#This Row],[Qté de lait transformé/jour]]=0,0,BDD!H$3*ROUNDUP(Tableau9[[#This Row],[Qté de lait transformé/jour]]*0.00011/BDD!K$3,0))</f>
        <v>0</v>
      </c>
      <c r="N720" s="16">
        <f t="shared" si="24"/>
        <v>0</v>
      </c>
      <c r="O720" s="29">
        <f>IF(N720=0,0,N720-(IF(Tableau9[[#This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1" spans="1:15" x14ac:dyDescent="0.25">
      <c r="A721" s="58"/>
      <c r="B721" s="59"/>
      <c r="C721" s="59"/>
      <c r="D721" s="65"/>
      <c r="E721" s="59"/>
      <c r="F721" s="59"/>
      <c r="G7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1" s="59"/>
      <c r="I721" s="59"/>
      <c r="J721" s="10" t="str">
        <f t="shared" si="23"/>
        <v/>
      </c>
      <c r="K721" s="59"/>
      <c r="L7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1" s="10">
        <f>IF(Tableau9[[#This Row],[Qté de lait transformé/jour]]=0,0,BDD!H$3*ROUNDUP(Tableau9[[#This Row],[Qté de lait transformé/jour]]*0.00011/BDD!K$3,0))</f>
        <v>0</v>
      </c>
      <c r="N721" s="16">
        <f t="shared" si="24"/>
        <v>0</v>
      </c>
      <c r="O721" s="29">
        <f>IF(N721=0,0,N721-(IF(Tableau9[[#This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2" spans="1:15" x14ac:dyDescent="0.25">
      <c r="A722" s="58"/>
      <c r="B722" s="59"/>
      <c r="C722" s="59"/>
      <c r="D722" s="65"/>
      <c r="E722" s="59"/>
      <c r="F722" s="59"/>
      <c r="G7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2" s="59"/>
      <c r="I722" s="59"/>
      <c r="J722" s="10" t="str">
        <f t="shared" si="23"/>
        <v/>
      </c>
      <c r="K722" s="59"/>
      <c r="L7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2" s="10">
        <f>IF(Tableau9[[#This Row],[Qté de lait transformé/jour]]=0,0,BDD!H$3*ROUNDUP(Tableau9[[#This Row],[Qté de lait transformé/jour]]*0.00011/BDD!K$3,0))</f>
        <v>0</v>
      </c>
      <c r="N722" s="16">
        <f t="shared" si="24"/>
        <v>0</v>
      </c>
      <c r="O722" s="29">
        <f>IF(N722=0,0,N722-(IF(Tableau9[[#This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3" spans="1:15" x14ac:dyDescent="0.25">
      <c r="A723" s="58"/>
      <c r="B723" s="59"/>
      <c r="C723" s="59"/>
      <c r="D723" s="65"/>
      <c r="E723" s="59"/>
      <c r="F723" s="59"/>
      <c r="G7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3" s="59"/>
      <c r="I723" s="59"/>
      <c r="J723" s="10" t="str">
        <f t="shared" si="23"/>
        <v/>
      </c>
      <c r="K723" s="59"/>
      <c r="L7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3" s="10">
        <f>IF(Tableau9[[#This Row],[Qté de lait transformé/jour]]=0,0,BDD!H$3*ROUNDUP(Tableau9[[#This Row],[Qté de lait transformé/jour]]*0.00011/BDD!K$3,0))</f>
        <v>0</v>
      </c>
      <c r="N723" s="16">
        <f t="shared" si="24"/>
        <v>0</v>
      </c>
      <c r="O723" s="29">
        <f>IF(N723=0,0,N723-(IF(Tableau9[[#This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4" spans="1:15" x14ac:dyDescent="0.25">
      <c r="A724" s="58"/>
      <c r="B724" s="59"/>
      <c r="C724" s="59"/>
      <c r="D724" s="65"/>
      <c r="E724" s="59"/>
      <c r="F724" s="59"/>
      <c r="G7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4" s="59"/>
      <c r="I724" s="59"/>
      <c r="J724" s="10" t="str">
        <f t="shared" si="23"/>
        <v/>
      </c>
      <c r="K724" s="59"/>
      <c r="L7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4" s="10">
        <f>IF(Tableau9[[#This Row],[Qté de lait transformé/jour]]=0,0,BDD!H$3*ROUNDUP(Tableau9[[#This Row],[Qté de lait transformé/jour]]*0.00011/BDD!K$3,0))</f>
        <v>0</v>
      </c>
      <c r="N724" s="16">
        <f t="shared" si="24"/>
        <v>0</v>
      </c>
      <c r="O724" s="29">
        <f>IF(N724=0,0,N724-(IF(Tableau9[[#This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5" spans="1:15" x14ac:dyDescent="0.25">
      <c r="A725" s="58"/>
      <c r="B725" s="59"/>
      <c r="C725" s="59"/>
      <c r="D725" s="65"/>
      <c r="E725" s="59"/>
      <c r="F725" s="59"/>
      <c r="G7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5" s="59"/>
      <c r="I725" s="59"/>
      <c r="J725" s="10" t="str">
        <f t="shared" si="23"/>
        <v/>
      </c>
      <c r="K725" s="59"/>
      <c r="L7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5" s="10">
        <f>IF(Tableau9[[#This Row],[Qté de lait transformé/jour]]=0,0,BDD!H$3*ROUNDUP(Tableau9[[#This Row],[Qté de lait transformé/jour]]*0.00011/BDD!K$3,0))</f>
        <v>0</v>
      </c>
      <c r="N725" s="16">
        <f t="shared" si="24"/>
        <v>0</v>
      </c>
      <c r="O725" s="29">
        <f>IF(N725=0,0,N725-(IF(Tableau9[[#This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6" spans="1:15" x14ac:dyDescent="0.25">
      <c r="A726" s="58"/>
      <c r="B726" s="59"/>
      <c r="C726" s="59"/>
      <c r="D726" s="65"/>
      <c r="E726" s="59"/>
      <c r="F726" s="59"/>
      <c r="G7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6" s="59"/>
      <c r="I726" s="59"/>
      <c r="J726" s="10" t="str">
        <f t="shared" si="23"/>
        <v/>
      </c>
      <c r="K726" s="59"/>
      <c r="L7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6" s="10">
        <f>IF(Tableau9[[#This Row],[Qté de lait transformé/jour]]=0,0,BDD!H$3*ROUNDUP(Tableau9[[#This Row],[Qté de lait transformé/jour]]*0.00011/BDD!K$3,0))</f>
        <v>0</v>
      </c>
      <c r="N726" s="16">
        <f t="shared" si="24"/>
        <v>0</v>
      </c>
      <c r="O726" s="29">
        <f>IF(N726=0,0,N726-(IF(Tableau9[[#This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7" spans="1:15" x14ac:dyDescent="0.25">
      <c r="A727" s="58"/>
      <c r="B727" s="59"/>
      <c r="C727" s="59"/>
      <c r="D727" s="65"/>
      <c r="E727" s="59"/>
      <c r="F727" s="59"/>
      <c r="G7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7" s="59"/>
      <c r="I727" s="59"/>
      <c r="J727" s="10" t="str">
        <f t="shared" si="23"/>
        <v/>
      </c>
      <c r="K727" s="59"/>
      <c r="L7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7" s="10">
        <f>IF(Tableau9[[#This Row],[Qté de lait transformé/jour]]=0,0,BDD!H$3*ROUNDUP(Tableau9[[#This Row],[Qté de lait transformé/jour]]*0.00011/BDD!K$3,0))</f>
        <v>0</v>
      </c>
      <c r="N727" s="16">
        <f t="shared" si="24"/>
        <v>0</v>
      </c>
      <c r="O727" s="29">
        <f>IF(N727=0,0,N727-(IF(Tableau9[[#This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8" spans="1:15" x14ac:dyDescent="0.25">
      <c r="A728" s="58"/>
      <c r="B728" s="59"/>
      <c r="C728" s="59"/>
      <c r="D728" s="65"/>
      <c r="E728" s="59"/>
      <c r="F728" s="59"/>
      <c r="G7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8" s="59"/>
      <c r="I728" s="59"/>
      <c r="J728" s="10" t="str">
        <f t="shared" si="23"/>
        <v/>
      </c>
      <c r="K728" s="59"/>
      <c r="L7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8" s="10">
        <f>IF(Tableau9[[#This Row],[Qté de lait transformé/jour]]=0,0,BDD!H$3*ROUNDUP(Tableau9[[#This Row],[Qté de lait transformé/jour]]*0.00011/BDD!K$3,0))</f>
        <v>0</v>
      </c>
      <c r="N728" s="16">
        <f t="shared" si="24"/>
        <v>0</v>
      </c>
      <c r="O728" s="29">
        <f>IF(N728=0,0,N728-(IF(Tableau9[[#This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29" spans="1:15" x14ac:dyDescent="0.25">
      <c r="A729" s="58"/>
      <c r="B729" s="59"/>
      <c r="C729" s="59"/>
      <c r="D729" s="65"/>
      <c r="E729" s="59"/>
      <c r="F729" s="59"/>
      <c r="G7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29" s="59"/>
      <c r="I729" s="59"/>
      <c r="J729" s="10" t="str">
        <f t="shared" si="23"/>
        <v/>
      </c>
      <c r="K729" s="59"/>
      <c r="L7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29" s="10">
        <f>IF(Tableau9[[#This Row],[Qté de lait transformé/jour]]=0,0,BDD!H$3*ROUNDUP(Tableau9[[#This Row],[Qté de lait transformé/jour]]*0.00011/BDD!K$3,0))</f>
        <v>0</v>
      </c>
      <c r="N729" s="16">
        <f t="shared" si="24"/>
        <v>0</v>
      </c>
      <c r="O729" s="29">
        <f>IF(N729=0,0,N729-(IF(Tableau9[[#This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0" spans="1:15" x14ac:dyDescent="0.25">
      <c r="A730" s="58"/>
      <c r="B730" s="59"/>
      <c r="C730" s="59"/>
      <c r="D730" s="65"/>
      <c r="E730" s="59"/>
      <c r="F730" s="59"/>
      <c r="G7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0" s="59"/>
      <c r="I730" s="59"/>
      <c r="J730" s="10" t="str">
        <f t="shared" si="23"/>
        <v/>
      </c>
      <c r="K730" s="59"/>
      <c r="L7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0" s="10">
        <f>IF(Tableau9[[#This Row],[Qté de lait transformé/jour]]=0,0,BDD!H$3*ROUNDUP(Tableau9[[#This Row],[Qté de lait transformé/jour]]*0.00011/BDD!K$3,0))</f>
        <v>0</v>
      </c>
      <c r="N730" s="16">
        <f t="shared" si="24"/>
        <v>0</v>
      </c>
      <c r="O730" s="29">
        <f>IF(N730=0,0,N730-(IF(Tableau9[[#This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1" spans="1:15" x14ac:dyDescent="0.25">
      <c r="A731" s="58"/>
      <c r="B731" s="59"/>
      <c r="C731" s="59"/>
      <c r="D731" s="65"/>
      <c r="E731" s="59"/>
      <c r="F731" s="59"/>
      <c r="G7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1" s="59"/>
      <c r="I731" s="59"/>
      <c r="J731" s="10" t="str">
        <f t="shared" si="23"/>
        <v/>
      </c>
      <c r="K731" s="59"/>
      <c r="L7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1" s="10">
        <f>IF(Tableau9[[#This Row],[Qté de lait transformé/jour]]=0,0,BDD!H$3*ROUNDUP(Tableau9[[#This Row],[Qté de lait transformé/jour]]*0.00011/BDD!K$3,0))</f>
        <v>0</v>
      </c>
      <c r="N731" s="16">
        <f t="shared" si="24"/>
        <v>0</v>
      </c>
      <c r="O731" s="29">
        <f>IF(N731=0,0,N731-(IF(Tableau9[[#This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2" spans="1:15" x14ac:dyDescent="0.25">
      <c r="A732" s="58"/>
      <c r="B732" s="59"/>
      <c r="C732" s="59"/>
      <c r="D732" s="65"/>
      <c r="E732" s="59"/>
      <c r="F732" s="59"/>
      <c r="G7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2" s="59"/>
      <c r="I732" s="59"/>
      <c r="J732" s="10" t="str">
        <f t="shared" si="23"/>
        <v/>
      </c>
      <c r="K732" s="59"/>
      <c r="L7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2" s="10">
        <f>IF(Tableau9[[#This Row],[Qté de lait transformé/jour]]=0,0,BDD!H$3*ROUNDUP(Tableau9[[#This Row],[Qté de lait transformé/jour]]*0.00011/BDD!K$3,0))</f>
        <v>0</v>
      </c>
      <c r="N732" s="16">
        <f t="shared" si="24"/>
        <v>0</v>
      </c>
      <c r="O732" s="29">
        <f>IF(N732=0,0,N732-(IF(Tableau9[[#This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3" spans="1:15" x14ac:dyDescent="0.25">
      <c r="A733" s="58"/>
      <c r="B733" s="59"/>
      <c r="C733" s="59"/>
      <c r="D733" s="65"/>
      <c r="E733" s="59"/>
      <c r="F733" s="59"/>
      <c r="G7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3" s="59"/>
      <c r="I733" s="59"/>
      <c r="J733" s="10" t="str">
        <f t="shared" si="23"/>
        <v/>
      </c>
      <c r="K733" s="59"/>
      <c r="L7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3" s="10">
        <f>IF(Tableau9[[#This Row],[Qté de lait transformé/jour]]=0,0,BDD!H$3*ROUNDUP(Tableau9[[#This Row],[Qté de lait transformé/jour]]*0.00011/BDD!K$3,0))</f>
        <v>0</v>
      </c>
      <c r="N733" s="16">
        <f t="shared" si="24"/>
        <v>0</v>
      </c>
      <c r="O733" s="29">
        <f>IF(N733=0,0,N733-(IF(Tableau9[[#This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4" spans="1:15" x14ac:dyDescent="0.25">
      <c r="A734" s="58"/>
      <c r="B734" s="59"/>
      <c r="C734" s="59"/>
      <c r="D734" s="65"/>
      <c r="E734" s="59"/>
      <c r="F734" s="59"/>
      <c r="G7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4" s="59"/>
      <c r="I734" s="59"/>
      <c r="J734" s="10" t="str">
        <f t="shared" si="23"/>
        <v/>
      </c>
      <c r="K734" s="59"/>
      <c r="L7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4" s="10">
        <f>IF(Tableau9[[#This Row],[Qté de lait transformé/jour]]=0,0,BDD!H$3*ROUNDUP(Tableau9[[#This Row],[Qté de lait transformé/jour]]*0.00011/BDD!K$3,0))</f>
        <v>0</v>
      </c>
      <c r="N734" s="16">
        <f t="shared" si="24"/>
        <v>0</v>
      </c>
      <c r="O734" s="29">
        <f>IF(N734=0,0,N734-(IF(Tableau9[[#This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5" spans="1:15" x14ac:dyDescent="0.25">
      <c r="A735" s="58"/>
      <c r="B735" s="59"/>
      <c r="C735" s="59"/>
      <c r="D735" s="65"/>
      <c r="E735" s="59"/>
      <c r="F735" s="59"/>
      <c r="G7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5" s="59"/>
      <c r="I735" s="59"/>
      <c r="J735" s="10" t="str">
        <f t="shared" si="23"/>
        <v/>
      </c>
      <c r="K735" s="59"/>
      <c r="L7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5" s="10">
        <f>IF(Tableau9[[#This Row],[Qté de lait transformé/jour]]=0,0,BDD!H$3*ROUNDUP(Tableau9[[#This Row],[Qté de lait transformé/jour]]*0.00011/BDD!K$3,0))</f>
        <v>0</v>
      </c>
      <c r="N735" s="16">
        <f t="shared" si="24"/>
        <v>0</v>
      </c>
      <c r="O735" s="29">
        <f>IF(N735=0,0,N735-(IF(Tableau9[[#This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6" spans="1:15" x14ac:dyDescent="0.25">
      <c r="A736" s="58"/>
      <c r="B736" s="59"/>
      <c r="C736" s="59"/>
      <c r="D736" s="65"/>
      <c r="E736" s="59"/>
      <c r="F736" s="59"/>
      <c r="G7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6" s="59"/>
      <c r="I736" s="59"/>
      <c r="J736" s="10" t="str">
        <f t="shared" si="23"/>
        <v/>
      </c>
      <c r="K736" s="59"/>
      <c r="L7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6" s="10">
        <f>IF(Tableau9[[#This Row],[Qté de lait transformé/jour]]=0,0,BDD!H$3*ROUNDUP(Tableau9[[#This Row],[Qté de lait transformé/jour]]*0.00011/BDD!K$3,0))</f>
        <v>0</v>
      </c>
      <c r="N736" s="16">
        <f t="shared" si="24"/>
        <v>0</v>
      </c>
      <c r="O736" s="29">
        <f>IF(N736=0,0,N736-(IF(Tableau9[[#This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7" spans="1:15" x14ac:dyDescent="0.25">
      <c r="A737" s="58"/>
      <c r="B737" s="59"/>
      <c r="C737" s="59"/>
      <c r="D737" s="65"/>
      <c r="E737" s="59"/>
      <c r="F737" s="59"/>
      <c r="G7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7" s="59"/>
      <c r="I737" s="59"/>
      <c r="J737" s="10" t="str">
        <f t="shared" si="23"/>
        <v/>
      </c>
      <c r="K737" s="59"/>
      <c r="L7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7" s="10">
        <f>IF(Tableau9[[#This Row],[Qté de lait transformé/jour]]=0,0,BDD!H$3*ROUNDUP(Tableau9[[#This Row],[Qté de lait transformé/jour]]*0.00011/BDD!K$3,0))</f>
        <v>0</v>
      </c>
      <c r="N737" s="16">
        <f t="shared" si="24"/>
        <v>0</v>
      </c>
      <c r="O737" s="29">
        <f>IF(N737=0,0,N737-(IF(Tableau9[[#This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8" spans="1:15" x14ac:dyDescent="0.25">
      <c r="A738" s="58"/>
      <c r="B738" s="59"/>
      <c r="C738" s="59"/>
      <c r="D738" s="65"/>
      <c r="E738" s="59"/>
      <c r="F738" s="59"/>
      <c r="G7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8" s="59"/>
      <c r="I738" s="59"/>
      <c r="J738" s="10" t="str">
        <f t="shared" si="23"/>
        <v/>
      </c>
      <c r="K738" s="59"/>
      <c r="L7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8" s="10">
        <f>IF(Tableau9[[#This Row],[Qté de lait transformé/jour]]=0,0,BDD!H$3*ROUNDUP(Tableau9[[#This Row],[Qté de lait transformé/jour]]*0.00011/BDD!K$3,0))</f>
        <v>0</v>
      </c>
      <c r="N738" s="16">
        <f t="shared" si="24"/>
        <v>0</v>
      </c>
      <c r="O738" s="29">
        <f>IF(N738=0,0,N738-(IF(Tableau9[[#This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39" spans="1:15" x14ac:dyDescent="0.25">
      <c r="A739" s="58"/>
      <c r="B739" s="59"/>
      <c r="C739" s="59"/>
      <c r="D739" s="65"/>
      <c r="E739" s="59"/>
      <c r="F739" s="59"/>
      <c r="G7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39" s="59"/>
      <c r="I739" s="59"/>
      <c r="J739" s="10" t="str">
        <f t="shared" si="23"/>
        <v/>
      </c>
      <c r="K739" s="59"/>
      <c r="L7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39" s="10">
        <f>IF(Tableau9[[#This Row],[Qté de lait transformé/jour]]=0,0,BDD!H$3*ROUNDUP(Tableau9[[#This Row],[Qté de lait transformé/jour]]*0.00011/BDD!K$3,0))</f>
        <v>0</v>
      </c>
      <c r="N739" s="16">
        <f t="shared" si="24"/>
        <v>0</v>
      </c>
      <c r="O739" s="29">
        <f>IF(N739=0,0,N739-(IF(Tableau9[[#This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0" spans="1:15" x14ac:dyDescent="0.25">
      <c r="A740" s="58"/>
      <c r="B740" s="59"/>
      <c r="C740" s="59"/>
      <c r="D740" s="65"/>
      <c r="E740" s="59"/>
      <c r="F740" s="59"/>
      <c r="G7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0" s="59"/>
      <c r="I740" s="59"/>
      <c r="J740" s="10" t="str">
        <f t="shared" si="23"/>
        <v/>
      </c>
      <c r="K740" s="59"/>
      <c r="L7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0" s="10">
        <f>IF(Tableau9[[#This Row],[Qté de lait transformé/jour]]=0,0,BDD!H$3*ROUNDUP(Tableau9[[#This Row],[Qté de lait transformé/jour]]*0.00011/BDD!K$3,0))</f>
        <v>0</v>
      </c>
      <c r="N740" s="16">
        <f t="shared" si="24"/>
        <v>0</v>
      </c>
      <c r="O740" s="29">
        <f>IF(N740=0,0,N740-(IF(Tableau9[[#This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1" spans="1:15" x14ac:dyDescent="0.25">
      <c r="A741" s="58"/>
      <c r="B741" s="59"/>
      <c r="C741" s="59"/>
      <c r="D741" s="65"/>
      <c r="E741" s="59"/>
      <c r="F741" s="59"/>
      <c r="G7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1" s="59"/>
      <c r="I741" s="59"/>
      <c r="J741" s="10" t="str">
        <f t="shared" si="23"/>
        <v/>
      </c>
      <c r="K741" s="59"/>
      <c r="L7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1" s="10">
        <f>IF(Tableau9[[#This Row],[Qté de lait transformé/jour]]=0,0,BDD!H$3*ROUNDUP(Tableau9[[#This Row],[Qté de lait transformé/jour]]*0.00011/BDD!K$3,0))</f>
        <v>0</v>
      </c>
      <c r="N741" s="16">
        <f t="shared" si="24"/>
        <v>0</v>
      </c>
      <c r="O741" s="29">
        <f>IF(N741=0,0,N741-(IF(Tableau9[[#This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2" spans="1:15" x14ac:dyDescent="0.25">
      <c r="A742" s="58"/>
      <c r="B742" s="59"/>
      <c r="C742" s="59"/>
      <c r="D742" s="65"/>
      <c r="E742" s="59"/>
      <c r="F742" s="59"/>
      <c r="G7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2" s="59"/>
      <c r="I742" s="59"/>
      <c r="J742" s="10" t="str">
        <f t="shared" si="23"/>
        <v/>
      </c>
      <c r="K742" s="59"/>
      <c r="L7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2" s="10">
        <f>IF(Tableau9[[#This Row],[Qté de lait transformé/jour]]=0,0,BDD!H$3*ROUNDUP(Tableau9[[#This Row],[Qté de lait transformé/jour]]*0.00011/BDD!K$3,0))</f>
        <v>0</v>
      </c>
      <c r="N742" s="16">
        <f t="shared" si="24"/>
        <v>0</v>
      </c>
      <c r="O742" s="29">
        <f>IF(N742=0,0,N742-(IF(Tableau9[[#This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3" spans="1:15" x14ac:dyDescent="0.25">
      <c r="A743" s="58"/>
      <c r="B743" s="59"/>
      <c r="C743" s="59"/>
      <c r="D743" s="65"/>
      <c r="E743" s="59"/>
      <c r="F743" s="59"/>
      <c r="G7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3" s="59"/>
      <c r="I743" s="59"/>
      <c r="J743" s="10" t="str">
        <f t="shared" si="23"/>
        <v/>
      </c>
      <c r="K743" s="59"/>
      <c r="L7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3" s="10">
        <f>IF(Tableau9[[#This Row],[Qté de lait transformé/jour]]=0,0,BDD!H$3*ROUNDUP(Tableau9[[#This Row],[Qté de lait transformé/jour]]*0.00011/BDD!K$3,0))</f>
        <v>0</v>
      </c>
      <c r="N743" s="16">
        <f t="shared" si="24"/>
        <v>0</v>
      </c>
      <c r="O743" s="29">
        <f>IF(N743=0,0,N743-(IF(Tableau9[[#This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4" spans="1:15" x14ac:dyDescent="0.25">
      <c r="A744" s="58"/>
      <c r="B744" s="59"/>
      <c r="C744" s="59"/>
      <c r="D744" s="65"/>
      <c r="E744" s="59"/>
      <c r="F744" s="59"/>
      <c r="G7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4" s="59"/>
      <c r="I744" s="59"/>
      <c r="J744" s="10" t="str">
        <f t="shared" si="23"/>
        <v/>
      </c>
      <c r="K744" s="59"/>
      <c r="L7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4" s="10">
        <f>IF(Tableau9[[#This Row],[Qté de lait transformé/jour]]=0,0,BDD!H$3*ROUNDUP(Tableau9[[#This Row],[Qté de lait transformé/jour]]*0.00011/BDD!K$3,0))</f>
        <v>0</v>
      </c>
      <c r="N744" s="16">
        <f t="shared" si="24"/>
        <v>0</v>
      </c>
      <c r="O744" s="29">
        <f>IF(N744=0,0,N744-(IF(Tableau9[[#This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5" spans="1:15" x14ac:dyDescent="0.25">
      <c r="A745" s="58"/>
      <c r="B745" s="59"/>
      <c r="C745" s="59"/>
      <c r="D745" s="65"/>
      <c r="E745" s="59"/>
      <c r="F745" s="59"/>
      <c r="G7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5" s="59"/>
      <c r="I745" s="59"/>
      <c r="J745" s="10" t="str">
        <f t="shared" si="23"/>
        <v/>
      </c>
      <c r="K745" s="59"/>
      <c r="L7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5" s="10">
        <f>IF(Tableau9[[#This Row],[Qté de lait transformé/jour]]=0,0,BDD!H$3*ROUNDUP(Tableau9[[#This Row],[Qté de lait transformé/jour]]*0.00011/BDD!K$3,0))</f>
        <v>0</v>
      </c>
      <c r="N745" s="16">
        <f t="shared" si="24"/>
        <v>0</v>
      </c>
      <c r="O745" s="29">
        <f>IF(N745=0,0,N745-(IF(Tableau9[[#This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6" spans="1:15" x14ac:dyDescent="0.25">
      <c r="A746" s="58"/>
      <c r="B746" s="59"/>
      <c r="C746" s="59"/>
      <c r="D746" s="65"/>
      <c r="E746" s="59"/>
      <c r="F746" s="59"/>
      <c r="G7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6" s="59"/>
      <c r="I746" s="59"/>
      <c r="J746" s="10" t="str">
        <f t="shared" si="23"/>
        <v/>
      </c>
      <c r="K746" s="59"/>
      <c r="L7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6" s="10">
        <f>IF(Tableau9[[#This Row],[Qté de lait transformé/jour]]=0,0,BDD!H$3*ROUNDUP(Tableau9[[#This Row],[Qté de lait transformé/jour]]*0.00011/BDD!K$3,0))</f>
        <v>0</v>
      </c>
      <c r="N746" s="16">
        <f t="shared" si="24"/>
        <v>0</v>
      </c>
      <c r="O746" s="29">
        <f>IF(N746=0,0,N746-(IF(Tableau9[[#This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7" spans="1:15" x14ac:dyDescent="0.25">
      <c r="A747" s="58"/>
      <c r="B747" s="59"/>
      <c r="C747" s="59"/>
      <c r="D747" s="65"/>
      <c r="E747" s="59"/>
      <c r="F747" s="59"/>
      <c r="G7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7" s="59"/>
      <c r="I747" s="59"/>
      <c r="J747" s="10" t="str">
        <f t="shared" si="23"/>
        <v/>
      </c>
      <c r="K747" s="59"/>
      <c r="L7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7" s="10">
        <f>IF(Tableau9[[#This Row],[Qté de lait transformé/jour]]=0,0,BDD!H$3*ROUNDUP(Tableau9[[#This Row],[Qté de lait transformé/jour]]*0.00011/BDD!K$3,0))</f>
        <v>0</v>
      </c>
      <c r="N747" s="16">
        <f t="shared" si="24"/>
        <v>0</v>
      </c>
      <c r="O747" s="29">
        <f>IF(N747=0,0,N747-(IF(Tableau9[[#This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8" spans="1:15" x14ac:dyDescent="0.25">
      <c r="A748" s="58"/>
      <c r="B748" s="59"/>
      <c r="C748" s="59"/>
      <c r="D748" s="65"/>
      <c r="E748" s="59"/>
      <c r="F748" s="59"/>
      <c r="G7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8" s="59"/>
      <c r="I748" s="59"/>
      <c r="J748" s="10" t="str">
        <f t="shared" si="23"/>
        <v/>
      </c>
      <c r="K748" s="59"/>
      <c r="L7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8" s="10">
        <f>IF(Tableau9[[#This Row],[Qté de lait transformé/jour]]=0,0,BDD!H$3*ROUNDUP(Tableau9[[#This Row],[Qté de lait transformé/jour]]*0.00011/BDD!K$3,0))</f>
        <v>0</v>
      </c>
      <c r="N748" s="16">
        <f t="shared" si="24"/>
        <v>0</v>
      </c>
      <c r="O748" s="29">
        <f>IF(N748=0,0,N748-(IF(Tableau9[[#This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49" spans="1:15" x14ac:dyDescent="0.25">
      <c r="A749" s="58"/>
      <c r="B749" s="59"/>
      <c r="C749" s="59"/>
      <c r="D749" s="65"/>
      <c r="E749" s="59"/>
      <c r="F749" s="59"/>
      <c r="G7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49" s="59"/>
      <c r="I749" s="59"/>
      <c r="J749" s="10" t="str">
        <f t="shared" si="23"/>
        <v/>
      </c>
      <c r="K749" s="59"/>
      <c r="L7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49" s="10">
        <f>IF(Tableau9[[#This Row],[Qté de lait transformé/jour]]=0,0,BDD!H$3*ROUNDUP(Tableau9[[#This Row],[Qté de lait transformé/jour]]*0.00011/BDD!K$3,0))</f>
        <v>0</v>
      </c>
      <c r="N749" s="16">
        <f t="shared" si="24"/>
        <v>0</v>
      </c>
      <c r="O749" s="29">
        <f>IF(N749=0,0,N749-(IF(Tableau9[[#This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0" spans="1:15" x14ac:dyDescent="0.25">
      <c r="A750" s="58"/>
      <c r="B750" s="59"/>
      <c r="C750" s="59"/>
      <c r="D750" s="65"/>
      <c r="E750" s="59"/>
      <c r="F750" s="59"/>
      <c r="G7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0" s="59"/>
      <c r="I750" s="59"/>
      <c r="J750" s="10" t="str">
        <f t="shared" si="23"/>
        <v/>
      </c>
      <c r="K750" s="59"/>
      <c r="L7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0" s="10">
        <f>IF(Tableau9[[#This Row],[Qté de lait transformé/jour]]=0,0,BDD!H$3*ROUNDUP(Tableau9[[#This Row],[Qté de lait transformé/jour]]*0.00011/BDD!K$3,0))</f>
        <v>0</v>
      </c>
      <c r="N750" s="16">
        <f t="shared" si="24"/>
        <v>0</v>
      </c>
      <c r="O750" s="29">
        <f>IF(N750=0,0,N750-(IF(Tableau9[[#This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1" spans="1:15" x14ac:dyDescent="0.25">
      <c r="A751" s="58"/>
      <c r="B751" s="59"/>
      <c r="C751" s="59"/>
      <c r="D751" s="65"/>
      <c r="E751" s="59"/>
      <c r="F751" s="59"/>
      <c r="G7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1" s="59"/>
      <c r="I751" s="59"/>
      <c r="J751" s="10" t="str">
        <f t="shared" si="23"/>
        <v/>
      </c>
      <c r="K751" s="59"/>
      <c r="L7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1" s="10">
        <f>IF(Tableau9[[#This Row],[Qté de lait transformé/jour]]=0,0,BDD!H$3*ROUNDUP(Tableau9[[#This Row],[Qté de lait transformé/jour]]*0.00011/BDD!K$3,0))</f>
        <v>0</v>
      </c>
      <c r="N751" s="16">
        <f t="shared" si="24"/>
        <v>0</v>
      </c>
      <c r="O751" s="29">
        <f>IF(N751=0,0,N751-(IF(Tableau9[[#This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2" spans="1:15" x14ac:dyDescent="0.25">
      <c r="A752" s="58"/>
      <c r="B752" s="59"/>
      <c r="C752" s="59"/>
      <c r="D752" s="65"/>
      <c r="E752" s="59"/>
      <c r="F752" s="59"/>
      <c r="G7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2" s="59"/>
      <c r="I752" s="59"/>
      <c r="J752" s="10" t="str">
        <f t="shared" si="23"/>
        <v/>
      </c>
      <c r="K752" s="59"/>
      <c r="L7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2" s="10">
        <f>IF(Tableau9[[#This Row],[Qté de lait transformé/jour]]=0,0,BDD!H$3*ROUNDUP(Tableau9[[#This Row],[Qté de lait transformé/jour]]*0.00011/BDD!K$3,0))</f>
        <v>0</v>
      </c>
      <c r="N752" s="16">
        <f t="shared" si="24"/>
        <v>0</v>
      </c>
      <c r="O752" s="29">
        <f>IF(N752=0,0,N752-(IF(Tableau9[[#This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3" spans="1:15" x14ac:dyDescent="0.25">
      <c r="A753" s="58"/>
      <c r="B753" s="59"/>
      <c r="C753" s="59"/>
      <c r="D753" s="65"/>
      <c r="E753" s="59"/>
      <c r="F753" s="59"/>
      <c r="G7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3" s="59"/>
      <c r="I753" s="59"/>
      <c r="J753" s="10" t="str">
        <f t="shared" si="23"/>
        <v/>
      </c>
      <c r="K753" s="59"/>
      <c r="L7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3" s="10">
        <f>IF(Tableau9[[#This Row],[Qté de lait transformé/jour]]=0,0,BDD!H$3*ROUNDUP(Tableau9[[#This Row],[Qté de lait transformé/jour]]*0.00011/BDD!K$3,0))</f>
        <v>0</v>
      </c>
      <c r="N753" s="16">
        <f t="shared" si="24"/>
        <v>0</v>
      </c>
      <c r="O753" s="29">
        <f>IF(N753=0,0,N753-(IF(Tableau9[[#This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4" spans="1:15" x14ac:dyDescent="0.25">
      <c r="A754" s="58"/>
      <c r="B754" s="59"/>
      <c r="C754" s="59"/>
      <c r="D754" s="65"/>
      <c r="E754" s="59"/>
      <c r="F754" s="59"/>
      <c r="G7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4" s="59"/>
      <c r="I754" s="59"/>
      <c r="J754" s="10" t="str">
        <f t="shared" si="23"/>
        <v/>
      </c>
      <c r="K754" s="59"/>
      <c r="L7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4" s="10">
        <f>IF(Tableau9[[#This Row],[Qté de lait transformé/jour]]=0,0,BDD!H$3*ROUNDUP(Tableau9[[#This Row],[Qté de lait transformé/jour]]*0.00011/BDD!K$3,0))</f>
        <v>0</v>
      </c>
      <c r="N754" s="16">
        <f t="shared" si="24"/>
        <v>0</v>
      </c>
      <c r="O754" s="29">
        <f>IF(N754=0,0,N754-(IF(Tableau9[[#This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5" spans="1:15" x14ac:dyDescent="0.25">
      <c r="A755" s="58"/>
      <c r="B755" s="59"/>
      <c r="C755" s="59"/>
      <c r="D755" s="65"/>
      <c r="E755" s="59"/>
      <c r="F755" s="59"/>
      <c r="G7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5" s="59"/>
      <c r="I755" s="59"/>
      <c r="J755" s="10" t="str">
        <f t="shared" si="23"/>
        <v/>
      </c>
      <c r="K755" s="59"/>
      <c r="L7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5" s="10">
        <f>IF(Tableau9[[#This Row],[Qté de lait transformé/jour]]=0,0,BDD!H$3*ROUNDUP(Tableau9[[#This Row],[Qté de lait transformé/jour]]*0.00011/BDD!K$3,0))</f>
        <v>0</v>
      </c>
      <c r="N755" s="16">
        <f t="shared" si="24"/>
        <v>0</v>
      </c>
      <c r="O755" s="29">
        <f>IF(N755=0,0,N755-(IF(Tableau9[[#This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6" spans="1:15" x14ac:dyDescent="0.25">
      <c r="A756" s="58"/>
      <c r="B756" s="59"/>
      <c r="C756" s="59"/>
      <c r="D756" s="65"/>
      <c r="E756" s="59"/>
      <c r="F756" s="59"/>
      <c r="G7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6" s="59"/>
      <c r="I756" s="59"/>
      <c r="J756" s="10" t="str">
        <f t="shared" si="23"/>
        <v/>
      </c>
      <c r="K756" s="59"/>
      <c r="L7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6" s="10">
        <f>IF(Tableau9[[#This Row],[Qté de lait transformé/jour]]=0,0,BDD!H$3*ROUNDUP(Tableau9[[#This Row],[Qté de lait transformé/jour]]*0.00011/BDD!K$3,0))</f>
        <v>0</v>
      </c>
      <c r="N756" s="16">
        <f t="shared" si="24"/>
        <v>0</v>
      </c>
      <c r="O756" s="29">
        <f>IF(N756=0,0,N756-(IF(Tableau9[[#This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7" spans="1:15" x14ac:dyDescent="0.25">
      <c r="A757" s="58"/>
      <c r="B757" s="59"/>
      <c r="C757" s="59"/>
      <c r="D757" s="65"/>
      <c r="E757" s="59"/>
      <c r="F757" s="59"/>
      <c r="G7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7" s="59"/>
      <c r="I757" s="59"/>
      <c r="J757" s="10" t="str">
        <f t="shared" si="23"/>
        <v/>
      </c>
      <c r="K757" s="59"/>
      <c r="L7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7" s="10">
        <f>IF(Tableau9[[#This Row],[Qté de lait transformé/jour]]=0,0,BDD!H$3*ROUNDUP(Tableau9[[#This Row],[Qté de lait transformé/jour]]*0.00011/BDD!K$3,0))</f>
        <v>0</v>
      </c>
      <c r="N757" s="16">
        <f t="shared" si="24"/>
        <v>0</v>
      </c>
      <c r="O757" s="29">
        <f>IF(N757=0,0,N757-(IF(Tableau9[[#This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8" spans="1:15" x14ac:dyDescent="0.25">
      <c r="A758" s="58"/>
      <c r="B758" s="59"/>
      <c r="C758" s="59"/>
      <c r="D758" s="65"/>
      <c r="E758" s="59"/>
      <c r="F758" s="59"/>
      <c r="G7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8" s="59"/>
      <c r="I758" s="59"/>
      <c r="J758" s="10" t="str">
        <f t="shared" si="23"/>
        <v/>
      </c>
      <c r="K758" s="59"/>
      <c r="L7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8" s="10">
        <f>IF(Tableau9[[#This Row],[Qté de lait transformé/jour]]=0,0,BDD!H$3*ROUNDUP(Tableau9[[#This Row],[Qté de lait transformé/jour]]*0.00011/BDD!K$3,0))</f>
        <v>0</v>
      </c>
      <c r="N758" s="16">
        <f t="shared" si="24"/>
        <v>0</v>
      </c>
      <c r="O758" s="29">
        <f>IF(N758=0,0,N758-(IF(Tableau9[[#This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59" spans="1:15" x14ac:dyDescent="0.25">
      <c r="A759" s="58"/>
      <c r="B759" s="59"/>
      <c r="C759" s="59"/>
      <c r="D759" s="65"/>
      <c r="E759" s="59"/>
      <c r="F759" s="59"/>
      <c r="G7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59" s="59"/>
      <c r="I759" s="59"/>
      <c r="J759" s="10" t="str">
        <f t="shared" si="23"/>
        <v/>
      </c>
      <c r="K759" s="59"/>
      <c r="L7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59" s="10">
        <f>IF(Tableau9[[#This Row],[Qté de lait transformé/jour]]=0,0,BDD!H$3*ROUNDUP(Tableau9[[#This Row],[Qté de lait transformé/jour]]*0.00011/BDD!K$3,0))</f>
        <v>0</v>
      </c>
      <c r="N759" s="16">
        <f t="shared" si="24"/>
        <v>0</v>
      </c>
      <c r="O759" s="29">
        <f>IF(N759=0,0,N759-(IF(Tableau9[[#This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0" spans="1:15" x14ac:dyDescent="0.25">
      <c r="A760" s="58"/>
      <c r="B760" s="59"/>
      <c r="C760" s="59"/>
      <c r="D760" s="65"/>
      <c r="E760" s="59"/>
      <c r="F760" s="59"/>
      <c r="G7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0" s="59"/>
      <c r="I760" s="59"/>
      <c r="J760" s="10" t="str">
        <f t="shared" si="23"/>
        <v/>
      </c>
      <c r="K760" s="59"/>
      <c r="L7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0" s="10">
        <f>IF(Tableau9[[#This Row],[Qté de lait transformé/jour]]=0,0,BDD!H$3*ROUNDUP(Tableau9[[#This Row],[Qté de lait transformé/jour]]*0.00011/BDD!K$3,0))</f>
        <v>0</v>
      </c>
      <c r="N760" s="16">
        <f t="shared" si="24"/>
        <v>0</v>
      </c>
      <c r="O760" s="29">
        <f>IF(N760=0,0,N760-(IF(Tableau9[[#This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1" spans="1:15" x14ac:dyDescent="0.25">
      <c r="A761" s="58"/>
      <c r="B761" s="59"/>
      <c r="C761" s="59"/>
      <c r="D761" s="65"/>
      <c r="E761" s="59"/>
      <c r="F761" s="59"/>
      <c r="G7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1" s="59"/>
      <c r="I761" s="59"/>
      <c r="J761" s="10" t="str">
        <f t="shared" si="23"/>
        <v/>
      </c>
      <c r="K761" s="59"/>
      <c r="L7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1" s="10">
        <f>IF(Tableau9[[#This Row],[Qté de lait transformé/jour]]=0,0,BDD!H$3*ROUNDUP(Tableau9[[#This Row],[Qté de lait transformé/jour]]*0.00011/BDD!K$3,0))</f>
        <v>0</v>
      </c>
      <c r="N761" s="16">
        <f t="shared" si="24"/>
        <v>0</v>
      </c>
      <c r="O761" s="29">
        <f>IF(N761=0,0,N761-(IF(Tableau9[[#This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2" spans="1:15" x14ac:dyDescent="0.25">
      <c r="A762" s="58"/>
      <c r="B762" s="59"/>
      <c r="C762" s="59"/>
      <c r="D762" s="65"/>
      <c r="E762" s="59"/>
      <c r="F762" s="59"/>
      <c r="G7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2" s="59"/>
      <c r="I762" s="59"/>
      <c r="J762" s="10" t="str">
        <f t="shared" si="23"/>
        <v/>
      </c>
      <c r="K762" s="59"/>
      <c r="L7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2" s="10">
        <f>IF(Tableau9[[#This Row],[Qté de lait transformé/jour]]=0,0,BDD!H$3*ROUNDUP(Tableau9[[#This Row],[Qté de lait transformé/jour]]*0.00011/BDD!K$3,0))</f>
        <v>0</v>
      </c>
      <c r="N762" s="16">
        <f t="shared" si="24"/>
        <v>0</v>
      </c>
      <c r="O762" s="29">
        <f>IF(N762=0,0,N762-(IF(Tableau9[[#This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3" spans="1:15" x14ac:dyDescent="0.25">
      <c r="A763" s="58"/>
      <c r="B763" s="59"/>
      <c r="C763" s="59"/>
      <c r="D763" s="65"/>
      <c r="E763" s="59"/>
      <c r="F763" s="59"/>
      <c r="G7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3" s="59"/>
      <c r="I763" s="59"/>
      <c r="J763" s="10" t="str">
        <f t="shared" si="23"/>
        <v/>
      </c>
      <c r="K763" s="59"/>
      <c r="L7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3" s="10">
        <f>IF(Tableau9[[#This Row],[Qté de lait transformé/jour]]=0,0,BDD!H$3*ROUNDUP(Tableau9[[#This Row],[Qté de lait transformé/jour]]*0.00011/BDD!K$3,0))</f>
        <v>0</v>
      </c>
      <c r="N763" s="16">
        <f t="shared" si="24"/>
        <v>0</v>
      </c>
      <c r="O763" s="29">
        <f>IF(N763=0,0,N763-(IF(Tableau9[[#This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4" spans="1:15" x14ac:dyDescent="0.25">
      <c r="A764" s="58"/>
      <c r="B764" s="59"/>
      <c r="C764" s="59"/>
      <c r="D764" s="65"/>
      <c r="E764" s="59"/>
      <c r="F764" s="59"/>
      <c r="G7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4" s="59"/>
      <c r="I764" s="59"/>
      <c r="J764" s="10" t="str">
        <f t="shared" si="23"/>
        <v/>
      </c>
      <c r="K764" s="59"/>
      <c r="L7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4" s="10">
        <f>IF(Tableau9[[#This Row],[Qté de lait transformé/jour]]=0,0,BDD!H$3*ROUNDUP(Tableau9[[#This Row],[Qté de lait transformé/jour]]*0.00011/BDD!K$3,0))</f>
        <v>0</v>
      </c>
      <c r="N764" s="16">
        <f t="shared" si="24"/>
        <v>0</v>
      </c>
      <c r="O764" s="29">
        <f>IF(N764=0,0,N764-(IF(Tableau9[[#This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5" spans="1:15" x14ac:dyDescent="0.25">
      <c r="A765" s="58"/>
      <c r="B765" s="59"/>
      <c r="C765" s="59"/>
      <c r="D765" s="65"/>
      <c r="E765" s="59"/>
      <c r="F765" s="59"/>
      <c r="G7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5" s="59"/>
      <c r="I765" s="59"/>
      <c r="J765" s="10" t="str">
        <f t="shared" si="23"/>
        <v/>
      </c>
      <c r="K765" s="59"/>
      <c r="L7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5" s="10">
        <f>IF(Tableau9[[#This Row],[Qté de lait transformé/jour]]=0,0,BDD!H$3*ROUNDUP(Tableau9[[#This Row],[Qté de lait transformé/jour]]*0.00011/BDD!K$3,0))</f>
        <v>0</v>
      </c>
      <c r="N765" s="16">
        <f t="shared" si="24"/>
        <v>0</v>
      </c>
      <c r="O765" s="29">
        <f>IF(N765=0,0,N765-(IF(Tableau9[[#This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6" spans="1:15" x14ac:dyDescent="0.25">
      <c r="A766" s="58"/>
      <c r="B766" s="59"/>
      <c r="C766" s="59"/>
      <c r="D766" s="65"/>
      <c r="E766" s="59"/>
      <c r="F766" s="59"/>
      <c r="G7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6" s="59"/>
      <c r="I766" s="59"/>
      <c r="J766" s="10" t="str">
        <f t="shared" si="23"/>
        <v/>
      </c>
      <c r="K766" s="59"/>
      <c r="L7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6" s="10">
        <f>IF(Tableau9[[#This Row],[Qté de lait transformé/jour]]=0,0,BDD!H$3*ROUNDUP(Tableau9[[#This Row],[Qté de lait transformé/jour]]*0.00011/BDD!K$3,0))</f>
        <v>0</v>
      </c>
      <c r="N766" s="16">
        <f t="shared" si="24"/>
        <v>0</v>
      </c>
      <c r="O766" s="29">
        <f>IF(N766=0,0,N766-(IF(Tableau9[[#This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7" spans="1:15" x14ac:dyDescent="0.25">
      <c r="A767" s="58"/>
      <c r="B767" s="59"/>
      <c r="C767" s="59"/>
      <c r="D767" s="65"/>
      <c r="E767" s="59"/>
      <c r="F767" s="59"/>
      <c r="G7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7" s="59"/>
      <c r="I767" s="59"/>
      <c r="J767" s="10" t="str">
        <f t="shared" si="23"/>
        <v/>
      </c>
      <c r="K767" s="59"/>
      <c r="L7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7" s="10">
        <f>IF(Tableau9[[#This Row],[Qté de lait transformé/jour]]=0,0,BDD!H$3*ROUNDUP(Tableau9[[#This Row],[Qté de lait transformé/jour]]*0.00011/BDD!K$3,0))</f>
        <v>0</v>
      </c>
      <c r="N767" s="16">
        <f t="shared" si="24"/>
        <v>0</v>
      </c>
      <c r="O767" s="29">
        <f>IF(N767=0,0,N767-(IF(Tableau9[[#This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8" spans="1:15" x14ac:dyDescent="0.25">
      <c r="A768" s="58"/>
      <c r="B768" s="59"/>
      <c r="C768" s="59"/>
      <c r="D768" s="65"/>
      <c r="E768" s="59"/>
      <c r="F768" s="59"/>
      <c r="G7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8" s="59"/>
      <c r="I768" s="59"/>
      <c r="J768" s="10" t="str">
        <f t="shared" si="23"/>
        <v/>
      </c>
      <c r="K768" s="59"/>
      <c r="L7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8" s="10">
        <f>IF(Tableau9[[#This Row],[Qté de lait transformé/jour]]=0,0,BDD!H$3*ROUNDUP(Tableau9[[#This Row],[Qté de lait transformé/jour]]*0.00011/BDD!K$3,0))</f>
        <v>0</v>
      </c>
      <c r="N768" s="16">
        <f t="shared" si="24"/>
        <v>0</v>
      </c>
      <c r="O768" s="29">
        <f>IF(N768=0,0,N768-(IF(Tableau9[[#This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69" spans="1:15" x14ac:dyDescent="0.25">
      <c r="A769" s="58"/>
      <c r="B769" s="59"/>
      <c r="C769" s="59"/>
      <c r="D769" s="65"/>
      <c r="E769" s="59"/>
      <c r="F769" s="59"/>
      <c r="G7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69" s="59"/>
      <c r="I769" s="59"/>
      <c r="J769" s="10" t="str">
        <f t="shared" si="23"/>
        <v/>
      </c>
      <c r="K769" s="59"/>
      <c r="L7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69" s="10">
        <f>IF(Tableau9[[#This Row],[Qté de lait transformé/jour]]=0,0,BDD!H$3*ROUNDUP(Tableau9[[#This Row],[Qté de lait transformé/jour]]*0.00011/BDD!K$3,0))</f>
        <v>0</v>
      </c>
      <c r="N769" s="16">
        <f t="shared" si="24"/>
        <v>0</v>
      </c>
      <c r="O769" s="29">
        <f>IF(N769=0,0,N769-(IF(Tableau9[[#This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0" spans="1:15" x14ac:dyDescent="0.25">
      <c r="A770" s="58"/>
      <c r="B770" s="59"/>
      <c r="C770" s="59"/>
      <c r="D770" s="65"/>
      <c r="E770" s="59"/>
      <c r="F770" s="59"/>
      <c r="G7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0" s="59"/>
      <c r="I770" s="59"/>
      <c r="J770" s="10" t="str">
        <f t="shared" si="23"/>
        <v/>
      </c>
      <c r="K770" s="59"/>
      <c r="L7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0" s="10">
        <f>IF(Tableau9[[#This Row],[Qté de lait transformé/jour]]=0,0,BDD!H$3*ROUNDUP(Tableau9[[#This Row],[Qté de lait transformé/jour]]*0.00011/BDD!K$3,0))</f>
        <v>0</v>
      </c>
      <c r="N770" s="16">
        <f t="shared" si="24"/>
        <v>0</v>
      </c>
      <c r="O770" s="29">
        <f>IF(N770=0,0,N770-(IF(Tableau9[[#This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1" spans="1:15" x14ac:dyDescent="0.25">
      <c r="A771" s="58"/>
      <c r="B771" s="59"/>
      <c r="C771" s="59"/>
      <c r="D771" s="65"/>
      <c r="E771" s="59"/>
      <c r="F771" s="59"/>
      <c r="G7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1" s="59"/>
      <c r="I771" s="59"/>
      <c r="J771" s="10" t="str">
        <f t="shared" si="23"/>
        <v/>
      </c>
      <c r="K771" s="59"/>
      <c r="L7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1" s="10">
        <f>IF(Tableau9[[#This Row],[Qté de lait transformé/jour]]=0,0,BDD!H$3*ROUNDUP(Tableau9[[#This Row],[Qté de lait transformé/jour]]*0.00011/BDD!K$3,0))</f>
        <v>0</v>
      </c>
      <c r="N771" s="16">
        <f t="shared" si="24"/>
        <v>0</v>
      </c>
      <c r="O771" s="29">
        <f>IF(N771=0,0,N771-(IF(Tableau9[[#This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2" spans="1:15" x14ac:dyDescent="0.25">
      <c r="A772" s="58"/>
      <c r="B772" s="59"/>
      <c r="C772" s="59"/>
      <c r="D772" s="65"/>
      <c r="E772" s="59"/>
      <c r="F772" s="59"/>
      <c r="G7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2" s="59"/>
      <c r="I772" s="59"/>
      <c r="J772" s="10" t="str">
        <f t="shared" si="23"/>
        <v/>
      </c>
      <c r="K772" s="59"/>
      <c r="L7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2" s="10">
        <f>IF(Tableau9[[#This Row],[Qté de lait transformé/jour]]=0,0,BDD!H$3*ROUNDUP(Tableau9[[#This Row],[Qté de lait transformé/jour]]*0.00011/BDD!K$3,0))</f>
        <v>0</v>
      </c>
      <c r="N772" s="16">
        <f t="shared" si="24"/>
        <v>0</v>
      </c>
      <c r="O772" s="29">
        <f>IF(N772=0,0,N772-(IF(Tableau9[[#This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3" spans="1:15" x14ac:dyDescent="0.25">
      <c r="A773" s="58"/>
      <c r="B773" s="59"/>
      <c r="C773" s="59"/>
      <c r="D773" s="65"/>
      <c r="E773" s="59"/>
      <c r="F773" s="59"/>
      <c r="G7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3" s="59"/>
      <c r="I773" s="59"/>
      <c r="J773" s="10" t="str">
        <f t="shared" si="23"/>
        <v/>
      </c>
      <c r="K773" s="59"/>
      <c r="L7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3" s="10">
        <f>IF(Tableau9[[#This Row],[Qté de lait transformé/jour]]=0,0,BDD!H$3*ROUNDUP(Tableau9[[#This Row],[Qté de lait transformé/jour]]*0.00011/BDD!K$3,0))</f>
        <v>0</v>
      </c>
      <c r="N773" s="16">
        <f t="shared" si="24"/>
        <v>0</v>
      </c>
      <c r="O773" s="29">
        <f>IF(N773=0,0,N773-(IF(Tableau9[[#This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4" spans="1:15" x14ac:dyDescent="0.25">
      <c r="A774" s="58"/>
      <c r="B774" s="59"/>
      <c r="C774" s="59"/>
      <c r="D774" s="65"/>
      <c r="E774" s="59"/>
      <c r="F774" s="59"/>
      <c r="G7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4" s="59"/>
      <c r="I774" s="59"/>
      <c r="J774" s="10" t="str">
        <f t="shared" si="23"/>
        <v/>
      </c>
      <c r="K774" s="59"/>
      <c r="L7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4" s="10">
        <f>IF(Tableau9[[#This Row],[Qté de lait transformé/jour]]=0,0,BDD!H$3*ROUNDUP(Tableau9[[#This Row],[Qté de lait transformé/jour]]*0.00011/BDD!K$3,0))</f>
        <v>0</v>
      </c>
      <c r="N774" s="16">
        <f t="shared" si="24"/>
        <v>0</v>
      </c>
      <c r="O774" s="29">
        <f>IF(N774=0,0,N774-(IF(Tableau9[[#This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5" spans="1:15" x14ac:dyDescent="0.25">
      <c r="A775" s="58"/>
      <c r="B775" s="59"/>
      <c r="C775" s="59"/>
      <c r="D775" s="65"/>
      <c r="E775" s="59"/>
      <c r="F775" s="59"/>
      <c r="G7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5" s="59"/>
      <c r="I775" s="59"/>
      <c r="J775" s="10" t="str">
        <f t="shared" si="23"/>
        <v/>
      </c>
      <c r="K775" s="59"/>
      <c r="L7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5" s="10">
        <f>IF(Tableau9[[#This Row],[Qté de lait transformé/jour]]=0,0,BDD!H$3*ROUNDUP(Tableau9[[#This Row],[Qté de lait transformé/jour]]*0.00011/BDD!K$3,0))</f>
        <v>0</v>
      </c>
      <c r="N775" s="16">
        <f t="shared" si="24"/>
        <v>0</v>
      </c>
      <c r="O775" s="29">
        <f>IF(N775=0,0,N775-(IF(Tableau9[[#This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6" spans="1:15" x14ac:dyDescent="0.25">
      <c r="A776" s="58"/>
      <c r="B776" s="59"/>
      <c r="C776" s="59"/>
      <c r="D776" s="65"/>
      <c r="E776" s="59"/>
      <c r="F776" s="59"/>
      <c r="G7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6" s="59"/>
      <c r="I776" s="59"/>
      <c r="J776" s="10" t="str">
        <f t="shared" si="23"/>
        <v/>
      </c>
      <c r="K776" s="59"/>
      <c r="L7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6" s="10">
        <f>IF(Tableau9[[#This Row],[Qté de lait transformé/jour]]=0,0,BDD!H$3*ROUNDUP(Tableau9[[#This Row],[Qté de lait transformé/jour]]*0.00011/BDD!K$3,0))</f>
        <v>0</v>
      </c>
      <c r="N776" s="16">
        <f t="shared" si="24"/>
        <v>0</v>
      </c>
      <c r="O776" s="29">
        <f>IF(N776=0,0,N776-(IF(Tableau9[[#This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7" spans="1:15" x14ac:dyDescent="0.25">
      <c r="A777" s="58"/>
      <c r="B777" s="59"/>
      <c r="C777" s="59"/>
      <c r="D777" s="65"/>
      <c r="E777" s="59"/>
      <c r="F777" s="59"/>
      <c r="G7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7" s="59"/>
      <c r="I777" s="59"/>
      <c r="J777" s="10" t="str">
        <f t="shared" si="23"/>
        <v/>
      </c>
      <c r="K777" s="59"/>
      <c r="L7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7" s="10">
        <f>IF(Tableau9[[#This Row],[Qté de lait transformé/jour]]=0,0,BDD!H$3*ROUNDUP(Tableau9[[#This Row],[Qté de lait transformé/jour]]*0.00011/BDD!K$3,0))</f>
        <v>0</v>
      </c>
      <c r="N777" s="16">
        <f t="shared" si="24"/>
        <v>0</v>
      </c>
      <c r="O777" s="29">
        <f>IF(N777=0,0,N777-(IF(Tableau9[[#This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8" spans="1:15" x14ac:dyDescent="0.25">
      <c r="A778" s="58"/>
      <c r="B778" s="59"/>
      <c r="C778" s="59"/>
      <c r="D778" s="65"/>
      <c r="E778" s="59"/>
      <c r="F778" s="59"/>
      <c r="G7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8" s="59"/>
      <c r="I778" s="59"/>
      <c r="J778" s="10" t="str">
        <f t="shared" si="23"/>
        <v/>
      </c>
      <c r="K778" s="59"/>
      <c r="L7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8" s="10">
        <f>IF(Tableau9[[#This Row],[Qté de lait transformé/jour]]=0,0,BDD!H$3*ROUNDUP(Tableau9[[#This Row],[Qté de lait transformé/jour]]*0.00011/BDD!K$3,0))</f>
        <v>0</v>
      </c>
      <c r="N778" s="16">
        <f t="shared" si="24"/>
        <v>0</v>
      </c>
      <c r="O778" s="29">
        <f>IF(N778=0,0,N778-(IF(Tableau9[[#This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79" spans="1:15" x14ac:dyDescent="0.25">
      <c r="A779" s="58"/>
      <c r="B779" s="59"/>
      <c r="C779" s="59"/>
      <c r="D779" s="65"/>
      <c r="E779" s="59"/>
      <c r="F779" s="59"/>
      <c r="G7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79" s="59"/>
      <c r="I779" s="59"/>
      <c r="J779" s="10" t="str">
        <f t="shared" si="23"/>
        <v/>
      </c>
      <c r="K779" s="59"/>
      <c r="L7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79" s="10">
        <f>IF(Tableau9[[#This Row],[Qté de lait transformé/jour]]=0,0,BDD!H$3*ROUNDUP(Tableau9[[#This Row],[Qté de lait transformé/jour]]*0.00011/BDD!K$3,0))</f>
        <v>0</v>
      </c>
      <c r="N779" s="16">
        <f t="shared" si="24"/>
        <v>0</v>
      </c>
      <c r="O779" s="29">
        <f>IF(N779=0,0,N779-(IF(Tableau9[[#This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0" spans="1:15" x14ac:dyDescent="0.25">
      <c r="A780" s="58"/>
      <c r="B780" s="59"/>
      <c r="C780" s="59"/>
      <c r="D780" s="65"/>
      <c r="E780" s="59"/>
      <c r="F780" s="59"/>
      <c r="G7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0" s="59"/>
      <c r="I780" s="59"/>
      <c r="J780" s="10" t="str">
        <f t="shared" si="23"/>
        <v/>
      </c>
      <c r="K780" s="59"/>
      <c r="L7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0" s="10">
        <f>IF(Tableau9[[#This Row],[Qté de lait transformé/jour]]=0,0,BDD!H$3*ROUNDUP(Tableau9[[#This Row],[Qté de lait transformé/jour]]*0.00011/BDD!K$3,0))</f>
        <v>0</v>
      </c>
      <c r="N780" s="16">
        <f t="shared" si="24"/>
        <v>0</v>
      </c>
      <c r="O780" s="29">
        <f>IF(N780=0,0,N780-(IF(Tableau9[[#This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1" spans="1:15" x14ac:dyDescent="0.25">
      <c r="A781" s="58"/>
      <c r="B781" s="59"/>
      <c r="C781" s="59"/>
      <c r="D781" s="65"/>
      <c r="E781" s="59"/>
      <c r="F781" s="59"/>
      <c r="G7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1" s="59"/>
      <c r="I781" s="59"/>
      <c r="J781" s="10" t="str">
        <f t="shared" ref="J781:J844" si="25">IF(IF(C781="",0,IF(C781="yaourt",H781,IF(OR(C781="poudre de lait",C781="fromage"),H781/0.1,IF(OR(C781="lait UHT",C781="lait pasteurisé"),H781*0.9,""))))=0,"",ROUND((IF(C781="yaourt",H781,IF(OR(C781="poudre de lait",C781="fromage"),H781/0.1,IF(OR(C781="lait UHT",C781="lait pasteurisé"),H781*0.9,"")))/E781),2))</f>
        <v/>
      </c>
      <c r="K781" s="59"/>
      <c r="L7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1" s="10">
        <f>IF(Tableau9[[#This Row],[Qté de lait transformé/jour]]=0,0,BDD!H$3*ROUNDUP(Tableau9[[#This Row],[Qté de lait transformé/jour]]*0.00011/BDD!K$3,0))</f>
        <v>0</v>
      </c>
      <c r="N781" s="16">
        <f t="shared" si="24"/>
        <v>0</v>
      </c>
      <c r="O781" s="29">
        <f>IF(N781=0,0,N781-(IF(Tableau9[[#This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2" spans="1:15" x14ac:dyDescent="0.25">
      <c r="A782" s="58"/>
      <c r="B782" s="59"/>
      <c r="C782" s="59"/>
      <c r="D782" s="65"/>
      <c r="E782" s="59"/>
      <c r="F782" s="59"/>
      <c r="G7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2" s="59"/>
      <c r="I782" s="59"/>
      <c r="J782" s="10" t="str">
        <f t="shared" si="25"/>
        <v/>
      </c>
      <c r="K782" s="59"/>
      <c r="L7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2" s="10">
        <f>IF(Tableau9[[#This Row],[Qté de lait transformé/jour]]=0,0,BDD!H$3*ROUNDUP(Tableau9[[#This Row],[Qté de lait transformé/jour]]*0.00011/BDD!K$3,0))</f>
        <v>0</v>
      </c>
      <c r="N782" s="16">
        <f t="shared" ref="N782:N845" si="26">IF(I782="",0,H782*I782)</f>
        <v>0</v>
      </c>
      <c r="O782" s="29">
        <f>IF(N782=0,0,N782-(IF(Tableau9[[#This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3" spans="1:15" x14ac:dyDescent="0.25">
      <c r="A783" s="58"/>
      <c r="B783" s="59"/>
      <c r="C783" s="59"/>
      <c r="D783" s="65"/>
      <c r="E783" s="59"/>
      <c r="F783" s="59"/>
      <c r="G7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3" s="59"/>
      <c r="I783" s="59"/>
      <c r="J783" s="10" t="str">
        <f t="shared" si="25"/>
        <v/>
      </c>
      <c r="K783" s="59"/>
      <c r="L7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3" s="10">
        <f>IF(Tableau9[[#This Row],[Qté de lait transformé/jour]]=0,0,BDD!H$3*ROUNDUP(Tableau9[[#This Row],[Qté de lait transformé/jour]]*0.00011/BDD!K$3,0))</f>
        <v>0</v>
      </c>
      <c r="N783" s="16">
        <f t="shared" si="26"/>
        <v>0</v>
      </c>
      <c r="O783" s="29">
        <f>IF(N783=0,0,N783-(IF(Tableau9[[#This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4" spans="1:15" x14ac:dyDescent="0.25">
      <c r="A784" s="58"/>
      <c r="B784" s="59"/>
      <c r="C784" s="59"/>
      <c r="D784" s="65"/>
      <c r="E784" s="59"/>
      <c r="F784" s="59"/>
      <c r="G7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4" s="59"/>
      <c r="I784" s="59"/>
      <c r="J784" s="10" t="str">
        <f t="shared" si="25"/>
        <v/>
      </c>
      <c r="K784" s="59"/>
      <c r="L7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4" s="10">
        <f>IF(Tableau9[[#This Row],[Qté de lait transformé/jour]]=0,0,BDD!H$3*ROUNDUP(Tableau9[[#This Row],[Qté de lait transformé/jour]]*0.00011/BDD!K$3,0))</f>
        <v>0</v>
      </c>
      <c r="N784" s="16">
        <f t="shared" si="26"/>
        <v>0</v>
      </c>
      <c r="O784" s="29">
        <f>IF(N784=0,0,N784-(IF(Tableau9[[#This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5" spans="1:15" x14ac:dyDescent="0.25">
      <c r="A785" s="58"/>
      <c r="B785" s="59"/>
      <c r="C785" s="59"/>
      <c r="D785" s="65"/>
      <c r="E785" s="59"/>
      <c r="F785" s="59"/>
      <c r="G7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5" s="59"/>
      <c r="I785" s="59"/>
      <c r="J785" s="10" t="str">
        <f t="shared" si="25"/>
        <v/>
      </c>
      <c r="K785" s="59"/>
      <c r="L7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5" s="10">
        <f>IF(Tableau9[[#This Row],[Qté de lait transformé/jour]]=0,0,BDD!H$3*ROUNDUP(Tableau9[[#This Row],[Qté de lait transformé/jour]]*0.00011/BDD!K$3,0))</f>
        <v>0</v>
      </c>
      <c r="N785" s="16">
        <f t="shared" si="26"/>
        <v>0</v>
      </c>
      <c r="O785" s="29">
        <f>IF(N785=0,0,N785-(IF(Tableau9[[#This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6" spans="1:15" x14ac:dyDescent="0.25">
      <c r="A786" s="58"/>
      <c r="B786" s="59"/>
      <c r="C786" s="59"/>
      <c r="D786" s="65"/>
      <c r="E786" s="59"/>
      <c r="F786" s="59"/>
      <c r="G7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6" s="59"/>
      <c r="I786" s="59"/>
      <c r="J786" s="10" t="str">
        <f t="shared" si="25"/>
        <v/>
      </c>
      <c r="K786" s="59"/>
      <c r="L7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6" s="10">
        <f>IF(Tableau9[[#This Row],[Qté de lait transformé/jour]]=0,0,BDD!H$3*ROUNDUP(Tableau9[[#This Row],[Qté de lait transformé/jour]]*0.00011/BDD!K$3,0))</f>
        <v>0</v>
      </c>
      <c r="N786" s="16">
        <f t="shared" si="26"/>
        <v>0</v>
      </c>
      <c r="O786" s="29">
        <f>IF(N786=0,0,N786-(IF(Tableau9[[#This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7" spans="1:15" x14ac:dyDescent="0.25">
      <c r="A787" s="58"/>
      <c r="B787" s="59"/>
      <c r="C787" s="59"/>
      <c r="D787" s="65"/>
      <c r="E787" s="59"/>
      <c r="F787" s="59"/>
      <c r="G7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7" s="59"/>
      <c r="I787" s="59"/>
      <c r="J787" s="10" t="str">
        <f t="shared" si="25"/>
        <v/>
      </c>
      <c r="K787" s="59"/>
      <c r="L7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7" s="10">
        <f>IF(Tableau9[[#This Row],[Qté de lait transformé/jour]]=0,0,BDD!H$3*ROUNDUP(Tableau9[[#This Row],[Qté de lait transformé/jour]]*0.00011/BDD!K$3,0))</f>
        <v>0</v>
      </c>
      <c r="N787" s="16">
        <f t="shared" si="26"/>
        <v>0</v>
      </c>
      <c r="O787" s="29">
        <f>IF(N787=0,0,N787-(IF(Tableau9[[#This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8" spans="1:15" x14ac:dyDescent="0.25">
      <c r="A788" s="58"/>
      <c r="B788" s="59"/>
      <c r="C788" s="59"/>
      <c r="D788" s="65"/>
      <c r="E788" s="59"/>
      <c r="F788" s="59"/>
      <c r="G7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8" s="59"/>
      <c r="I788" s="59"/>
      <c r="J788" s="10" t="str">
        <f t="shared" si="25"/>
        <v/>
      </c>
      <c r="K788" s="59"/>
      <c r="L7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8" s="10">
        <f>IF(Tableau9[[#This Row],[Qté de lait transformé/jour]]=0,0,BDD!H$3*ROUNDUP(Tableau9[[#This Row],[Qté de lait transformé/jour]]*0.00011/BDD!K$3,0))</f>
        <v>0</v>
      </c>
      <c r="N788" s="16">
        <f t="shared" si="26"/>
        <v>0</v>
      </c>
      <c r="O788" s="29">
        <f>IF(N788=0,0,N788-(IF(Tableau9[[#This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89" spans="1:15" x14ac:dyDescent="0.25">
      <c r="A789" s="58"/>
      <c r="B789" s="59"/>
      <c r="C789" s="59"/>
      <c r="D789" s="65"/>
      <c r="E789" s="59"/>
      <c r="F789" s="59"/>
      <c r="G7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89" s="59"/>
      <c r="I789" s="59"/>
      <c r="J789" s="10" t="str">
        <f t="shared" si="25"/>
        <v/>
      </c>
      <c r="K789" s="59"/>
      <c r="L7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89" s="10">
        <f>IF(Tableau9[[#This Row],[Qté de lait transformé/jour]]=0,0,BDD!H$3*ROUNDUP(Tableau9[[#This Row],[Qté de lait transformé/jour]]*0.00011/BDD!K$3,0))</f>
        <v>0</v>
      </c>
      <c r="N789" s="16">
        <f t="shared" si="26"/>
        <v>0</v>
      </c>
      <c r="O789" s="29">
        <f>IF(N789=0,0,N789-(IF(Tableau9[[#This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0" spans="1:15" x14ac:dyDescent="0.25">
      <c r="A790" s="58"/>
      <c r="B790" s="59"/>
      <c r="C790" s="59"/>
      <c r="D790" s="65"/>
      <c r="E790" s="59"/>
      <c r="F790" s="59"/>
      <c r="G7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0" s="59"/>
      <c r="I790" s="59"/>
      <c r="J790" s="10" t="str">
        <f t="shared" si="25"/>
        <v/>
      </c>
      <c r="K790" s="59"/>
      <c r="L7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0" s="10">
        <f>IF(Tableau9[[#This Row],[Qté de lait transformé/jour]]=0,0,BDD!H$3*ROUNDUP(Tableau9[[#This Row],[Qté de lait transformé/jour]]*0.00011/BDD!K$3,0))</f>
        <v>0</v>
      </c>
      <c r="N790" s="16">
        <f t="shared" si="26"/>
        <v>0</v>
      </c>
      <c r="O790" s="29">
        <f>IF(N790=0,0,N790-(IF(Tableau9[[#This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1" spans="1:15" x14ac:dyDescent="0.25">
      <c r="A791" s="58"/>
      <c r="B791" s="59"/>
      <c r="C791" s="59"/>
      <c r="D791" s="65"/>
      <c r="E791" s="59"/>
      <c r="F791" s="59"/>
      <c r="G7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1" s="59"/>
      <c r="I791" s="59"/>
      <c r="J791" s="10" t="str">
        <f t="shared" si="25"/>
        <v/>
      </c>
      <c r="K791" s="59"/>
      <c r="L7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1" s="10">
        <f>IF(Tableau9[[#This Row],[Qté de lait transformé/jour]]=0,0,BDD!H$3*ROUNDUP(Tableau9[[#This Row],[Qté de lait transformé/jour]]*0.00011/BDD!K$3,0))</f>
        <v>0</v>
      </c>
      <c r="N791" s="16">
        <f t="shared" si="26"/>
        <v>0</v>
      </c>
      <c r="O791" s="29">
        <f>IF(N791=0,0,N791-(IF(Tableau9[[#This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2" spans="1:15" x14ac:dyDescent="0.25">
      <c r="A792" s="58"/>
      <c r="B792" s="59"/>
      <c r="C792" s="59"/>
      <c r="D792" s="65"/>
      <c r="E792" s="59"/>
      <c r="F792" s="59"/>
      <c r="G7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2" s="59"/>
      <c r="I792" s="59"/>
      <c r="J792" s="10" t="str">
        <f t="shared" si="25"/>
        <v/>
      </c>
      <c r="K792" s="59"/>
      <c r="L7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2" s="10">
        <f>IF(Tableau9[[#This Row],[Qté de lait transformé/jour]]=0,0,BDD!H$3*ROUNDUP(Tableau9[[#This Row],[Qté de lait transformé/jour]]*0.00011/BDD!K$3,0))</f>
        <v>0</v>
      </c>
      <c r="N792" s="16">
        <f t="shared" si="26"/>
        <v>0</v>
      </c>
      <c r="O792" s="29">
        <f>IF(N792=0,0,N792-(IF(Tableau9[[#This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3" spans="1:15" x14ac:dyDescent="0.25">
      <c r="A793" s="58"/>
      <c r="B793" s="59"/>
      <c r="C793" s="59"/>
      <c r="D793" s="65"/>
      <c r="E793" s="59"/>
      <c r="F793" s="59"/>
      <c r="G7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3" s="59"/>
      <c r="I793" s="59"/>
      <c r="J793" s="10" t="str">
        <f t="shared" si="25"/>
        <v/>
      </c>
      <c r="K793" s="59"/>
      <c r="L7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3" s="10">
        <f>IF(Tableau9[[#This Row],[Qté de lait transformé/jour]]=0,0,BDD!H$3*ROUNDUP(Tableau9[[#This Row],[Qté de lait transformé/jour]]*0.00011/BDD!K$3,0))</f>
        <v>0</v>
      </c>
      <c r="N793" s="16">
        <f t="shared" si="26"/>
        <v>0</v>
      </c>
      <c r="O793" s="29">
        <f>IF(N793=0,0,N793-(IF(Tableau9[[#This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4" spans="1:15" x14ac:dyDescent="0.25">
      <c r="A794" s="58"/>
      <c r="B794" s="59"/>
      <c r="C794" s="59"/>
      <c r="D794" s="65"/>
      <c r="E794" s="59"/>
      <c r="F794" s="59"/>
      <c r="G7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4" s="59"/>
      <c r="I794" s="59"/>
      <c r="J794" s="10" t="str">
        <f t="shared" si="25"/>
        <v/>
      </c>
      <c r="K794" s="59"/>
      <c r="L7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4" s="10">
        <f>IF(Tableau9[[#This Row],[Qté de lait transformé/jour]]=0,0,BDD!H$3*ROUNDUP(Tableau9[[#This Row],[Qté de lait transformé/jour]]*0.00011/BDD!K$3,0))</f>
        <v>0</v>
      </c>
      <c r="N794" s="16">
        <f t="shared" si="26"/>
        <v>0</v>
      </c>
      <c r="O794" s="29">
        <f>IF(N794=0,0,N794-(IF(Tableau9[[#This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5" spans="1:15" x14ac:dyDescent="0.25">
      <c r="A795" s="58"/>
      <c r="B795" s="59"/>
      <c r="C795" s="59"/>
      <c r="D795" s="65"/>
      <c r="E795" s="59"/>
      <c r="F795" s="59"/>
      <c r="G7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5" s="59"/>
      <c r="I795" s="59"/>
      <c r="J795" s="10" t="str">
        <f t="shared" si="25"/>
        <v/>
      </c>
      <c r="K795" s="59"/>
      <c r="L7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5" s="10">
        <f>IF(Tableau9[[#This Row],[Qté de lait transformé/jour]]=0,0,BDD!H$3*ROUNDUP(Tableau9[[#This Row],[Qté de lait transformé/jour]]*0.00011/BDD!K$3,0))</f>
        <v>0</v>
      </c>
      <c r="N795" s="16">
        <f t="shared" si="26"/>
        <v>0</v>
      </c>
      <c r="O795" s="29">
        <f>IF(N795=0,0,N795-(IF(Tableau9[[#This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6" spans="1:15" x14ac:dyDescent="0.25">
      <c r="A796" s="58"/>
      <c r="B796" s="59"/>
      <c r="C796" s="59"/>
      <c r="D796" s="65"/>
      <c r="E796" s="59"/>
      <c r="F796" s="59"/>
      <c r="G7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6" s="59"/>
      <c r="I796" s="59"/>
      <c r="J796" s="10" t="str">
        <f t="shared" si="25"/>
        <v/>
      </c>
      <c r="K796" s="59"/>
      <c r="L7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6" s="10">
        <f>IF(Tableau9[[#This Row],[Qté de lait transformé/jour]]=0,0,BDD!H$3*ROUNDUP(Tableau9[[#This Row],[Qté de lait transformé/jour]]*0.00011/BDD!K$3,0))</f>
        <v>0</v>
      </c>
      <c r="N796" s="16">
        <f t="shared" si="26"/>
        <v>0</v>
      </c>
      <c r="O796" s="29">
        <f>IF(N796=0,0,N796-(IF(Tableau9[[#This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7" spans="1:15" x14ac:dyDescent="0.25">
      <c r="A797" s="58"/>
      <c r="B797" s="59"/>
      <c r="C797" s="59"/>
      <c r="D797" s="65"/>
      <c r="E797" s="59"/>
      <c r="F797" s="59"/>
      <c r="G7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7" s="59"/>
      <c r="I797" s="59"/>
      <c r="J797" s="10" t="str">
        <f t="shared" si="25"/>
        <v/>
      </c>
      <c r="K797" s="59"/>
      <c r="L7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7" s="10">
        <f>IF(Tableau9[[#This Row],[Qté de lait transformé/jour]]=0,0,BDD!H$3*ROUNDUP(Tableau9[[#This Row],[Qté de lait transformé/jour]]*0.00011/BDD!K$3,0))</f>
        <v>0</v>
      </c>
      <c r="N797" s="16">
        <f t="shared" si="26"/>
        <v>0</v>
      </c>
      <c r="O797" s="29">
        <f>IF(N797=0,0,N797-(IF(Tableau9[[#This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8" spans="1:15" x14ac:dyDescent="0.25">
      <c r="A798" s="58"/>
      <c r="B798" s="59"/>
      <c r="C798" s="59"/>
      <c r="D798" s="65"/>
      <c r="E798" s="59"/>
      <c r="F798" s="59"/>
      <c r="G7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8" s="59"/>
      <c r="I798" s="59"/>
      <c r="J798" s="10" t="str">
        <f t="shared" si="25"/>
        <v/>
      </c>
      <c r="K798" s="59"/>
      <c r="L7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8" s="10">
        <f>IF(Tableau9[[#This Row],[Qté de lait transformé/jour]]=0,0,BDD!H$3*ROUNDUP(Tableau9[[#This Row],[Qté de lait transformé/jour]]*0.00011/BDD!K$3,0))</f>
        <v>0</v>
      </c>
      <c r="N798" s="16">
        <f t="shared" si="26"/>
        <v>0</v>
      </c>
      <c r="O798" s="29">
        <f>IF(N798=0,0,N798-(IF(Tableau9[[#This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799" spans="1:15" x14ac:dyDescent="0.25">
      <c r="A799" s="58"/>
      <c r="B799" s="59"/>
      <c r="C799" s="59"/>
      <c r="D799" s="65"/>
      <c r="E799" s="59"/>
      <c r="F799" s="59"/>
      <c r="G7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799" s="59"/>
      <c r="I799" s="59"/>
      <c r="J799" s="10" t="str">
        <f t="shared" si="25"/>
        <v/>
      </c>
      <c r="K799" s="59"/>
      <c r="L7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799" s="10">
        <f>IF(Tableau9[[#This Row],[Qté de lait transformé/jour]]=0,0,BDD!H$3*ROUNDUP(Tableau9[[#This Row],[Qté de lait transformé/jour]]*0.00011/BDD!K$3,0))</f>
        <v>0</v>
      </c>
      <c r="N799" s="16">
        <f t="shared" si="26"/>
        <v>0</v>
      </c>
      <c r="O799" s="29">
        <f>IF(N799=0,0,N799-(IF(Tableau9[[#This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0" spans="1:15" x14ac:dyDescent="0.25">
      <c r="A800" s="58"/>
      <c r="B800" s="59"/>
      <c r="C800" s="59"/>
      <c r="D800" s="65"/>
      <c r="E800" s="59"/>
      <c r="F800" s="59"/>
      <c r="G8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0" s="59"/>
      <c r="I800" s="59"/>
      <c r="J800" s="10" t="str">
        <f t="shared" si="25"/>
        <v/>
      </c>
      <c r="K800" s="59"/>
      <c r="L8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0" s="10">
        <f>IF(Tableau9[[#This Row],[Qté de lait transformé/jour]]=0,0,BDD!H$3*ROUNDUP(Tableau9[[#This Row],[Qté de lait transformé/jour]]*0.00011/BDD!K$3,0))</f>
        <v>0</v>
      </c>
      <c r="N800" s="16">
        <f t="shared" si="26"/>
        <v>0</v>
      </c>
      <c r="O800" s="29">
        <f>IF(N800=0,0,N800-(IF(Tableau9[[#This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1" spans="1:15" x14ac:dyDescent="0.25">
      <c r="A801" s="58"/>
      <c r="B801" s="59"/>
      <c r="C801" s="59"/>
      <c r="D801" s="65"/>
      <c r="E801" s="59"/>
      <c r="F801" s="59"/>
      <c r="G8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1" s="59"/>
      <c r="I801" s="59"/>
      <c r="J801" s="10" t="str">
        <f t="shared" si="25"/>
        <v/>
      </c>
      <c r="K801" s="59"/>
      <c r="L8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1" s="10">
        <f>IF(Tableau9[[#This Row],[Qté de lait transformé/jour]]=0,0,BDD!H$3*ROUNDUP(Tableau9[[#This Row],[Qté de lait transformé/jour]]*0.00011/BDD!K$3,0))</f>
        <v>0</v>
      </c>
      <c r="N801" s="16">
        <f t="shared" si="26"/>
        <v>0</v>
      </c>
      <c r="O801" s="29">
        <f>IF(N801=0,0,N801-(IF(Tableau9[[#This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2" spans="1:15" x14ac:dyDescent="0.25">
      <c r="A802" s="58"/>
      <c r="B802" s="59"/>
      <c r="C802" s="59"/>
      <c r="D802" s="65"/>
      <c r="E802" s="59"/>
      <c r="F802" s="59"/>
      <c r="G8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2" s="59"/>
      <c r="I802" s="59"/>
      <c r="J802" s="10" t="str">
        <f t="shared" si="25"/>
        <v/>
      </c>
      <c r="K802" s="59"/>
      <c r="L8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2" s="10">
        <f>IF(Tableau9[[#This Row],[Qté de lait transformé/jour]]=0,0,BDD!H$3*ROUNDUP(Tableau9[[#This Row],[Qté de lait transformé/jour]]*0.00011/BDD!K$3,0))</f>
        <v>0</v>
      </c>
      <c r="N802" s="16">
        <f t="shared" si="26"/>
        <v>0</v>
      </c>
      <c r="O802" s="29">
        <f>IF(N802=0,0,N802-(IF(Tableau9[[#This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3" spans="1:15" x14ac:dyDescent="0.25">
      <c r="A803" s="58"/>
      <c r="B803" s="59"/>
      <c r="C803" s="59"/>
      <c r="D803" s="65"/>
      <c r="E803" s="59"/>
      <c r="F803" s="59"/>
      <c r="G8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3" s="59"/>
      <c r="I803" s="59"/>
      <c r="J803" s="10" t="str">
        <f t="shared" si="25"/>
        <v/>
      </c>
      <c r="K803" s="59"/>
      <c r="L8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3" s="10">
        <f>IF(Tableau9[[#This Row],[Qté de lait transformé/jour]]=0,0,BDD!H$3*ROUNDUP(Tableau9[[#This Row],[Qté de lait transformé/jour]]*0.00011/BDD!K$3,0))</f>
        <v>0</v>
      </c>
      <c r="N803" s="16">
        <f t="shared" si="26"/>
        <v>0</v>
      </c>
      <c r="O803" s="29">
        <f>IF(N803=0,0,N803-(IF(Tableau9[[#This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4" spans="1:15" x14ac:dyDescent="0.25">
      <c r="A804" s="58"/>
      <c r="B804" s="59"/>
      <c r="C804" s="59"/>
      <c r="D804" s="65"/>
      <c r="E804" s="59"/>
      <c r="F804" s="59"/>
      <c r="G8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4" s="59"/>
      <c r="I804" s="59"/>
      <c r="J804" s="10" t="str">
        <f t="shared" si="25"/>
        <v/>
      </c>
      <c r="K804" s="59"/>
      <c r="L8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4" s="10">
        <f>IF(Tableau9[[#This Row],[Qté de lait transformé/jour]]=0,0,BDD!H$3*ROUNDUP(Tableau9[[#This Row],[Qté de lait transformé/jour]]*0.00011/BDD!K$3,0))</f>
        <v>0</v>
      </c>
      <c r="N804" s="16">
        <f t="shared" si="26"/>
        <v>0</v>
      </c>
      <c r="O804" s="29">
        <f>IF(N804=0,0,N804-(IF(Tableau9[[#This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5" spans="1:15" x14ac:dyDescent="0.25">
      <c r="A805" s="58"/>
      <c r="B805" s="59"/>
      <c r="C805" s="59"/>
      <c r="D805" s="65"/>
      <c r="E805" s="59"/>
      <c r="F805" s="59"/>
      <c r="G8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5" s="59"/>
      <c r="I805" s="59"/>
      <c r="J805" s="10" t="str">
        <f t="shared" si="25"/>
        <v/>
      </c>
      <c r="K805" s="59"/>
      <c r="L8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5" s="10">
        <f>IF(Tableau9[[#This Row],[Qté de lait transformé/jour]]=0,0,BDD!H$3*ROUNDUP(Tableau9[[#This Row],[Qté de lait transformé/jour]]*0.00011/BDD!K$3,0))</f>
        <v>0</v>
      </c>
      <c r="N805" s="16">
        <f t="shared" si="26"/>
        <v>0</v>
      </c>
      <c r="O805" s="29">
        <f>IF(N805=0,0,N805-(IF(Tableau9[[#This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6" spans="1:15" x14ac:dyDescent="0.25">
      <c r="A806" s="58"/>
      <c r="B806" s="59"/>
      <c r="C806" s="59"/>
      <c r="D806" s="65"/>
      <c r="E806" s="59"/>
      <c r="F806" s="59"/>
      <c r="G8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6" s="59"/>
      <c r="I806" s="59"/>
      <c r="J806" s="10" t="str">
        <f t="shared" si="25"/>
        <v/>
      </c>
      <c r="K806" s="59"/>
      <c r="L8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6" s="10">
        <f>IF(Tableau9[[#This Row],[Qté de lait transformé/jour]]=0,0,BDD!H$3*ROUNDUP(Tableau9[[#This Row],[Qté de lait transformé/jour]]*0.00011/BDD!K$3,0))</f>
        <v>0</v>
      </c>
      <c r="N806" s="16">
        <f t="shared" si="26"/>
        <v>0</v>
      </c>
      <c r="O806" s="29">
        <f>IF(N806=0,0,N806-(IF(Tableau9[[#This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7" spans="1:15" x14ac:dyDescent="0.25">
      <c r="A807" s="58"/>
      <c r="B807" s="59"/>
      <c r="C807" s="59"/>
      <c r="D807" s="65"/>
      <c r="E807" s="59"/>
      <c r="F807" s="59"/>
      <c r="G8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7" s="59"/>
      <c r="I807" s="59"/>
      <c r="J807" s="10" t="str">
        <f t="shared" si="25"/>
        <v/>
      </c>
      <c r="K807" s="59"/>
      <c r="L8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7" s="10">
        <f>IF(Tableau9[[#This Row],[Qté de lait transformé/jour]]=0,0,BDD!H$3*ROUNDUP(Tableau9[[#This Row],[Qté de lait transformé/jour]]*0.00011/BDD!K$3,0))</f>
        <v>0</v>
      </c>
      <c r="N807" s="16">
        <f t="shared" si="26"/>
        <v>0</v>
      </c>
      <c r="O807" s="29">
        <f>IF(N807=0,0,N807-(IF(Tableau9[[#This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8" spans="1:15" x14ac:dyDescent="0.25">
      <c r="A808" s="58"/>
      <c r="B808" s="59"/>
      <c r="C808" s="59"/>
      <c r="D808" s="65"/>
      <c r="E808" s="59"/>
      <c r="F808" s="59"/>
      <c r="G8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8" s="59"/>
      <c r="I808" s="59"/>
      <c r="J808" s="10" t="str">
        <f t="shared" si="25"/>
        <v/>
      </c>
      <c r="K808" s="59"/>
      <c r="L8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8" s="10">
        <f>IF(Tableau9[[#This Row],[Qté de lait transformé/jour]]=0,0,BDD!H$3*ROUNDUP(Tableau9[[#This Row],[Qté de lait transformé/jour]]*0.00011/BDD!K$3,0))</f>
        <v>0</v>
      </c>
      <c r="N808" s="16">
        <f t="shared" si="26"/>
        <v>0</v>
      </c>
      <c r="O808" s="29">
        <f>IF(N808=0,0,N808-(IF(Tableau9[[#This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09" spans="1:15" x14ac:dyDescent="0.25">
      <c r="A809" s="58"/>
      <c r="B809" s="59"/>
      <c r="C809" s="59"/>
      <c r="D809" s="65"/>
      <c r="E809" s="59"/>
      <c r="F809" s="59"/>
      <c r="G8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09" s="59"/>
      <c r="I809" s="59"/>
      <c r="J809" s="10" t="str">
        <f t="shared" si="25"/>
        <v/>
      </c>
      <c r="K809" s="59"/>
      <c r="L8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09" s="10">
        <f>IF(Tableau9[[#This Row],[Qté de lait transformé/jour]]=0,0,BDD!H$3*ROUNDUP(Tableau9[[#This Row],[Qté de lait transformé/jour]]*0.00011/BDD!K$3,0))</f>
        <v>0</v>
      </c>
      <c r="N809" s="16">
        <f t="shared" si="26"/>
        <v>0</v>
      </c>
      <c r="O809" s="29">
        <f>IF(N809=0,0,N809-(IF(Tableau9[[#This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0" spans="1:15" x14ac:dyDescent="0.25">
      <c r="A810" s="58"/>
      <c r="B810" s="59"/>
      <c r="C810" s="59"/>
      <c r="D810" s="65"/>
      <c r="E810" s="59"/>
      <c r="F810" s="59"/>
      <c r="G8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0" s="59"/>
      <c r="I810" s="59"/>
      <c r="J810" s="10" t="str">
        <f t="shared" si="25"/>
        <v/>
      </c>
      <c r="K810" s="59"/>
      <c r="L8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0" s="10">
        <f>IF(Tableau9[[#This Row],[Qté de lait transformé/jour]]=0,0,BDD!H$3*ROUNDUP(Tableau9[[#This Row],[Qté de lait transformé/jour]]*0.00011/BDD!K$3,0))</f>
        <v>0</v>
      </c>
      <c r="N810" s="16">
        <f t="shared" si="26"/>
        <v>0</v>
      </c>
      <c r="O810" s="29">
        <f>IF(N810=0,0,N810-(IF(Tableau9[[#This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1" spans="1:15" x14ac:dyDescent="0.25">
      <c r="A811" s="58"/>
      <c r="B811" s="59"/>
      <c r="C811" s="59"/>
      <c r="D811" s="65"/>
      <c r="E811" s="59"/>
      <c r="F811" s="59"/>
      <c r="G8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1" s="59"/>
      <c r="I811" s="59"/>
      <c r="J811" s="10" t="str">
        <f t="shared" si="25"/>
        <v/>
      </c>
      <c r="K811" s="59"/>
      <c r="L8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1" s="10">
        <f>IF(Tableau9[[#This Row],[Qté de lait transformé/jour]]=0,0,BDD!H$3*ROUNDUP(Tableau9[[#This Row],[Qté de lait transformé/jour]]*0.00011/BDD!K$3,0))</f>
        <v>0</v>
      </c>
      <c r="N811" s="16">
        <f t="shared" si="26"/>
        <v>0</v>
      </c>
      <c r="O811" s="29">
        <f>IF(N811=0,0,N811-(IF(Tableau9[[#This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2" spans="1:15" x14ac:dyDescent="0.25">
      <c r="A812" s="58"/>
      <c r="B812" s="59"/>
      <c r="C812" s="59"/>
      <c r="D812" s="65"/>
      <c r="E812" s="59"/>
      <c r="F812" s="59"/>
      <c r="G8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2" s="59"/>
      <c r="I812" s="59"/>
      <c r="J812" s="10" t="str">
        <f t="shared" si="25"/>
        <v/>
      </c>
      <c r="K812" s="59"/>
      <c r="L8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2" s="10">
        <f>IF(Tableau9[[#This Row],[Qté de lait transformé/jour]]=0,0,BDD!H$3*ROUNDUP(Tableau9[[#This Row],[Qté de lait transformé/jour]]*0.00011/BDD!K$3,0))</f>
        <v>0</v>
      </c>
      <c r="N812" s="16">
        <f t="shared" si="26"/>
        <v>0</v>
      </c>
      <c r="O812" s="29">
        <f>IF(N812=0,0,N812-(IF(Tableau9[[#This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3" spans="1:15" x14ac:dyDescent="0.25">
      <c r="A813" s="58"/>
      <c r="B813" s="59"/>
      <c r="C813" s="59"/>
      <c r="D813" s="65"/>
      <c r="E813" s="59"/>
      <c r="F813" s="59"/>
      <c r="G8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3" s="59"/>
      <c r="I813" s="59"/>
      <c r="J813" s="10" t="str">
        <f t="shared" si="25"/>
        <v/>
      </c>
      <c r="K813" s="59"/>
      <c r="L8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3" s="10">
        <f>IF(Tableau9[[#This Row],[Qté de lait transformé/jour]]=0,0,BDD!H$3*ROUNDUP(Tableau9[[#This Row],[Qté de lait transformé/jour]]*0.00011/BDD!K$3,0))</f>
        <v>0</v>
      </c>
      <c r="N813" s="16">
        <f t="shared" si="26"/>
        <v>0</v>
      </c>
      <c r="O813" s="29">
        <f>IF(N813=0,0,N813-(IF(Tableau9[[#This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4" spans="1:15" x14ac:dyDescent="0.25">
      <c r="A814" s="58"/>
      <c r="B814" s="59"/>
      <c r="C814" s="59"/>
      <c r="D814" s="65"/>
      <c r="E814" s="59"/>
      <c r="F814" s="59"/>
      <c r="G8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4" s="59"/>
      <c r="I814" s="59"/>
      <c r="J814" s="10" t="str">
        <f t="shared" si="25"/>
        <v/>
      </c>
      <c r="K814" s="59"/>
      <c r="L8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4" s="10">
        <f>IF(Tableau9[[#This Row],[Qté de lait transformé/jour]]=0,0,BDD!H$3*ROUNDUP(Tableau9[[#This Row],[Qté de lait transformé/jour]]*0.00011/BDD!K$3,0))</f>
        <v>0</v>
      </c>
      <c r="N814" s="16">
        <f t="shared" si="26"/>
        <v>0</v>
      </c>
      <c r="O814" s="29">
        <f>IF(N814=0,0,N814-(IF(Tableau9[[#This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5" spans="1:15" x14ac:dyDescent="0.25">
      <c r="A815" s="58"/>
      <c r="B815" s="59"/>
      <c r="C815" s="59"/>
      <c r="D815" s="65"/>
      <c r="E815" s="59"/>
      <c r="F815" s="59"/>
      <c r="G8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5" s="59"/>
      <c r="I815" s="59"/>
      <c r="J815" s="10" t="str">
        <f t="shared" si="25"/>
        <v/>
      </c>
      <c r="K815" s="59"/>
      <c r="L8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5" s="10">
        <f>IF(Tableau9[[#This Row],[Qté de lait transformé/jour]]=0,0,BDD!H$3*ROUNDUP(Tableau9[[#This Row],[Qté de lait transformé/jour]]*0.00011/BDD!K$3,0))</f>
        <v>0</v>
      </c>
      <c r="N815" s="16">
        <f t="shared" si="26"/>
        <v>0</v>
      </c>
      <c r="O815" s="29">
        <f>IF(N815=0,0,N815-(IF(Tableau9[[#This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6" spans="1:15" x14ac:dyDescent="0.25">
      <c r="A816" s="58"/>
      <c r="B816" s="59"/>
      <c r="C816" s="59"/>
      <c r="D816" s="65"/>
      <c r="E816" s="59"/>
      <c r="F816" s="59"/>
      <c r="G8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6" s="59"/>
      <c r="I816" s="59"/>
      <c r="J816" s="10" t="str">
        <f t="shared" si="25"/>
        <v/>
      </c>
      <c r="K816" s="59"/>
      <c r="L8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6" s="10">
        <f>IF(Tableau9[[#This Row],[Qté de lait transformé/jour]]=0,0,BDD!H$3*ROUNDUP(Tableau9[[#This Row],[Qté de lait transformé/jour]]*0.00011/BDD!K$3,0))</f>
        <v>0</v>
      </c>
      <c r="N816" s="16">
        <f t="shared" si="26"/>
        <v>0</v>
      </c>
      <c r="O816" s="29">
        <f>IF(N816=0,0,N816-(IF(Tableau9[[#This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7" spans="1:15" x14ac:dyDescent="0.25">
      <c r="A817" s="58"/>
      <c r="B817" s="59"/>
      <c r="C817" s="59"/>
      <c r="D817" s="65"/>
      <c r="E817" s="59"/>
      <c r="F817" s="59"/>
      <c r="G8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7" s="59"/>
      <c r="I817" s="59"/>
      <c r="J817" s="10" t="str">
        <f t="shared" si="25"/>
        <v/>
      </c>
      <c r="K817" s="59"/>
      <c r="L8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7" s="10">
        <f>IF(Tableau9[[#This Row],[Qté de lait transformé/jour]]=0,0,BDD!H$3*ROUNDUP(Tableau9[[#This Row],[Qté de lait transformé/jour]]*0.00011/BDD!K$3,0))</f>
        <v>0</v>
      </c>
      <c r="N817" s="16">
        <f t="shared" si="26"/>
        <v>0</v>
      </c>
      <c r="O817" s="29">
        <f>IF(N817=0,0,N817-(IF(Tableau9[[#This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8" spans="1:15" x14ac:dyDescent="0.25">
      <c r="A818" s="58"/>
      <c r="B818" s="59"/>
      <c r="C818" s="59"/>
      <c r="D818" s="65"/>
      <c r="E818" s="59"/>
      <c r="F818" s="59"/>
      <c r="G8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8" s="59"/>
      <c r="I818" s="59"/>
      <c r="J818" s="10" t="str">
        <f t="shared" si="25"/>
        <v/>
      </c>
      <c r="K818" s="59"/>
      <c r="L8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8" s="10">
        <f>IF(Tableau9[[#This Row],[Qté de lait transformé/jour]]=0,0,BDD!H$3*ROUNDUP(Tableau9[[#This Row],[Qté de lait transformé/jour]]*0.00011/BDD!K$3,0))</f>
        <v>0</v>
      </c>
      <c r="N818" s="16">
        <f t="shared" si="26"/>
        <v>0</v>
      </c>
      <c r="O818" s="29">
        <f>IF(N818=0,0,N818-(IF(Tableau9[[#This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19" spans="1:15" x14ac:dyDescent="0.25">
      <c r="A819" s="58"/>
      <c r="B819" s="59"/>
      <c r="C819" s="59"/>
      <c r="D819" s="65"/>
      <c r="E819" s="59"/>
      <c r="F819" s="59"/>
      <c r="G8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19" s="59"/>
      <c r="I819" s="59"/>
      <c r="J819" s="10" t="str">
        <f t="shared" si="25"/>
        <v/>
      </c>
      <c r="K819" s="59"/>
      <c r="L8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19" s="10">
        <f>IF(Tableau9[[#This Row],[Qté de lait transformé/jour]]=0,0,BDD!H$3*ROUNDUP(Tableau9[[#This Row],[Qté de lait transformé/jour]]*0.00011/BDD!K$3,0))</f>
        <v>0</v>
      </c>
      <c r="N819" s="16">
        <f t="shared" si="26"/>
        <v>0</v>
      </c>
      <c r="O819" s="29">
        <f>IF(N819=0,0,N819-(IF(Tableau9[[#This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0" spans="1:15" x14ac:dyDescent="0.25">
      <c r="A820" s="58"/>
      <c r="B820" s="59"/>
      <c r="C820" s="59"/>
      <c r="D820" s="65"/>
      <c r="E820" s="59"/>
      <c r="F820" s="59"/>
      <c r="G8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0" s="59"/>
      <c r="I820" s="59"/>
      <c r="J820" s="10" t="str">
        <f t="shared" si="25"/>
        <v/>
      </c>
      <c r="K820" s="59"/>
      <c r="L8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0" s="10">
        <f>IF(Tableau9[[#This Row],[Qté de lait transformé/jour]]=0,0,BDD!H$3*ROUNDUP(Tableau9[[#This Row],[Qté de lait transformé/jour]]*0.00011/BDD!K$3,0))</f>
        <v>0</v>
      </c>
      <c r="N820" s="16">
        <f t="shared" si="26"/>
        <v>0</v>
      </c>
      <c r="O820" s="29">
        <f>IF(N820=0,0,N820-(IF(Tableau9[[#This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1" spans="1:15" x14ac:dyDescent="0.25">
      <c r="A821" s="58"/>
      <c r="B821" s="59"/>
      <c r="C821" s="59"/>
      <c r="D821" s="65"/>
      <c r="E821" s="59"/>
      <c r="F821" s="59"/>
      <c r="G8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1" s="59"/>
      <c r="I821" s="59"/>
      <c r="J821" s="10" t="str">
        <f t="shared" si="25"/>
        <v/>
      </c>
      <c r="K821" s="59"/>
      <c r="L8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1" s="10">
        <f>IF(Tableau9[[#This Row],[Qté de lait transformé/jour]]=0,0,BDD!H$3*ROUNDUP(Tableau9[[#This Row],[Qté de lait transformé/jour]]*0.00011/BDD!K$3,0))</f>
        <v>0</v>
      </c>
      <c r="N821" s="16">
        <f t="shared" si="26"/>
        <v>0</v>
      </c>
      <c r="O821" s="29">
        <f>IF(N821=0,0,N821-(IF(Tableau9[[#This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2" spans="1:15" x14ac:dyDescent="0.25">
      <c r="A822" s="58"/>
      <c r="B822" s="59"/>
      <c r="C822" s="59"/>
      <c r="D822" s="65"/>
      <c r="E822" s="59"/>
      <c r="F822" s="59"/>
      <c r="G8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2" s="59"/>
      <c r="I822" s="59"/>
      <c r="J822" s="10" t="str">
        <f t="shared" si="25"/>
        <v/>
      </c>
      <c r="K822" s="59"/>
      <c r="L8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2" s="10">
        <f>IF(Tableau9[[#This Row],[Qté de lait transformé/jour]]=0,0,BDD!H$3*ROUNDUP(Tableau9[[#This Row],[Qté de lait transformé/jour]]*0.00011/BDD!K$3,0))</f>
        <v>0</v>
      </c>
      <c r="N822" s="16">
        <f t="shared" si="26"/>
        <v>0</v>
      </c>
      <c r="O822" s="29">
        <f>IF(N822=0,0,N822-(IF(Tableau9[[#This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3" spans="1:15" x14ac:dyDescent="0.25">
      <c r="A823" s="58"/>
      <c r="B823" s="59"/>
      <c r="C823" s="59"/>
      <c r="D823" s="65"/>
      <c r="E823" s="59"/>
      <c r="F823" s="59"/>
      <c r="G8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3" s="59"/>
      <c r="I823" s="59"/>
      <c r="J823" s="10" t="str">
        <f t="shared" si="25"/>
        <v/>
      </c>
      <c r="K823" s="59"/>
      <c r="L8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3" s="10">
        <f>IF(Tableau9[[#This Row],[Qté de lait transformé/jour]]=0,0,BDD!H$3*ROUNDUP(Tableau9[[#This Row],[Qté de lait transformé/jour]]*0.00011/BDD!K$3,0))</f>
        <v>0</v>
      </c>
      <c r="N823" s="16">
        <f t="shared" si="26"/>
        <v>0</v>
      </c>
      <c r="O823" s="29">
        <f>IF(N823=0,0,N823-(IF(Tableau9[[#This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4" spans="1:15" x14ac:dyDescent="0.25">
      <c r="A824" s="58"/>
      <c r="B824" s="59"/>
      <c r="C824" s="59"/>
      <c r="D824" s="65"/>
      <c r="E824" s="59"/>
      <c r="F824" s="59"/>
      <c r="G8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4" s="59"/>
      <c r="I824" s="59"/>
      <c r="J824" s="10" t="str">
        <f t="shared" si="25"/>
        <v/>
      </c>
      <c r="K824" s="59"/>
      <c r="L8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4" s="10">
        <f>IF(Tableau9[[#This Row],[Qté de lait transformé/jour]]=0,0,BDD!H$3*ROUNDUP(Tableau9[[#This Row],[Qté de lait transformé/jour]]*0.00011/BDD!K$3,0))</f>
        <v>0</v>
      </c>
      <c r="N824" s="16">
        <f t="shared" si="26"/>
        <v>0</v>
      </c>
      <c r="O824" s="29">
        <f>IF(N824=0,0,N824-(IF(Tableau9[[#This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5" spans="1:15" x14ac:dyDescent="0.25">
      <c r="A825" s="58"/>
      <c r="B825" s="59"/>
      <c r="C825" s="59"/>
      <c r="D825" s="65"/>
      <c r="E825" s="59"/>
      <c r="F825" s="59"/>
      <c r="G8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5" s="59"/>
      <c r="I825" s="59"/>
      <c r="J825" s="10" t="str">
        <f t="shared" si="25"/>
        <v/>
      </c>
      <c r="K825" s="59"/>
      <c r="L8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5" s="10">
        <f>IF(Tableau9[[#This Row],[Qté de lait transformé/jour]]=0,0,BDD!H$3*ROUNDUP(Tableau9[[#This Row],[Qté de lait transformé/jour]]*0.00011/BDD!K$3,0))</f>
        <v>0</v>
      </c>
      <c r="N825" s="16">
        <f t="shared" si="26"/>
        <v>0</v>
      </c>
      <c r="O825" s="29">
        <f>IF(N825=0,0,N825-(IF(Tableau9[[#This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6" spans="1:15" x14ac:dyDescent="0.25">
      <c r="A826" s="58"/>
      <c r="B826" s="59"/>
      <c r="C826" s="59"/>
      <c r="D826" s="65"/>
      <c r="E826" s="59"/>
      <c r="F826" s="59"/>
      <c r="G8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6" s="59"/>
      <c r="I826" s="59"/>
      <c r="J826" s="10" t="str">
        <f t="shared" si="25"/>
        <v/>
      </c>
      <c r="K826" s="59"/>
      <c r="L8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6" s="10">
        <f>IF(Tableau9[[#This Row],[Qté de lait transformé/jour]]=0,0,BDD!H$3*ROUNDUP(Tableau9[[#This Row],[Qté de lait transformé/jour]]*0.00011/BDD!K$3,0))</f>
        <v>0</v>
      </c>
      <c r="N826" s="16">
        <f t="shared" si="26"/>
        <v>0</v>
      </c>
      <c r="O826" s="29">
        <f>IF(N826=0,0,N826-(IF(Tableau9[[#This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7" spans="1:15" x14ac:dyDescent="0.25">
      <c r="A827" s="58"/>
      <c r="B827" s="59"/>
      <c r="C827" s="59"/>
      <c r="D827" s="65"/>
      <c r="E827" s="59"/>
      <c r="F827" s="59"/>
      <c r="G8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7" s="59"/>
      <c r="I827" s="59"/>
      <c r="J827" s="10" t="str">
        <f t="shared" si="25"/>
        <v/>
      </c>
      <c r="K827" s="59"/>
      <c r="L8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7" s="10">
        <f>IF(Tableau9[[#This Row],[Qté de lait transformé/jour]]=0,0,BDD!H$3*ROUNDUP(Tableau9[[#This Row],[Qté de lait transformé/jour]]*0.00011/BDD!K$3,0))</f>
        <v>0</v>
      </c>
      <c r="N827" s="16">
        <f t="shared" si="26"/>
        <v>0</v>
      </c>
      <c r="O827" s="29">
        <f>IF(N827=0,0,N827-(IF(Tableau9[[#This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8" spans="1:15" x14ac:dyDescent="0.25">
      <c r="A828" s="58"/>
      <c r="B828" s="59"/>
      <c r="C828" s="59"/>
      <c r="D828" s="65"/>
      <c r="E828" s="59"/>
      <c r="F828" s="59"/>
      <c r="G8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8" s="59"/>
      <c r="I828" s="59"/>
      <c r="J828" s="10" t="str">
        <f t="shared" si="25"/>
        <v/>
      </c>
      <c r="K828" s="59"/>
      <c r="L8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8" s="10">
        <f>IF(Tableau9[[#This Row],[Qté de lait transformé/jour]]=0,0,BDD!H$3*ROUNDUP(Tableau9[[#This Row],[Qté de lait transformé/jour]]*0.00011/BDD!K$3,0))</f>
        <v>0</v>
      </c>
      <c r="N828" s="16">
        <f t="shared" si="26"/>
        <v>0</v>
      </c>
      <c r="O828" s="29">
        <f>IF(N828=0,0,N828-(IF(Tableau9[[#This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29" spans="1:15" x14ac:dyDescent="0.25">
      <c r="A829" s="58"/>
      <c r="B829" s="59"/>
      <c r="C829" s="59"/>
      <c r="D829" s="65"/>
      <c r="E829" s="59"/>
      <c r="F829" s="59"/>
      <c r="G8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29" s="59"/>
      <c r="I829" s="59"/>
      <c r="J829" s="10" t="str">
        <f t="shared" si="25"/>
        <v/>
      </c>
      <c r="K829" s="59"/>
      <c r="L8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29" s="10">
        <f>IF(Tableau9[[#This Row],[Qté de lait transformé/jour]]=0,0,BDD!H$3*ROUNDUP(Tableau9[[#This Row],[Qté de lait transformé/jour]]*0.00011/BDD!K$3,0))</f>
        <v>0</v>
      </c>
      <c r="N829" s="16">
        <f t="shared" si="26"/>
        <v>0</v>
      </c>
      <c r="O829" s="29">
        <f>IF(N829=0,0,N829-(IF(Tableau9[[#This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0" spans="1:15" x14ac:dyDescent="0.25">
      <c r="A830" s="58"/>
      <c r="B830" s="59"/>
      <c r="C830" s="59"/>
      <c r="D830" s="65"/>
      <c r="E830" s="59"/>
      <c r="F830" s="59"/>
      <c r="G8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0" s="59"/>
      <c r="I830" s="59"/>
      <c r="J830" s="10" t="str">
        <f t="shared" si="25"/>
        <v/>
      </c>
      <c r="K830" s="59"/>
      <c r="L8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0" s="10">
        <f>IF(Tableau9[[#This Row],[Qté de lait transformé/jour]]=0,0,BDD!H$3*ROUNDUP(Tableau9[[#This Row],[Qté de lait transformé/jour]]*0.00011/BDD!K$3,0))</f>
        <v>0</v>
      </c>
      <c r="N830" s="16">
        <f t="shared" si="26"/>
        <v>0</v>
      </c>
      <c r="O830" s="29">
        <f>IF(N830=0,0,N830-(IF(Tableau9[[#This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1" spans="1:15" x14ac:dyDescent="0.25">
      <c r="A831" s="58"/>
      <c r="B831" s="59"/>
      <c r="C831" s="59"/>
      <c r="D831" s="65"/>
      <c r="E831" s="59"/>
      <c r="F831" s="59"/>
      <c r="G8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1" s="59"/>
      <c r="I831" s="59"/>
      <c r="J831" s="10" t="str">
        <f t="shared" si="25"/>
        <v/>
      </c>
      <c r="K831" s="59"/>
      <c r="L8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1" s="10">
        <f>IF(Tableau9[[#This Row],[Qté de lait transformé/jour]]=0,0,BDD!H$3*ROUNDUP(Tableau9[[#This Row],[Qté de lait transformé/jour]]*0.00011/BDD!K$3,0))</f>
        <v>0</v>
      </c>
      <c r="N831" s="16">
        <f t="shared" si="26"/>
        <v>0</v>
      </c>
      <c r="O831" s="29">
        <f>IF(N831=0,0,N831-(IF(Tableau9[[#This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2" spans="1:15" x14ac:dyDescent="0.25">
      <c r="A832" s="58"/>
      <c r="B832" s="59"/>
      <c r="C832" s="59"/>
      <c r="D832" s="65"/>
      <c r="E832" s="59"/>
      <c r="F832" s="59"/>
      <c r="G8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2" s="59"/>
      <c r="I832" s="59"/>
      <c r="J832" s="10" t="str">
        <f t="shared" si="25"/>
        <v/>
      </c>
      <c r="K832" s="59"/>
      <c r="L8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2" s="10">
        <f>IF(Tableau9[[#This Row],[Qté de lait transformé/jour]]=0,0,BDD!H$3*ROUNDUP(Tableau9[[#This Row],[Qté de lait transformé/jour]]*0.00011/BDD!K$3,0))</f>
        <v>0</v>
      </c>
      <c r="N832" s="16">
        <f t="shared" si="26"/>
        <v>0</v>
      </c>
      <c r="O832" s="29">
        <f>IF(N832=0,0,N832-(IF(Tableau9[[#This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3" spans="1:15" x14ac:dyDescent="0.25">
      <c r="A833" s="58"/>
      <c r="B833" s="59"/>
      <c r="C833" s="59"/>
      <c r="D833" s="65"/>
      <c r="E833" s="59"/>
      <c r="F833" s="59"/>
      <c r="G8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3" s="59"/>
      <c r="I833" s="59"/>
      <c r="J833" s="10" t="str">
        <f t="shared" si="25"/>
        <v/>
      </c>
      <c r="K833" s="59"/>
      <c r="L8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3" s="10">
        <f>IF(Tableau9[[#This Row],[Qté de lait transformé/jour]]=0,0,BDD!H$3*ROUNDUP(Tableau9[[#This Row],[Qté de lait transformé/jour]]*0.00011/BDD!K$3,0))</f>
        <v>0</v>
      </c>
      <c r="N833" s="16">
        <f t="shared" si="26"/>
        <v>0</v>
      </c>
      <c r="O833" s="29">
        <f>IF(N833=0,0,N833-(IF(Tableau9[[#This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4" spans="1:15" x14ac:dyDescent="0.25">
      <c r="A834" s="58"/>
      <c r="B834" s="59"/>
      <c r="C834" s="59"/>
      <c r="D834" s="65"/>
      <c r="E834" s="59"/>
      <c r="F834" s="59"/>
      <c r="G8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4" s="59"/>
      <c r="I834" s="59"/>
      <c r="J834" s="10" t="str">
        <f t="shared" si="25"/>
        <v/>
      </c>
      <c r="K834" s="59"/>
      <c r="L8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4" s="10">
        <f>IF(Tableau9[[#This Row],[Qté de lait transformé/jour]]=0,0,BDD!H$3*ROUNDUP(Tableau9[[#This Row],[Qté de lait transformé/jour]]*0.00011/BDD!K$3,0))</f>
        <v>0</v>
      </c>
      <c r="N834" s="16">
        <f t="shared" si="26"/>
        <v>0</v>
      </c>
      <c r="O834" s="29">
        <f>IF(N834=0,0,N834-(IF(Tableau9[[#This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5" spans="1:15" x14ac:dyDescent="0.25">
      <c r="A835" s="58"/>
      <c r="B835" s="59"/>
      <c r="C835" s="59"/>
      <c r="D835" s="65"/>
      <c r="E835" s="59"/>
      <c r="F835" s="59"/>
      <c r="G8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5" s="59"/>
      <c r="I835" s="59"/>
      <c r="J835" s="10" t="str">
        <f t="shared" si="25"/>
        <v/>
      </c>
      <c r="K835" s="59"/>
      <c r="L8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5" s="10">
        <f>IF(Tableau9[[#This Row],[Qté de lait transformé/jour]]=0,0,BDD!H$3*ROUNDUP(Tableau9[[#This Row],[Qté de lait transformé/jour]]*0.00011/BDD!K$3,0))</f>
        <v>0</v>
      </c>
      <c r="N835" s="16">
        <f t="shared" si="26"/>
        <v>0</v>
      </c>
      <c r="O835" s="29">
        <f>IF(N835=0,0,N835-(IF(Tableau9[[#This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6" spans="1:15" x14ac:dyDescent="0.25">
      <c r="A836" s="58"/>
      <c r="B836" s="59"/>
      <c r="C836" s="59"/>
      <c r="D836" s="65"/>
      <c r="E836" s="59"/>
      <c r="F836" s="59"/>
      <c r="G8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6" s="59"/>
      <c r="I836" s="59"/>
      <c r="J836" s="10" t="str">
        <f t="shared" si="25"/>
        <v/>
      </c>
      <c r="K836" s="59"/>
      <c r="L8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6" s="10">
        <f>IF(Tableau9[[#This Row],[Qté de lait transformé/jour]]=0,0,BDD!H$3*ROUNDUP(Tableau9[[#This Row],[Qté de lait transformé/jour]]*0.00011/BDD!K$3,0))</f>
        <v>0</v>
      </c>
      <c r="N836" s="16">
        <f t="shared" si="26"/>
        <v>0</v>
      </c>
      <c r="O836" s="29">
        <f>IF(N836=0,0,N836-(IF(Tableau9[[#This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7" spans="1:15" x14ac:dyDescent="0.25">
      <c r="A837" s="58"/>
      <c r="B837" s="59"/>
      <c r="C837" s="59"/>
      <c r="D837" s="65"/>
      <c r="E837" s="59"/>
      <c r="F837" s="59"/>
      <c r="G8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7" s="59"/>
      <c r="I837" s="59"/>
      <c r="J837" s="10" t="str">
        <f t="shared" si="25"/>
        <v/>
      </c>
      <c r="K837" s="59"/>
      <c r="L8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7" s="10">
        <f>IF(Tableau9[[#This Row],[Qté de lait transformé/jour]]=0,0,BDD!H$3*ROUNDUP(Tableau9[[#This Row],[Qté de lait transformé/jour]]*0.00011/BDD!K$3,0))</f>
        <v>0</v>
      </c>
      <c r="N837" s="16">
        <f t="shared" si="26"/>
        <v>0</v>
      </c>
      <c r="O837" s="29">
        <f>IF(N837=0,0,N837-(IF(Tableau9[[#This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8" spans="1:15" x14ac:dyDescent="0.25">
      <c r="A838" s="58"/>
      <c r="B838" s="59"/>
      <c r="C838" s="59"/>
      <c r="D838" s="65"/>
      <c r="E838" s="59"/>
      <c r="F838" s="59"/>
      <c r="G8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8" s="59"/>
      <c r="I838" s="59"/>
      <c r="J838" s="10" t="str">
        <f t="shared" si="25"/>
        <v/>
      </c>
      <c r="K838" s="59"/>
      <c r="L8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8" s="10">
        <f>IF(Tableau9[[#This Row],[Qté de lait transformé/jour]]=0,0,BDD!H$3*ROUNDUP(Tableau9[[#This Row],[Qté de lait transformé/jour]]*0.00011/BDD!K$3,0))</f>
        <v>0</v>
      </c>
      <c r="N838" s="16">
        <f t="shared" si="26"/>
        <v>0</v>
      </c>
      <c r="O838" s="29">
        <f>IF(N838=0,0,N838-(IF(Tableau9[[#This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39" spans="1:15" x14ac:dyDescent="0.25">
      <c r="A839" s="58"/>
      <c r="B839" s="59"/>
      <c r="C839" s="59"/>
      <c r="D839" s="65"/>
      <c r="E839" s="59"/>
      <c r="F839" s="59"/>
      <c r="G8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39" s="59"/>
      <c r="I839" s="59"/>
      <c r="J839" s="10" t="str">
        <f t="shared" si="25"/>
        <v/>
      </c>
      <c r="K839" s="59"/>
      <c r="L8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39" s="10">
        <f>IF(Tableau9[[#This Row],[Qté de lait transformé/jour]]=0,0,BDD!H$3*ROUNDUP(Tableau9[[#This Row],[Qté de lait transformé/jour]]*0.00011/BDD!K$3,0))</f>
        <v>0</v>
      </c>
      <c r="N839" s="16">
        <f t="shared" si="26"/>
        <v>0</v>
      </c>
      <c r="O839" s="29">
        <f>IF(N839=0,0,N839-(IF(Tableau9[[#This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0" spans="1:15" x14ac:dyDescent="0.25">
      <c r="A840" s="58"/>
      <c r="B840" s="59"/>
      <c r="C840" s="59"/>
      <c r="D840" s="65"/>
      <c r="E840" s="59"/>
      <c r="F840" s="59"/>
      <c r="G8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0" s="59"/>
      <c r="I840" s="59"/>
      <c r="J840" s="10" t="str">
        <f t="shared" si="25"/>
        <v/>
      </c>
      <c r="K840" s="59"/>
      <c r="L8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0" s="10">
        <f>IF(Tableau9[[#This Row],[Qté de lait transformé/jour]]=0,0,BDD!H$3*ROUNDUP(Tableau9[[#This Row],[Qté de lait transformé/jour]]*0.00011/BDD!K$3,0))</f>
        <v>0</v>
      </c>
      <c r="N840" s="16">
        <f t="shared" si="26"/>
        <v>0</v>
      </c>
      <c r="O840" s="29">
        <f>IF(N840=0,0,N840-(IF(Tableau9[[#This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1" spans="1:15" x14ac:dyDescent="0.25">
      <c r="A841" s="58"/>
      <c r="B841" s="59"/>
      <c r="C841" s="59"/>
      <c r="D841" s="65"/>
      <c r="E841" s="59"/>
      <c r="F841" s="59"/>
      <c r="G8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1" s="59"/>
      <c r="I841" s="59"/>
      <c r="J841" s="10" t="str">
        <f t="shared" si="25"/>
        <v/>
      </c>
      <c r="K841" s="59"/>
      <c r="L8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1" s="10">
        <f>IF(Tableau9[[#This Row],[Qté de lait transformé/jour]]=0,0,BDD!H$3*ROUNDUP(Tableau9[[#This Row],[Qté de lait transformé/jour]]*0.00011/BDD!K$3,0))</f>
        <v>0</v>
      </c>
      <c r="N841" s="16">
        <f t="shared" si="26"/>
        <v>0</v>
      </c>
      <c r="O841" s="29">
        <f>IF(N841=0,0,N841-(IF(Tableau9[[#This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2" spans="1:15" x14ac:dyDescent="0.25">
      <c r="A842" s="58"/>
      <c r="B842" s="59"/>
      <c r="C842" s="59"/>
      <c r="D842" s="65"/>
      <c r="E842" s="59"/>
      <c r="F842" s="59"/>
      <c r="G8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2" s="59"/>
      <c r="I842" s="59"/>
      <c r="J842" s="10" t="str">
        <f t="shared" si="25"/>
        <v/>
      </c>
      <c r="K842" s="59"/>
      <c r="L8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2" s="10">
        <f>IF(Tableau9[[#This Row],[Qté de lait transformé/jour]]=0,0,BDD!H$3*ROUNDUP(Tableau9[[#This Row],[Qté de lait transformé/jour]]*0.00011/BDD!K$3,0))</f>
        <v>0</v>
      </c>
      <c r="N842" s="16">
        <f t="shared" si="26"/>
        <v>0</v>
      </c>
      <c r="O842" s="29">
        <f>IF(N842=0,0,N842-(IF(Tableau9[[#This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3" spans="1:15" x14ac:dyDescent="0.25">
      <c r="A843" s="58"/>
      <c r="B843" s="59"/>
      <c r="C843" s="59"/>
      <c r="D843" s="65"/>
      <c r="E843" s="59"/>
      <c r="F843" s="59"/>
      <c r="G8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3" s="59"/>
      <c r="I843" s="59"/>
      <c r="J843" s="10" t="str">
        <f t="shared" si="25"/>
        <v/>
      </c>
      <c r="K843" s="59"/>
      <c r="L8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3" s="10">
        <f>IF(Tableau9[[#This Row],[Qté de lait transformé/jour]]=0,0,BDD!H$3*ROUNDUP(Tableau9[[#This Row],[Qté de lait transformé/jour]]*0.00011/BDD!K$3,0))</f>
        <v>0</v>
      </c>
      <c r="N843" s="16">
        <f t="shared" si="26"/>
        <v>0</v>
      </c>
      <c r="O843" s="29">
        <f>IF(N843=0,0,N843-(IF(Tableau9[[#This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4" spans="1:15" x14ac:dyDescent="0.25">
      <c r="A844" s="58"/>
      <c r="B844" s="59"/>
      <c r="C844" s="59"/>
      <c r="D844" s="65"/>
      <c r="E844" s="59"/>
      <c r="F844" s="59"/>
      <c r="G8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4" s="59"/>
      <c r="I844" s="59"/>
      <c r="J844" s="10" t="str">
        <f t="shared" si="25"/>
        <v/>
      </c>
      <c r="K844" s="59"/>
      <c r="L8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4" s="10">
        <f>IF(Tableau9[[#This Row],[Qté de lait transformé/jour]]=0,0,BDD!H$3*ROUNDUP(Tableau9[[#This Row],[Qté de lait transformé/jour]]*0.00011/BDD!K$3,0))</f>
        <v>0</v>
      </c>
      <c r="N844" s="16">
        <f t="shared" si="26"/>
        <v>0</v>
      </c>
      <c r="O844" s="29">
        <f>IF(N844=0,0,N844-(IF(Tableau9[[#This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5" spans="1:15" x14ac:dyDescent="0.25">
      <c r="A845" s="58"/>
      <c r="B845" s="59"/>
      <c r="C845" s="59"/>
      <c r="D845" s="65"/>
      <c r="E845" s="59"/>
      <c r="F845" s="59"/>
      <c r="G8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5" s="59"/>
      <c r="I845" s="59"/>
      <c r="J845" s="10" t="str">
        <f t="shared" ref="J845:J908" si="27">IF(IF(C845="",0,IF(C845="yaourt",H845,IF(OR(C845="poudre de lait",C845="fromage"),H845/0.1,IF(OR(C845="lait UHT",C845="lait pasteurisé"),H845*0.9,""))))=0,"",ROUND((IF(C845="yaourt",H845,IF(OR(C845="poudre de lait",C845="fromage"),H845/0.1,IF(OR(C845="lait UHT",C845="lait pasteurisé"),H845*0.9,"")))/E845),2))</f>
        <v/>
      </c>
      <c r="K845" s="59"/>
      <c r="L8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5" s="10">
        <f>IF(Tableau9[[#This Row],[Qté de lait transformé/jour]]=0,0,BDD!H$3*ROUNDUP(Tableau9[[#This Row],[Qté de lait transformé/jour]]*0.00011/BDD!K$3,0))</f>
        <v>0</v>
      </c>
      <c r="N845" s="16">
        <f t="shared" si="26"/>
        <v>0</v>
      </c>
      <c r="O845" s="29">
        <f>IF(N845=0,0,N845-(IF(Tableau9[[#This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6" spans="1:15" x14ac:dyDescent="0.25">
      <c r="A846" s="58"/>
      <c r="B846" s="59"/>
      <c r="C846" s="59"/>
      <c r="D846" s="65"/>
      <c r="E846" s="59"/>
      <c r="F846" s="59"/>
      <c r="G8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6" s="59"/>
      <c r="I846" s="59"/>
      <c r="J846" s="10" t="str">
        <f t="shared" si="27"/>
        <v/>
      </c>
      <c r="K846" s="59"/>
      <c r="L8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6" s="10">
        <f>IF(Tableau9[[#This Row],[Qté de lait transformé/jour]]=0,0,BDD!H$3*ROUNDUP(Tableau9[[#This Row],[Qté de lait transformé/jour]]*0.00011/BDD!K$3,0))</f>
        <v>0</v>
      </c>
      <c r="N846" s="16">
        <f t="shared" ref="N846:N909" si="28">IF(I846="",0,H846*I846)</f>
        <v>0</v>
      </c>
      <c r="O846" s="29">
        <f>IF(N846=0,0,N846-(IF(Tableau9[[#This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7" spans="1:15" x14ac:dyDescent="0.25">
      <c r="A847" s="58"/>
      <c r="B847" s="59"/>
      <c r="C847" s="59"/>
      <c r="D847" s="65"/>
      <c r="E847" s="59"/>
      <c r="F847" s="59"/>
      <c r="G8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7" s="59"/>
      <c r="I847" s="59"/>
      <c r="J847" s="10" t="str">
        <f t="shared" si="27"/>
        <v/>
      </c>
      <c r="K847" s="59"/>
      <c r="L8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7" s="10">
        <f>IF(Tableau9[[#This Row],[Qté de lait transformé/jour]]=0,0,BDD!H$3*ROUNDUP(Tableau9[[#This Row],[Qté de lait transformé/jour]]*0.00011/BDD!K$3,0))</f>
        <v>0</v>
      </c>
      <c r="N847" s="16">
        <f t="shared" si="28"/>
        <v>0</v>
      </c>
      <c r="O847" s="29">
        <f>IF(N847=0,0,N847-(IF(Tableau9[[#This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8" spans="1:15" x14ac:dyDescent="0.25">
      <c r="A848" s="58"/>
      <c r="B848" s="59"/>
      <c r="C848" s="59"/>
      <c r="D848" s="65"/>
      <c r="E848" s="59"/>
      <c r="F848" s="59"/>
      <c r="G8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8" s="59"/>
      <c r="I848" s="59"/>
      <c r="J848" s="10" t="str">
        <f t="shared" si="27"/>
        <v/>
      </c>
      <c r="K848" s="59"/>
      <c r="L8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8" s="10">
        <f>IF(Tableau9[[#This Row],[Qté de lait transformé/jour]]=0,0,BDD!H$3*ROUNDUP(Tableau9[[#This Row],[Qté de lait transformé/jour]]*0.00011/BDD!K$3,0))</f>
        <v>0</v>
      </c>
      <c r="N848" s="16">
        <f t="shared" si="28"/>
        <v>0</v>
      </c>
      <c r="O848" s="29">
        <f>IF(N848=0,0,N848-(IF(Tableau9[[#This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49" spans="1:15" x14ac:dyDescent="0.25">
      <c r="A849" s="58"/>
      <c r="B849" s="59"/>
      <c r="C849" s="59"/>
      <c r="D849" s="65"/>
      <c r="E849" s="59"/>
      <c r="F849" s="59"/>
      <c r="G8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49" s="59"/>
      <c r="I849" s="59"/>
      <c r="J849" s="10" t="str">
        <f t="shared" si="27"/>
        <v/>
      </c>
      <c r="K849" s="59"/>
      <c r="L8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49" s="10">
        <f>IF(Tableau9[[#This Row],[Qté de lait transformé/jour]]=0,0,BDD!H$3*ROUNDUP(Tableau9[[#This Row],[Qté de lait transformé/jour]]*0.00011/BDD!K$3,0))</f>
        <v>0</v>
      </c>
      <c r="N849" s="16">
        <f t="shared" si="28"/>
        <v>0</v>
      </c>
      <c r="O849" s="29">
        <f>IF(N849=0,0,N849-(IF(Tableau9[[#This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0" spans="1:15" x14ac:dyDescent="0.25">
      <c r="A850" s="58"/>
      <c r="B850" s="59"/>
      <c r="C850" s="59"/>
      <c r="D850" s="65"/>
      <c r="E850" s="59"/>
      <c r="F850" s="59"/>
      <c r="G8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0" s="59"/>
      <c r="I850" s="59"/>
      <c r="J850" s="10" t="str">
        <f t="shared" si="27"/>
        <v/>
      </c>
      <c r="K850" s="59"/>
      <c r="L8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0" s="10">
        <f>IF(Tableau9[[#This Row],[Qté de lait transformé/jour]]=0,0,BDD!H$3*ROUNDUP(Tableau9[[#This Row],[Qté de lait transformé/jour]]*0.00011/BDD!K$3,0))</f>
        <v>0</v>
      </c>
      <c r="N850" s="16">
        <f t="shared" si="28"/>
        <v>0</v>
      </c>
      <c r="O850" s="29">
        <f>IF(N850=0,0,N850-(IF(Tableau9[[#This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1" spans="1:15" x14ac:dyDescent="0.25">
      <c r="A851" s="58"/>
      <c r="B851" s="59"/>
      <c r="C851" s="59"/>
      <c r="D851" s="65"/>
      <c r="E851" s="59"/>
      <c r="F851" s="59"/>
      <c r="G8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1" s="59"/>
      <c r="I851" s="59"/>
      <c r="J851" s="10" t="str">
        <f t="shared" si="27"/>
        <v/>
      </c>
      <c r="K851" s="59"/>
      <c r="L8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1" s="10">
        <f>IF(Tableau9[[#This Row],[Qté de lait transformé/jour]]=0,0,BDD!H$3*ROUNDUP(Tableau9[[#This Row],[Qté de lait transformé/jour]]*0.00011/BDD!K$3,0))</f>
        <v>0</v>
      </c>
      <c r="N851" s="16">
        <f t="shared" si="28"/>
        <v>0</v>
      </c>
      <c r="O851" s="29">
        <f>IF(N851=0,0,N851-(IF(Tableau9[[#This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2" spans="1:15" x14ac:dyDescent="0.25">
      <c r="A852" s="58"/>
      <c r="B852" s="59"/>
      <c r="C852" s="59"/>
      <c r="D852" s="65"/>
      <c r="E852" s="59"/>
      <c r="F852" s="59"/>
      <c r="G8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2" s="59"/>
      <c r="I852" s="59"/>
      <c r="J852" s="10" t="str">
        <f t="shared" si="27"/>
        <v/>
      </c>
      <c r="K852" s="59"/>
      <c r="L8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2" s="10">
        <f>IF(Tableau9[[#This Row],[Qté de lait transformé/jour]]=0,0,BDD!H$3*ROUNDUP(Tableau9[[#This Row],[Qté de lait transformé/jour]]*0.00011/BDD!K$3,0))</f>
        <v>0</v>
      </c>
      <c r="N852" s="16">
        <f t="shared" si="28"/>
        <v>0</v>
      </c>
      <c r="O852" s="29">
        <f>IF(N852=0,0,N852-(IF(Tableau9[[#This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3" spans="1:15" x14ac:dyDescent="0.25">
      <c r="A853" s="58"/>
      <c r="B853" s="59"/>
      <c r="C853" s="59"/>
      <c r="D853" s="65"/>
      <c r="E853" s="59"/>
      <c r="F853" s="59"/>
      <c r="G8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3" s="59"/>
      <c r="I853" s="59"/>
      <c r="J853" s="10" t="str">
        <f t="shared" si="27"/>
        <v/>
      </c>
      <c r="K853" s="59"/>
      <c r="L8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3" s="10">
        <f>IF(Tableau9[[#This Row],[Qté de lait transformé/jour]]=0,0,BDD!H$3*ROUNDUP(Tableau9[[#This Row],[Qté de lait transformé/jour]]*0.00011/BDD!K$3,0))</f>
        <v>0</v>
      </c>
      <c r="N853" s="16">
        <f t="shared" si="28"/>
        <v>0</v>
      </c>
      <c r="O853" s="29">
        <f>IF(N853=0,0,N853-(IF(Tableau9[[#This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4" spans="1:15" x14ac:dyDescent="0.25">
      <c r="A854" s="58"/>
      <c r="B854" s="59"/>
      <c r="C854" s="59"/>
      <c r="D854" s="65"/>
      <c r="E854" s="59"/>
      <c r="F854" s="59"/>
      <c r="G8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4" s="59"/>
      <c r="I854" s="59"/>
      <c r="J854" s="10" t="str">
        <f t="shared" si="27"/>
        <v/>
      </c>
      <c r="K854" s="59"/>
      <c r="L8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4" s="10">
        <f>IF(Tableau9[[#This Row],[Qté de lait transformé/jour]]=0,0,BDD!H$3*ROUNDUP(Tableau9[[#This Row],[Qté de lait transformé/jour]]*0.00011/BDD!K$3,0))</f>
        <v>0</v>
      </c>
      <c r="N854" s="16">
        <f t="shared" si="28"/>
        <v>0</v>
      </c>
      <c r="O854" s="29">
        <f>IF(N854=0,0,N854-(IF(Tableau9[[#This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5" spans="1:15" x14ac:dyDescent="0.25">
      <c r="A855" s="58"/>
      <c r="B855" s="59"/>
      <c r="C855" s="59"/>
      <c r="D855" s="65"/>
      <c r="E855" s="59"/>
      <c r="F855" s="59"/>
      <c r="G8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5" s="59"/>
      <c r="I855" s="59"/>
      <c r="J855" s="10" t="str">
        <f t="shared" si="27"/>
        <v/>
      </c>
      <c r="K855" s="59"/>
      <c r="L8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5" s="10">
        <f>IF(Tableau9[[#This Row],[Qté de lait transformé/jour]]=0,0,BDD!H$3*ROUNDUP(Tableau9[[#This Row],[Qté de lait transformé/jour]]*0.00011/BDD!K$3,0))</f>
        <v>0</v>
      </c>
      <c r="N855" s="16">
        <f t="shared" si="28"/>
        <v>0</v>
      </c>
      <c r="O855" s="29">
        <f>IF(N855=0,0,N855-(IF(Tableau9[[#This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6" spans="1:15" x14ac:dyDescent="0.25">
      <c r="A856" s="58"/>
      <c r="B856" s="59"/>
      <c r="C856" s="59"/>
      <c r="D856" s="65"/>
      <c r="E856" s="59"/>
      <c r="F856" s="59"/>
      <c r="G8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6" s="59"/>
      <c r="I856" s="59"/>
      <c r="J856" s="10" t="str">
        <f t="shared" si="27"/>
        <v/>
      </c>
      <c r="K856" s="59"/>
      <c r="L8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6" s="10">
        <f>IF(Tableau9[[#This Row],[Qté de lait transformé/jour]]=0,0,BDD!H$3*ROUNDUP(Tableau9[[#This Row],[Qté de lait transformé/jour]]*0.00011/BDD!K$3,0))</f>
        <v>0</v>
      </c>
      <c r="N856" s="16">
        <f t="shared" si="28"/>
        <v>0</v>
      </c>
      <c r="O856" s="29">
        <f>IF(N856=0,0,N856-(IF(Tableau9[[#This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7" spans="1:15" x14ac:dyDescent="0.25">
      <c r="A857" s="58"/>
      <c r="B857" s="59"/>
      <c r="C857" s="59"/>
      <c r="D857" s="65"/>
      <c r="E857" s="59"/>
      <c r="F857" s="59"/>
      <c r="G8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7" s="59"/>
      <c r="I857" s="59"/>
      <c r="J857" s="10" t="str">
        <f t="shared" si="27"/>
        <v/>
      </c>
      <c r="K857" s="59"/>
      <c r="L8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7" s="10">
        <f>IF(Tableau9[[#This Row],[Qté de lait transformé/jour]]=0,0,BDD!H$3*ROUNDUP(Tableau9[[#This Row],[Qté de lait transformé/jour]]*0.00011/BDD!K$3,0))</f>
        <v>0</v>
      </c>
      <c r="N857" s="16">
        <f t="shared" si="28"/>
        <v>0</v>
      </c>
      <c r="O857" s="29">
        <f>IF(N857=0,0,N857-(IF(Tableau9[[#This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8" spans="1:15" x14ac:dyDescent="0.25">
      <c r="A858" s="58"/>
      <c r="B858" s="59"/>
      <c r="C858" s="59"/>
      <c r="D858" s="65"/>
      <c r="E858" s="59"/>
      <c r="F858" s="59"/>
      <c r="G8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8" s="59"/>
      <c r="I858" s="59"/>
      <c r="J858" s="10" t="str">
        <f t="shared" si="27"/>
        <v/>
      </c>
      <c r="K858" s="59"/>
      <c r="L8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8" s="10">
        <f>IF(Tableau9[[#This Row],[Qté de lait transformé/jour]]=0,0,BDD!H$3*ROUNDUP(Tableau9[[#This Row],[Qté de lait transformé/jour]]*0.00011/BDD!K$3,0))</f>
        <v>0</v>
      </c>
      <c r="N858" s="16">
        <f t="shared" si="28"/>
        <v>0</v>
      </c>
      <c r="O858" s="29">
        <f>IF(N858=0,0,N858-(IF(Tableau9[[#This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59" spans="1:15" x14ac:dyDescent="0.25">
      <c r="A859" s="58"/>
      <c r="B859" s="59"/>
      <c r="C859" s="59"/>
      <c r="D859" s="65"/>
      <c r="E859" s="59"/>
      <c r="F859" s="59"/>
      <c r="G8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59" s="59"/>
      <c r="I859" s="59"/>
      <c r="J859" s="10" t="str">
        <f t="shared" si="27"/>
        <v/>
      </c>
      <c r="K859" s="59"/>
      <c r="L8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59" s="10">
        <f>IF(Tableau9[[#This Row],[Qté de lait transformé/jour]]=0,0,BDD!H$3*ROUNDUP(Tableau9[[#This Row],[Qté de lait transformé/jour]]*0.00011/BDD!K$3,0))</f>
        <v>0</v>
      </c>
      <c r="N859" s="16">
        <f t="shared" si="28"/>
        <v>0</v>
      </c>
      <c r="O859" s="29">
        <f>IF(N859=0,0,N859-(IF(Tableau9[[#This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0" spans="1:15" x14ac:dyDescent="0.25">
      <c r="A860" s="58"/>
      <c r="B860" s="59"/>
      <c r="C860" s="59"/>
      <c r="D860" s="65"/>
      <c r="E860" s="59"/>
      <c r="F860" s="59"/>
      <c r="G8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0" s="59"/>
      <c r="I860" s="59"/>
      <c r="J860" s="10" t="str">
        <f t="shared" si="27"/>
        <v/>
      </c>
      <c r="K860" s="59"/>
      <c r="L8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0" s="10">
        <f>IF(Tableau9[[#This Row],[Qté de lait transformé/jour]]=0,0,BDD!H$3*ROUNDUP(Tableau9[[#This Row],[Qté de lait transformé/jour]]*0.00011/BDD!K$3,0))</f>
        <v>0</v>
      </c>
      <c r="N860" s="16">
        <f t="shared" si="28"/>
        <v>0</v>
      </c>
      <c r="O860" s="29">
        <f>IF(N860=0,0,N860-(IF(Tableau9[[#This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1" spans="1:15" x14ac:dyDescent="0.25">
      <c r="A861" s="58"/>
      <c r="B861" s="59"/>
      <c r="C861" s="59"/>
      <c r="D861" s="65"/>
      <c r="E861" s="59"/>
      <c r="F861" s="59"/>
      <c r="G8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1" s="59"/>
      <c r="I861" s="59"/>
      <c r="J861" s="10" t="str">
        <f t="shared" si="27"/>
        <v/>
      </c>
      <c r="K861" s="59"/>
      <c r="L8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1" s="10">
        <f>IF(Tableau9[[#This Row],[Qté de lait transformé/jour]]=0,0,BDD!H$3*ROUNDUP(Tableau9[[#This Row],[Qté de lait transformé/jour]]*0.00011/BDD!K$3,0))</f>
        <v>0</v>
      </c>
      <c r="N861" s="16">
        <f t="shared" si="28"/>
        <v>0</v>
      </c>
      <c r="O861" s="29">
        <f>IF(N861=0,0,N861-(IF(Tableau9[[#This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2" spans="1:15" x14ac:dyDescent="0.25">
      <c r="A862" s="58"/>
      <c r="B862" s="59"/>
      <c r="C862" s="59"/>
      <c r="D862" s="65"/>
      <c r="E862" s="59"/>
      <c r="F862" s="59"/>
      <c r="G8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2" s="59"/>
      <c r="I862" s="59"/>
      <c r="J862" s="10" t="str">
        <f t="shared" si="27"/>
        <v/>
      </c>
      <c r="K862" s="59"/>
      <c r="L8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2" s="10">
        <f>IF(Tableau9[[#This Row],[Qté de lait transformé/jour]]=0,0,BDD!H$3*ROUNDUP(Tableau9[[#This Row],[Qté de lait transformé/jour]]*0.00011/BDD!K$3,0))</f>
        <v>0</v>
      </c>
      <c r="N862" s="16">
        <f t="shared" si="28"/>
        <v>0</v>
      </c>
      <c r="O862" s="29">
        <f>IF(N862=0,0,N862-(IF(Tableau9[[#This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3" spans="1:15" x14ac:dyDescent="0.25">
      <c r="A863" s="58"/>
      <c r="B863" s="59"/>
      <c r="C863" s="59"/>
      <c r="D863" s="65"/>
      <c r="E863" s="59"/>
      <c r="F863" s="59"/>
      <c r="G8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3" s="59"/>
      <c r="I863" s="59"/>
      <c r="J863" s="10" t="str">
        <f t="shared" si="27"/>
        <v/>
      </c>
      <c r="K863" s="59"/>
      <c r="L8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3" s="10">
        <f>IF(Tableau9[[#This Row],[Qté de lait transformé/jour]]=0,0,BDD!H$3*ROUNDUP(Tableau9[[#This Row],[Qté de lait transformé/jour]]*0.00011/BDD!K$3,0))</f>
        <v>0</v>
      </c>
      <c r="N863" s="16">
        <f t="shared" si="28"/>
        <v>0</v>
      </c>
      <c r="O863" s="29">
        <f>IF(N863=0,0,N863-(IF(Tableau9[[#This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4" spans="1:15" x14ac:dyDescent="0.25">
      <c r="A864" s="58"/>
      <c r="B864" s="59"/>
      <c r="C864" s="59"/>
      <c r="D864" s="65"/>
      <c r="E864" s="59"/>
      <c r="F864" s="59"/>
      <c r="G8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4" s="59"/>
      <c r="I864" s="59"/>
      <c r="J864" s="10" t="str">
        <f t="shared" si="27"/>
        <v/>
      </c>
      <c r="K864" s="59"/>
      <c r="L8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4" s="10">
        <f>IF(Tableau9[[#This Row],[Qté de lait transformé/jour]]=0,0,BDD!H$3*ROUNDUP(Tableau9[[#This Row],[Qté de lait transformé/jour]]*0.00011/BDD!K$3,0))</f>
        <v>0</v>
      </c>
      <c r="N864" s="16">
        <f t="shared" si="28"/>
        <v>0</v>
      </c>
      <c r="O864" s="29">
        <f>IF(N864=0,0,N864-(IF(Tableau9[[#This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5" spans="1:15" x14ac:dyDescent="0.25">
      <c r="A865" s="58"/>
      <c r="B865" s="59"/>
      <c r="C865" s="59"/>
      <c r="D865" s="65"/>
      <c r="E865" s="59"/>
      <c r="F865" s="59"/>
      <c r="G8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5" s="59"/>
      <c r="I865" s="59"/>
      <c r="J865" s="10" t="str">
        <f t="shared" si="27"/>
        <v/>
      </c>
      <c r="K865" s="59"/>
      <c r="L8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5" s="10">
        <f>IF(Tableau9[[#This Row],[Qté de lait transformé/jour]]=0,0,BDD!H$3*ROUNDUP(Tableau9[[#This Row],[Qté de lait transformé/jour]]*0.00011/BDD!K$3,0))</f>
        <v>0</v>
      </c>
      <c r="N865" s="16">
        <f t="shared" si="28"/>
        <v>0</v>
      </c>
      <c r="O865" s="29">
        <f>IF(N865=0,0,N865-(IF(Tableau9[[#This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6" spans="1:15" x14ac:dyDescent="0.25">
      <c r="A866" s="58"/>
      <c r="B866" s="59"/>
      <c r="C866" s="59"/>
      <c r="D866" s="65"/>
      <c r="E866" s="59"/>
      <c r="F866" s="59"/>
      <c r="G8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6" s="59"/>
      <c r="I866" s="59"/>
      <c r="J866" s="10" t="str">
        <f t="shared" si="27"/>
        <v/>
      </c>
      <c r="K866" s="59"/>
      <c r="L8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6" s="10">
        <f>IF(Tableau9[[#This Row],[Qté de lait transformé/jour]]=0,0,BDD!H$3*ROUNDUP(Tableau9[[#This Row],[Qté de lait transformé/jour]]*0.00011/BDD!K$3,0))</f>
        <v>0</v>
      </c>
      <c r="N866" s="16">
        <f t="shared" si="28"/>
        <v>0</v>
      </c>
      <c r="O866" s="29">
        <f>IF(N866=0,0,N866-(IF(Tableau9[[#This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7" spans="1:15" x14ac:dyDescent="0.25">
      <c r="A867" s="58"/>
      <c r="B867" s="59"/>
      <c r="C867" s="59"/>
      <c r="D867" s="65"/>
      <c r="E867" s="59"/>
      <c r="F867" s="59"/>
      <c r="G8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7" s="59"/>
      <c r="I867" s="59"/>
      <c r="J867" s="10" t="str">
        <f t="shared" si="27"/>
        <v/>
      </c>
      <c r="K867" s="59"/>
      <c r="L8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7" s="10">
        <f>IF(Tableau9[[#This Row],[Qté de lait transformé/jour]]=0,0,BDD!H$3*ROUNDUP(Tableau9[[#This Row],[Qté de lait transformé/jour]]*0.00011/BDD!K$3,0))</f>
        <v>0</v>
      </c>
      <c r="N867" s="16">
        <f t="shared" si="28"/>
        <v>0</v>
      </c>
      <c r="O867" s="29">
        <f>IF(N867=0,0,N867-(IF(Tableau9[[#This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8" spans="1:15" x14ac:dyDescent="0.25">
      <c r="A868" s="58"/>
      <c r="B868" s="59"/>
      <c r="C868" s="59"/>
      <c r="D868" s="65"/>
      <c r="E868" s="59"/>
      <c r="F868" s="59"/>
      <c r="G8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8" s="59"/>
      <c r="I868" s="59"/>
      <c r="J868" s="10" t="str">
        <f t="shared" si="27"/>
        <v/>
      </c>
      <c r="K868" s="59"/>
      <c r="L8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8" s="10">
        <f>IF(Tableau9[[#This Row],[Qté de lait transformé/jour]]=0,0,BDD!H$3*ROUNDUP(Tableau9[[#This Row],[Qté de lait transformé/jour]]*0.00011/BDD!K$3,0))</f>
        <v>0</v>
      </c>
      <c r="N868" s="16">
        <f t="shared" si="28"/>
        <v>0</v>
      </c>
      <c r="O868" s="29">
        <f>IF(N868=0,0,N868-(IF(Tableau9[[#This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69" spans="1:15" x14ac:dyDescent="0.25">
      <c r="A869" s="58"/>
      <c r="B869" s="59"/>
      <c r="C869" s="59"/>
      <c r="D869" s="65"/>
      <c r="E869" s="59"/>
      <c r="F869" s="59"/>
      <c r="G8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69" s="59"/>
      <c r="I869" s="59"/>
      <c r="J869" s="10" t="str">
        <f t="shared" si="27"/>
        <v/>
      </c>
      <c r="K869" s="59"/>
      <c r="L8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69" s="10">
        <f>IF(Tableau9[[#This Row],[Qté de lait transformé/jour]]=0,0,BDD!H$3*ROUNDUP(Tableau9[[#This Row],[Qté de lait transformé/jour]]*0.00011/BDD!K$3,0))</f>
        <v>0</v>
      </c>
      <c r="N869" s="16">
        <f t="shared" si="28"/>
        <v>0</v>
      </c>
      <c r="O869" s="29">
        <f>IF(N869=0,0,N869-(IF(Tableau9[[#This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0" spans="1:15" x14ac:dyDescent="0.25">
      <c r="A870" s="58"/>
      <c r="B870" s="59"/>
      <c r="C870" s="59"/>
      <c r="D870" s="65"/>
      <c r="E870" s="59"/>
      <c r="F870" s="59"/>
      <c r="G8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0" s="59"/>
      <c r="I870" s="59"/>
      <c r="J870" s="10" t="str">
        <f t="shared" si="27"/>
        <v/>
      </c>
      <c r="K870" s="59"/>
      <c r="L8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0" s="10">
        <f>IF(Tableau9[[#This Row],[Qté de lait transformé/jour]]=0,0,BDD!H$3*ROUNDUP(Tableau9[[#This Row],[Qté de lait transformé/jour]]*0.00011/BDD!K$3,0))</f>
        <v>0</v>
      </c>
      <c r="N870" s="16">
        <f t="shared" si="28"/>
        <v>0</v>
      </c>
      <c r="O870" s="29">
        <f>IF(N870=0,0,N870-(IF(Tableau9[[#This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1" spans="1:15" x14ac:dyDescent="0.25">
      <c r="A871" s="58"/>
      <c r="B871" s="59"/>
      <c r="C871" s="59"/>
      <c r="D871" s="65"/>
      <c r="E871" s="59"/>
      <c r="F871" s="59"/>
      <c r="G8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1" s="59"/>
      <c r="I871" s="59"/>
      <c r="J871" s="10" t="str">
        <f t="shared" si="27"/>
        <v/>
      </c>
      <c r="K871" s="59"/>
      <c r="L8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1" s="10">
        <f>IF(Tableau9[[#This Row],[Qté de lait transformé/jour]]=0,0,BDD!H$3*ROUNDUP(Tableau9[[#This Row],[Qté de lait transformé/jour]]*0.00011/BDD!K$3,0))</f>
        <v>0</v>
      </c>
      <c r="N871" s="16">
        <f t="shared" si="28"/>
        <v>0</v>
      </c>
      <c r="O871" s="29">
        <f>IF(N871=0,0,N871-(IF(Tableau9[[#This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2" spans="1:15" x14ac:dyDescent="0.25">
      <c r="A872" s="58"/>
      <c r="B872" s="59"/>
      <c r="C872" s="59"/>
      <c r="D872" s="65"/>
      <c r="E872" s="59"/>
      <c r="F872" s="59"/>
      <c r="G8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2" s="59"/>
      <c r="I872" s="59"/>
      <c r="J872" s="10" t="str">
        <f t="shared" si="27"/>
        <v/>
      </c>
      <c r="K872" s="59"/>
      <c r="L8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2" s="10">
        <f>IF(Tableau9[[#This Row],[Qté de lait transformé/jour]]=0,0,BDD!H$3*ROUNDUP(Tableau9[[#This Row],[Qté de lait transformé/jour]]*0.00011/BDD!K$3,0))</f>
        <v>0</v>
      </c>
      <c r="N872" s="16">
        <f t="shared" si="28"/>
        <v>0</v>
      </c>
      <c r="O872" s="29">
        <f>IF(N872=0,0,N872-(IF(Tableau9[[#This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3" spans="1:15" x14ac:dyDescent="0.25">
      <c r="A873" s="58"/>
      <c r="B873" s="59"/>
      <c r="C873" s="59"/>
      <c r="D873" s="65"/>
      <c r="E873" s="59"/>
      <c r="F873" s="59"/>
      <c r="G8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3" s="59"/>
      <c r="I873" s="59"/>
      <c r="J873" s="10" t="str">
        <f t="shared" si="27"/>
        <v/>
      </c>
      <c r="K873" s="59"/>
      <c r="L8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3" s="10">
        <f>IF(Tableau9[[#This Row],[Qté de lait transformé/jour]]=0,0,BDD!H$3*ROUNDUP(Tableau9[[#This Row],[Qté de lait transformé/jour]]*0.00011/BDD!K$3,0))</f>
        <v>0</v>
      </c>
      <c r="N873" s="16">
        <f t="shared" si="28"/>
        <v>0</v>
      </c>
      <c r="O873" s="29">
        <f>IF(N873=0,0,N873-(IF(Tableau9[[#This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4" spans="1:15" x14ac:dyDescent="0.25">
      <c r="A874" s="58"/>
      <c r="B874" s="59"/>
      <c r="C874" s="59"/>
      <c r="D874" s="65"/>
      <c r="E874" s="59"/>
      <c r="F874" s="59"/>
      <c r="G8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4" s="59"/>
      <c r="I874" s="59"/>
      <c r="J874" s="10" t="str">
        <f t="shared" si="27"/>
        <v/>
      </c>
      <c r="K874" s="59"/>
      <c r="L8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4" s="10">
        <f>IF(Tableau9[[#This Row],[Qté de lait transformé/jour]]=0,0,BDD!H$3*ROUNDUP(Tableau9[[#This Row],[Qté de lait transformé/jour]]*0.00011/BDD!K$3,0))</f>
        <v>0</v>
      </c>
      <c r="N874" s="16">
        <f t="shared" si="28"/>
        <v>0</v>
      </c>
      <c r="O874" s="29">
        <f>IF(N874=0,0,N874-(IF(Tableau9[[#This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5" spans="1:15" x14ac:dyDescent="0.25">
      <c r="A875" s="58"/>
      <c r="B875" s="59"/>
      <c r="C875" s="59"/>
      <c r="D875" s="65"/>
      <c r="E875" s="59"/>
      <c r="F875" s="59"/>
      <c r="G8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5" s="59"/>
      <c r="I875" s="59"/>
      <c r="J875" s="10" t="str">
        <f t="shared" si="27"/>
        <v/>
      </c>
      <c r="K875" s="59"/>
      <c r="L8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5" s="10">
        <f>IF(Tableau9[[#This Row],[Qté de lait transformé/jour]]=0,0,BDD!H$3*ROUNDUP(Tableau9[[#This Row],[Qté de lait transformé/jour]]*0.00011/BDD!K$3,0))</f>
        <v>0</v>
      </c>
      <c r="N875" s="16">
        <f t="shared" si="28"/>
        <v>0</v>
      </c>
      <c r="O875" s="29">
        <f>IF(N875=0,0,N875-(IF(Tableau9[[#This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6" spans="1:15" x14ac:dyDescent="0.25">
      <c r="A876" s="58"/>
      <c r="B876" s="59"/>
      <c r="C876" s="59"/>
      <c r="D876" s="65"/>
      <c r="E876" s="59"/>
      <c r="F876" s="59"/>
      <c r="G8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6" s="59"/>
      <c r="I876" s="59"/>
      <c r="J876" s="10" t="str">
        <f t="shared" si="27"/>
        <v/>
      </c>
      <c r="K876" s="59"/>
      <c r="L8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6" s="10">
        <f>IF(Tableau9[[#This Row],[Qté de lait transformé/jour]]=0,0,BDD!H$3*ROUNDUP(Tableau9[[#This Row],[Qté de lait transformé/jour]]*0.00011/BDD!K$3,0))</f>
        <v>0</v>
      </c>
      <c r="N876" s="16">
        <f t="shared" si="28"/>
        <v>0</v>
      </c>
      <c r="O876" s="29">
        <f>IF(N876=0,0,N876-(IF(Tableau9[[#This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7" spans="1:15" x14ac:dyDescent="0.25">
      <c r="A877" s="58"/>
      <c r="B877" s="59"/>
      <c r="C877" s="59"/>
      <c r="D877" s="65"/>
      <c r="E877" s="59"/>
      <c r="F877" s="59"/>
      <c r="G8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7" s="59"/>
      <c r="I877" s="59"/>
      <c r="J877" s="10" t="str">
        <f t="shared" si="27"/>
        <v/>
      </c>
      <c r="K877" s="59"/>
      <c r="L8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7" s="10">
        <f>IF(Tableau9[[#This Row],[Qté de lait transformé/jour]]=0,0,BDD!H$3*ROUNDUP(Tableau9[[#This Row],[Qté de lait transformé/jour]]*0.00011/BDD!K$3,0))</f>
        <v>0</v>
      </c>
      <c r="N877" s="16">
        <f t="shared" si="28"/>
        <v>0</v>
      </c>
      <c r="O877" s="29">
        <f>IF(N877=0,0,N877-(IF(Tableau9[[#This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8" spans="1:15" x14ac:dyDescent="0.25">
      <c r="A878" s="58"/>
      <c r="B878" s="59"/>
      <c r="C878" s="59"/>
      <c r="D878" s="65"/>
      <c r="E878" s="59"/>
      <c r="F878" s="59"/>
      <c r="G8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8" s="59"/>
      <c r="I878" s="59"/>
      <c r="J878" s="10" t="str">
        <f t="shared" si="27"/>
        <v/>
      </c>
      <c r="K878" s="59"/>
      <c r="L8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8" s="10">
        <f>IF(Tableau9[[#This Row],[Qté de lait transformé/jour]]=0,0,BDD!H$3*ROUNDUP(Tableau9[[#This Row],[Qté de lait transformé/jour]]*0.00011/BDD!K$3,0))</f>
        <v>0</v>
      </c>
      <c r="N878" s="16">
        <f t="shared" si="28"/>
        <v>0</v>
      </c>
      <c r="O878" s="29">
        <f>IF(N878=0,0,N878-(IF(Tableau9[[#This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79" spans="1:15" x14ac:dyDescent="0.25">
      <c r="A879" s="58"/>
      <c r="B879" s="59"/>
      <c r="C879" s="59"/>
      <c r="D879" s="65"/>
      <c r="E879" s="59"/>
      <c r="F879" s="59"/>
      <c r="G8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79" s="59"/>
      <c r="I879" s="59"/>
      <c r="J879" s="10" t="str">
        <f t="shared" si="27"/>
        <v/>
      </c>
      <c r="K879" s="59"/>
      <c r="L8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79" s="10">
        <f>IF(Tableau9[[#This Row],[Qté de lait transformé/jour]]=0,0,BDD!H$3*ROUNDUP(Tableau9[[#This Row],[Qté de lait transformé/jour]]*0.00011/BDD!K$3,0))</f>
        <v>0</v>
      </c>
      <c r="N879" s="16">
        <f t="shared" si="28"/>
        <v>0</v>
      </c>
      <c r="O879" s="29">
        <f>IF(N879=0,0,N879-(IF(Tableau9[[#This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0" spans="1:15" x14ac:dyDescent="0.25">
      <c r="A880" s="58"/>
      <c r="B880" s="59"/>
      <c r="C880" s="59"/>
      <c r="D880" s="65"/>
      <c r="E880" s="59"/>
      <c r="F880" s="59"/>
      <c r="G8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0" s="59"/>
      <c r="I880" s="59"/>
      <c r="J880" s="10" t="str">
        <f t="shared" si="27"/>
        <v/>
      </c>
      <c r="K880" s="59"/>
      <c r="L8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0" s="10">
        <f>IF(Tableau9[[#This Row],[Qté de lait transformé/jour]]=0,0,BDD!H$3*ROUNDUP(Tableau9[[#This Row],[Qté de lait transformé/jour]]*0.00011/BDD!K$3,0))</f>
        <v>0</v>
      </c>
      <c r="N880" s="16">
        <f t="shared" si="28"/>
        <v>0</v>
      </c>
      <c r="O880" s="29">
        <f>IF(N880=0,0,N880-(IF(Tableau9[[#This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1" spans="1:15" x14ac:dyDescent="0.25">
      <c r="A881" s="58"/>
      <c r="B881" s="59"/>
      <c r="C881" s="59"/>
      <c r="D881" s="65"/>
      <c r="E881" s="59"/>
      <c r="F881" s="59"/>
      <c r="G8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1" s="59"/>
      <c r="I881" s="59"/>
      <c r="J881" s="10" t="str">
        <f t="shared" si="27"/>
        <v/>
      </c>
      <c r="K881" s="59"/>
      <c r="L8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1" s="10">
        <f>IF(Tableau9[[#This Row],[Qté de lait transformé/jour]]=0,0,BDD!H$3*ROUNDUP(Tableau9[[#This Row],[Qté de lait transformé/jour]]*0.00011/BDD!K$3,0))</f>
        <v>0</v>
      </c>
      <c r="N881" s="16">
        <f t="shared" si="28"/>
        <v>0</v>
      </c>
      <c r="O881" s="29">
        <f>IF(N881=0,0,N881-(IF(Tableau9[[#This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2" spans="1:15" x14ac:dyDescent="0.25">
      <c r="A882" s="58"/>
      <c r="B882" s="59"/>
      <c r="C882" s="59"/>
      <c r="D882" s="65"/>
      <c r="E882" s="59"/>
      <c r="F882" s="59"/>
      <c r="G8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2" s="59"/>
      <c r="I882" s="59"/>
      <c r="J882" s="10" t="str">
        <f t="shared" si="27"/>
        <v/>
      </c>
      <c r="K882" s="59"/>
      <c r="L8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2" s="10">
        <f>IF(Tableau9[[#This Row],[Qté de lait transformé/jour]]=0,0,BDD!H$3*ROUNDUP(Tableau9[[#This Row],[Qté de lait transformé/jour]]*0.00011/BDD!K$3,0))</f>
        <v>0</v>
      </c>
      <c r="N882" s="16">
        <f t="shared" si="28"/>
        <v>0</v>
      </c>
      <c r="O882" s="29">
        <f>IF(N882=0,0,N882-(IF(Tableau9[[#This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3" spans="1:15" x14ac:dyDescent="0.25">
      <c r="A883" s="58"/>
      <c r="B883" s="59"/>
      <c r="C883" s="59"/>
      <c r="D883" s="65"/>
      <c r="E883" s="59"/>
      <c r="F883" s="59"/>
      <c r="G8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3" s="59"/>
      <c r="I883" s="59"/>
      <c r="J883" s="10" t="str">
        <f t="shared" si="27"/>
        <v/>
      </c>
      <c r="K883" s="59"/>
      <c r="L8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3" s="10">
        <f>IF(Tableau9[[#This Row],[Qté de lait transformé/jour]]=0,0,BDD!H$3*ROUNDUP(Tableau9[[#This Row],[Qté de lait transformé/jour]]*0.00011/BDD!K$3,0))</f>
        <v>0</v>
      </c>
      <c r="N883" s="16">
        <f t="shared" si="28"/>
        <v>0</v>
      </c>
      <c r="O883" s="29">
        <f>IF(N883=0,0,N883-(IF(Tableau9[[#This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4" spans="1:15" x14ac:dyDescent="0.25">
      <c r="A884" s="58"/>
      <c r="B884" s="59"/>
      <c r="C884" s="59"/>
      <c r="D884" s="65"/>
      <c r="E884" s="59"/>
      <c r="F884" s="59"/>
      <c r="G8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4" s="59"/>
      <c r="I884" s="59"/>
      <c r="J884" s="10" t="str">
        <f t="shared" si="27"/>
        <v/>
      </c>
      <c r="K884" s="59"/>
      <c r="L8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4" s="10">
        <f>IF(Tableau9[[#This Row],[Qté de lait transformé/jour]]=0,0,BDD!H$3*ROUNDUP(Tableau9[[#This Row],[Qté de lait transformé/jour]]*0.00011/BDD!K$3,0))</f>
        <v>0</v>
      </c>
      <c r="N884" s="16">
        <f t="shared" si="28"/>
        <v>0</v>
      </c>
      <c r="O884" s="29">
        <f>IF(N884=0,0,N884-(IF(Tableau9[[#This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5" spans="1:15" x14ac:dyDescent="0.25">
      <c r="A885" s="58"/>
      <c r="B885" s="59"/>
      <c r="C885" s="59"/>
      <c r="D885" s="65"/>
      <c r="E885" s="59"/>
      <c r="F885" s="59"/>
      <c r="G8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5" s="59"/>
      <c r="I885" s="59"/>
      <c r="J885" s="10" t="str">
        <f t="shared" si="27"/>
        <v/>
      </c>
      <c r="K885" s="59"/>
      <c r="L8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5" s="10">
        <f>IF(Tableau9[[#This Row],[Qté de lait transformé/jour]]=0,0,BDD!H$3*ROUNDUP(Tableau9[[#This Row],[Qté de lait transformé/jour]]*0.00011/BDD!K$3,0))</f>
        <v>0</v>
      </c>
      <c r="N885" s="16">
        <f t="shared" si="28"/>
        <v>0</v>
      </c>
      <c r="O885" s="29">
        <f>IF(N885=0,0,N885-(IF(Tableau9[[#This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6" spans="1:15" x14ac:dyDescent="0.25">
      <c r="A886" s="58"/>
      <c r="B886" s="59"/>
      <c r="C886" s="59"/>
      <c r="D886" s="65"/>
      <c r="E886" s="59"/>
      <c r="F886" s="59"/>
      <c r="G8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6" s="59"/>
      <c r="I886" s="59"/>
      <c r="J886" s="10" t="str">
        <f t="shared" si="27"/>
        <v/>
      </c>
      <c r="K886" s="59"/>
      <c r="L8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6" s="10">
        <f>IF(Tableau9[[#This Row],[Qté de lait transformé/jour]]=0,0,BDD!H$3*ROUNDUP(Tableau9[[#This Row],[Qté de lait transformé/jour]]*0.00011/BDD!K$3,0))</f>
        <v>0</v>
      </c>
      <c r="N886" s="16">
        <f t="shared" si="28"/>
        <v>0</v>
      </c>
      <c r="O886" s="29">
        <f>IF(N886=0,0,N886-(IF(Tableau9[[#This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7" spans="1:15" x14ac:dyDescent="0.25">
      <c r="A887" s="58"/>
      <c r="B887" s="59"/>
      <c r="C887" s="59"/>
      <c r="D887" s="65"/>
      <c r="E887" s="59"/>
      <c r="F887" s="59"/>
      <c r="G8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7" s="59"/>
      <c r="I887" s="59"/>
      <c r="J887" s="10" t="str">
        <f t="shared" si="27"/>
        <v/>
      </c>
      <c r="K887" s="59"/>
      <c r="L8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7" s="10">
        <f>IF(Tableau9[[#This Row],[Qté de lait transformé/jour]]=0,0,BDD!H$3*ROUNDUP(Tableau9[[#This Row],[Qté de lait transformé/jour]]*0.00011/BDD!K$3,0))</f>
        <v>0</v>
      </c>
      <c r="N887" s="16">
        <f t="shared" si="28"/>
        <v>0</v>
      </c>
      <c r="O887" s="29">
        <f>IF(N887=0,0,N887-(IF(Tableau9[[#This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8" spans="1:15" x14ac:dyDescent="0.25">
      <c r="A888" s="58"/>
      <c r="B888" s="59"/>
      <c r="C888" s="59"/>
      <c r="D888" s="65"/>
      <c r="E888" s="59"/>
      <c r="F888" s="59"/>
      <c r="G8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8" s="59"/>
      <c r="I888" s="59"/>
      <c r="J888" s="10" t="str">
        <f t="shared" si="27"/>
        <v/>
      </c>
      <c r="K888" s="59"/>
      <c r="L8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8" s="10">
        <f>IF(Tableau9[[#This Row],[Qté de lait transformé/jour]]=0,0,BDD!H$3*ROUNDUP(Tableau9[[#This Row],[Qté de lait transformé/jour]]*0.00011/BDD!K$3,0))</f>
        <v>0</v>
      </c>
      <c r="N888" s="16">
        <f t="shared" si="28"/>
        <v>0</v>
      </c>
      <c r="O888" s="29">
        <f>IF(N888=0,0,N888-(IF(Tableau9[[#This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89" spans="1:15" x14ac:dyDescent="0.25">
      <c r="A889" s="58"/>
      <c r="B889" s="59"/>
      <c r="C889" s="59"/>
      <c r="D889" s="65"/>
      <c r="E889" s="59"/>
      <c r="F889" s="59"/>
      <c r="G8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89" s="59"/>
      <c r="I889" s="59"/>
      <c r="J889" s="10" t="str">
        <f t="shared" si="27"/>
        <v/>
      </c>
      <c r="K889" s="59"/>
      <c r="L8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89" s="10">
        <f>IF(Tableau9[[#This Row],[Qté de lait transformé/jour]]=0,0,BDD!H$3*ROUNDUP(Tableau9[[#This Row],[Qté de lait transformé/jour]]*0.00011/BDD!K$3,0))</f>
        <v>0</v>
      </c>
      <c r="N889" s="16">
        <f t="shared" si="28"/>
        <v>0</v>
      </c>
      <c r="O889" s="29">
        <f>IF(N889=0,0,N889-(IF(Tableau9[[#This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0" spans="1:15" x14ac:dyDescent="0.25">
      <c r="A890" s="58"/>
      <c r="B890" s="59"/>
      <c r="C890" s="59"/>
      <c r="D890" s="65"/>
      <c r="E890" s="59"/>
      <c r="F890" s="59"/>
      <c r="G8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0" s="59"/>
      <c r="I890" s="59"/>
      <c r="J890" s="10" t="str">
        <f t="shared" si="27"/>
        <v/>
      </c>
      <c r="K890" s="59"/>
      <c r="L8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0" s="10">
        <f>IF(Tableau9[[#This Row],[Qté de lait transformé/jour]]=0,0,BDD!H$3*ROUNDUP(Tableau9[[#This Row],[Qté de lait transformé/jour]]*0.00011/BDD!K$3,0))</f>
        <v>0</v>
      </c>
      <c r="N890" s="16">
        <f t="shared" si="28"/>
        <v>0</v>
      </c>
      <c r="O890" s="29">
        <f>IF(N890=0,0,N890-(IF(Tableau9[[#This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1" spans="1:15" x14ac:dyDescent="0.25">
      <c r="A891" s="58"/>
      <c r="B891" s="59"/>
      <c r="C891" s="59"/>
      <c r="D891" s="65"/>
      <c r="E891" s="59"/>
      <c r="F891" s="59"/>
      <c r="G8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1" s="59"/>
      <c r="I891" s="59"/>
      <c r="J891" s="10" t="str">
        <f t="shared" si="27"/>
        <v/>
      </c>
      <c r="K891" s="59"/>
      <c r="L8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1" s="10">
        <f>IF(Tableau9[[#This Row],[Qté de lait transformé/jour]]=0,0,BDD!H$3*ROUNDUP(Tableau9[[#This Row],[Qté de lait transformé/jour]]*0.00011/BDD!K$3,0))</f>
        <v>0</v>
      </c>
      <c r="N891" s="16">
        <f t="shared" si="28"/>
        <v>0</v>
      </c>
      <c r="O891" s="29">
        <f>IF(N891=0,0,N891-(IF(Tableau9[[#This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2" spans="1:15" x14ac:dyDescent="0.25">
      <c r="A892" s="58"/>
      <c r="B892" s="59"/>
      <c r="C892" s="59"/>
      <c r="D892" s="65"/>
      <c r="E892" s="59"/>
      <c r="F892" s="59"/>
      <c r="G8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2" s="59"/>
      <c r="I892" s="59"/>
      <c r="J892" s="10" t="str">
        <f t="shared" si="27"/>
        <v/>
      </c>
      <c r="K892" s="59"/>
      <c r="L8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2" s="10">
        <f>IF(Tableau9[[#This Row],[Qté de lait transformé/jour]]=0,0,BDD!H$3*ROUNDUP(Tableau9[[#This Row],[Qté de lait transformé/jour]]*0.00011/BDD!K$3,0))</f>
        <v>0</v>
      </c>
      <c r="N892" s="16">
        <f t="shared" si="28"/>
        <v>0</v>
      </c>
      <c r="O892" s="29">
        <f>IF(N892=0,0,N892-(IF(Tableau9[[#This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3" spans="1:15" x14ac:dyDescent="0.25">
      <c r="A893" s="58"/>
      <c r="B893" s="59"/>
      <c r="C893" s="59"/>
      <c r="D893" s="65"/>
      <c r="E893" s="59"/>
      <c r="F893" s="59"/>
      <c r="G8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3" s="59"/>
      <c r="I893" s="59"/>
      <c r="J893" s="10" t="str">
        <f t="shared" si="27"/>
        <v/>
      </c>
      <c r="K893" s="59"/>
      <c r="L8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3" s="10">
        <f>IF(Tableau9[[#This Row],[Qté de lait transformé/jour]]=0,0,BDD!H$3*ROUNDUP(Tableau9[[#This Row],[Qté de lait transformé/jour]]*0.00011/BDD!K$3,0))</f>
        <v>0</v>
      </c>
      <c r="N893" s="16">
        <f t="shared" si="28"/>
        <v>0</v>
      </c>
      <c r="O893" s="29">
        <f>IF(N893=0,0,N893-(IF(Tableau9[[#This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4" spans="1:15" x14ac:dyDescent="0.25">
      <c r="A894" s="58"/>
      <c r="B894" s="59"/>
      <c r="C894" s="59"/>
      <c r="D894" s="65"/>
      <c r="E894" s="59"/>
      <c r="F894" s="59"/>
      <c r="G8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4" s="59"/>
      <c r="I894" s="59"/>
      <c r="J894" s="10" t="str">
        <f t="shared" si="27"/>
        <v/>
      </c>
      <c r="K894" s="59"/>
      <c r="L8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4" s="10">
        <f>IF(Tableau9[[#This Row],[Qté de lait transformé/jour]]=0,0,BDD!H$3*ROUNDUP(Tableau9[[#This Row],[Qté de lait transformé/jour]]*0.00011/BDD!K$3,0))</f>
        <v>0</v>
      </c>
      <c r="N894" s="16">
        <f t="shared" si="28"/>
        <v>0</v>
      </c>
      <c r="O894" s="29">
        <f>IF(N894=0,0,N894-(IF(Tableau9[[#This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5" spans="1:15" x14ac:dyDescent="0.25">
      <c r="A895" s="58"/>
      <c r="B895" s="59"/>
      <c r="C895" s="59"/>
      <c r="D895" s="65"/>
      <c r="E895" s="59"/>
      <c r="F895" s="59"/>
      <c r="G8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5" s="59"/>
      <c r="I895" s="59"/>
      <c r="J895" s="10" t="str">
        <f t="shared" si="27"/>
        <v/>
      </c>
      <c r="K895" s="59"/>
      <c r="L8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5" s="10">
        <f>IF(Tableau9[[#This Row],[Qté de lait transformé/jour]]=0,0,BDD!H$3*ROUNDUP(Tableau9[[#This Row],[Qté de lait transformé/jour]]*0.00011/BDD!K$3,0))</f>
        <v>0</v>
      </c>
      <c r="N895" s="16">
        <f t="shared" si="28"/>
        <v>0</v>
      </c>
      <c r="O895" s="29">
        <f>IF(N895=0,0,N895-(IF(Tableau9[[#This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6" spans="1:15" x14ac:dyDescent="0.25">
      <c r="A896" s="58"/>
      <c r="B896" s="59"/>
      <c r="C896" s="59"/>
      <c r="D896" s="65"/>
      <c r="E896" s="59"/>
      <c r="F896" s="59"/>
      <c r="G8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6" s="59"/>
      <c r="I896" s="59"/>
      <c r="J896" s="10" t="str">
        <f t="shared" si="27"/>
        <v/>
      </c>
      <c r="K896" s="59"/>
      <c r="L8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6" s="10">
        <f>IF(Tableau9[[#This Row],[Qté de lait transformé/jour]]=0,0,BDD!H$3*ROUNDUP(Tableau9[[#This Row],[Qté de lait transformé/jour]]*0.00011/BDD!K$3,0))</f>
        <v>0</v>
      </c>
      <c r="N896" s="16">
        <f t="shared" si="28"/>
        <v>0</v>
      </c>
      <c r="O896" s="29">
        <f>IF(N896=0,0,N896-(IF(Tableau9[[#This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7" spans="1:15" x14ac:dyDescent="0.25">
      <c r="A897" s="58"/>
      <c r="B897" s="59"/>
      <c r="C897" s="59"/>
      <c r="D897" s="65"/>
      <c r="E897" s="59"/>
      <c r="F897" s="59"/>
      <c r="G8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7" s="59"/>
      <c r="I897" s="59"/>
      <c r="J897" s="10" t="str">
        <f t="shared" si="27"/>
        <v/>
      </c>
      <c r="K897" s="59"/>
      <c r="L8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7" s="10">
        <f>IF(Tableau9[[#This Row],[Qté de lait transformé/jour]]=0,0,BDD!H$3*ROUNDUP(Tableau9[[#This Row],[Qté de lait transformé/jour]]*0.00011/BDD!K$3,0))</f>
        <v>0</v>
      </c>
      <c r="N897" s="16">
        <f t="shared" si="28"/>
        <v>0</v>
      </c>
      <c r="O897" s="29">
        <f>IF(N897=0,0,N897-(IF(Tableau9[[#This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8" spans="1:15" x14ac:dyDescent="0.25">
      <c r="A898" s="58"/>
      <c r="B898" s="59"/>
      <c r="C898" s="59"/>
      <c r="D898" s="65"/>
      <c r="E898" s="59"/>
      <c r="F898" s="59"/>
      <c r="G89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8" s="59"/>
      <c r="I898" s="59"/>
      <c r="J898" s="10" t="str">
        <f t="shared" si="27"/>
        <v/>
      </c>
      <c r="K898" s="59"/>
      <c r="L89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8" s="10">
        <f>IF(Tableau9[[#This Row],[Qté de lait transformé/jour]]=0,0,BDD!H$3*ROUNDUP(Tableau9[[#This Row],[Qté de lait transformé/jour]]*0.00011/BDD!K$3,0))</f>
        <v>0</v>
      </c>
      <c r="N898" s="16">
        <f t="shared" si="28"/>
        <v>0</v>
      </c>
      <c r="O898" s="29">
        <f>IF(N898=0,0,N898-(IF(Tableau9[[#This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899" spans="1:15" x14ac:dyDescent="0.25">
      <c r="A899" s="58"/>
      <c r="B899" s="59"/>
      <c r="C899" s="59"/>
      <c r="D899" s="65"/>
      <c r="E899" s="59"/>
      <c r="F899" s="59"/>
      <c r="G89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899" s="59"/>
      <c r="I899" s="59"/>
      <c r="J899" s="10" t="str">
        <f t="shared" si="27"/>
        <v/>
      </c>
      <c r="K899" s="59"/>
      <c r="L89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899" s="10">
        <f>IF(Tableau9[[#This Row],[Qté de lait transformé/jour]]=0,0,BDD!H$3*ROUNDUP(Tableau9[[#This Row],[Qté de lait transformé/jour]]*0.00011/BDD!K$3,0))</f>
        <v>0</v>
      </c>
      <c r="N899" s="16">
        <f t="shared" si="28"/>
        <v>0</v>
      </c>
      <c r="O899" s="29">
        <f>IF(N899=0,0,N899-(IF(Tableau9[[#This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0" spans="1:15" x14ac:dyDescent="0.25">
      <c r="A900" s="58"/>
      <c r="B900" s="59"/>
      <c r="C900" s="59"/>
      <c r="D900" s="65"/>
      <c r="E900" s="59"/>
      <c r="F900" s="59"/>
      <c r="G90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0" s="59"/>
      <c r="I900" s="59"/>
      <c r="J900" s="10" t="str">
        <f t="shared" si="27"/>
        <v/>
      </c>
      <c r="K900" s="59"/>
      <c r="L90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0" s="10">
        <f>IF(Tableau9[[#This Row],[Qté de lait transformé/jour]]=0,0,BDD!H$3*ROUNDUP(Tableau9[[#This Row],[Qté de lait transformé/jour]]*0.00011/BDD!K$3,0))</f>
        <v>0</v>
      </c>
      <c r="N900" s="16">
        <f t="shared" si="28"/>
        <v>0</v>
      </c>
      <c r="O900" s="29">
        <f>IF(N900=0,0,N900-(IF(Tableau9[[#This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1" spans="1:15" x14ac:dyDescent="0.25">
      <c r="A901" s="58"/>
      <c r="B901" s="59"/>
      <c r="C901" s="59"/>
      <c r="D901" s="65"/>
      <c r="E901" s="59"/>
      <c r="F901" s="59"/>
      <c r="G90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1" s="59"/>
      <c r="I901" s="59"/>
      <c r="J901" s="10" t="str">
        <f t="shared" si="27"/>
        <v/>
      </c>
      <c r="K901" s="59"/>
      <c r="L90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1" s="10">
        <f>IF(Tableau9[[#This Row],[Qté de lait transformé/jour]]=0,0,BDD!H$3*ROUNDUP(Tableau9[[#This Row],[Qté de lait transformé/jour]]*0.00011/BDD!K$3,0))</f>
        <v>0</v>
      </c>
      <c r="N901" s="16">
        <f t="shared" si="28"/>
        <v>0</v>
      </c>
      <c r="O901" s="29">
        <f>IF(N901=0,0,N901-(IF(Tableau9[[#This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2" spans="1:15" x14ac:dyDescent="0.25">
      <c r="A902" s="58"/>
      <c r="B902" s="59"/>
      <c r="C902" s="59"/>
      <c r="D902" s="65"/>
      <c r="E902" s="59"/>
      <c r="F902" s="59"/>
      <c r="G90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2" s="59"/>
      <c r="I902" s="59"/>
      <c r="J902" s="10" t="str">
        <f t="shared" si="27"/>
        <v/>
      </c>
      <c r="K902" s="59"/>
      <c r="L90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2" s="10">
        <f>IF(Tableau9[[#This Row],[Qté de lait transformé/jour]]=0,0,BDD!H$3*ROUNDUP(Tableau9[[#This Row],[Qté de lait transformé/jour]]*0.00011/BDD!K$3,0))</f>
        <v>0</v>
      </c>
      <c r="N902" s="16">
        <f t="shared" si="28"/>
        <v>0</v>
      </c>
      <c r="O902" s="29">
        <f>IF(N902=0,0,N902-(IF(Tableau9[[#This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3" spans="1:15" x14ac:dyDescent="0.25">
      <c r="A903" s="58"/>
      <c r="B903" s="59"/>
      <c r="C903" s="59"/>
      <c r="D903" s="65"/>
      <c r="E903" s="59"/>
      <c r="F903" s="59"/>
      <c r="G90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3" s="59"/>
      <c r="I903" s="59"/>
      <c r="J903" s="10" t="str">
        <f t="shared" si="27"/>
        <v/>
      </c>
      <c r="K903" s="59"/>
      <c r="L90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3" s="10">
        <f>IF(Tableau9[[#This Row],[Qté de lait transformé/jour]]=0,0,BDD!H$3*ROUNDUP(Tableau9[[#This Row],[Qté de lait transformé/jour]]*0.00011/BDD!K$3,0))</f>
        <v>0</v>
      </c>
      <c r="N903" s="16">
        <f t="shared" si="28"/>
        <v>0</v>
      </c>
      <c r="O903" s="29">
        <f>IF(N903=0,0,N903-(IF(Tableau9[[#This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4" spans="1:15" x14ac:dyDescent="0.25">
      <c r="A904" s="58"/>
      <c r="B904" s="59"/>
      <c r="C904" s="59"/>
      <c r="D904" s="65"/>
      <c r="E904" s="59"/>
      <c r="F904" s="59"/>
      <c r="G90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4" s="59"/>
      <c r="I904" s="59"/>
      <c r="J904" s="10" t="str">
        <f t="shared" si="27"/>
        <v/>
      </c>
      <c r="K904" s="59"/>
      <c r="L90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4" s="10">
        <f>IF(Tableau9[[#This Row],[Qté de lait transformé/jour]]=0,0,BDD!H$3*ROUNDUP(Tableau9[[#This Row],[Qté de lait transformé/jour]]*0.00011/BDD!K$3,0))</f>
        <v>0</v>
      </c>
      <c r="N904" s="16">
        <f t="shared" si="28"/>
        <v>0</v>
      </c>
      <c r="O904" s="29">
        <f>IF(N904=0,0,N904-(IF(Tableau9[[#This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5" spans="1:15" x14ac:dyDescent="0.25">
      <c r="A905" s="58"/>
      <c r="B905" s="59"/>
      <c r="C905" s="59"/>
      <c r="D905" s="65"/>
      <c r="E905" s="59"/>
      <c r="F905" s="59"/>
      <c r="G90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5" s="59"/>
      <c r="I905" s="59"/>
      <c r="J905" s="10" t="str">
        <f t="shared" si="27"/>
        <v/>
      </c>
      <c r="K905" s="59"/>
      <c r="L90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5" s="10">
        <f>IF(Tableau9[[#This Row],[Qté de lait transformé/jour]]=0,0,BDD!H$3*ROUNDUP(Tableau9[[#This Row],[Qté de lait transformé/jour]]*0.00011/BDD!K$3,0))</f>
        <v>0</v>
      </c>
      <c r="N905" s="16">
        <f t="shared" si="28"/>
        <v>0</v>
      </c>
      <c r="O905" s="29">
        <f>IF(N905=0,0,N905-(IF(Tableau9[[#This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6" spans="1:15" x14ac:dyDescent="0.25">
      <c r="A906" s="58"/>
      <c r="B906" s="59"/>
      <c r="C906" s="59"/>
      <c r="D906" s="65"/>
      <c r="E906" s="59"/>
      <c r="F906" s="59"/>
      <c r="G90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6" s="59"/>
      <c r="I906" s="59"/>
      <c r="J906" s="10" t="str">
        <f t="shared" si="27"/>
        <v/>
      </c>
      <c r="K906" s="59"/>
      <c r="L90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6" s="10">
        <f>IF(Tableau9[[#This Row],[Qté de lait transformé/jour]]=0,0,BDD!H$3*ROUNDUP(Tableau9[[#This Row],[Qté de lait transformé/jour]]*0.00011/BDD!K$3,0))</f>
        <v>0</v>
      </c>
      <c r="N906" s="16">
        <f t="shared" si="28"/>
        <v>0</v>
      </c>
      <c r="O906" s="29">
        <f>IF(N906=0,0,N906-(IF(Tableau9[[#This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7" spans="1:15" x14ac:dyDescent="0.25">
      <c r="A907" s="58"/>
      <c r="B907" s="59"/>
      <c r="C907" s="59"/>
      <c r="D907" s="65"/>
      <c r="E907" s="59"/>
      <c r="F907" s="59"/>
      <c r="G90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7" s="59"/>
      <c r="I907" s="59"/>
      <c r="J907" s="10" t="str">
        <f t="shared" si="27"/>
        <v/>
      </c>
      <c r="K907" s="59"/>
      <c r="L90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7" s="10">
        <f>IF(Tableau9[[#This Row],[Qté de lait transformé/jour]]=0,0,BDD!H$3*ROUNDUP(Tableau9[[#This Row],[Qté de lait transformé/jour]]*0.00011/BDD!K$3,0))</f>
        <v>0</v>
      </c>
      <c r="N907" s="16">
        <f t="shared" si="28"/>
        <v>0</v>
      </c>
      <c r="O907" s="29">
        <f>IF(N907=0,0,N907-(IF(Tableau9[[#This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8" spans="1:15" x14ac:dyDescent="0.25">
      <c r="A908" s="58"/>
      <c r="B908" s="59"/>
      <c r="C908" s="59"/>
      <c r="D908" s="65"/>
      <c r="E908" s="59"/>
      <c r="F908" s="59"/>
      <c r="G90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8" s="59"/>
      <c r="I908" s="59"/>
      <c r="J908" s="10" t="str">
        <f t="shared" si="27"/>
        <v/>
      </c>
      <c r="K908" s="59"/>
      <c r="L90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8" s="10">
        <f>IF(Tableau9[[#This Row],[Qté de lait transformé/jour]]=0,0,BDD!H$3*ROUNDUP(Tableau9[[#This Row],[Qté de lait transformé/jour]]*0.00011/BDD!K$3,0))</f>
        <v>0</v>
      </c>
      <c r="N908" s="16">
        <f t="shared" si="28"/>
        <v>0</v>
      </c>
      <c r="O908" s="29">
        <f>IF(N908=0,0,N908-(IF(Tableau9[[#This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09" spans="1:15" x14ac:dyDescent="0.25">
      <c r="A909" s="58"/>
      <c r="B909" s="59"/>
      <c r="C909" s="59"/>
      <c r="D909" s="65"/>
      <c r="E909" s="59"/>
      <c r="F909" s="59"/>
      <c r="G90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09" s="59"/>
      <c r="I909" s="59"/>
      <c r="J909" s="10" t="str">
        <f t="shared" ref="J909:J972" si="29">IF(IF(C909="",0,IF(C909="yaourt",H909,IF(OR(C909="poudre de lait",C909="fromage"),H909/0.1,IF(OR(C909="lait UHT",C909="lait pasteurisé"),H909*0.9,""))))=0,"",ROUND((IF(C909="yaourt",H909,IF(OR(C909="poudre de lait",C909="fromage"),H909/0.1,IF(OR(C909="lait UHT",C909="lait pasteurisé"),H909*0.9,"")))/E909),2))</f>
        <v/>
      </c>
      <c r="K909" s="59"/>
      <c r="L90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09" s="10">
        <f>IF(Tableau9[[#This Row],[Qté de lait transformé/jour]]=0,0,BDD!H$3*ROUNDUP(Tableau9[[#This Row],[Qté de lait transformé/jour]]*0.00011/BDD!K$3,0))</f>
        <v>0</v>
      </c>
      <c r="N909" s="16">
        <f t="shared" si="28"/>
        <v>0</v>
      </c>
      <c r="O909" s="29">
        <f>IF(N909=0,0,N909-(IF(Tableau9[[#This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0" spans="1:15" x14ac:dyDescent="0.25">
      <c r="A910" s="58"/>
      <c r="B910" s="59"/>
      <c r="C910" s="59"/>
      <c r="D910" s="65"/>
      <c r="E910" s="59"/>
      <c r="F910" s="59"/>
      <c r="G91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0" s="59"/>
      <c r="I910" s="59"/>
      <c r="J910" s="10" t="str">
        <f t="shared" si="29"/>
        <v/>
      </c>
      <c r="K910" s="59"/>
      <c r="L91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0" s="10">
        <f>IF(Tableau9[[#This Row],[Qté de lait transformé/jour]]=0,0,BDD!H$3*ROUNDUP(Tableau9[[#This Row],[Qté de lait transformé/jour]]*0.00011/BDD!K$3,0))</f>
        <v>0</v>
      </c>
      <c r="N910" s="16">
        <f t="shared" ref="N910:N973" si="30">IF(I910="",0,H910*I910)</f>
        <v>0</v>
      </c>
      <c r="O910" s="29">
        <f>IF(N910=0,0,N910-(IF(Tableau9[[#This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1" spans="1:15" x14ac:dyDescent="0.25">
      <c r="A911" s="58"/>
      <c r="B911" s="59"/>
      <c r="C911" s="59"/>
      <c r="D911" s="65"/>
      <c r="E911" s="59"/>
      <c r="F911" s="59"/>
      <c r="G91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1" s="59"/>
      <c r="I911" s="59"/>
      <c r="J911" s="10" t="str">
        <f t="shared" si="29"/>
        <v/>
      </c>
      <c r="K911" s="59"/>
      <c r="L91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1" s="10">
        <f>IF(Tableau9[[#This Row],[Qté de lait transformé/jour]]=0,0,BDD!H$3*ROUNDUP(Tableau9[[#This Row],[Qté de lait transformé/jour]]*0.00011/BDD!K$3,0))</f>
        <v>0</v>
      </c>
      <c r="N911" s="16">
        <f t="shared" si="30"/>
        <v>0</v>
      </c>
      <c r="O911" s="29">
        <f>IF(N911=0,0,N911-(IF(Tableau9[[#This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2" spans="1:15" x14ac:dyDescent="0.25">
      <c r="A912" s="58"/>
      <c r="B912" s="59"/>
      <c r="C912" s="59"/>
      <c r="D912" s="65"/>
      <c r="E912" s="59"/>
      <c r="F912" s="59"/>
      <c r="G91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2" s="59"/>
      <c r="I912" s="59"/>
      <c r="J912" s="10" t="str">
        <f t="shared" si="29"/>
        <v/>
      </c>
      <c r="K912" s="59"/>
      <c r="L91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2" s="10">
        <f>IF(Tableau9[[#This Row],[Qté de lait transformé/jour]]=0,0,BDD!H$3*ROUNDUP(Tableau9[[#This Row],[Qté de lait transformé/jour]]*0.00011/BDD!K$3,0))</f>
        <v>0</v>
      </c>
      <c r="N912" s="16">
        <f t="shared" si="30"/>
        <v>0</v>
      </c>
      <c r="O912" s="29">
        <f>IF(N912=0,0,N912-(IF(Tableau9[[#This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3" spans="1:15" x14ac:dyDescent="0.25">
      <c r="A913" s="58"/>
      <c r="B913" s="59"/>
      <c r="C913" s="59"/>
      <c r="D913" s="65"/>
      <c r="E913" s="59"/>
      <c r="F913" s="59"/>
      <c r="G91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3" s="59"/>
      <c r="I913" s="59"/>
      <c r="J913" s="10" t="str">
        <f t="shared" si="29"/>
        <v/>
      </c>
      <c r="K913" s="59"/>
      <c r="L91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3" s="10">
        <f>IF(Tableau9[[#This Row],[Qté de lait transformé/jour]]=0,0,BDD!H$3*ROUNDUP(Tableau9[[#This Row],[Qté de lait transformé/jour]]*0.00011/BDD!K$3,0))</f>
        <v>0</v>
      </c>
      <c r="N913" s="16">
        <f t="shared" si="30"/>
        <v>0</v>
      </c>
      <c r="O913" s="29">
        <f>IF(N913=0,0,N913-(IF(Tableau9[[#This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4" spans="1:15" x14ac:dyDescent="0.25">
      <c r="A914" s="58"/>
      <c r="B914" s="59"/>
      <c r="C914" s="59"/>
      <c r="D914" s="65"/>
      <c r="E914" s="59"/>
      <c r="F914" s="59"/>
      <c r="G91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4" s="59"/>
      <c r="I914" s="59"/>
      <c r="J914" s="10" t="str">
        <f t="shared" si="29"/>
        <v/>
      </c>
      <c r="K914" s="59"/>
      <c r="L91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4" s="10">
        <f>IF(Tableau9[[#This Row],[Qté de lait transformé/jour]]=0,0,BDD!H$3*ROUNDUP(Tableau9[[#This Row],[Qté de lait transformé/jour]]*0.00011/BDD!K$3,0))</f>
        <v>0</v>
      </c>
      <c r="N914" s="16">
        <f t="shared" si="30"/>
        <v>0</v>
      </c>
      <c r="O914" s="29">
        <f>IF(N914=0,0,N914-(IF(Tableau9[[#This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5" spans="1:15" x14ac:dyDescent="0.25">
      <c r="A915" s="58"/>
      <c r="B915" s="59"/>
      <c r="C915" s="59"/>
      <c r="D915" s="65"/>
      <c r="E915" s="59"/>
      <c r="F915" s="59"/>
      <c r="G91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5" s="59"/>
      <c r="I915" s="59"/>
      <c r="J915" s="10" t="str">
        <f t="shared" si="29"/>
        <v/>
      </c>
      <c r="K915" s="59"/>
      <c r="L91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5" s="10">
        <f>IF(Tableau9[[#This Row],[Qté de lait transformé/jour]]=0,0,BDD!H$3*ROUNDUP(Tableau9[[#This Row],[Qté de lait transformé/jour]]*0.00011/BDD!K$3,0))</f>
        <v>0</v>
      </c>
      <c r="N915" s="16">
        <f t="shared" si="30"/>
        <v>0</v>
      </c>
      <c r="O915" s="29">
        <f>IF(N915=0,0,N915-(IF(Tableau9[[#This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6" spans="1:15" x14ac:dyDescent="0.25">
      <c r="A916" s="58"/>
      <c r="B916" s="59"/>
      <c r="C916" s="59"/>
      <c r="D916" s="65"/>
      <c r="E916" s="59"/>
      <c r="F916" s="59"/>
      <c r="G91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6" s="59"/>
      <c r="I916" s="59"/>
      <c r="J916" s="10" t="str">
        <f t="shared" si="29"/>
        <v/>
      </c>
      <c r="K916" s="59"/>
      <c r="L91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6" s="10">
        <f>IF(Tableau9[[#This Row],[Qté de lait transformé/jour]]=0,0,BDD!H$3*ROUNDUP(Tableau9[[#This Row],[Qté de lait transformé/jour]]*0.00011/BDD!K$3,0))</f>
        <v>0</v>
      </c>
      <c r="N916" s="16">
        <f t="shared" si="30"/>
        <v>0</v>
      </c>
      <c r="O916" s="29">
        <f>IF(N916=0,0,N916-(IF(Tableau9[[#This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7" spans="1:15" x14ac:dyDescent="0.25">
      <c r="A917" s="58"/>
      <c r="B917" s="59"/>
      <c r="C917" s="59"/>
      <c r="D917" s="65"/>
      <c r="E917" s="59"/>
      <c r="F917" s="59"/>
      <c r="G91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7" s="59"/>
      <c r="I917" s="59"/>
      <c r="J917" s="10" t="str">
        <f t="shared" si="29"/>
        <v/>
      </c>
      <c r="K917" s="59"/>
      <c r="L91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7" s="10">
        <f>IF(Tableau9[[#This Row],[Qté de lait transformé/jour]]=0,0,BDD!H$3*ROUNDUP(Tableau9[[#This Row],[Qté de lait transformé/jour]]*0.00011/BDD!K$3,0))</f>
        <v>0</v>
      </c>
      <c r="N917" s="16">
        <f t="shared" si="30"/>
        <v>0</v>
      </c>
      <c r="O917" s="29">
        <f>IF(N917=0,0,N917-(IF(Tableau9[[#This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8" spans="1:15" x14ac:dyDescent="0.25">
      <c r="A918" s="58"/>
      <c r="B918" s="59"/>
      <c r="C918" s="59"/>
      <c r="D918" s="65"/>
      <c r="E918" s="59"/>
      <c r="F918" s="59"/>
      <c r="G91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8" s="59"/>
      <c r="I918" s="59"/>
      <c r="J918" s="10" t="str">
        <f t="shared" si="29"/>
        <v/>
      </c>
      <c r="K918" s="59"/>
      <c r="L91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8" s="10">
        <f>IF(Tableau9[[#This Row],[Qté de lait transformé/jour]]=0,0,BDD!H$3*ROUNDUP(Tableau9[[#This Row],[Qté de lait transformé/jour]]*0.00011/BDD!K$3,0))</f>
        <v>0</v>
      </c>
      <c r="N918" s="16">
        <f t="shared" si="30"/>
        <v>0</v>
      </c>
      <c r="O918" s="29">
        <f>IF(N918=0,0,N918-(IF(Tableau9[[#This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19" spans="1:15" x14ac:dyDescent="0.25">
      <c r="A919" s="58"/>
      <c r="B919" s="59"/>
      <c r="C919" s="59"/>
      <c r="D919" s="65"/>
      <c r="E919" s="59"/>
      <c r="F919" s="59"/>
      <c r="G91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19" s="59"/>
      <c r="I919" s="59"/>
      <c r="J919" s="10" t="str">
        <f t="shared" si="29"/>
        <v/>
      </c>
      <c r="K919" s="59"/>
      <c r="L91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19" s="10">
        <f>IF(Tableau9[[#This Row],[Qté de lait transformé/jour]]=0,0,BDD!H$3*ROUNDUP(Tableau9[[#This Row],[Qté de lait transformé/jour]]*0.00011/BDD!K$3,0))</f>
        <v>0</v>
      </c>
      <c r="N919" s="16">
        <f t="shared" si="30"/>
        <v>0</v>
      </c>
      <c r="O919" s="29">
        <f>IF(N919=0,0,N919-(IF(Tableau9[[#This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0" spans="1:15" x14ac:dyDescent="0.25">
      <c r="A920" s="58"/>
      <c r="B920" s="59"/>
      <c r="C920" s="59"/>
      <c r="D920" s="65"/>
      <c r="E920" s="59"/>
      <c r="F920" s="59"/>
      <c r="G92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0" s="59"/>
      <c r="I920" s="59"/>
      <c r="J920" s="10" t="str">
        <f t="shared" si="29"/>
        <v/>
      </c>
      <c r="K920" s="59"/>
      <c r="L92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0" s="10">
        <f>IF(Tableau9[[#This Row],[Qté de lait transformé/jour]]=0,0,BDD!H$3*ROUNDUP(Tableau9[[#This Row],[Qté de lait transformé/jour]]*0.00011/BDD!K$3,0))</f>
        <v>0</v>
      </c>
      <c r="N920" s="16">
        <f t="shared" si="30"/>
        <v>0</v>
      </c>
      <c r="O920" s="29">
        <f>IF(N920=0,0,N920-(IF(Tableau9[[#This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1" spans="1:15" x14ac:dyDescent="0.25">
      <c r="A921" s="58"/>
      <c r="B921" s="59"/>
      <c r="C921" s="59"/>
      <c r="D921" s="65"/>
      <c r="E921" s="59"/>
      <c r="F921" s="59"/>
      <c r="G92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1" s="59"/>
      <c r="I921" s="59"/>
      <c r="J921" s="10" t="str">
        <f t="shared" si="29"/>
        <v/>
      </c>
      <c r="K921" s="59"/>
      <c r="L92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1" s="10">
        <f>IF(Tableau9[[#This Row],[Qté de lait transformé/jour]]=0,0,BDD!H$3*ROUNDUP(Tableau9[[#This Row],[Qté de lait transformé/jour]]*0.00011/BDD!K$3,0))</f>
        <v>0</v>
      </c>
      <c r="N921" s="16">
        <f t="shared" si="30"/>
        <v>0</v>
      </c>
      <c r="O921" s="29">
        <f>IF(N921=0,0,N921-(IF(Tableau9[[#This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2" spans="1:15" x14ac:dyDescent="0.25">
      <c r="A922" s="58"/>
      <c r="B922" s="59"/>
      <c r="C922" s="59"/>
      <c r="D922" s="65"/>
      <c r="E922" s="59"/>
      <c r="F922" s="59"/>
      <c r="G92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2" s="59"/>
      <c r="I922" s="59"/>
      <c r="J922" s="10" t="str">
        <f t="shared" si="29"/>
        <v/>
      </c>
      <c r="K922" s="59"/>
      <c r="L92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2" s="10">
        <f>IF(Tableau9[[#This Row],[Qté de lait transformé/jour]]=0,0,BDD!H$3*ROUNDUP(Tableau9[[#This Row],[Qté de lait transformé/jour]]*0.00011/BDD!K$3,0))</f>
        <v>0</v>
      </c>
      <c r="N922" s="16">
        <f t="shared" si="30"/>
        <v>0</v>
      </c>
      <c r="O922" s="29">
        <f>IF(N922=0,0,N922-(IF(Tableau9[[#This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3" spans="1:15" x14ac:dyDescent="0.25">
      <c r="A923" s="58"/>
      <c r="B923" s="59"/>
      <c r="C923" s="59"/>
      <c r="D923" s="65"/>
      <c r="E923" s="59"/>
      <c r="F923" s="59"/>
      <c r="G92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3" s="59"/>
      <c r="I923" s="59"/>
      <c r="J923" s="10" t="str">
        <f t="shared" si="29"/>
        <v/>
      </c>
      <c r="K923" s="59"/>
      <c r="L92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3" s="10">
        <f>IF(Tableau9[[#This Row],[Qté de lait transformé/jour]]=0,0,BDD!H$3*ROUNDUP(Tableau9[[#This Row],[Qté de lait transformé/jour]]*0.00011/BDD!K$3,0))</f>
        <v>0</v>
      </c>
      <c r="N923" s="16">
        <f t="shared" si="30"/>
        <v>0</v>
      </c>
      <c r="O923" s="29">
        <f>IF(N923=0,0,N923-(IF(Tableau9[[#This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4" spans="1:15" x14ac:dyDescent="0.25">
      <c r="A924" s="58"/>
      <c r="B924" s="59"/>
      <c r="C924" s="59"/>
      <c r="D924" s="65"/>
      <c r="E924" s="59"/>
      <c r="F924" s="59"/>
      <c r="G92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4" s="59"/>
      <c r="I924" s="59"/>
      <c r="J924" s="10" t="str">
        <f t="shared" si="29"/>
        <v/>
      </c>
      <c r="K924" s="59"/>
      <c r="L92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4" s="10">
        <f>IF(Tableau9[[#This Row],[Qté de lait transformé/jour]]=0,0,BDD!H$3*ROUNDUP(Tableau9[[#This Row],[Qté de lait transformé/jour]]*0.00011/BDD!K$3,0))</f>
        <v>0</v>
      </c>
      <c r="N924" s="16">
        <f t="shared" si="30"/>
        <v>0</v>
      </c>
      <c r="O924" s="29">
        <f>IF(N924=0,0,N924-(IF(Tableau9[[#This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5" spans="1:15" x14ac:dyDescent="0.25">
      <c r="A925" s="58"/>
      <c r="B925" s="59"/>
      <c r="C925" s="59"/>
      <c r="D925" s="65"/>
      <c r="E925" s="59"/>
      <c r="F925" s="59"/>
      <c r="G92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5" s="59"/>
      <c r="I925" s="59"/>
      <c r="J925" s="10" t="str">
        <f t="shared" si="29"/>
        <v/>
      </c>
      <c r="K925" s="59"/>
      <c r="L92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5" s="10">
        <f>IF(Tableau9[[#This Row],[Qté de lait transformé/jour]]=0,0,BDD!H$3*ROUNDUP(Tableau9[[#This Row],[Qté de lait transformé/jour]]*0.00011/BDD!K$3,0))</f>
        <v>0</v>
      </c>
      <c r="N925" s="16">
        <f t="shared" si="30"/>
        <v>0</v>
      </c>
      <c r="O925" s="29">
        <f>IF(N925=0,0,N925-(IF(Tableau9[[#This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6" spans="1:15" x14ac:dyDescent="0.25">
      <c r="A926" s="58"/>
      <c r="B926" s="59"/>
      <c r="C926" s="59"/>
      <c r="D926" s="65"/>
      <c r="E926" s="59"/>
      <c r="F926" s="59"/>
      <c r="G92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6" s="59"/>
      <c r="I926" s="59"/>
      <c r="J926" s="10" t="str">
        <f t="shared" si="29"/>
        <v/>
      </c>
      <c r="K926" s="59"/>
      <c r="L92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6" s="10">
        <f>IF(Tableau9[[#This Row],[Qté de lait transformé/jour]]=0,0,BDD!H$3*ROUNDUP(Tableau9[[#This Row],[Qté de lait transformé/jour]]*0.00011/BDD!K$3,0))</f>
        <v>0</v>
      </c>
      <c r="N926" s="16">
        <f t="shared" si="30"/>
        <v>0</v>
      </c>
      <c r="O926" s="29">
        <f>IF(N926=0,0,N926-(IF(Tableau9[[#This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7" spans="1:15" x14ac:dyDescent="0.25">
      <c r="A927" s="58"/>
      <c r="B927" s="59"/>
      <c r="C927" s="59"/>
      <c r="D927" s="65"/>
      <c r="E927" s="59"/>
      <c r="F927" s="59"/>
      <c r="G92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7" s="59"/>
      <c r="I927" s="59"/>
      <c r="J927" s="10" t="str">
        <f t="shared" si="29"/>
        <v/>
      </c>
      <c r="K927" s="59"/>
      <c r="L92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7" s="10">
        <f>IF(Tableau9[[#This Row],[Qté de lait transformé/jour]]=0,0,BDD!H$3*ROUNDUP(Tableau9[[#This Row],[Qté de lait transformé/jour]]*0.00011/BDD!K$3,0))</f>
        <v>0</v>
      </c>
      <c r="N927" s="16">
        <f t="shared" si="30"/>
        <v>0</v>
      </c>
      <c r="O927" s="29">
        <f>IF(N927=0,0,N927-(IF(Tableau9[[#This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8" spans="1:15" x14ac:dyDescent="0.25">
      <c r="A928" s="58"/>
      <c r="B928" s="59"/>
      <c r="C928" s="59"/>
      <c r="D928" s="65"/>
      <c r="E928" s="59"/>
      <c r="F928" s="59"/>
      <c r="G92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8" s="59"/>
      <c r="I928" s="59"/>
      <c r="J928" s="10" t="str">
        <f t="shared" si="29"/>
        <v/>
      </c>
      <c r="K928" s="59"/>
      <c r="L92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8" s="10">
        <f>IF(Tableau9[[#This Row],[Qté de lait transformé/jour]]=0,0,BDD!H$3*ROUNDUP(Tableau9[[#This Row],[Qté de lait transformé/jour]]*0.00011/BDD!K$3,0))</f>
        <v>0</v>
      </c>
      <c r="N928" s="16">
        <f t="shared" si="30"/>
        <v>0</v>
      </c>
      <c r="O928" s="29">
        <f>IF(N928=0,0,N928-(IF(Tableau9[[#This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29" spans="1:15" x14ac:dyDescent="0.25">
      <c r="A929" s="58"/>
      <c r="B929" s="59"/>
      <c r="C929" s="59"/>
      <c r="D929" s="65"/>
      <c r="E929" s="59"/>
      <c r="F929" s="59"/>
      <c r="G92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29" s="59"/>
      <c r="I929" s="59"/>
      <c r="J929" s="10" t="str">
        <f t="shared" si="29"/>
        <v/>
      </c>
      <c r="K929" s="59"/>
      <c r="L92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29" s="10">
        <f>IF(Tableau9[[#This Row],[Qté de lait transformé/jour]]=0,0,BDD!H$3*ROUNDUP(Tableau9[[#This Row],[Qté de lait transformé/jour]]*0.00011/BDD!K$3,0))</f>
        <v>0</v>
      </c>
      <c r="N929" s="16">
        <f t="shared" si="30"/>
        <v>0</v>
      </c>
      <c r="O929" s="29">
        <f>IF(N929=0,0,N929-(IF(Tableau9[[#This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0" spans="1:15" x14ac:dyDescent="0.25">
      <c r="A930" s="58"/>
      <c r="B930" s="59"/>
      <c r="C930" s="59"/>
      <c r="D930" s="65"/>
      <c r="E930" s="59"/>
      <c r="F930" s="59"/>
      <c r="G93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0" s="59"/>
      <c r="I930" s="59"/>
      <c r="J930" s="10" t="str">
        <f t="shared" si="29"/>
        <v/>
      </c>
      <c r="K930" s="59"/>
      <c r="L93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0" s="10">
        <f>IF(Tableau9[[#This Row],[Qté de lait transformé/jour]]=0,0,BDD!H$3*ROUNDUP(Tableau9[[#This Row],[Qté de lait transformé/jour]]*0.00011/BDD!K$3,0))</f>
        <v>0</v>
      </c>
      <c r="N930" s="16">
        <f t="shared" si="30"/>
        <v>0</v>
      </c>
      <c r="O930" s="29">
        <f>IF(N930=0,0,N930-(IF(Tableau9[[#This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1" spans="1:15" x14ac:dyDescent="0.25">
      <c r="A931" s="58"/>
      <c r="B931" s="59"/>
      <c r="C931" s="59"/>
      <c r="D931" s="65"/>
      <c r="E931" s="59"/>
      <c r="F931" s="59"/>
      <c r="G93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1" s="59"/>
      <c r="I931" s="59"/>
      <c r="J931" s="10" t="str">
        <f t="shared" si="29"/>
        <v/>
      </c>
      <c r="K931" s="59"/>
      <c r="L93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1" s="10">
        <f>IF(Tableau9[[#This Row],[Qté de lait transformé/jour]]=0,0,BDD!H$3*ROUNDUP(Tableau9[[#This Row],[Qté de lait transformé/jour]]*0.00011/BDD!K$3,0))</f>
        <v>0</v>
      </c>
      <c r="N931" s="16">
        <f t="shared" si="30"/>
        <v>0</v>
      </c>
      <c r="O931" s="29">
        <f>IF(N931=0,0,N931-(IF(Tableau9[[#This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2" spans="1:15" x14ac:dyDescent="0.25">
      <c r="A932" s="58"/>
      <c r="B932" s="59"/>
      <c r="C932" s="59"/>
      <c r="D932" s="65"/>
      <c r="E932" s="59"/>
      <c r="F932" s="59"/>
      <c r="G93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2" s="59"/>
      <c r="I932" s="59"/>
      <c r="J932" s="10" t="str">
        <f t="shared" si="29"/>
        <v/>
      </c>
      <c r="K932" s="59"/>
      <c r="L93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2" s="10">
        <f>IF(Tableau9[[#This Row],[Qté de lait transformé/jour]]=0,0,BDD!H$3*ROUNDUP(Tableau9[[#This Row],[Qté de lait transformé/jour]]*0.00011/BDD!K$3,0))</f>
        <v>0</v>
      </c>
      <c r="N932" s="16">
        <f t="shared" si="30"/>
        <v>0</v>
      </c>
      <c r="O932" s="29">
        <f>IF(N932=0,0,N932-(IF(Tableau9[[#This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3" spans="1:15" x14ac:dyDescent="0.25">
      <c r="A933" s="58"/>
      <c r="B933" s="59"/>
      <c r="C933" s="59"/>
      <c r="D933" s="65"/>
      <c r="E933" s="59"/>
      <c r="F933" s="59"/>
      <c r="G93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3" s="59"/>
      <c r="I933" s="59"/>
      <c r="J933" s="10" t="str">
        <f t="shared" si="29"/>
        <v/>
      </c>
      <c r="K933" s="59"/>
      <c r="L93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3" s="10">
        <f>IF(Tableau9[[#This Row],[Qté de lait transformé/jour]]=0,0,BDD!H$3*ROUNDUP(Tableau9[[#This Row],[Qté de lait transformé/jour]]*0.00011/BDD!K$3,0))</f>
        <v>0</v>
      </c>
      <c r="N933" s="16">
        <f t="shared" si="30"/>
        <v>0</v>
      </c>
      <c r="O933" s="29">
        <f>IF(N933=0,0,N933-(IF(Tableau9[[#This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4" spans="1:15" x14ac:dyDescent="0.25">
      <c r="A934" s="58"/>
      <c r="B934" s="59"/>
      <c r="C934" s="59"/>
      <c r="D934" s="65"/>
      <c r="E934" s="59"/>
      <c r="F934" s="59"/>
      <c r="G93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4" s="59"/>
      <c r="I934" s="59"/>
      <c r="J934" s="10" t="str">
        <f t="shared" si="29"/>
        <v/>
      </c>
      <c r="K934" s="59"/>
      <c r="L93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4" s="10">
        <f>IF(Tableau9[[#This Row],[Qté de lait transformé/jour]]=0,0,BDD!H$3*ROUNDUP(Tableau9[[#This Row],[Qté de lait transformé/jour]]*0.00011/BDD!K$3,0))</f>
        <v>0</v>
      </c>
      <c r="N934" s="16">
        <f t="shared" si="30"/>
        <v>0</v>
      </c>
      <c r="O934" s="29">
        <f>IF(N934=0,0,N934-(IF(Tableau9[[#This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5" spans="1:15" x14ac:dyDescent="0.25">
      <c r="A935" s="58"/>
      <c r="B935" s="59"/>
      <c r="C935" s="59"/>
      <c r="D935" s="65"/>
      <c r="E935" s="59"/>
      <c r="F935" s="59"/>
      <c r="G93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5" s="59"/>
      <c r="I935" s="59"/>
      <c r="J935" s="10" t="str">
        <f t="shared" si="29"/>
        <v/>
      </c>
      <c r="K935" s="59"/>
      <c r="L93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5" s="10">
        <f>IF(Tableau9[[#This Row],[Qté de lait transformé/jour]]=0,0,BDD!H$3*ROUNDUP(Tableau9[[#This Row],[Qté de lait transformé/jour]]*0.00011/BDD!K$3,0))</f>
        <v>0</v>
      </c>
      <c r="N935" s="16">
        <f t="shared" si="30"/>
        <v>0</v>
      </c>
      <c r="O935" s="29">
        <f>IF(N935=0,0,N935-(IF(Tableau9[[#This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6" spans="1:15" x14ac:dyDescent="0.25">
      <c r="A936" s="58"/>
      <c r="B936" s="59"/>
      <c r="C936" s="59"/>
      <c r="D936" s="65"/>
      <c r="E936" s="59"/>
      <c r="F936" s="59"/>
      <c r="G93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6" s="59"/>
      <c r="I936" s="59"/>
      <c r="J936" s="10" t="str">
        <f t="shared" si="29"/>
        <v/>
      </c>
      <c r="K936" s="59"/>
      <c r="L93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6" s="10">
        <f>IF(Tableau9[[#This Row],[Qté de lait transformé/jour]]=0,0,BDD!H$3*ROUNDUP(Tableau9[[#This Row],[Qté de lait transformé/jour]]*0.00011/BDD!K$3,0))</f>
        <v>0</v>
      </c>
      <c r="N936" s="16">
        <f t="shared" si="30"/>
        <v>0</v>
      </c>
      <c r="O936" s="29">
        <f>IF(N936=0,0,N936-(IF(Tableau9[[#This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7" spans="1:15" x14ac:dyDescent="0.25">
      <c r="A937" s="58"/>
      <c r="B937" s="59"/>
      <c r="C937" s="59"/>
      <c r="D937" s="65"/>
      <c r="E937" s="59"/>
      <c r="F937" s="59"/>
      <c r="G93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7" s="59"/>
      <c r="I937" s="59"/>
      <c r="J937" s="10" t="str">
        <f t="shared" si="29"/>
        <v/>
      </c>
      <c r="K937" s="59"/>
      <c r="L93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7" s="10">
        <f>IF(Tableau9[[#This Row],[Qté de lait transformé/jour]]=0,0,BDD!H$3*ROUNDUP(Tableau9[[#This Row],[Qté de lait transformé/jour]]*0.00011/BDD!K$3,0))</f>
        <v>0</v>
      </c>
      <c r="N937" s="16">
        <f t="shared" si="30"/>
        <v>0</v>
      </c>
      <c r="O937" s="29">
        <f>IF(N937=0,0,N937-(IF(Tableau9[[#This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8" spans="1:15" x14ac:dyDescent="0.25">
      <c r="A938" s="58"/>
      <c r="B938" s="59"/>
      <c r="C938" s="59"/>
      <c r="D938" s="65"/>
      <c r="E938" s="59"/>
      <c r="F938" s="59"/>
      <c r="G93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8" s="59"/>
      <c r="I938" s="59"/>
      <c r="J938" s="10" t="str">
        <f t="shared" si="29"/>
        <v/>
      </c>
      <c r="K938" s="59"/>
      <c r="L93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8" s="10">
        <f>IF(Tableau9[[#This Row],[Qté de lait transformé/jour]]=0,0,BDD!H$3*ROUNDUP(Tableau9[[#This Row],[Qté de lait transformé/jour]]*0.00011/BDD!K$3,0))</f>
        <v>0</v>
      </c>
      <c r="N938" s="16">
        <f t="shared" si="30"/>
        <v>0</v>
      </c>
      <c r="O938" s="29">
        <f>IF(N938=0,0,N938-(IF(Tableau9[[#This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39" spans="1:15" x14ac:dyDescent="0.25">
      <c r="A939" s="58"/>
      <c r="B939" s="59"/>
      <c r="C939" s="59"/>
      <c r="D939" s="65"/>
      <c r="E939" s="59"/>
      <c r="F939" s="59"/>
      <c r="G93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39" s="59"/>
      <c r="I939" s="59"/>
      <c r="J939" s="10" t="str">
        <f t="shared" si="29"/>
        <v/>
      </c>
      <c r="K939" s="59"/>
      <c r="L93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39" s="10">
        <f>IF(Tableau9[[#This Row],[Qté de lait transformé/jour]]=0,0,BDD!H$3*ROUNDUP(Tableau9[[#This Row],[Qté de lait transformé/jour]]*0.00011/BDD!K$3,0))</f>
        <v>0</v>
      </c>
      <c r="N939" s="16">
        <f t="shared" si="30"/>
        <v>0</v>
      </c>
      <c r="O939" s="29">
        <f>IF(N939=0,0,N939-(IF(Tableau9[[#This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0" spans="1:15" x14ac:dyDescent="0.25">
      <c r="A940" s="58"/>
      <c r="B940" s="59"/>
      <c r="C940" s="59"/>
      <c r="D940" s="65"/>
      <c r="E940" s="59"/>
      <c r="F940" s="59"/>
      <c r="G94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0" s="59"/>
      <c r="I940" s="59"/>
      <c r="J940" s="10" t="str">
        <f t="shared" si="29"/>
        <v/>
      </c>
      <c r="K940" s="59"/>
      <c r="L94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0" s="10">
        <f>IF(Tableau9[[#This Row],[Qté de lait transformé/jour]]=0,0,BDD!H$3*ROUNDUP(Tableau9[[#This Row],[Qté de lait transformé/jour]]*0.00011/BDD!K$3,0))</f>
        <v>0</v>
      </c>
      <c r="N940" s="16">
        <f t="shared" si="30"/>
        <v>0</v>
      </c>
      <c r="O940" s="29">
        <f>IF(N940=0,0,N940-(IF(Tableau9[[#This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1" spans="1:15" x14ac:dyDescent="0.25">
      <c r="A941" s="58"/>
      <c r="B941" s="59"/>
      <c r="C941" s="59"/>
      <c r="D941" s="65"/>
      <c r="E941" s="59"/>
      <c r="F941" s="59"/>
      <c r="G94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1" s="59"/>
      <c r="I941" s="59"/>
      <c r="J941" s="10" t="str">
        <f t="shared" si="29"/>
        <v/>
      </c>
      <c r="K941" s="59"/>
      <c r="L94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1" s="10">
        <f>IF(Tableau9[[#This Row],[Qté de lait transformé/jour]]=0,0,BDD!H$3*ROUNDUP(Tableau9[[#This Row],[Qté de lait transformé/jour]]*0.00011/BDD!K$3,0))</f>
        <v>0</v>
      </c>
      <c r="N941" s="16">
        <f t="shared" si="30"/>
        <v>0</v>
      </c>
      <c r="O941" s="29">
        <f>IF(N941=0,0,N941-(IF(Tableau9[[#This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2" spans="1:15" x14ac:dyDescent="0.25">
      <c r="A942" s="58"/>
      <c r="B942" s="59"/>
      <c r="C942" s="59"/>
      <c r="D942" s="65"/>
      <c r="E942" s="59"/>
      <c r="F942" s="59"/>
      <c r="G94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2" s="59"/>
      <c r="I942" s="59"/>
      <c r="J942" s="10" t="str">
        <f t="shared" si="29"/>
        <v/>
      </c>
      <c r="K942" s="59"/>
      <c r="L94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2" s="10">
        <f>IF(Tableau9[[#This Row],[Qté de lait transformé/jour]]=0,0,BDD!H$3*ROUNDUP(Tableau9[[#This Row],[Qté de lait transformé/jour]]*0.00011/BDD!K$3,0))</f>
        <v>0</v>
      </c>
      <c r="N942" s="16">
        <f t="shared" si="30"/>
        <v>0</v>
      </c>
      <c r="O942" s="29">
        <f>IF(N942=0,0,N942-(IF(Tableau9[[#This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3" spans="1:15" x14ac:dyDescent="0.25">
      <c r="A943" s="58"/>
      <c r="B943" s="59"/>
      <c r="C943" s="59"/>
      <c r="D943" s="65"/>
      <c r="E943" s="59"/>
      <c r="F943" s="59"/>
      <c r="G94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3" s="59"/>
      <c r="I943" s="59"/>
      <c r="J943" s="10" t="str">
        <f t="shared" si="29"/>
        <v/>
      </c>
      <c r="K943" s="59"/>
      <c r="L94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3" s="10">
        <f>IF(Tableau9[[#This Row],[Qté de lait transformé/jour]]=0,0,BDD!H$3*ROUNDUP(Tableau9[[#This Row],[Qté de lait transformé/jour]]*0.00011/BDD!K$3,0))</f>
        <v>0</v>
      </c>
      <c r="N943" s="16">
        <f t="shared" si="30"/>
        <v>0</v>
      </c>
      <c r="O943" s="29">
        <f>IF(N943=0,0,N943-(IF(Tableau9[[#This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4" spans="1:15" x14ac:dyDescent="0.25">
      <c r="A944" s="58"/>
      <c r="B944" s="59"/>
      <c r="C944" s="59"/>
      <c r="D944" s="65"/>
      <c r="E944" s="59"/>
      <c r="F944" s="59"/>
      <c r="G94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4" s="59"/>
      <c r="I944" s="59"/>
      <c r="J944" s="10" t="str">
        <f t="shared" si="29"/>
        <v/>
      </c>
      <c r="K944" s="59"/>
      <c r="L94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4" s="10">
        <f>IF(Tableau9[[#This Row],[Qté de lait transformé/jour]]=0,0,BDD!H$3*ROUNDUP(Tableau9[[#This Row],[Qté de lait transformé/jour]]*0.00011/BDD!K$3,0))</f>
        <v>0</v>
      </c>
      <c r="N944" s="16">
        <f t="shared" si="30"/>
        <v>0</v>
      </c>
      <c r="O944" s="29">
        <f>IF(N944=0,0,N944-(IF(Tableau9[[#This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5" spans="1:15" x14ac:dyDescent="0.25">
      <c r="A945" s="58"/>
      <c r="B945" s="59"/>
      <c r="C945" s="59"/>
      <c r="D945" s="65"/>
      <c r="E945" s="59"/>
      <c r="F945" s="59"/>
      <c r="G94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5" s="59"/>
      <c r="I945" s="59"/>
      <c r="J945" s="10" t="str">
        <f t="shared" si="29"/>
        <v/>
      </c>
      <c r="K945" s="59"/>
      <c r="L94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5" s="10">
        <f>IF(Tableau9[[#This Row],[Qté de lait transformé/jour]]=0,0,BDD!H$3*ROUNDUP(Tableau9[[#This Row],[Qté de lait transformé/jour]]*0.00011/BDD!K$3,0))</f>
        <v>0</v>
      </c>
      <c r="N945" s="16">
        <f t="shared" si="30"/>
        <v>0</v>
      </c>
      <c r="O945" s="29">
        <f>IF(N945=0,0,N945-(IF(Tableau9[[#This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6" spans="1:15" x14ac:dyDescent="0.25">
      <c r="A946" s="58"/>
      <c r="B946" s="59"/>
      <c r="C946" s="59"/>
      <c r="D946" s="65"/>
      <c r="E946" s="59"/>
      <c r="F946" s="59"/>
      <c r="G94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6" s="59"/>
      <c r="I946" s="59"/>
      <c r="J946" s="10" t="str">
        <f t="shared" si="29"/>
        <v/>
      </c>
      <c r="K946" s="59"/>
      <c r="L94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6" s="10">
        <f>IF(Tableau9[[#This Row],[Qté de lait transformé/jour]]=0,0,BDD!H$3*ROUNDUP(Tableau9[[#This Row],[Qté de lait transformé/jour]]*0.00011/BDD!K$3,0))</f>
        <v>0</v>
      </c>
      <c r="N946" s="16">
        <f t="shared" si="30"/>
        <v>0</v>
      </c>
      <c r="O946" s="29">
        <f>IF(N946=0,0,N946-(IF(Tableau9[[#This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7" spans="1:15" x14ac:dyDescent="0.25">
      <c r="A947" s="58"/>
      <c r="B947" s="59"/>
      <c r="C947" s="59"/>
      <c r="D947" s="65"/>
      <c r="E947" s="59"/>
      <c r="F947" s="59"/>
      <c r="G94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7" s="59"/>
      <c r="I947" s="59"/>
      <c r="J947" s="10" t="str">
        <f t="shared" si="29"/>
        <v/>
      </c>
      <c r="K947" s="59"/>
      <c r="L94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7" s="10">
        <f>IF(Tableau9[[#This Row],[Qté de lait transformé/jour]]=0,0,BDD!H$3*ROUNDUP(Tableau9[[#This Row],[Qté de lait transformé/jour]]*0.00011/BDD!K$3,0))</f>
        <v>0</v>
      </c>
      <c r="N947" s="16">
        <f t="shared" si="30"/>
        <v>0</v>
      </c>
      <c r="O947" s="29">
        <f>IF(N947=0,0,N947-(IF(Tableau9[[#This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8" spans="1:15" x14ac:dyDescent="0.25">
      <c r="A948" s="58"/>
      <c r="B948" s="59"/>
      <c r="C948" s="59"/>
      <c r="D948" s="65"/>
      <c r="E948" s="59"/>
      <c r="F948" s="59"/>
      <c r="G94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8" s="59"/>
      <c r="I948" s="59"/>
      <c r="J948" s="10" t="str">
        <f t="shared" si="29"/>
        <v/>
      </c>
      <c r="K948" s="59"/>
      <c r="L94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8" s="10">
        <f>IF(Tableau9[[#This Row],[Qté de lait transformé/jour]]=0,0,BDD!H$3*ROUNDUP(Tableau9[[#This Row],[Qté de lait transformé/jour]]*0.00011/BDD!K$3,0))</f>
        <v>0</v>
      </c>
      <c r="N948" s="16">
        <f t="shared" si="30"/>
        <v>0</v>
      </c>
      <c r="O948" s="29">
        <f>IF(N948=0,0,N948-(IF(Tableau9[[#This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49" spans="1:15" x14ac:dyDescent="0.25">
      <c r="A949" s="58"/>
      <c r="B949" s="59"/>
      <c r="C949" s="59"/>
      <c r="D949" s="65"/>
      <c r="E949" s="59"/>
      <c r="F949" s="59"/>
      <c r="G94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49" s="59"/>
      <c r="I949" s="59"/>
      <c r="J949" s="10" t="str">
        <f t="shared" si="29"/>
        <v/>
      </c>
      <c r="K949" s="59"/>
      <c r="L94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49" s="10">
        <f>IF(Tableau9[[#This Row],[Qté de lait transformé/jour]]=0,0,BDD!H$3*ROUNDUP(Tableau9[[#This Row],[Qté de lait transformé/jour]]*0.00011/BDD!K$3,0))</f>
        <v>0</v>
      </c>
      <c r="N949" s="16">
        <f t="shared" si="30"/>
        <v>0</v>
      </c>
      <c r="O949" s="29">
        <f>IF(N949=0,0,N949-(IF(Tableau9[[#This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0" spans="1:15" x14ac:dyDescent="0.25">
      <c r="A950" s="58"/>
      <c r="B950" s="59"/>
      <c r="C950" s="59"/>
      <c r="D950" s="65"/>
      <c r="E950" s="59"/>
      <c r="F950" s="59"/>
      <c r="G95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0" s="59"/>
      <c r="I950" s="59"/>
      <c r="J950" s="10" t="str">
        <f t="shared" si="29"/>
        <v/>
      </c>
      <c r="K950" s="59"/>
      <c r="L95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0" s="10">
        <f>IF(Tableau9[[#This Row],[Qté de lait transformé/jour]]=0,0,BDD!H$3*ROUNDUP(Tableau9[[#This Row],[Qté de lait transformé/jour]]*0.00011/BDD!K$3,0))</f>
        <v>0</v>
      </c>
      <c r="N950" s="16">
        <f t="shared" si="30"/>
        <v>0</v>
      </c>
      <c r="O950" s="29">
        <f>IF(N950=0,0,N950-(IF(Tableau9[[#This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1" spans="1:15" x14ac:dyDescent="0.25">
      <c r="A951" s="58"/>
      <c r="B951" s="59"/>
      <c r="C951" s="59"/>
      <c r="D951" s="65"/>
      <c r="E951" s="59"/>
      <c r="F951" s="59"/>
      <c r="G95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1" s="59"/>
      <c r="I951" s="59"/>
      <c r="J951" s="10" t="str">
        <f t="shared" si="29"/>
        <v/>
      </c>
      <c r="K951" s="59"/>
      <c r="L95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1" s="10">
        <f>IF(Tableau9[[#This Row],[Qté de lait transformé/jour]]=0,0,BDD!H$3*ROUNDUP(Tableau9[[#This Row],[Qté de lait transformé/jour]]*0.00011/BDD!K$3,0))</f>
        <v>0</v>
      </c>
      <c r="N951" s="16">
        <f t="shared" si="30"/>
        <v>0</v>
      </c>
      <c r="O951" s="29">
        <f>IF(N951=0,0,N951-(IF(Tableau9[[#This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2" spans="1:15" x14ac:dyDescent="0.25">
      <c r="A952" s="58"/>
      <c r="B952" s="59"/>
      <c r="C952" s="59"/>
      <c r="D952" s="65"/>
      <c r="E952" s="59"/>
      <c r="F952" s="59"/>
      <c r="G95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2" s="59"/>
      <c r="I952" s="59"/>
      <c r="J952" s="10" t="str">
        <f t="shared" si="29"/>
        <v/>
      </c>
      <c r="K952" s="59"/>
      <c r="L95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2" s="10">
        <f>IF(Tableau9[[#This Row],[Qté de lait transformé/jour]]=0,0,BDD!H$3*ROUNDUP(Tableau9[[#This Row],[Qté de lait transformé/jour]]*0.00011/BDD!K$3,0))</f>
        <v>0</v>
      </c>
      <c r="N952" s="16">
        <f t="shared" si="30"/>
        <v>0</v>
      </c>
      <c r="O952" s="29">
        <f>IF(N952=0,0,N952-(IF(Tableau9[[#This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3" spans="1:15" x14ac:dyDescent="0.25">
      <c r="A953" s="58"/>
      <c r="B953" s="59"/>
      <c r="C953" s="59"/>
      <c r="D953" s="65"/>
      <c r="E953" s="59"/>
      <c r="F953" s="59"/>
      <c r="G95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3" s="59"/>
      <c r="I953" s="59"/>
      <c r="J953" s="10" t="str">
        <f t="shared" si="29"/>
        <v/>
      </c>
      <c r="K953" s="59"/>
      <c r="L95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3" s="10">
        <f>IF(Tableau9[[#This Row],[Qté de lait transformé/jour]]=0,0,BDD!H$3*ROUNDUP(Tableau9[[#This Row],[Qté de lait transformé/jour]]*0.00011/BDD!K$3,0))</f>
        <v>0</v>
      </c>
      <c r="N953" s="16">
        <f t="shared" si="30"/>
        <v>0</v>
      </c>
      <c r="O953" s="29">
        <f>IF(N953=0,0,N953-(IF(Tableau9[[#This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4" spans="1:15" x14ac:dyDescent="0.25">
      <c r="A954" s="58"/>
      <c r="B954" s="59"/>
      <c r="C954" s="59"/>
      <c r="D954" s="65"/>
      <c r="E954" s="59"/>
      <c r="F954" s="59"/>
      <c r="G95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4" s="59"/>
      <c r="I954" s="59"/>
      <c r="J954" s="10" t="str">
        <f t="shared" si="29"/>
        <v/>
      </c>
      <c r="K954" s="59"/>
      <c r="L95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4" s="10">
        <f>IF(Tableau9[[#This Row],[Qté de lait transformé/jour]]=0,0,BDD!H$3*ROUNDUP(Tableau9[[#This Row],[Qté de lait transformé/jour]]*0.00011/BDD!K$3,0))</f>
        <v>0</v>
      </c>
      <c r="N954" s="16">
        <f t="shared" si="30"/>
        <v>0</v>
      </c>
      <c r="O954" s="29">
        <f>IF(N954=0,0,N954-(IF(Tableau9[[#This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5" spans="1:15" x14ac:dyDescent="0.25">
      <c r="A955" s="58"/>
      <c r="B955" s="59"/>
      <c r="C955" s="59"/>
      <c r="D955" s="65"/>
      <c r="E955" s="59"/>
      <c r="F955" s="59"/>
      <c r="G95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5" s="59"/>
      <c r="I955" s="59"/>
      <c r="J955" s="10" t="str">
        <f t="shared" si="29"/>
        <v/>
      </c>
      <c r="K955" s="59"/>
      <c r="L95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5" s="10">
        <f>IF(Tableau9[[#This Row],[Qté de lait transformé/jour]]=0,0,BDD!H$3*ROUNDUP(Tableau9[[#This Row],[Qté de lait transformé/jour]]*0.00011/BDD!K$3,0))</f>
        <v>0</v>
      </c>
      <c r="N955" s="16">
        <f t="shared" si="30"/>
        <v>0</v>
      </c>
      <c r="O955" s="29">
        <f>IF(N955=0,0,N955-(IF(Tableau9[[#This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6" spans="1:15" x14ac:dyDescent="0.25">
      <c r="A956" s="58"/>
      <c r="B956" s="59"/>
      <c r="C956" s="59"/>
      <c r="D956" s="65"/>
      <c r="E956" s="59"/>
      <c r="F956" s="59"/>
      <c r="G95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6" s="59"/>
      <c r="I956" s="59"/>
      <c r="J956" s="10" t="str">
        <f t="shared" si="29"/>
        <v/>
      </c>
      <c r="K956" s="59"/>
      <c r="L95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6" s="10">
        <f>IF(Tableau9[[#This Row],[Qté de lait transformé/jour]]=0,0,BDD!H$3*ROUNDUP(Tableau9[[#This Row],[Qté de lait transformé/jour]]*0.00011/BDD!K$3,0))</f>
        <v>0</v>
      </c>
      <c r="N956" s="16">
        <f t="shared" si="30"/>
        <v>0</v>
      </c>
      <c r="O956" s="29">
        <f>IF(N956=0,0,N956-(IF(Tableau9[[#This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7" spans="1:15" x14ac:dyDescent="0.25">
      <c r="A957" s="58"/>
      <c r="B957" s="59"/>
      <c r="C957" s="59"/>
      <c r="D957" s="65"/>
      <c r="E957" s="59"/>
      <c r="F957" s="59"/>
      <c r="G95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7" s="59"/>
      <c r="I957" s="59"/>
      <c r="J957" s="10" t="str">
        <f t="shared" si="29"/>
        <v/>
      </c>
      <c r="K957" s="59"/>
      <c r="L95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7" s="10">
        <f>IF(Tableau9[[#This Row],[Qté de lait transformé/jour]]=0,0,BDD!H$3*ROUNDUP(Tableau9[[#This Row],[Qté de lait transformé/jour]]*0.00011/BDD!K$3,0))</f>
        <v>0</v>
      </c>
      <c r="N957" s="16">
        <f t="shared" si="30"/>
        <v>0</v>
      </c>
      <c r="O957" s="29">
        <f>IF(N957=0,0,N957-(IF(Tableau9[[#This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8" spans="1:15" x14ac:dyDescent="0.25">
      <c r="A958" s="58"/>
      <c r="B958" s="59"/>
      <c r="C958" s="59"/>
      <c r="D958" s="65"/>
      <c r="E958" s="59"/>
      <c r="F958" s="59"/>
      <c r="G95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8" s="59"/>
      <c r="I958" s="59"/>
      <c r="J958" s="10" t="str">
        <f t="shared" si="29"/>
        <v/>
      </c>
      <c r="K958" s="59"/>
      <c r="L95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8" s="10">
        <f>IF(Tableau9[[#This Row],[Qté de lait transformé/jour]]=0,0,BDD!H$3*ROUNDUP(Tableau9[[#This Row],[Qté de lait transformé/jour]]*0.00011/BDD!K$3,0))</f>
        <v>0</v>
      </c>
      <c r="N958" s="16">
        <f t="shared" si="30"/>
        <v>0</v>
      </c>
      <c r="O958" s="29">
        <f>IF(N958=0,0,N958-(IF(Tableau9[[#This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59" spans="1:15" x14ac:dyDescent="0.25">
      <c r="A959" s="58"/>
      <c r="B959" s="59"/>
      <c r="C959" s="59"/>
      <c r="D959" s="65"/>
      <c r="E959" s="59"/>
      <c r="F959" s="59"/>
      <c r="G95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59" s="59"/>
      <c r="I959" s="59"/>
      <c r="J959" s="10" t="str">
        <f t="shared" si="29"/>
        <v/>
      </c>
      <c r="K959" s="59"/>
      <c r="L95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59" s="10">
        <f>IF(Tableau9[[#This Row],[Qté de lait transformé/jour]]=0,0,BDD!H$3*ROUNDUP(Tableau9[[#This Row],[Qté de lait transformé/jour]]*0.00011/BDD!K$3,0))</f>
        <v>0</v>
      </c>
      <c r="N959" s="16">
        <f t="shared" si="30"/>
        <v>0</v>
      </c>
      <c r="O959" s="29">
        <f>IF(N959=0,0,N959-(IF(Tableau9[[#This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0" spans="1:15" x14ac:dyDescent="0.25">
      <c r="A960" s="58"/>
      <c r="B960" s="59"/>
      <c r="C960" s="59"/>
      <c r="D960" s="65"/>
      <c r="E960" s="59"/>
      <c r="F960" s="59"/>
      <c r="G96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0" s="59"/>
      <c r="I960" s="59"/>
      <c r="J960" s="10" t="str">
        <f t="shared" si="29"/>
        <v/>
      </c>
      <c r="K960" s="59"/>
      <c r="L96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0" s="10">
        <f>IF(Tableau9[[#This Row],[Qté de lait transformé/jour]]=0,0,BDD!H$3*ROUNDUP(Tableau9[[#This Row],[Qté de lait transformé/jour]]*0.00011/BDD!K$3,0))</f>
        <v>0</v>
      </c>
      <c r="N960" s="16">
        <f t="shared" si="30"/>
        <v>0</v>
      </c>
      <c r="O960" s="29">
        <f>IF(N960=0,0,N960-(IF(Tableau9[[#This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1" spans="1:15" x14ac:dyDescent="0.25">
      <c r="A961" s="58"/>
      <c r="B961" s="59"/>
      <c r="C961" s="59"/>
      <c r="D961" s="65"/>
      <c r="E961" s="59"/>
      <c r="F961" s="59"/>
      <c r="G96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1" s="59"/>
      <c r="I961" s="59"/>
      <c r="J961" s="10" t="str">
        <f t="shared" si="29"/>
        <v/>
      </c>
      <c r="K961" s="59"/>
      <c r="L96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1" s="10">
        <f>IF(Tableau9[[#This Row],[Qté de lait transformé/jour]]=0,0,BDD!H$3*ROUNDUP(Tableau9[[#This Row],[Qté de lait transformé/jour]]*0.00011/BDD!K$3,0))</f>
        <v>0</v>
      </c>
      <c r="N961" s="16">
        <f t="shared" si="30"/>
        <v>0</v>
      </c>
      <c r="O961" s="29">
        <f>IF(N961=0,0,N961-(IF(Tableau9[[#This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2" spans="1:15" x14ac:dyDescent="0.25">
      <c r="A962" s="58"/>
      <c r="B962" s="59"/>
      <c r="C962" s="59"/>
      <c r="D962" s="65"/>
      <c r="E962" s="59"/>
      <c r="F962" s="59"/>
      <c r="G96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2" s="59"/>
      <c r="I962" s="59"/>
      <c r="J962" s="10" t="str">
        <f t="shared" si="29"/>
        <v/>
      </c>
      <c r="K962" s="59"/>
      <c r="L96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2" s="10">
        <f>IF(Tableau9[[#This Row],[Qté de lait transformé/jour]]=0,0,BDD!H$3*ROUNDUP(Tableau9[[#This Row],[Qté de lait transformé/jour]]*0.00011/BDD!K$3,0))</f>
        <v>0</v>
      </c>
      <c r="N962" s="16">
        <f t="shared" si="30"/>
        <v>0</v>
      </c>
      <c r="O962" s="29">
        <f>IF(N962=0,0,N962-(IF(Tableau9[[#This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3" spans="1:15" x14ac:dyDescent="0.25">
      <c r="A963" s="58"/>
      <c r="B963" s="59"/>
      <c r="C963" s="59"/>
      <c r="D963" s="65"/>
      <c r="E963" s="59"/>
      <c r="F963" s="59"/>
      <c r="G96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3" s="59"/>
      <c r="I963" s="59"/>
      <c r="J963" s="10" t="str">
        <f t="shared" si="29"/>
        <v/>
      </c>
      <c r="K963" s="59"/>
      <c r="L96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3" s="10">
        <f>IF(Tableau9[[#This Row],[Qté de lait transformé/jour]]=0,0,BDD!H$3*ROUNDUP(Tableau9[[#This Row],[Qté de lait transformé/jour]]*0.00011/BDD!K$3,0))</f>
        <v>0</v>
      </c>
      <c r="N963" s="16">
        <f t="shared" si="30"/>
        <v>0</v>
      </c>
      <c r="O963" s="29">
        <f>IF(N963=0,0,N963-(IF(Tableau9[[#This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4" spans="1:15" x14ac:dyDescent="0.25">
      <c r="A964" s="58"/>
      <c r="B964" s="59"/>
      <c r="C964" s="59"/>
      <c r="D964" s="65"/>
      <c r="E964" s="59"/>
      <c r="F964" s="59"/>
      <c r="G96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4" s="59"/>
      <c r="I964" s="59"/>
      <c r="J964" s="10" t="str">
        <f t="shared" si="29"/>
        <v/>
      </c>
      <c r="K964" s="59"/>
      <c r="L96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4" s="10">
        <f>IF(Tableau9[[#This Row],[Qté de lait transformé/jour]]=0,0,BDD!H$3*ROUNDUP(Tableau9[[#This Row],[Qté de lait transformé/jour]]*0.00011/BDD!K$3,0))</f>
        <v>0</v>
      </c>
      <c r="N964" s="16">
        <f t="shared" si="30"/>
        <v>0</v>
      </c>
      <c r="O964" s="29">
        <f>IF(N964=0,0,N964-(IF(Tableau9[[#This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5" spans="1:15" x14ac:dyDescent="0.25">
      <c r="A965" s="58"/>
      <c r="B965" s="59"/>
      <c r="C965" s="59"/>
      <c r="D965" s="65"/>
      <c r="E965" s="59"/>
      <c r="F965" s="59"/>
      <c r="G96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5" s="59"/>
      <c r="I965" s="59"/>
      <c r="J965" s="10" t="str">
        <f t="shared" si="29"/>
        <v/>
      </c>
      <c r="K965" s="59"/>
      <c r="L96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5" s="10">
        <f>IF(Tableau9[[#This Row],[Qté de lait transformé/jour]]=0,0,BDD!H$3*ROUNDUP(Tableau9[[#This Row],[Qté de lait transformé/jour]]*0.00011/BDD!K$3,0))</f>
        <v>0</v>
      </c>
      <c r="N965" s="16">
        <f t="shared" si="30"/>
        <v>0</v>
      </c>
      <c r="O965" s="29">
        <f>IF(N965=0,0,N965-(IF(Tableau9[[#This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6" spans="1:15" x14ac:dyDescent="0.25">
      <c r="A966" s="58"/>
      <c r="B966" s="59"/>
      <c r="C966" s="59"/>
      <c r="D966" s="65"/>
      <c r="E966" s="59"/>
      <c r="F966" s="59"/>
      <c r="G96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6" s="59"/>
      <c r="I966" s="59"/>
      <c r="J966" s="10" t="str">
        <f t="shared" si="29"/>
        <v/>
      </c>
      <c r="K966" s="59"/>
      <c r="L96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6" s="10">
        <f>IF(Tableau9[[#This Row],[Qté de lait transformé/jour]]=0,0,BDD!H$3*ROUNDUP(Tableau9[[#This Row],[Qté de lait transformé/jour]]*0.00011/BDD!K$3,0))</f>
        <v>0</v>
      </c>
      <c r="N966" s="16">
        <f t="shared" si="30"/>
        <v>0</v>
      </c>
      <c r="O966" s="29">
        <f>IF(N966=0,0,N966-(IF(Tableau9[[#This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7" spans="1:15" x14ac:dyDescent="0.25">
      <c r="A967" s="58"/>
      <c r="B967" s="59"/>
      <c r="C967" s="59"/>
      <c r="D967" s="65"/>
      <c r="E967" s="59"/>
      <c r="F967" s="59"/>
      <c r="G96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7" s="59"/>
      <c r="I967" s="59"/>
      <c r="J967" s="10" t="str">
        <f t="shared" si="29"/>
        <v/>
      </c>
      <c r="K967" s="59"/>
      <c r="L96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7" s="10">
        <f>IF(Tableau9[[#This Row],[Qté de lait transformé/jour]]=0,0,BDD!H$3*ROUNDUP(Tableau9[[#This Row],[Qté de lait transformé/jour]]*0.00011/BDD!K$3,0))</f>
        <v>0</v>
      </c>
      <c r="N967" s="16">
        <f t="shared" si="30"/>
        <v>0</v>
      </c>
      <c r="O967" s="29">
        <f>IF(N967=0,0,N967-(IF(Tableau9[[#This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8" spans="1:15" x14ac:dyDescent="0.25">
      <c r="A968" s="58"/>
      <c r="B968" s="59"/>
      <c r="C968" s="59"/>
      <c r="D968" s="65"/>
      <c r="E968" s="59"/>
      <c r="F968" s="59"/>
      <c r="G96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8" s="59"/>
      <c r="I968" s="59"/>
      <c r="J968" s="10" t="str">
        <f t="shared" si="29"/>
        <v/>
      </c>
      <c r="K968" s="59"/>
      <c r="L96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8" s="10">
        <f>IF(Tableau9[[#This Row],[Qté de lait transformé/jour]]=0,0,BDD!H$3*ROUNDUP(Tableau9[[#This Row],[Qté de lait transformé/jour]]*0.00011/BDD!K$3,0))</f>
        <v>0</v>
      </c>
      <c r="N968" s="16">
        <f t="shared" si="30"/>
        <v>0</v>
      </c>
      <c r="O968" s="29">
        <f>IF(N968=0,0,N968-(IF(Tableau9[[#This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69" spans="1:15" x14ac:dyDescent="0.25">
      <c r="A969" s="58"/>
      <c r="B969" s="59"/>
      <c r="C969" s="59"/>
      <c r="D969" s="65"/>
      <c r="E969" s="59"/>
      <c r="F969" s="59"/>
      <c r="G96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69" s="59"/>
      <c r="I969" s="59"/>
      <c r="J969" s="10" t="str">
        <f t="shared" si="29"/>
        <v/>
      </c>
      <c r="K969" s="59"/>
      <c r="L96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69" s="10">
        <f>IF(Tableau9[[#This Row],[Qté de lait transformé/jour]]=0,0,BDD!H$3*ROUNDUP(Tableau9[[#This Row],[Qté de lait transformé/jour]]*0.00011/BDD!K$3,0))</f>
        <v>0</v>
      </c>
      <c r="N969" s="16">
        <f t="shared" si="30"/>
        <v>0</v>
      </c>
      <c r="O969" s="29">
        <f>IF(N969=0,0,N969-(IF(Tableau9[[#This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0" spans="1:15" x14ac:dyDescent="0.25">
      <c r="A970" s="58"/>
      <c r="B970" s="59"/>
      <c r="C970" s="59"/>
      <c r="D970" s="65"/>
      <c r="E970" s="59"/>
      <c r="F970" s="59"/>
      <c r="G97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0" s="59"/>
      <c r="I970" s="59"/>
      <c r="J970" s="10" t="str">
        <f t="shared" si="29"/>
        <v/>
      </c>
      <c r="K970" s="59"/>
      <c r="L97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0" s="10">
        <f>IF(Tableau9[[#This Row],[Qté de lait transformé/jour]]=0,0,BDD!H$3*ROUNDUP(Tableau9[[#This Row],[Qté de lait transformé/jour]]*0.00011/BDD!K$3,0))</f>
        <v>0</v>
      </c>
      <c r="N970" s="16">
        <f t="shared" si="30"/>
        <v>0</v>
      </c>
      <c r="O970" s="29">
        <f>IF(N970=0,0,N970-(IF(Tableau9[[#This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1" spans="1:15" x14ac:dyDescent="0.25">
      <c r="A971" s="58"/>
      <c r="B971" s="59"/>
      <c r="C971" s="59"/>
      <c r="D971" s="65"/>
      <c r="E971" s="59"/>
      <c r="F971" s="59"/>
      <c r="G97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1" s="59"/>
      <c r="I971" s="59"/>
      <c r="J971" s="10" t="str">
        <f t="shared" si="29"/>
        <v/>
      </c>
      <c r="K971" s="59"/>
      <c r="L97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1" s="10">
        <f>IF(Tableau9[[#This Row],[Qté de lait transformé/jour]]=0,0,BDD!H$3*ROUNDUP(Tableau9[[#This Row],[Qté de lait transformé/jour]]*0.00011/BDD!K$3,0))</f>
        <v>0</v>
      </c>
      <c r="N971" s="16">
        <f t="shared" si="30"/>
        <v>0</v>
      </c>
      <c r="O971" s="29">
        <f>IF(N971=0,0,N971-(IF(Tableau9[[#This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2" spans="1:15" x14ac:dyDescent="0.25">
      <c r="A972" s="58"/>
      <c r="B972" s="59"/>
      <c r="C972" s="59"/>
      <c r="D972" s="65"/>
      <c r="E972" s="59"/>
      <c r="F972" s="59"/>
      <c r="G97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2" s="59"/>
      <c r="I972" s="59"/>
      <c r="J972" s="10" t="str">
        <f t="shared" si="29"/>
        <v/>
      </c>
      <c r="K972" s="59"/>
      <c r="L97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2" s="10">
        <f>IF(Tableau9[[#This Row],[Qté de lait transformé/jour]]=0,0,BDD!H$3*ROUNDUP(Tableau9[[#This Row],[Qté de lait transformé/jour]]*0.00011/BDD!K$3,0))</f>
        <v>0</v>
      </c>
      <c r="N972" s="16">
        <f t="shared" si="30"/>
        <v>0</v>
      </c>
      <c r="O972" s="29">
        <f>IF(N972=0,0,N972-(IF(Tableau9[[#This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3" spans="1:15" x14ac:dyDescent="0.25">
      <c r="A973" s="58"/>
      <c r="B973" s="59"/>
      <c r="C973" s="59"/>
      <c r="D973" s="65"/>
      <c r="E973" s="59"/>
      <c r="F973" s="59"/>
      <c r="G97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3" s="59"/>
      <c r="I973" s="59"/>
      <c r="J973" s="10" t="str">
        <f t="shared" ref="J973:J998" si="31">IF(IF(C973="",0,IF(C973="yaourt",H973,IF(OR(C973="poudre de lait",C973="fromage"),H973/0.1,IF(OR(C973="lait UHT",C973="lait pasteurisé"),H973*0.9,""))))=0,"",ROUND((IF(C973="yaourt",H973,IF(OR(C973="poudre de lait",C973="fromage"),H973/0.1,IF(OR(C973="lait UHT",C973="lait pasteurisé"),H973*0.9,"")))/E973),2))</f>
        <v/>
      </c>
      <c r="K973" s="59"/>
      <c r="L97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3" s="10">
        <f>IF(Tableau9[[#This Row],[Qté de lait transformé/jour]]=0,0,BDD!H$3*ROUNDUP(Tableau9[[#This Row],[Qté de lait transformé/jour]]*0.00011/BDD!K$3,0))</f>
        <v>0</v>
      </c>
      <c r="N973" s="16">
        <f t="shared" si="30"/>
        <v>0</v>
      </c>
      <c r="O973" s="29">
        <f>IF(N973=0,0,N973-(IF(Tableau9[[#This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4" spans="1:15" x14ac:dyDescent="0.25">
      <c r="A974" s="58"/>
      <c r="B974" s="59"/>
      <c r="C974" s="59"/>
      <c r="D974" s="65"/>
      <c r="E974" s="59"/>
      <c r="F974" s="59"/>
      <c r="G97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4" s="59"/>
      <c r="I974" s="59"/>
      <c r="J974" s="10" t="str">
        <f t="shared" si="31"/>
        <v/>
      </c>
      <c r="K974" s="59"/>
      <c r="L97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4" s="10">
        <f>IF(Tableau9[[#This Row],[Qté de lait transformé/jour]]=0,0,BDD!H$3*ROUNDUP(Tableau9[[#This Row],[Qté de lait transformé/jour]]*0.00011/BDD!K$3,0))</f>
        <v>0</v>
      </c>
      <c r="N974" s="16">
        <f t="shared" ref="N974:N998" si="32">IF(I974="",0,H974*I974)</f>
        <v>0</v>
      </c>
      <c r="O974" s="29">
        <f>IF(N974=0,0,N974-(IF(Tableau9[[#This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5" spans="1:15" x14ac:dyDescent="0.25">
      <c r="A975" s="58"/>
      <c r="B975" s="59"/>
      <c r="C975" s="59"/>
      <c r="D975" s="65"/>
      <c r="E975" s="59"/>
      <c r="F975" s="59"/>
      <c r="G97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5" s="59"/>
      <c r="I975" s="59"/>
      <c r="J975" s="10" t="str">
        <f t="shared" si="31"/>
        <v/>
      </c>
      <c r="K975" s="59"/>
      <c r="L97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5" s="10">
        <f>IF(Tableau9[[#This Row],[Qté de lait transformé/jour]]=0,0,BDD!H$3*ROUNDUP(Tableau9[[#This Row],[Qté de lait transformé/jour]]*0.00011/BDD!K$3,0))</f>
        <v>0</v>
      </c>
      <c r="N975" s="16">
        <f t="shared" si="32"/>
        <v>0</v>
      </c>
      <c r="O975" s="29">
        <f>IF(N975=0,0,N975-(IF(Tableau9[[#This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6" spans="1:15" x14ac:dyDescent="0.25">
      <c r="A976" s="58"/>
      <c r="B976" s="59"/>
      <c r="C976" s="59"/>
      <c r="D976" s="65"/>
      <c r="E976" s="59"/>
      <c r="F976" s="59"/>
      <c r="G97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6" s="59"/>
      <c r="I976" s="59"/>
      <c r="J976" s="10" t="str">
        <f t="shared" si="31"/>
        <v/>
      </c>
      <c r="K976" s="59"/>
      <c r="L97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6" s="10">
        <f>IF(Tableau9[[#This Row],[Qté de lait transformé/jour]]=0,0,BDD!H$3*ROUNDUP(Tableau9[[#This Row],[Qté de lait transformé/jour]]*0.00011/BDD!K$3,0))</f>
        <v>0</v>
      </c>
      <c r="N976" s="16">
        <f t="shared" si="32"/>
        <v>0</v>
      </c>
      <c r="O976" s="29">
        <f>IF(N976=0,0,N976-(IF(Tableau9[[#This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7" spans="1:15" x14ac:dyDescent="0.25">
      <c r="A977" s="58"/>
      <c r="B977" s="59"/>
      <c r="C977" s="59"/>
      <c r="D977" s="65"/>
      <c r="E977" s="59"/>
      <c r="F977" s="59"/>
      <c r="G97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7" s="59"/>
      <c r="I977" s="59"/>
      <c r="J977" s="10" t="str">
        <f t="shared" si="31"/>
        <v/>
      </c>
      <c r="K977" s="59"/>
      <c r="L97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7" s="10">
        <f>IF(Tableau9[[#This Row],[Qté de lait transformé/jour]]=0,0,BDD!H$3*ROUNDUP(Tableau9[[#This Row],[Qté de lait transformé/jour]]*0.00011/BDD!K$3,0))</f>
        <v>0</v>
      </c>
      <c r="N977" s="16">
        <f t="shared" si="32"/>
        <v>0</v>
      </c>
      <c r="O977" s="29">
        <f>IF(N977=0,0,N977-(IF(Tableau9[[#This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8" spans="1:15" x14ac:dyDescent="0.25">
      <c r="A978" s="58"/>
      <c r="B978" s="59"/>
      <c r="C978" s="59"/>
      <c r="D978" s="65"/>
      <c r="E978" s="59"/>
      <c r="F978" s="59"/>
      <c r="G97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8" s="59"/>
      <c r="I978" s="59"/>
      <c r="J978" s="10" t="str">
        <f t="shared" si="31"/>
        <v/>
      </c>
      <c r="K978" s="59"/>
      <c r="L97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8" s="10">
        <f>IF(Tableau9[[#This Row],[Qté de lait transformé/jour]]=0,0,BDD!H$3*ROUNDUP(Tableau9[[#This Row],[Qté de lait transformé/jour]]*0.00011/BDD!K$3,0))</f>
        <v>0</v>
      </c>
      <c r="N978" s="16">
        <f t="shared" si="32"/>
        <v>0</v>
      </c>
      <c r="O978" s="29">
        <f>IF(N978=0,0,N978-(IF(Tableau9[[#This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79" spans="1:15" x14ac:dyDescent="0.25">
      <c r="A979" s="58"/>
      <c r="B979" s="59"/>
      <c r="C979" s="59"/>
      <c r="D979" s="65"/>
      <c r="E979" s="59"/>
      <c r="F979" s="59"/>
      <c r="G97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79" s="59"/>
      <c r="I979" s="59"/>
      <c r="J979" s="10" t="str">
        <f t="shared" si="31"/>
        <v/>
      </c>
      <c r="K979" s="59"/>
      <c r="L97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79" s="10">
        <f>IF(Tableau9[[#This Row],[Qté de lait transformé/jour]]=0,0,BDD!H$3*ROUNDUP(Tableau9[[#This Row],[Qté de lait transformé/jour]]*0.00011/BDD!K$3,0))</f>
        <v>0</v>
      </c>
      <c r="N979" s="16">
        <f t="shared" si="32"/>
        <v>0</v>
      </c>
      <c r="O979" s="29">
        <f>IF(N979=0,0,N979-(IF(Tableau9[[#This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0" spans="1:15" x14ac:dyDescent="0.25">
      <c r="A980" s="58"/>
      <c r="B980" s="59"/>
      <c r="C980" s="59"/>
      <c r="D980" s="65"/>
      <c r="E980" s="59"/>
      <c r="F980" s="59"/>
      <c r="G98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0" s="59"/>
      <c r="I980" s="59"/>
      <c r="J980" s="10" t="str">
        <f t="shared" si="31"/>
        <v/>
      </c>
      <c r="K980" s="59"/>
      <c r="L98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0" s="10">
        <f>IF(Tableau9[[#This Row],[Qté de lait transformé/jour]]=0,0,BDD!H$3*ROUNDUP(Tableau9[[#This Row],[Qté de lait transformé/jour]]*0.00011/BDD!K$3,0))</f>
        <v>0</v>
      </c>
      <c r="N980" s="16">
        <f t="shared" si="32"/>
        <v>0</v>
      </c>
      <c r="O980" s="29">
        <f>IF(N980=0,0,N980-(IF(Tableau9[[#This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1" spans="1:15" x14ac:dyDescent="0.25">
      <c r="A981" s="58"/>
      <c r="B981" s="59"/>
      <c r="C981" s="59"/>
      <c r="D981" s="65"/>
      <c r="E981" s="59"/>
      <c r="F981" s="59"/>
      <c r="G98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1" s="59"/>
      <c r="I981" s="59"/>
      <c r="J981" s="10" t="str">
        <f t="shared" si="31"/>
        <v/>
      </c>
      <c r="K981" s="59"/>
      <c r="L98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1" s="10">
        <f>IF(Tableau9[[#This Row],[Qté de lait transformé/jour]]=0,0,BDD!H$3*ROUNDUP(Tableau9[[#This Row],[Qté de lait transformé/jour]]*0.00011/BDD!K$3,0))</f>
        <v>0</v>
      </c>
      <c r="N981" s="16">
        <f t="shared" si="32"/>
        <v>0</v>
      </c>
      <c r="O981" s="29">
        <f>IF(N981=0,0,N981-(IF(Tableau9[[#This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2" spans="1:15" x14ac:dyDescent="0.25">
      <c r="A982" s="58"/>
      <c r="B982" s="59"/>
      <c r="C982" s="59"/>
      <c r="D982" s="65"/>
      <c r="E982" s="59"/>
      <c r="F982" s="59"/>
      <c r="G98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2" s="59"/>
      <c r="I982" s="59"/>
      <c r="J982" s="10" t="str">
        <f t="shared" si="31"/>
        <v/>
      </c>
      <c r="K982" s="59"/>
      <c r="L98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2" s="10">
        <f>IF(Tableau9[[#This Row],[Qté de lait transformé/jour]]=0,0,BDD!H$3*ROUNDUP(Tableau9[[#This Row],[Qté de lait transformé/jour]]*0.00011/BDD!K$3,0))</f>
        <v>0</v>
      </c>
      <c r="N982" s="16">
        <f t="shared" si="32"/>
        <v>0</v>
      </c>
      <c r="O982" s="29">
        <f>IF(N982=0,0,N982-(IF(Tableau9[[#This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3" spans="1:15" x14ac:dyDescent="0.25">
      <c r="A983" s="58"/>
      <c r="B983" s="59"/>
      <c r="C983" s="59"/>
      <c r="D983" s="65"/>
      <c r="E983" s="59"/>
      <c r="F983" s="59"/>
      <c r="G98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3" s="59"/>
      <c r="I983" s="59"/>
      <c r="J983" s="10" t="str">
        <f t="shared" si="31"/>
        <v/>
      </c>
      <c r="K983" s="59"/>
      <c r="L98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3" s="10">
        <f>IF(Tableau9[[#This Row],[Qté de lait transformé/jour]]=0,0,BDD!H$3*ROUNDUP(Tableau9[[#This Row],[Qté de lait transformé/jour]]*0.00011/BDD!K$3,0))</f>
        <v>0</v>
      </c>
      <c r="N983" s="16">
        <f t="shared" si="32"/>
        <v>0</v>
      </c>
      <c r="O983" s="29">
        <f>IF(N983=0,0,N983-(IF(Tableau9[[#This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4" spans="1:15" x14ac:dyDescent="0.25">
      <c r="A984" s="58"/>
      <c r="B984" s="59"/>
      <c r="C984" s="59"/>
      <c r="D984" s="65"/>
      <c r="E984" s="59"/>
      <c r="F984" s="59"/>
      <c r="G98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4" s="59"/>
      <c r="I984" s="59"/>
      <c r="J984" s="10" t="str">
        <f t="shared" si="31"/>
        <v/>
      </c>
      <c r="K984" s="59"/>
      <c r="L98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4" s="10">
        <f>IF(Tableau9[[#This Row],[Qté de lait transformé/jour]]=0,0,BDD!H$3*ROUNDUP(Tableau9[[#This Row],[Qté de lait transformé/jour]]*0.00011/BDD!K$3,0))</f>
        <v>0</v>
      </c>
      <c r="N984" s="16">
        <f t="shared" si="32"/>
        <v>0</v>
      </c>
      <c r="O984" s="29">
        <f>IF(N984=0,0,N984-(IF(Tableau9[[#This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5" spans="1:15" x14ac:dyDescent="0.25">
      <c r="A985" s="58"/>
      <c r="B985" s="59"/>
      <c r="C985" s="59"/>
      <c r="D985" s="65"/>
      <c r="E985" s="59"/>
      <c r="F985" s="59"/>
      <c r="G98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5" s="59"/>
      <c r="I985" s="59"/>
      <c r="J985" s="10" t="str">
        <f t="shared" si="31"/>
        <v/>
      </c>
      <c r="K985" s="59"/>
      <c r="L98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5" s="10">
        <f>IF(Tableau9[[#This Row],[Qté de lait transformé/jour]]=0,0,BDD!H$3*ROUNDUP(Tableau9[[#This Row],[Qté de lait transformé/jour]]*0.00011/BDD!K$3,0))</f>
        <v>0</v>
      </c>
      <c r="N985" s="16">
        <f t="shared" si="32"/>
        <v>0</v>
      </c>
      <c r="O985" s="29">
        <f>IF(N985=0,0,N985-(IF(Tableau9[[#This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6" spans="1:15" x14ac:dyDescent="0.25">
      <c r="A986" s="58"/>
      <c r="B986" s="59"/>
      <c r="C986" s="59"/>
      <c r="D986" s="65"/>
      <c r="E986" s="59"/>
      <c r="F986" s="59"/>
      <c r="G98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6" s="59"/>
      <c r="I986" s="59"/>
      <c r="J986" s="10" t="str">
        <f t="shared" si="31"/>
        <v/>
      </c>
      <c r="K986" s="59"/>
      <c r="L98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6" s="10">
        <f>IF(Tableau9[[#This Row],[Qté de lait transformé/jour]]=0,0,BDD!H$3*ROUNDUP(Tableau9[[#This Row],[Qté de lait transformé/jour]]*0.00011/BDD!K$3,0))</f>
        <v>0</v>
      </c>
      <c r="N986" s="16">
        <f t="shared" si="32"/>
        <v>0</v>
      </c>
      <c r="O986" s="29">
        <f>IF(N986=0,0,N986-(IF(Tableau9[[#This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7" spans="1:15" x14ac:dyDescent="0.25">
      <c r="A987" s="58"/>
      <c r="B987" s="59"/>
      <c r="C987" s="59"/>
      <c r="D987" s="65"/>
      <c r="E987" s="59"/>
      <c r="F987" s="59"/>
      <c r="G98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7" s="59"/>
      <c r="I987" s="59"/>
      <c r="J987" s="10" t="str">
        <f t="shared" si="31"/>
        <v/>
      </c>
      <c r="K987" s="59"/>
      <c r="L98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7" s="10">
        <f>IF(Tableau9[[#This Row],[Qté de lait transformé/jour]]=0,0,BDD!H$3*ROUNDUP(Tableau9[[#This Row],[Qté de lait transformé/jour]]*0.00011/BDD!K$3,0))</f>
        <v>0</v>
      </c>
      <c r="N987" s="16">
        <f t="shared" si="32"/>
        <v>0</v>
      </c>
      <c r="O987" s="29">
        <f>IF(N987=0,0,N987-(IF(Tableau9[[#This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8" spans="1:15" x14ac:dyDescent="0.25">
      <c r="A988" s="58"/>
      <c r="B988" s="59"/>
      <c r="C988" s="59"/>
      <c r="D988" s="65"/>
      <c r="E988" s="59"/>
      <c r="F988" s="59"/>
      <c r="G988"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8" s="59"/>
      <c r="I988" s="59"/>
      <c r="J988" s="10" t="str">
        <f t="shared" si="31"/>
        <v/>
      </c>
      <c r="K988" s="59"/>
      <c r="L988"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8" s="10">
        <f>IF(Tableau9[[#This Row],[Qté de lait transformé/jour]]=0,0,BDD!H$3*ROUNDUP(Tableau9[[#This Row],[Qté de lait transformé/jour]]*0.00011/BDD!K$3,0))</f>
        <v>0</v>
      </c>
      <c r="N988" s="16">
        <f t="shared" si="32"/>
        <v>0</v>
      </c>
      <c r="O988" s="29">
        <f>IF(N988=0,0,N988-(IF(Tableau9[[#This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89" spans="1:15" x14ac:dyDescent="0.25">
      <c r="A989" s="58"/>
      <c r="B989" s="59"/>
      <c r="C989" s="59"/>
      <c r="D989" s="65"/>
      <c r="E989" s="59"/>
      <c r="F989" s="59"/>
      <c r="G989"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89" s="59"/>
      <c r="I989" s="59"/>
      <c r="J989" s="10" t="str">
        <f t="shared" si="31"/>
        <v/>
      </c>
      <c r="K989" s="59"/>
      <c r="L989"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89" s="10">
        <f>IF(Tableau9[[#This Row],[Qté de lait transformé/jour]]=0,0,BDD!H$3*ROUNDUP(Tableau9[[#This Row],[Qté de lait transformé/jour]]*0.00011/BDD!K$3,0))</f>
        <v>0</v>
      </c>
      <c r="N989" s="16">
        <f t="shared" si="32"/>
        <v>0</v>
      </c>
      <c r="O989" s="29">
        <f>IF(N989=0,0,N989-(IF(Tableau9[[#This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0" spans="1:15" x14ac:dyDescent="0.25">
      <c r="A990" s="58"/>
      <c r="B990" s="59"/>
      <c r="C990" s="59"/>
      <c r="D990" s="65"/>
      <c r="E990" s="59"/>
      <c r="F990" s="59"/>
      <c r="G990"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0" s="59"/>
      <c r="I990" s="59"/>
      <c r="J990" s="10" t="str">
        <f t="shared" si="31"/>
        <v/>
      </c>
      <c r="K990" s="59"/>
      <c r="L990"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0" s="10">
        <f>IF(Tableau9[[#This Row],[Qté de lait transformé/jour]]=0,0,BDD!H$3*ROUNDUP(Tableau9[[#This Row],[Qté de lait transformé/jour]]*0.00011/BDD!K$3,0))</f>
        <v>0</v>
      </c>
      <c r="N990" s="16">
        <f t="shared" si="32"/>
        <v>0</v>
      </c>
      <c r="O990" s="29">
        <f>IF(N990=0,0,N990-(IF(Tableau9[[#This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1" spans="1:15" x14ac:dyDescent="0.25">
      <c r="A991" s="58"/>
      <c r="B991" s="59"/>
      <c r="C991" s="59"/>
      <c r="D991" s="65"/>
      <c r="E991" s="59"/>
      <c r="F991" s="59"/>
      <c r="G991"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1" s="59"/>
      <c r="I991" s="59"/>
      <c r="J991" s="10" t="str">
        <f t="shared" si="31"/>
        <v/>
      </c>
      <c r="K991" s="59"/>
      <c r="L991"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1" s="10">
        <f>IF(Tableau9[[#This Row],[Qté de lait transformé/jour]]=0,0,BDD!H$3*ROUNDUP(Tableau9[[#This Row],[Qté de lait transformé/jour]]*0.00011/BDD!K$3,0))</f>
        <v>0</v>
      </c>
      <c r="N991" s="16">
        <f t="shared" si="32"/>
        <v>0</v>
      </c>
      <c r="O991" s="29">
        <f>IF(N991=0,0,N991-(IF(Tableau9[[#This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2" spans="1:15" x14ac:dyDescent="0.25">
      <c r="A992" s="58"/>
      <c r="B992" s="59"/>
      <c r="C992" s="59"/>
      <c r="D992" s="65"/>
      <c r="E992" s="59"/>
      <c r="F992" s="59"/>
      <c r="G992"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2" s="59"/>
      <c r="I992" s="59"/>
      <c r="J992" s="10" t="str">
        <f t="shared" si="31"/>
        <v/>
      </c>
      <c r="K992" s="59"/>
      <c r="L992"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2" s="10">
        <f>IF(Tableau9[[#This Row],[Qté de lait transformé/jour]]=0,0,BDD!H$3*ROUNDUP(Tableau9[[#This Row],[Qté de lait transformé/jour]]*0.00011/BDD!K$3,0))</f>
        <v>0</v>
      </c>
      <c r="N992" s="16">
        <f t="shared" si="32"/>
        <v>0</v>
      </c>
      <c r="O992" s="29">
        <f>IF(N992=0,0,N992-(IF(Tableau9[[#This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3" spans="1:15" x14ac:dyDescent="0.25">
      <c r="A993" s="58"/>
      <c r="B993" s="59"/>
      <c r="C993" s="59"/>
      <c r="D993" s="65"/>
      <c r="E993" s="59"/>
      <c r="F993" s="59"/>
      <c r="G993"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3" s="59"/>
      <c r="I993" s="59"/>
      <c r="J993" s="10" t="str">
        <f t="shared" si="31"/>
        <v/>
      </c>
      <c r="K993" s="59"/>
      <c r="L993"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3" s="10">
        <f>IF(Tableau9[[#This Row],[Qté de lait transformé/jour]]=0,0,BDD!H$3*ROUNDUP(Tableau9[[#This Row],[Qté de lait transformé/jour]]*0.00011/BDD!K$3,0))</f>
        <v>0</v>
      </c>
      <c r="N993" s="16">
        <f t="shared" si="32"/>
        <v>0</v>
      </c>
      <c r="O993" s="29">
        <f>IF(N993=0,0,N993-(IF(Tableau9[[#This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4" spans="1:15" x14ac:dyDescent="0.25">
      <c r="A994" s="58"/>
      <c r="B994" s="59"/>
      <c r="C994" s="59"/>
      <c r="D994" s="65"/>
      <c r="E994" s="59"/>
      <c r="F994" s="59"/>
      <c r="G994"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4" s="59"/>
      <c r="I994" s="59"/>
      <c r="J994" s="10" t="str">
        <f t="shared" si="31"/>
        <v/>
      </c>
      <c r="K994" s="59"/>
      <c r="L994"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4" s="10">
        <f>IF(Tableau9[[#This Row],[Qté de lait transformé/jour]]=0,0,BDD!H$3*ROUNDUP(Tableau9[[#This Row],[Qté de lait transformé/jour]]*0.00011/BDD!K$3,0))</f>
        <v>0</v>
      </c>
      <c r="N994" s="16">
        <f t="shared" si="32"/>
        <v>0</v>
      </c>
      <c r="O994" s="29">
        <f>IF(N994=0,0,N994-(IF(Tableau9[[#This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5" spans="1:15" x14ac:dyDescent="0.25">
      <c r="A995" s="58"/>
      <c r="B995" s="59"/>
      <c r="C995" s="59"/>
      <c r="D995" s="65"/>
      <c r="E995" s="59"/>
      <c r="F995" s="59"/>
      <c r="G995"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5" s="59"/>
      <c r="I995" s="59"/>
      <c r="J995" s="10" t="str">
        <f t="shared" si="31"/>
        <v/>
      </c>
      <c r="K995" s="59"/>
      <c r="L995"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5" s="10">
        <f>IF(Tableau9[[#This Row],[Qté de lait transformé/jour]]=0,0,BDD!H$3*ROUNDUP(Tableau9[[#This Row],[Qté de lait transformé/jour]]*0.00011/BDD!K$3,0))</f>
        <v>0</v>
      </c>
      <c r="N995" s="16">
        <f t="shared" si="32"/>
        <v>0</v>
      </c>
      <c r="O995" s="29">
        <f>IF(N995=0,0,N995-(IF(Tableau9[[#This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6" spans="1:15" x14ac:dyDescent="0.25">
      <c r="A996" s="58"/>
      <c r="B996" s="59"/>
      <c r="C996" s="59"/>
      <c r="D996" s="65"/>
      <c r="E996" s="59"/>
      <c r="F996" s="59"/>
      <c r="G996"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6" s="59"/>
      <c r="I996" s="59"/>
      <c r="J996" s="10" t="str">
        <f t="shared" si="31"/>
        <v/>
      </c>
      <c r="K996" s="59"/>
      <c r="L996"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6" s="10">
        <f>IF(Tableau9[[#This Row],[Qté de lait transformé/jour]]=0,0,BDD!H$3*ROUNDUP(Tableau9[[#This Row],[Qté de lait transformé/jour]]*0.00011/BDD!K$3,0))</f>
        <v>0</v>
      </c>
      <c r="N996" s="16">
        <f t="shared" si="32"/>
        <v>0</v>
      </c>
      <c r="O996" s="29">
        <f>IF(N996=0,0,N996-(IF(Tableau9[[#This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7" spans="1:15" x14ac:dyDescent="0.25">
      <c r="A997" s="58"/>
      <c r="B997" s="59"/>
      <c r="C997" s="59"/>
      <c r="D997" s="65"/>
      <c r="E997" s="59"/>
      <c r="F997" s="59"/>
      <c r="G997" s="10">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7" s="59"/>
      <c r="I997" s="59"/>
      <c r="J997" s="10" t="str">
        <f t="shared" si="31"/>
        <v/>
      </c>
      <c r="K997" s="59"/>
      <c r="L997" s="10">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7" s="10">
        <f>IF(Tableau9[[#This Row],[Qté de lait transformé/jour]]=0,0,BDD!H$3*ROUNDUP(Tableau9[[#This Row],[Qté de lait transformé/jour]]*0.00011/BDD!K$3,0))</f>
        <v>0</v>
      </c>
      <c r="N997" s="16">
        <f t="shared" si="32"/>
        <v>0</v>
      </c>
      <c r="O997" s="29">
        <f>IF(N997=0,0,N997-(IF(Tableau9[[#This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998" spans="1:15" x14ac:dyDescent="0.25">
      <c r="A998" s="60"/>
      <c r="B998" s="59"/>
      <c r="C998" s="59"/>
      <c r="D998" s="65"/>
      <c r="E998" s="61"/>
      <c r="F998" s="61"/>
      <c r="G998" s="22">
        <f>IF(Tableau9[[#This Row],[Qté de lait transformé/jour]]=0,0,IF(Tableau9[[#This Row],[transformation]]="yaourt",Tableau9[[#This Row],[Qté de lait transformé/jour]]*7,IF(OR(Tableau9[[#This Row],[transformation]]="lait UHT",Tableau9[[#This Row],[transformation]]="lait pasteurisé"),Tableau9[[#This Row],[Qté de lait transformé/jour]]*7*0.9,IF(OR(Tableau9[[#This Row],[transformation]]="fromage",Tableau9[[#This Row],[transformation]]="poudre de lait"),Tableau9[[#This Row],[Qté de lait transformé/jour]]*7*0.1))))</f>
        <v>0</v>
      </c>
      <c r="H998" s="61"/>
      <c r="I998" s="61"/>
      <c r="J998" s="22" t="str">
        <f t="shared" si="31"/>
        <v/>
      </c>
      <c r="K998" s="61"/>
      <c r="L998" s="22">
        <f>IF(Tableau9[[#This Row],[Qté de lait transformé/jour]]=0,0,IF(Tableau9[[#This Row],[transformation]]="yaourt",Tableau9[[#This Row],[Production en contrat]]*0.1,IF(OR(Tableau9[[#This Row],[transformation]]="lait UHT",Tableau9[[#This Row],[transformation]]="lait pasteurisé"),Tableau9[[#This Row],[Production en contrat]]*0.11,IF(OR(Tableau9[[#This Row],[transformation]]="fromage",Tableau9[[#This Row],[transformation]]="poudre de lait"),Tableau9[[#This Row],[Production en contrat]]*0.9))))</f>
        <v>0</v>
      </c>
      <c r="M998" s="10">
        <f>IF(Tableau9[[#This Row],[Qté de lait transformé/jour]]=0,0,BDD!H$3*ROUNDUP(Tableau9[[#This Row],[Qté de lait transformé/jour]]*0.00011/BDD!K$3,0))</f>
        <v>0</v>
      </c>
      <c r="N998" s="16">
        <f t="shared" si="32"/>
        <v>0</v>
      </c>
      <c r="O998" s="29">
        <f>IF(N998=0,0,N998-(IF(Tableau9[[#This Row],[transformation]]="yaourt",VLOOKUP(Tableau9[[#This Row],[type de lait]],Tableau8[[Colonne1]:[montant (achat mensuel)]],5,FALSE),IF(OR(Tableau9[[#This Row],[transformation]]="lait UHT",Tableau9[[#This Row],[transformation]]="lait pasteurisé"),VLOOKUP(Tableau9[[#This Row],[type de lait]],Tableau8[[Colonne1]:[montant (achat mensuel)]],5,FALSE)*100/90,IF(OR(Tableau9[[#This Row],[transformation]]="fromage",Tableau9[[#This Row],[transformation]]="poudre de lait"),VLOOKUP(Tableau9[[#This Row],[type de lait]],Tableau8[[Colonne1]:[montant (achat mensuel)]],5,FALSE)*100/10)))))-Tableau9[[#This Row],[coût packaging]]</f>
        <v>0</v>
      </c>
    </row>
    <row r="1001" spans="1:15" x14ac:dyDescent="0.25">
      <c r="I1001" s="9"/>
    </row>
  </sheetData>
  <mergeCells count="1">
    <mergeCell ref="H1:I1"/>
  </mergeCells>
  <conditionalFormatting sqref="I3:I8 E3:E8">
    <cfRule type="cellIs" dxfId="81" priority="64" operator="lessThan">
      <formula>0</formula>
    </cfRule>
  </conditionalFormatting>
  <conditionalFormatting sqref="J10:J11">
    <cfRule type="cellIs" dxfId="80" priority="63" operator="lessThan">
      <formula>0</formula>
    </cfRule>
  </conditionalFormatting>
  <conditionalFormatting sqref="H3:H8">
    <cfRule type="cellIs" dxfId="79" priority="54" operator="lessThan">
      <formula>0</formula>
    </cfRule>
  </conditionalFormatting>
  <conditionalFormatting sqref="O13:O998">
    <cfRule type="cellIs" dxfId="78" priority="52" operator="lessThan">
      <formula>0</formula>
    </cfRule>
  </conditionalFormatting>
  <conditionalFormatting sqref="A34:B37 A38:A40 A52:B117 E41:E45 G41:H45 B49:B50 M14:O998 E46:L117 E14:I21 A13:O13 E122:L998 G118:G121 A122:B998 J118:L121 A14 J14:L45 A15:C21 A22 E23:I28 G22:I22 A23:C23 A25:C27 A24 A33 E33:I40 G29:G32">
    <cfRule type="cellIs" dxfId="77" priority="50" operator="equal">
      <formula>0</formula>
    </cfRule>
  </conditionalFormatting>
  <conditionalFormatting sqref="C34:C37 C52:C117 C122:C998">
    <cfRule type="cellIs" dxfId="76" priority="47" operator="equal">
      <formula>0</formula>
    </cfRule>
  </conditionalFormatting>
  <conditionalFormatting sqref="B38">
    <cfRule type="cellIs" dxfId="75" priority="46" operator="equal">
      <formula>0</formula>
    </cfRule>
  </conditionalFormatting>
  <conditionalFormatting sqref="C38">
    <cfRule type="cellIs" dxfId="74" priority="45" operator="equal">
      <formula>0</formula>
    </cfRule>
  </conditionalFormatting>
  <conditionalFormatting sqref="B39">
    <cfRule type="cellIs" dxfId="73" priority="44" operator="equal">
      <formula>0</formula>
    </cfRule>
  </conditionalFormatting>
  <conditionalFormatting sqref="C39">
    <cfRule type="cellIs" dxfId="72" priority="43" operator="equal">
      <formula>0</formula>
    </cfRule>
  </conditionalFormatting>
  <conditionalFormatting sqref="C40">
    <cfRule type="cellIs" dxfId="71" priority="39" operator="equal">
      <formula>0</formula>
    </cfRule>
  </conditionalFormatting>
  <conditionalFormatting sqref="B40">
    <cfRule type="cellIs" dxfId="70" priority="40" operator="equal">
      <formula>0</formula>
    </cfRule>
  </conditionalFormatting>
  <conditionalFormatting sqref="A42:A47">
    <cfRule type="cellIs" dxfId="69" priority="32" operator="equal">
      <formula>0</formula>
    </cfRule>
  </conditionalFormatting>
  <conditionalFormatting sqref="C41:C47">
    <cfRule type="cellIs" dxfId="68" priority="30" operator="equal">
      <formula>0</formula>
    </cfRule>
  </conditionalFormatting>
  <conditionalFormatting sqref="B41:B47">
    <cfRule type="cellIs" dxfId="67" priority="31" operator="equal">
      <formula>0</formula>
    </cfRule>
  </conditionalFormatting>
  <conditionalFormatting sqref="I41:I45">
    <cfRule type="cellIs" dxfId="66" priority="27" operator="equal">
      <formula>0</formula>
    </cfRule>
  </conditionalFormatting>
  <conditionalFormatting sqref="F41:F45">
    <cfRule type="cellIs" dxfId="65" priority="28" operator="equal">
      <formula>0</formula>
    </cfRule>
  </conditionalFormatting>
  <conditionalFormatting sqref="A48">
    <cfRule type="cellIs" dxfId="64" priority="26" operator="equal">
      <formula>0</formula>
    </cfRule>
  </conditionalFormatting>
  <conditionalFormatting sqref="C48">
    <cfRule type="cellIs" dxfId="63" priority="24" operator="equal">
      <formula>0</formula>
    </cfRule>
  </conditionalFormatting>
  <conditionalFormatting sqref="B48">
    <cfRule type="cellIs" dxfId="62" priority="25" operator="equal">
      <formula>0</formula>
    </cfRule>
  </conditionalFormatting>
  <conditionalFormatting sqref="A41">
    <cfRule type="cellIs" dxfId="61" priority="23" operator="equal">
      <formula>0</formula>
    </cfRule>
  </conditionalFormatting>
  <conditionalFormatting sqref="A49:A50">
    <cfRule type="cellIs" dxfId="60" priority="22" operator="equal">
      <formula>0</formula>
    </cfRule>
  </conditionalFormatting>
  <conditionalFormatting sqref="C49:C50">
    <cfRule type="cellIs" dxfId="59" priority="21" operator="equal">
      <formula>0</formula>
    </cfRule>
  </conditionalFormatting>
  <conditionalFormatting sqref="A51">
    <cfRule type="cellIs" dxfId="58" priority="20" operator="equal">
      <formula>0</formula>
    </cfRule>
  </conditionalFormatting>
  <conditionalFormatting sqref="C51">
    <cfRule type="cellIs" dxfId="57" priority="18" operator="equal">
      <formula>0</formula>
    </cfRule>
  </conditionalFormatting>
  <conditionalFormatting sqref="B51">
    <cfRule type="cellIs" dxfId="56" priority="19" operator="equal">
      <formula>0</formula>
    </cfRule>
  </conditionalFormatting>
  <conditionalFormatting sqref="D17:D21 D122:D998 D23:D28 D33:D117">
    <cfRule type="cellIs" dxfId="55" priority="15" operator="equal">
      <formula>0</formula>
    </cfRule>
  </conditionalFormatting>
  <conditionalFormatting sqref="D14:D16">
    <cfRule type="cellIs" dxfId="54" priority="14" operator="equal">
      <formula>0</formula>
    </cfRule>
  </conditionalFormatting>
  <conditionalFormatting sqref="A119:C121 E119:F121 A118:F118">
    <cfRule type="cellIs" dxfId="53" priority="13" operator="equal">
      <formula>0</formula>
    </cfRule>
  </conditionalFormatting>
  <conditionalFormatting sqref="D119:D121">
    <cfRule type="cellIs" dxfId="52" priority="12" operator="equal">
      <formula>0</formula>
    </cfRule>
  </conditionalFormatting>
  <conditionalFormatting sqref="H118:I121">
    <cfRule type="cellIs" dxfId="51" priority="11" operator="equal">
      <formula>0</formula>
    </cfRule>
  </conditionalFormatting>
  <conditionalFormatting sqref="B14:C14">
    <cfRule type="cellIs" dxfId="50" priority="10" operator="equal">
      <formula>0</formula>
    </cfRule>
  </conditionalFormatting>
  <conditionalFormatting sqref="E22:F22 B22:C22">
    <cfRule type="cellIs" dxfId="49" priority="9" operator="equal">
      <formula>0</formula>
    </cfRule>
  </conditionalFormatting>
  <conditionalFormatting sqref="D22">
    <cfRule type="cellIs" dxfId="48" priority="8" operator="equal">
      <formula>0</formula>
    </cfRule>
  </conditionalFormatting>
  <conditionalFormatting sqref="B24:C24">
    <cfRule type="cellIs" dxfId="47" priority="7" operator="equal">
      <formula>0</formula>
    </cfRule>
  </conditionalFormatting>
  <conditionalFormatting sqref="A28">
    <cfRule type="cellIs" dxfId="46" priority="6" operator="equal">
      <formula>0</formula>
    </cfRule>
  </conditionalFormatting>
  <conditionalFormatting sqref="B28:C28">
    <cfRule type="cellIs" dxfId="45" priority="5" operator="equal">
      <formula>0</formula>
    </cfRule>
  </conditionalFormatting>
  <conditionalFormatting sqref="A30:C32 E30:F32 A29:F29">
    <cfRule type="cellIs" dxfId="44" priority="4" operator="equal">
      <formula>0</formula>
    </cfRule>
  </conditionalFormatting>
  <conditionalFormatting sqref="D30:D32">
    <cfRule type="cellIs" dxfId="43" priority="3" operator="equal">
      <formula>0</formula>
    </cfRule>
  </conditionalFormatting>
  <conditionalFormatting sqref="H29:I32">
    <cfRule type="cellIs" dxfId="42" priority="2" operator="equal">
      <formula>0</formula>
    </cfRule>
  </conditionalFormatting>
  <conditionalFormatting sqref="B33:C33">
    <cfRule type="cellIs" dxfId="1" priority="1" operator="equal">
      <formula>0</formula>
    </cfRule>
  </conditionalFormatting>
  <dataValidations count="4">
    <dataValidation type="list" allowBlank="1" showInputMessage="1" showErrorMessage="1" sqref="B13:B998">
      <formula1>$B$3:$B$8</formula1>
    </dataValidation>
    <dataValidation type="list" allowBlank="1" showInputMessage="1" showErrorMessage="1" sqref="A118:A121 A13:A33">
      <formula1>"à faire, en cours, stocké, à vendre, fini"</formula1>
    </dataValidation>
    <dataValidation type="list" allowBlank="1" showInputMessage="1" showErrorMessage="1" sqref="A122:A998 A34:A117">
      <formula1>"à faire, en cours, stocké, fini"</formula1>
    </dataValidation>
    <dataValidation type="list" allowBlank="1" showInputMessage="1" showErrorMessage="1" sqref="H1:I1 C13:C998">
      <formula1>"fromage,lait pasteurisé,lait UHT,poudre de lait,yaourt"</formula1>
    </dataValidation>
  </dataValidations>
  <pageMargins left="0.7" right="0.7" top="0.75" bottom="0.75" header="0.3" footer="0.3"/>
  <pageSetup paperSize="9" orientation="portrait" horizontalDpi="0" verticalDpi="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vt:lpstr>
      <vt:lpstr>BDD</vt:lpstr>
      <vt:lpstr>achats de lait</vt:lpstr>
      <vt:lpstr>ventes produits transformés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Gigi DOMERCQ</dc:creator>
  <cp:lastModifiedBy>Ghislain DOMERCQ</cp:lastModifiedBy>
  <dcterms:created xsi:type="dcterms:W3CDTF">2020-03-17T09:46:27Z</dcterms:created>
  <dcterms:modified xsi:type="dcterms:W3CDTF">2020-08-05T19:34:48Z</dcterms:modified>
</cp:coreProperties>
</file>