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mel\Desktop\"/>
    </mc:Choice>
  </mc:AlternateContent>
  <xr:revisionPtr revIDLastSave="0" documentId="13_ncr:1_{89AACA88-80E1-4689-987B-C1D7A32D6B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ivie" sheetId="1" r:id="rId1"/>
  </sheets>
  <definedNames>
    <definedName name="regroup.accdb" localSheetId="0" hidden="1">Suivie!$A$1:$D$2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E2" i="1" l="1"/>
  <c r="F2" i="1" l="1"/>
  <c r="M2" i="1"/>
  <c r="M3" i="1"/>
  <c r="M6" i="1" s="1"/>
  <c r="L6" i="1" s="1"/>
  <c r="M4" i="1"/>
  <c r="L4" i="1" s="1"/>
  <c r="M5" i="1"/>
  <c r="L5" i="1" s="1"/>
  <c r="M8" i="1"/>
  <c r="L8" i="1" s="1"/>
  <c r="M9" i="1"/>
  <c r="L9" i="1" s="1"/>
  <c r="M10" i="1"/>
  <c r="L10" i="1" s="1"/>
  <c r="M11" i="1"/>
  <c r="L11" i="1" s="1"/>
  <c r="M12" i="1"/>
  <c r="L12" i="1" s="1"/>
  <c r="H2" i="1" l="1"/>
  <c r="I2" i="1" s="1"/>
  <c r="L2" i="1"/>
  <c r="M7" i="1"/>
  <c r="L3" i="1"/>
  <c r="L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DBC819-97FF-458A-87A8-B5889A5FC23B}" keepAlive="1" name="regroup" type="5" refreshedVersion="6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<sst xmlns="http://schemas.openxmlformats.org/spreadsheetml/2006/main" count="23" uniqueCount="23">
  <si>
    <t>NumOFouKit</t>
  </si>
  <si>
    <t xml:space="preserve">Date dépôt </t>
  </si>
  <si>
    <t>21640811</t>
  </si>
  <si>
    <t>Commentaires</t>
  </si>
  <si>
    <t xml:space="preserve">Demande PZ </t>
  </si>
  <si>
    <t xml:space="preserve">dates des jours fériés en </t>
  </si>
  <si>
    <t>Jour de l'An</t>
  </si>
  <si>
    <t>Lundi de Pâques</t>
  </si>
  <si>
    <t>Fête du travail</t>
  </si>
  <si>
    <t>Victoire 1945</t>
  </si>
  <si>
    <t>Lundi de Pentecôte</t>
  </si>
  <si>
    <t>Jeudi de l'Ascension</t>
  </si>
  <si>
    <t>Fête nationale</t>
  </si>
  <si>
    <t>Assomption</t>
  </si>
  <si>
    <t>Toussaint</t>
  </si>
  <si>
    <t>Armistice 1919</t>
  </si>
  <si>
    <t>Noël</t>
  </si>
  <si>
    <t>Nb jours WE</t>
  </si>
  <si>
    <t>Nb jours fériés</t>
  </si>
  <si>
    <t>Total nbres heures jours fériés + WE</t>
  </si>
  <si>
    <t>Temp de traversé</t>
  </si>
  <si>
    <t>Nb(s) jours ouvrés</t>
  </si>
  <si>
    <t>DateFin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</si>
</sst>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\ h:mm;@"/>
    <numFmt numFmtId="165" formatCode="[$-F400]h:mm:ss\ AM/PM"/>
    <numFmt numFmtId="166" formatCode="#,##0.00&quot; &quot;[$€-40C];[Red]&quot;-&quot;#,##0.00&quot; &quot;[$€-40C]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66" fontId="5" fillId="0" borderId="4" xfId="0" applyNumberFormat="1" applyFont="1" applyBorder="1" applyProtection="1">
      <protection hidden="1"/>
    </xf>
    <xf numFmtId="166" fontId="6" fillId="2" borderId="5" xfId="0" applyNumberFormat="1" applyFont="1" applyFill="1" applyBorder="1" applyAlignment="1" applyProtection="1">
      <alignment horizontal="center"/>
      <protection hidden="1"/>
    </xf>
    <xf numFmtId="14" fontId="7" fillId="3" borderId="6" xfId="0" applyNumberFormat="1" applyFont="1" applyFill="1" applyBorder="1" applyAlignment="1" applyProtection="1">
      <alignment horizontal="center"/>
      <protection hidden="1"/>
    </xf>
    <xf numFmtId="166" fontId="5" fillId="0" borderId="7" xfId="0" applyNumberFormat="1" applyFont="1" applyBorder="1" applyProtection="1">
      <protection hidden="1"/>
    </xf>
    <xf numFmtId="166" fontId="6" fillId="2" borderId="8" xfId="0" applyNumberFormat="1" applyFont="1" applyFill="1" applyBorder="1" applyAlignment="1" applyProtection="1">
      <alignment horizontal="center"/>
      <protection hidden="1"/>
    </xf>
    <xf numFmtId="14" fontId="7" fillId="3" borderId="9" xfId="0" applyNumberFormat="1" applyFont="1" applyFill="1" applyBorder="1" applyAlignment="1" applyProtection="1">
      <alignment horizontal="center"/>
      <protection hidden="1"/>
    </xf>
    <xf numFmtId="166" fontId="5" fillId="0" borderId="10" xfId="0" applyNumberFormat="1" applyFont="1" applyBorder="1" applyProtection="1">
      <protection hidden="1"/>
    </xf>
    <xf numFmtId="166" fontId="6" fillId="2" borderId="11" xfId="0" applyNumberFormat="1" applyFont="1" applyFill="1" applyBorder="1" applyAlignment="1" applyProtection="1">
      <alignment horizontal="center"/>
      <protection hidden="1"/>
    </xf>
    <xf numFmtId="14" fontId="7" fillId="3" borderId="12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8" fillId="5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 vertical="center"/>
    </xf>
    <xf numFmtId="49" fontId="3" fillId="6" borderId="1" xfId="0" applyNumberFormat="1" applyFont="1" applyFill="1" applyBorder="1" applyAlignment="1" applyProtection="1">
      <alignment horizontal="center" vertical="center"/>
      <protection hidden="1"/>
    </xf>
    <xf numFmtId="49" fontId="3" fillId="6" borderId="2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color rgb="FFFF0000"/>
      </font>
      <numFmt numFmtId="1" formatCode="0"/>
      <fill>
        <patternFill patternType="solid">
          <fgColor indexed="64"/>
          <bgColor theme="5"/>
        </patternFill>
      </fill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vertical="center" textRotation="0" wrapText="0" indent="0" justifyLastLine="0" shrinkToFit="0" readingOrder="0"/>
    </dxf>
    <dxf>
      <font>
        <b/>
      </font>
      <numFmt numFmtId="1" formatCode="0"/>
      <alignment horizontal="center" vertical="center" textRotation="0" wrapText="0" indent="0" justifyLastLine="0" shrinkToFit="0" readingOrder="0"/>
    </dxf>
    <dxf>
      <numFmt numFmtId="164" formatCode="d/m/yy\ h:mm;@"/>
      <alignment horizontal="center" vertical="center" textRotation="0" wrapText="0" indent="0" justifyLastLine="0" shrinkToFit="0" readingOrder="0"/>
    </dxf>
    <dxf>
      <numFmt numFmtId="27" formatCode="dd/mm/yyyy\ hh:mm"/>
      <alignment horizontal="center" vertical="center" textRotation="0" wrapText="0" indent="0" justifyLastLine="0" shrinkToFit="0" readingOrder="0"/>
    </dxf>
    <dxf>
      <numFmt numFmtId="27" formatCode="dd/mm/yyyy\ h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group.accdb" connectionId="1" xr16:uid="{091633A0-2229-46F2-8295-A087586AE282}" autoFormatId="16" applyNumberFormats="0" applyBorderFormats="0" applyFontFormats="0" applyPatternFormats="0" applyAlignmentFormats="0" applyWidthHeightFormats="0">
  <queryTableRefresh nextId="10" unboundColumnsRight="5">
    <queryTableFields count="9">
      <queryTableField id="1" name="NumOFouKit" tableColumnId="1"/>
      <queryTableField id="2" name="Date dépôt " tableColumnId="2"/>
      <queryTableField id="3" name="DateMouvt" tableColumnId="3"/>
      <queryTableField id="4" name="Commentaires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061626-CAB6-47B2-ADDA-A78447D968E8}" name="Tableau_regroup.accdb" displayName="Tableau_regroup.accdb" ref="A1:I2" tableType="queryTable" totalsRowShown="0" headerRowDxfId="10" dataDxfId="9">
  <autoFilter ref="A1:I2" xr:uid="{5C9776DD-BB28-4F1C-B78C-71F5C97135A2}"/>
  <tableColumns count="9">
    <tableColumn id="1" xr3:uid="{5D0EAED2-00BF-426E-AF85-7569D12630F5}" uniqueName="1" name="NumOFouKit" queryTableFieldId="1" dataDxfId="8"/>
    <tableColumn id="2" xr3:uid="{1306FC98-8176-4ADD-B42D-019D63A2A2EC}" uniqueName="2" name="Date dépôt " queryTableFieldId="2" dataDxfId="7"/>
    <tableColumn id="3" xr3:uid="{9921D1AE-1F1A-4DCB-A193-87EAD21EFE5A}" uniqueName="3" name="DateFin" queryTableFieldId="3" dataDxfId="6"/>
    <tableColumn id="4" xr3:uid="{392F334C-D099-48A2-AF5D-8425E74A6D98}" uniqueName="4" name="Commentaires" queryTableFieldId="4" dataDxfId="5"/>
    <tableColumn id="5" xr3:uid="{362DA911-34A6-4D10-8A8B-F6B07F4BBC72}" uniqueName="5" name="Nb(s) jours ouvrés" queryTableFieldId="5" dataDxfId="4">
      <calculatedColumnFormula>NETWORKDAYS(B2,C2)</calculatedColumnFormula>
    </tableColumn>
    <tableColumn id="6" xr3:uid="{AD69FF06-5941-4C56-937E-D4F30B73E155}" uniqueName="6" name="Nb jours WE" queryTableFieldId="6" dataDxfId="3">
      <calculatedColumnFormula>(DATE(YEAR($C$2),MONTH(C2),DAY(C2))-DATE(YEAR($B$2),MONTH(B2),DAY(B2)))-$E$2+1</calculatedColumnFormula>
    </tableColumn>
    <tableColumn id="7" xr3:uid="{423F368B-2B8E-4121-86D7-BA32FF256F5E}" uniqueName="7" name="Nb jours fériés" queryTableFieldId="7" dataDxfId="2">
      <calculatedColumnFormula>COUNTIFS(M2:M12,"&gt;="&amp;$B$2,M2:M12,"&lt;="&amp;$C$2)</calculatedColumnFormula>
    </tableColumn>
    <tableColumn id="8" xr3:uid="{B8447A66-7A6F-49DC-B340-C0DB8611B741}" uniqueName="8" name="Total nbres heures jours fériés + WE" queryTableFieldId="8" dataDxfId="1">
      <calculatedColumnFormula>(Tableau_regroup.accdb[[#This Row],[Nb jours WE]]+Tableau_regroup.accdb[[#This Row],[Nb jours fériés]])*24</calculatedColumnFormula>
    </tableColumn>
    <tableColumn id="9" xr3:uid="{C6C8FDF1-D0E5-41D2-B022-686D27E0836B}" uniqueName="9" name="Temp de traversé" queryTableFieldId="9" dataDxfId="0">
      <calculatedColumnFormula>((Tableau_regroup.accdb[[#This Row],[DateFin]]-Tableau_regroup.accdb[[#This Row],[Date dépôt ]])*24)-Tableau_regroup.accdb[[#This Row],[Total nbres heures jours fériés + WE]]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D11" sqref="D11"/>
    </sheetView>
  </sheetViews>
  <sheetFormatPr baseColWidth="10" defaultColWidth="37.5546875" defaultRowHeight="14.4" x14ac:dyDescent="0.3"/>
  <cols>
    <col min="1" max="1" width="16.21875" style="1" bestFit="1" customWidth="1"/>
    <col min="2" max="3" width="15.5546875" style="4" bestFit="1" customWidth="1"/>
    <col min="4" max="4" width="17.6640625" style="2" bestFit="1" customWidth="1"/>
    <col min="5" max="5" width="21.5546875" style="3" customWidth="1"/>
    <col min="6" max="6" width="15.77734375" style="2" bestFit="1" customWidth="1"/>
    <col min="7" max="7" width="17.5546875" style="2" bestFit="1" customWidth="1"/>
    <col min="8" max="8" width="35.5546875" style="2" bestFit="1" customWidth="1"/>
    <col min="9" max="9" width="20" style="21" bestFit="1" customWidth="1"/>
    <col min="10" max="10" width="14.109375" style="30" customWidth="1"/>
    <col min="11" max="11" width="18.33203125" style="1" customWidth="1"/>
    <col min="12" max="12" width="15.21875" style="1" customWidth="1"/>
    <col min="13" max="13" width="23.77734375" style="1" customWidth="1"/>
    <col min="14" max="16384" width="37.5546875" style="1"/>
  </cols>
  <sheetData>
    <row r="1" spans="1:13" s="27" customFormat="1" ht="21.6" thickBot="1" x14ac:dyDescent="0.45">
      <c r="A1" s="23" t="s">
        <v>0</v>
      </c>
      <c r="B1" s="23" t="s">
        <v>1</v>
      </c>
      <c r="C1" s="23" t="s">
        <v>22</v>
      </c>
      <c r="D1" s="23" t="s">
        <v>3</v>
      </c>
      <c r="E1" s="24" t="s">
        <v>21</v>
      </c>
      <c r="F1" s="24" t="s">
        <v>17</v>
      </c>
      <c r="G1" s="24" t="s">
        <v>18</v>
      </c>
      <c r="H1" s="24" t="s">
        <v>19</v>
      </c>
      <c r="I1" s="25" t="s">
        <v>20</v>
      </c>
      <c r="J1" s="30"/>
      <c r="K1" s="28" t="s">
        <v>5</v>
      </c>
      <c r="L1" s="29"/>
      <c r="M1" s="26">
        <v>2020</v>
      </c>
    </row>
    <row r="2" spans="1:13" x14ac:dyDescent="0.3">
      <c r="A2" s="16" t="s">
        <v>2</v>
      </c>
      <c r="B2" s="17">
        <v>43854.514826388891</v>
      </c>
      <c r="C2" s="17">
        <v>44588.612500000003</v>
      </c>
      <c r="D2" s="18" t="s">
        <v>4</v>
      </c>
      <c r="E2" s="14">
        <f>NETWORKDAYS(B2,C2)</f>
        <v>525</v>
      </c>
      <c r="F2" s="14">
        <f>(DATE(YEAR($C$2),MONTH(C2),DAY(C2))-DATE(YEAR($B$2),MONTH(B2),DAY(B2)))-$E$2+1</f>
        <v>210</v>
      </c>
      <c r="G2" s="15">
        <f>COUNTIFS(M2:M12,"&gt;="&amp;$B$2,M2:M12,"&lt;="&amp;$C$2)</f>
        <v>10</v>
      </c>
      <c r="H2" s="19">
        <f>(Tableau_regroup.accdb[[#This Row],[Nb jours WE]]+Tableau_regroup.accdb[[#This Row],[Nb jours fériés]])*24</f>
        <v>5280</v>
      </c>
      <c r="I2" s="22">
        <f>((Tableau_regroup.accdb[[#This Row],[DateFin]]-Tableau_regroup.accdb[[#This Row],[Date dépôt ]])*24)-Tableau_regroup.accdb[[#This Row],[Total nbres heures jours fériés + WE]]</f>
        <v>12338.344166666677</v>
      </c>
      <c r="K2" s="5" t="s">
        <v>6</v>
      </c>
      <c r="L2" s="6" t="str">
        <f t="shared" ref="L2:L12" si="0">PROPER(TEXT(M2,"jjjj"))</f>
        <v>Mercredi</v>
      </c>
      <c r="M2" s="7">
        <f>DATE(M1,1,1)</f>
        <v>43831</v>
      </c>
    </row>
    <row r="3" spans="1:13" x14ac:dyDescent="0.2">
      <c r="F3" s="1"/>
      <c r="G3" s="1"/>
      <c r="H3" s="1"/>
      <c r="I3" s="20"/>
      <c r="K3" s="8" t="s">
        <v>7</v>
      </c>
      <c r="L3" s="9" t="str">
        <f t="shared" si="0"/>
        <v>Lundi</v>
      </c>
      <c r="M3" s="10">
        <f>FLOOR(DAY(MINUTE($M$1/38)/2+56)&amp;"/5/"&amp;$M$1,7)-34+1</f>
        <v>43934</v>
      </c>
    </row>
    <row r="4" spans="1:13" x14ac:dyDescent="0.3">
      <c r="K4" s="8" t="s">
        <v>8</v>
      </c>
      <c r="L4" s="9" t="str">
        <f t="shared" si="0"/>
        <v>Vendredi</v>
      </c>
      <c r="M4" s="10">
        <f>DATE(M1,5,1)</f>
        <v>43952</v>
      </c>
    </row>
    <row r="5" spans="1:13" x14ac:dyDescent="0.3">
      <c r="K5" s="8" t="s">
        <v>9</v>
      </c>
      <c r="L5" s="9" t="str">
        <f t="shared" si="0"/>
        <v>Vendredi</v>
      </c>
      <c r="M5" s="10">
        <f>DATE(M1,5,8)</f>
        <v>43959</v>
      </c>
    </row>
    <row r="6" spans="1:13" x14ac:dyDescent="0.3">
      <c r="K6" s="8" t="s">
        <v>10</v>
      </c>
      <c r="L6" s="9" t="str">
        <f t="shared" si="0"/>
        <v>Lundi</v>
      </c>
      <c r="M6" s="10">
        <f>M3+49</f>
        <v>43983</v>
      </c>
    </row>
    <row r="7" spans="1:13" x14ac:dyDescent="0.3">
      <c r="K7" s="8" t="s">
        <v>11</v>
      </c>
      <c r="L7" s="9" t="str">
        <f t="shared" si="0"/>
        <v>Jeudi</v>
      </c>
      <c r="M7" s="10">
        <f>M3+38</f>
        <v>43972</v>
      </c>
    </row>
    <row r="8" spans="1:13" x14ac:dyDescent="0.3">
      <c r="K8" s="8" t="s">
        <v>12</v>
      </c>
      <c r="L8" s="9" t="str">
        <f t="shared" si="0"/>
        <v>Mardi</v>
      </c>
      <c r="M8" s="10">
        <f>DATE(M1,7,14)</f>
        <v>44026</v>
      </c>
    </row>
    <row r="9" spans="1:13" x14ac:dyDescent="0.3">
      <c r="K9" s="8" t="s">
        <v>13</v>
      </c>
      <c r="L9" s="9" t="str">
        <f t="shared" si="0"/>
        <v>Samedi</v>
      </c>
      <c r="M9" s="10">
        <f>DATE(M1,8,15)</f>
        <v>44058</v>
      </c>
    </row>
    <row r="10" spans="1:13" x14ac:dyDescent="0.3">
      <c r="K10" s="8" t="s">
        <v>14</v>
      </c>
      <c r="L10" s="9" t="str">
        <f t="shared" si="0"/>
        <v>Dimanche</v>
      </c>
      <c r="M10" s="10">
        <f>DATE(M1,11,1)</f>
        <v>44136</v>
      </c>
    </row>
    <row r="11" spans="1:13" x14ac:dyDescent="0.3">
      <c r="K11" s="8" t="s">
        <v>15</v>
      </c>
      <c r="L11" s="9" t="str">
        <f t="shared" si="0"/>
        <v>Mercredi</v>
      </c>
      <c r="M11" s="10">
        <f>DATE(M1,11,11)</f>
        <v>44146</v>
      </c>
    </row>
    <row r="12" spans="1:13" ht="15" thickBot="1" x14ac:dyDescent="0.35">
      <c r="K12" s="11" t="s">
        <v>16</v>
      </c>
      <c r="L12" s="12" t="str">
        <f t="shared" si="0"/>
        <v>Vendredi</v>
      </c>
      <c r="M12" s="13">
        <f>DATE(M1,12,25)</f>
        <v>44190</v>
      </c>
    </row>
    <row r="13" spans="1:13" ht="15" thickTop="1" x14ac:dyDescent="0.3"/>
  </sheetData>
  <mergeCells count="2">
    <mergeCell ref="K1:L1"/>
    <mergeCell ref="J1:J1048576"/>
  </mergeCells>
  <phoneticPr fontId="1" type="noConversion"/>
  <conditionalFormatting sqref="E1:E1048576">
    <cfRule type="cellIs" priority="1" operator="greaterThan">
      <formula>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x X E 5 U J H W z l C o A A A A + A A A A B I A H A B D b 2 5 m a W c v U G F j a 2 F n Z S 5 4 b W w g o h g A K K A U A A A A A A A A A A A A A A A A A A A A A A A A A A A A h Y / N C o J A F E Z f R W b v 3 N H w B 7 m O i 6 B V Q h R E W 9 F R h 3 S M c U z f r U W P 1 C s k l N W u 5 X c 4 i / M 9 b n d M p r a x r k L 3 s l M x c S g j l l B 5 V 0 h V x W Q w p R 2 S h O M u y 8 9 Z J a x Z V n 0 0 9 U V M a m M u E c A 4 j n R c 0 U 5 X 4 D L m w C n d H v J a t B n 5 y P K / b E v V m 0 z l g n A 8 v m K 4 S w O f e n 4 Q U i 9 0 E B a M q V R f x Z 2 L K U P 4 g b g e G j N o w U t t b / Y I y 0 R 4 v + B P U E s D B B Q A A g A I A M V x O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F c T l Q K I p H u A 4 A A A A R A A A A E w A c A E Z v c m 1 1 b G F z L 1 N l Y 3 R p b 2 4 x L m 0 g o h g A K K A U A A A A A A A A A A A A A A A A A A A A A A A A A A A A K 0 5 N L s n M z 1 M I h t C G 1 g B Q S w E C L Q A U A A I A C A D F c T l Q k d b O U K g A A A D 4 A A A A E g A A A A A A A A A A A A A A A A A A A A A A Q 2 9 u Z m l n L 1 B h Y 2 t h Z 2 U u e G 1 s U E s B A i 0 A F A A C A A g A x X E 5 U A / K 6 a u k A A A A 6 Q A A A B M A A A A A A A A A A A A A A A A A 9 A A A A F t D b 2 5 0 Z W 5 0 X 1 R 5 c G V z X S 5 4 b W x Q S w E C L Q A U A A I A C A D F c T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W 2 5 l T s y w 0 S g Y k 7 + v / e 4 R A A A A A A C A A A A A A A Q Z g A A A A E A A C A A A A B v g a l X i q 6 6 B c b U v 4 b 8 I 5 V n 2 u H h d o L c V 0 6 / z I w O s f D g E g A A A A A O g A A A A A I A A C A A A A A 4 k z U S + f f N z Y w z K c 3 y n m u O i V s i B n D P P o 2 Z M L e k b c V / x 1 A A A A B y x v c j 5 y g c C x D 3 K a 4 1 P W E i 6 F j N 2 p n B Q X 5 G R + V a u C w 1 v 0 v x 6 T k 1 Z L 6 i V L T A H g I V 0 F o U K 5 4 s L s L F Z i y U J 6 8 I W p 6 U k d S o 2 + 4 4 T s U I + Q T R d 2 1 D U E A A A A A e T C i S e 2 E f v T B X w R 9 J L P i g l c h n Z I W n S x S V v b k Q p X p A V G F N m P 9 Y 0 F F L u g U J J 9 J c P g m + D 4 Y 4 Y T r w U P f d Z y o F q p J v < / D a t a M a s h u p > 
</file>

<file path=customXml/itemProps1.xml><?xml version="1.0" encoding="utf-8"?>
<ds:datastoreItem xmlns:ds="http://schemas.openxmlformats.org/officeDocument/2006/customXml" ds:itemID="{297A97DA-706A-438A-BE6A-1CAA8D1F4F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 Achouri</dc:creator>
  <cp:lastModifiedBy>Kamal Achouri</cp:lastModifiedBy>
  <dcterms:created xsi:type="dcterms:W3CDTF">2015-06-05T18:19:34Z</dcterms:created>
  <dcterms:modified xsi:type="dcterms:W3CDTF">2020-01-25T14:07:35Z</dcterms:modified>
</cp:coreProperties>
</file>