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e\Downloads\"/>
    </mc:Choice>
  </mc:AlternateContent>
  <xr:revisionPtr revIDLastSave="0" documentId="13_ncr:1_{0A45F2A1-207E-4AF4-8521-ED042B3DF7EA}" xr6:coauthVersionLast="45" xr6:coauthVersionMax="45" xr10:uidLastSave="{00000000-0000-0000-0000-000000000000}"/>
  <bookViews>
    <workbookView xWindow="-120" yWindow="-120" windowWidth="24240" windowHeight="13740" activeTab="1" xr2:uid="{DB453A52-A557-474C-96F3-C26D47D9E3FE}"/>
  </bookViews>
  <sheets>
    <sheet name="Infos" sheetId="2" r:id="rId1"/>
    <sheet name="Calculs" sheetId="1" r:id="rId2"/>
    <sheet name="Calculs2" sheetId="3" r:id="rId3"/>
  </sheets>
  <definedNames>
    <definedName name="début">Calculs!$K$5</definedName>
    <definedName name="durée">Calculs2!$J$5</definedName>
    <definedName name="fériés">Infos!$C$6:$E$16</definedName>
    <definedName name="fin">Calculs!$K$6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5" i="1"/>
  <c r="D25" i="1"/>
  <c r="G25" i="1" s="1"/>
  <c r="C25" i="1"/>
  <c r="F25" i="1" s="1"/>
  <c r="D24" i="1"/>
  <c r="G24" i="1" s="1"/>
  <c r="C24" i="1"/>
  <c r="F24" i="1" s="1"/>
  <c r="D23" i="1"/>
  <c r="G23" i="1" s="1"/>
  <c r="C23" i="1"/>
  <c r="F23" i="1" s="1"/>
  <c r="D22" i="1"/>
  <c r="G22" i="1" s="1"/>
  <c r="C22" i="1"/>
  <c r="F22" i="1" s="1"/>
  <c r="D21" i="1"/>
  <c r="G21" i="1" s="1"/>
  <c r="C21" i="1"/>
  <c r="F21" i="1" s="1"/>
  <c r="D20" i="1"/>
  <c r="G20" i="1" s="1"/>
  <c r="C20" i="1"/>
  <c r="F20" i="1" s="1"/>
  <c r="D19" i="1"/>
  <c r="G19" i="1" s="1"/>
  <c r="C19" i="1"/>
  <c r="F19" i="1" s="1"/>
  <c r="E6" i="3"/>
  <c r="E7" i="3"/>
  <c r="E8" i="3"/>
  <c r="E9" i="3"/>
  <c r="E10" i="3"/>
  <c r="E11" i="3"/>
  <c r="E5" i="3"/>
  <c r="F6" i="3"/>
  <c r="F7" i="3"/>
  <c r="F8" i="3"/>
  <c r="F9" i="3"/>
  <c r="F10" i="3"/>
  <c r="F11" i="3"/>
  <c r="F5" i="3"/>
  <c r="E3" i="3"/>
  <c r="D6" i="3"/>
  <c r="D7" i="3"/>
  <c r="D8" i="3"/>
  <c r="D9" i="3"/>
  <c r="D10" i="3"/>
  <c r="D11" i="3"/>
  <c r="D5" i="3"/>
  <c r="C6" i="3"/>
  <c r="C7" i="3"/>
  <c r="C8" i="3"/>
  <c r="C9" i="3"/>
  <c r="C10" i="3"/>
  <c r="C11" i="3"/>
  <c r="C5" i="3"/>
  <c r="B31" i="1"/>
  <c r="B30" i="1"/>
  <c r="B29" i="1"/>
  <c r="B18" i="3"/>
  <c r="B17" i="3"/>
  <c r="B16" i="3"/>
  <c r="B15" i="3"/>
  <c r="C11" i="1" l="1"/>
  <c r="F11" i="1"/>
  <c r="C10" i="1"/>
  <c r="F10" i="1" s="1"/>
  <c r="C9" i="1"/>
  <c r="F9" i="1" s="1"/>
  <c r="K7" i="1"/>
  <c r="C7" i="1"/>
  <c r="F7" i="1" s="1"/>
  <c r="C8" i="1"/>
  <c r="F8" i="1" s="1"/>
  <c r="D18" i="2"/>
  <c r="D16" i="2"/>
  <c r="D15" i="2"/>
  <c r="D14" i="2"/>
  <c r="D13" i="2"/>
  <c r="D12" i="2"/>
  <c r="D9" i="2"/>
  <c r="D8" i="2"/>
  <c r="D6" i="2"/>
  <c r="E5" i="2"/>
  <c r="E18" i="2" s="1"/>
  <c r="C5" i="2"/>
  <c r="C16" i="2" s="1"/>
  <c r="D3" i="2"/>
  <c r="D17" i="2" s="1"/>
  <c r="C9" i="2" l="1"/>
  <c r="C3" i="2"/>
  <c r="C17" i="2" s="1"/>
  <c r="C6" i="2"/>
  <c r="C14" i="2"/>
  <c r="C18" i="2"/>
  <c r="C13" i="2"/>
  <c r="C15" i="2"/>
  <c r="E9" i="2"/>
  <c r="E13" i="2"/>
  <c r="D7" i="2"/>
  <c r="E8" i="2"/>
  <c r="E12" i="2"/>
  <c r="E16" i="2"/>
  <c r="E3" i="2"/>
  <c r="E15" i="2"/>
  <c r="E6" i="2"/>
  <c r="C8" i="2"/>
  <c r="C12" i="2"/>
  <c r="E14" i="2"/>
  <c r="C7" i="2" l="1"/>
  <c r="E7" i="2"/>
  <c r="E17" i="2"/>
  <c r="D10" i="2"/>
  <c r="D11" i="2"/>
  <c r="C10" i="2"/>
  <c r="C11" i="2"/>
  <c r="E10" i="2" l="1"/>
  <c r="G7" i="1" s="1"/>
  <c r="E11" i="2"/>
  <c r="G8" i="1" s="1"/>
  <c r="C6" i="1"/>
  <c r="F6" i="1" s="1"/>
  <c r="C5" i="1"/>
  <c r="F5" i="1" s="1"/>
  <c r="G9" i="1" l="1"/>
  <c r="G11" i="1"/>
  <c r="G5" i="1"/>
  <c r="G6" i="1"/>
  <c r="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Jean-Eric Pelouas</author>
  </authors>
  <commentList>
    <comment ref="B17" authorId="0" shapeId="0" xr:uid="{48B57595-468A-4A99-904F-B1346CDA80C9}">
      <text>
        <r>
          <rPr>
            <b/>
            <sz val="9"/>
            <color indexed="81"/>
            <rFont val="Tahoma"/>
            <family val="2"/>
          </rPr>
          <t>Jean-Eric Pelouas:</t>
        </r>
        <r>
          <rPr>
            <sz val="9"/>
            <color indexed="81"/>
            <rFont val="Tahoma"/>
            <family val="2"/>
          </rPr>
          <t xml:space="preserve">
Alsace &amp; Moselle</t>
        </r>
      </text>
    </comment>
    <comment ref="B18" authorId="0" shapeId="0" xr:uid="{383E3DFF-6141-4F70-91CC-55A2BA3D1EF8}">
      <text>
        <r>
          <rPr>
            <b/>
            <sz val="9"/>
            <color indexed="81"/>
            <rFont val="Tahoma"/>
            <family val="2"/>
          </rPr>
          <t>Jean-Eric Pelouas:</t>
        </r>
        <r>
          <rPr>
            <sz val="9"/>
            <color indexed="81"/>
            <rFont val="Tahoma"/>
            <family val="2"/>
          </rPr>
          <t xml:space="preserve">
Alsace &amp; Moselle</t>
        </r>
      </text>
    </comment>
  </commentList>
</comments>
</file>

<file path=xl/sharedStrings.xml><?xml version="1.0" encoding="utf-8"?>
<sst xmlns="http://schemas.openxmlformats.org/spreadsheetml/2006/main" count="60" uniqueCount="40">
  <si>
    <t>Années</t>
  </si>
  <si>
    <t>Pâques</t>
  </si>
  <si>
    <t>Jours fériés</t>
  </si>
  <si>
    <t>Jour de l'an</t>
  </si>
  <si>
    <t>Lundi de Pâques</t>
  </si>
  <si>
    <t>Fête du travail</t>
  </si>
  <si>
    <t>Fête de la victoire 1945</t>
  </si>
  <si>
    <t>Jeudi de l'Acsension</t>
  </si>
  <si>
    <t>Lundi de Pentecôte (*)</t>
  </si>
  <si>
    <t>Fête nationale</t>
  </si>
  <si>
    <t>Assomption</t>
  </si>
  <si>
    <t>Toussaint</t>
  </si>
  <si>
    <t>Fête de l'Armistice</t>
  </si>
  <si>
    <t>Noël</t>
  </si>
  <si>
    <t>Vendredi saint</t>
  </si>
  <si>
    <t>Après Noël</t>
  </si>
  <si>
    <t>début</t>
  </si>
  <si>
    <t>fin</t>
  </si>
  <si>
    <t>durée</t>
  </si>
  <si>
    <t>Durée totale</t>
  </si>
  <si>
    <t>Durée travaillée</t>
  </si>
  <si>
    <t>Début</t>
  </si>
  <si>
    <t>Fin</t>
  </si>
  <si>
    <t>Heures travaillées jour</t>
  </si>
  <si>
    <t>Hors fériés</t>
  </si>
  <si>
    <t>Base 24 heures</t>
  </si>
  <si>
    <t>Avec fériés</t>
  </si>
  <si>
    <t>Durées heures (jours ouvrés)</t>
  </si>
  <si>
    <t>Durées heures (jours ouvrés) - sans fériés</t>
  </si>
  <si>
    <t>Durées heures (jours ouvrés) - avec fériés</t>
  </si>
  <si>
    <t>[weekend : sam &amp; dim]</t>
  </si>
  <si>
    <t xml:space="preserve">C5 : </t>
  </si>
  <si>
    <t xml:space="preserve">D5 : </t>
  </si>
  <si>
    <t>E5 :</t>
  </si>
  <si>
    <t xml:space="preserve">F5 : </t>
  </si>
  <si>
    <t xml:space="preserve">D19 : </t>
  </si>
  <si>
    <t>j"j".hh:mm;@</t>
  </si>
  <si>
    <t>[hh]:mm;@</t>
  </si>
  <si>
    <t>Formules</t>
  </si>
  <si>
    <t>Format nombres personnalisés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</si>
</sst>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h]:mm;@"/>
    <numFmt numFmtId="165" formatCode="d&quot;j&quot;\.hh:mm;@"/>
    <numFmt numFmtId="166" formatCode="h:mm;@"/>
    <numFmt numFmtId="167" formatCode="ddd\ dd/mm/yyyy\ hh:mm"/>
    <numFmt numFmtId="169" formatCode="ddd\ dd/mm/yyyy"/>
  </numFmts>
  <fonts count="13">
    <font>
      <sz val="10"/>
      <color theme="1"/>
      <name val="Police corps"/>
      <family val="2"/>
    </font>
    <font>
      <i/>
      <sz val="10"/>
      <color rgb="FF7F7F7F"/>
      <name val="Police corps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Police corps"/>
    </font>
    <font>
      <sz val="10"/>
      <color theme="1"/>
      <name val="Police corps"/>
    </font>
    <font>
      <b/>
      <sz val="10"/>
      <color rgb="FF0070C0"/>
      <name val="Police corps"/>
    </font>
    <font>
      <sz val="10"/>
      <color rgb="FF0070C0"/>
      <name val="Police corps"/>
    </font>
    <font>
      <sz val="10"/>
      <color rgb="FF0070C0"/>
      <name val="Police corp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2">
    <xf numFmtId="0" fontId="0" fillId="0" borderId="0" xfId="0"/>
    <xf numFmtId="20" fontId="0" fillId="0" borderId="0" xfId="0" applyNumberFormat="1"/>
    <xf numFmtId="165" fontId="0" fillId="0" borderId="0" xfId="0" applyNumberFormat="1"/>
    <xf numFmtId="0" fontId="2" fillId="0" borderId="0" xfId="2"/>
    <xf numFmtId="166" fontId="0" fillId="0" borderId="0" xfId="0" applyNumberFormat="1"/>
    <xf numFmtId="164" fontId="1" fillId="0" borderId="0" xfId="1" applyNumberFormat="1"/>
    <xf numFmtId="0" fontId="8" fillId="0" borderId="1" xfId="0" applyFont="1" applyBorder="1"/>
    <xf numFmtId="0" fontId="0" fillId="0" borderId="1" xfId="0" applyBorder="1"/>
    <xf numFmtId="167" fontId="0" fillId="0" borderId="0" xfId="0" applyNumberFormat="1"/>
    <xf numFmtId="0" fontId="3" fillId="2" borderId="0" xfId="2" applyFont="1" applyFill="1"/>
    <xf numFmtId="0" fontId="4" fillId="2" borderId="0" xfId="2" applyFont="1" applyFill="1"/>
    <xf numFmtId="0" fontId="5" fillId="2" borderId="0" xfId="2" applyFont="1" applyFill="1" applyAlignment="1">
      <alignment horizontal="centerContinuous"/>
    </xf>
    <xf numFmtId="0" fontId="5" fillId="2" borderId="0" xfId="2" applyFont="1" applyFill="1" applyAlignment="1">
      <alignment horizontal="right"/>
    </xf>
    <xf numFmtId="14" fontId="4" fillId="2" borderId="0" xfId="2" quotePrefix="1" applyNumberFormat="1" applyFont="1" applyFill="1"/>
    <xf numFmtId="0" fontId="3" fillId="2" borderId="0" xfId="2" applyFont="1" applyFill="1" applyAlignment="1">
      <alignment horizontal="center"/>
    </xf>
    <xf numFmtId="0" fontId="5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14" fontId="4" fillId="2" borderId="0" xfId="2" quotePrefix="1" applyNumberFormat="1" applyFont="1" applyFill="1" applyAlignment="1">
      <alignment horizontal="center" vertical="center"/>
    </xf>
    <xf numFmtId="14" fontId="4" fillId="2" borderId="0" xfId="2" applyNumberFormat="1" applyFont="1" applyFill="1" applyAlignment="1">
      <alignment horizontal="center"/>
    </xf>
    <xf numFmtId="164" fontId="0" fillId="0" borderId="0" xfId="0" applyNumberFormat="1"/>
    <xf numFmtId="169" fontId="0" fillId="0" borderId="0" xfId="0" applyNumberFormat="1"/>
    <xf numFmtId="0" fontId="9" fillId="0" borderId="1" xfId="0" applyFont="1" applyBorder="1"/>
    <xf numFmtId="0" fontId="9" fillId="0" borderId="1" xfId="0" applyFont="1" applyFill="1" applyBorder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/>
    <xf numFmtId="0" fontId="12" fillId="0" borderId="0" xfId="0" applyFont="1" applyAlignment="1">
      <alignment horizontal="right"/>
    </xf>
    <xf numFmtId="169" fontId="12" fillId="0" borderId="0" xfId="0" applyNumberFormat="1" applyFont="1"/>
    <xf numFmtId="0" fontId="12" fillId="0" borderId="0" xfId="0" applyFont="1"/>
    <xf numFmtId="0" fontId="10" fillId="0" borderId="0" xfId="0" applyFont="1"/>
    <xf numFmtId="0" fontId="10" fillId="0" borderId="0" xfId="0" applyFont="1" applyAlignment="1"/>
  </cellXfs>
  <cellStyles count="3">
    <cellStyle name="Explanatory Text" xfId="1" builtinId="53"/>
    <cellStyle name="Normal" xfId="0" builtinId="0"/>
    <cellStyle name="Normal 2" xfId="2" xr:uid="{C77AA87C-00B0-4D55-87D8-FFACD6112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D$5" horiz="1" max="2050" min="2007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1</xdr:row>
          <xdr:rowOff>0</xdr:rowOff>
        </xdr:from>
        <xdr:to>
          <xdr:col>1</xdr:col>
          <xdr:colOff>714375</xdr:colOff>
          <xdr:row>2</xdr:row>
          <xdr:rowOff>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60C2-3C02-4CF0-A230-E76820DBF55D}">
  <dimension ref="B1:E18"/>
  <sheetViews>
    <sheetView showGridLines="0" workbookViewId="0">
      <selection activeCell="B25" sqref="B25"/>
    </sheetView>
  </sheetViews>
  <sheetFormatPr defaultColWidth="11.42578125" defaultRowHeight="12.75"/>
  <cols>
    <col min="1" max="1" width="11.42578125" style="3"/>
    <col min="2" max="2" width="20.28515625" style="3" bestFit="1" customWidth="1"/>
    <col min="3" max="3" width="11.42578125" style="3"/>
    <col min="4" max="4" width="13.5703125" style="3" bestFit="1" customWidth="1"/>
    <col min="5" max="16384" width="11.42578125" style="3"/>
  </cols>
  <sheetData>
    <row r="1" spans="2:5">
      <c r="B1" s="9" t="s">
        <v>0</v>
      </c>
      <c r="C1" s="9"/>
      <c r="D1" s="9"/>
      <c r="E1" s="9"/>
    </row>
    <row r="2" spans="2:5">
      <c r="B2" s="10"/>
      <c r="C2" s="11" t="s">
        <v>1</v>
      </c>
      <c r="D2" s="11"/>
      <c r="E2" s="11"/>
    </row>
    <row r="3" spans="2:5">
      <c r="B3" s="12"/>
      <c r="C3" s="13">
        <f>ROUND(DATE(C5,4,MOD(234-11*MOD(C5,19),30))/7,0)*7-6</f>
        <v>43576</v>
      </c>
      <c r="D3" s="13">
        <f>ROUND(DATE(D5,4,MOD(234-11*MOD(D5,19),30))/7,0)*7-6</f>
        <v>43933</v>
      </c>
      <c r="E3" s="13">
        <f>ROUND(DATE(E5,4,MOD(234-11*MOD(E5,19),30))/7,0)*7-6</f>
        <v>44290</v>
      </c>
    </row>
    <row r="4" spans="2:5">
      <c r="B4" s="10"/>
      <c r="C4" s="14"/>
      <c r="D4" s="14"/>
      <c r="E4" s="14"/>
    </row>
    <row r="5" spans="2:5">
      <c r="B5" s="15" t="s">
        <v>2</v>
      </c>
      <c r="C5" s="16">
        <f>D5-1</f>
        <v>2019</v>
      </c>
      <c r="D5" s="17">
        <v>2020</v>
      </c>
      <c r="E5" s="16">
        <f>D5+1</f>
        <v>2021</v>
      </c>
    </row>
    <row r="6" spans="2:5">
      <c r="B6" s="10" t="s">
        <v>3</v>
      </c>
      <c r="C6" s="18">
        <f>DATE(C5,1,1)</f>
        <v>43466</v>
      </c>
      <c r="D6" s="18">
        <f>DATE(D5,1,1)</f>
        <v>43831</v>
      </c>
      <c r="E6" s="18">
        <f>DATE(E5,1,1)</f>
        <v>44197</v>
      </c>
    </row>
    <row r="7" spans="2:5">
      <c r="B7" s="10" t="s">
        <v>4</v>
      </c>
      <c r="C7" s="18">
        <f>C3+1</f>
        <v>43577</v>
      </c>
      <c r="D7" s="18">
        <f>D3+1</f>
        <v>43934</v>
      </c>
      <c r="E7" s="18">
        <f>E3+1</f>
        <v>44291</v>
      </c>
    </row>
    <row r="8" spans="2:5">
      <c r="B8" s="10" t="s">
        <v>5</v>
      </c>
      <c r="C8" s="18">
        <f>DATE(C5,5,1)</f>
        <v>43586</v>
      </c>
      <c r="D8" s="18">
        <f>DATE(D5,5,1)</f>
        <v>43952</v>
      </c>
      <c r="E8" s="18">
        <f>DATE(E5,5,1)</f>
        <v>44317</v>
      </c>
    </row>
    <row r="9" spans="2:5">
      <c r="B9" s="10" t="s">
        <v>6</v>
      </c>
      <c r="C9" s="18">
        <f>DATE(C5,5,8)</f>
        <v>43593</v>
      </c>
      <c r="D9" s="18">
        <f>DATE(D5,5,8)</f>
        <v>43959</v>
      </c>
      <c r="E9" s="18">
        <f>DATE(E5,5,8)</f>
        <v>44324</v>
      </c>
    </row>
    <row r="10" spans="2:5">
      <c r="B10" s="10" t="s">
        <v>7</v>
      </c>
      <c r="C10" s="18">
        <f>C7+38</f>
        <v>43615</v>
      </c>
      <c r="D10" s="18">
        <f>D7+38</f>
        <v>43972</v>
      </c>
      <c r="E10" s="18">
        <f>E7+38</f>
        <v>44329</v>
      </c>
    </row>
    <row r="11" spans="2:5">
      <c r="B11" s="10" t="s">
        <v>8</v>
      </c>
      <c r="C11" s="18">
        <f>C7+49</f>
        <v>43626</v>
      </c>
      <c r="D11" s="18">
        <f>D7+49</f>
        <v>43983</v>
      </c>
      <c r="E11" s="18">
        <f>E7+49</f>
        <v>44340</v>
      </c>
    </row>
    <row r="12" spans="2:5">
      <c r="B12" s="10" t="s">
        <v>9</v>
      </c>
      <c r="C12" s="18">
        <f>DATE(C5,7,14)</f>
        <v>43660</v>
      </c>
      <c r="D12" s="18">
        <f>DATE(D5,7,14)</f>
        <v>44026</v>
      </c>
      <c r="E12" s="18">
        <f>DATE(E5,7,14)</f>
        <v>44391</v>
      </c>
    </row>
    <row r="13" spans="2:5">
      <c r="B13" s="10" t="s">
        <v>10</v>
      </c>
      <c r="C13" s="18">
        <f>DATE(C5,8,15)</f>
        <v>43692</v>
      </c>
      <c r="D13" s="18">
        <f>DATE(D5,8,15)</f>
        <v>44058</v>
      </c>
      <c r="E13" s="18">
        <f>DATE(E5,8,15)</f>
        <v>44423</v>
      </c>
    </row>
    <row r="14" spans="2:5">
      <c r="B14" s="10" t="s">
        <v>11</v>
      </c>
      <c r="C14" s="18">
        <f>DATE(C5,11,1)</f>
        <v>43770</v>
      </c>
      <c r="D14" s="18">
        <f>DATE(D5,11,1)</f>
        <v>44136</v>
      </c>
      <c r="E14" s="18">
        <f>DATE(E5,11,1)</f>
        <v>44501</v>
      </c>
    </row>
    <row r="15" spans="2:5">
      <c r="B15" s="10" t="s">
        <v>12</v>
      </c>
      <c r="C15" s="18">
        <f>DATE(C5,11,11)</f>
        <v>43780</v>
      </c>
      <c r="D15" s="18">
        <f>DATE(D5,11,11)</f>
        <v>44146</v>
      </c>
      <c r="E15" s="18">
        <f>DATE(E5,11,11)</f>
        <v>44511</v>
      </c>
    </row>
    <row r="16" spans="2:5">
      <c r="B16" s="10" t="s">
        <v>13</v>
      </c>
      <c r="C16" s="18">
        <f>DATE(C5,12,25)</f>
        <v>43824</v>
      </c>
      <c r="D16" s="18">
        <f>DATE(D5,12,25)</f>
        <v>44190</v>
      </c>
      <c r="E16" s="18">
        <f>DATE(E5,12,25)</f>
        <v>44555</v>
      </c>
    </row>
    <row r="17" spans="2:5">
      <c r="B17" s="10" t="s">
        <v>14</v>
      </c>
      <c r="C17" s="19">
        <f>C3-2</f>
        <v>43574</v>
      </c>
      <c r="D17" s="19">
        <f>D3-2</f>
        <v>43931</v>
      </c>
      <c r="E17" s="19">
        <f>E3-2</f>
        <v>44288</v>
      </c>
    </row>
    <row r="18" spans="2:5">
      <c r="B18" s="10" t="s">
        <v>15</v>
      </c>
      <c r="C18" s="18">
        <f>DATE(C5,12,26)</f>
        <v>43825</v>
      </c>
      <c r="D18" s="18">
        <f>DATE(D5,12,26)</f>
        <v>44191</v>
      </c>
      <c r="E18" s="18">
        <f>DATE(E5,12,26)</f>
        <v>44556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croll Bar 1">
              <controlPr defaultSize="0" print="0" autoPict="0">
                <anchor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1</xdr:col>
                    <xdr:colOff>714375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B7BA-06EC-49F0-B9B8-47E455D92029}">
  <dimension ref="A1:K35"/>
  <sheetViews>
    <sheetView showGridLines="0" tabSelected="1" topLeftCell="A10" workbookViewId="0">
      <selection activeCell="C37" sqref="C37"/>
    </sheetView>
  </sheetViews>
  <sheetFormatPr defaultRowHeight="12.75"/>
  <cols>
    <col min="1" max="2" width="19.7109375" bestFit="1" customWidth="1"/>
    <col min="3" max="3" width="12.140625" bestFit="1" customWidth="1"/>
    <col min="4" max="4" width="15.7109375" bestFit="1" customWidth="1"/>
    <col min="6" max="6" width="18.5703125" bestFit="1" customWidth="1"/>
  </cols>
  <sheetData>
    <row r="1" spans="1:11">
      <c r="A1" s="24" t="s">
        <v>28</v>
      </c>
    </row>
    <row r="2" spans="1:11">
      <c r="A2" s="25" t="s">
        <v>30</v>
      </c>
    </row>
    <row r="4" spans="1:11">
      <c r="A4" s="6" t="s">
        <v>21</v>
      </c>
      <c r="B4" s="6" t="s">
        <v>22</v>
      </c>
      <c r="C4" s="6" t="s">
        <v>19</v>
      </c>
      <c r="D4" s="6" t="s">
        <v>20</v>
      </c>
      <c r="J4" s="6" t="s">
        <v>23</v>
      </c>
      <c r="K4" s="7"/>
    </row>
    <row r="5" spans="1:11">
      <c r="A5" s="8">
        <v>43725.875</v>
      </c>
      <c r="B5" s="8">
        <v>43729.75</v>
      </c>
      <c r="C5" s="2">
        <f>B5-A5</f>
        <v>3.875</v>
      </c>
      <c r="D5" s="2">
        <f>(NETWORKDAYS(A5,B5)-1)*(fin-début)
+IF(NETWORKDAYS(B5,B5),MEDIAN(MOD(B5,1),fin,début),fin)
-MEDIAN(NETWORKDAYS(A5,A5)*MOD(A5,1),fin,début)</f>
        <v>1</v>
      </c>
      <c r="F5" s="5">
        <f>C5</f>
        <v>3.875</v>
      </c>
      <c r="G5" s="5">
        <f>D5</f>
        <v>1</v>
      </c>
      <c r="J5" t="s">
        <v>16</v>
      </c>
      <c r="K5" s="1">
        <v>0.375</v>
      </c>
    </row>
    <row r="6" spans="1:11">
      <c r="A6" s="8">
        <v>43725.375</v>
      </c>
      <c r="B6" s="8">
        <v>43729.5</v>
      </c>
      <c r="C6" s="2">
        <f>B6-A6</f>
        <v>4.125</v>
      </c>
      <c r="D6" s="2">
        <f>(NETWORKDAYS(A6,B6)-1)*(fin-début)
+IF(NETWORKDAYS(B6,B6),MEDIAN(MOD(B6,1),fin,début),fin)
-MEDIAN(NETWORKDAYS(A6,A6)*MOD(A6,1),fin,début)</f>
        <v>1.3333333333333335</v>
      </c>
      <c r="F6" s="5">
        <f>C6</f>
        <v>4.125</v>
      </c>
      <c r="G6" s="5">
        <f>D6</f>
        <v>1.3333333333333335</v>
      </c>
      <c r="J6" t="s">
        <v>17</v>
      </c>
      <c r="K6" s="1">
        <v>0.70833333333333337</v>
      </c>
    </row>
    <row r="7" spans="1:11">
      <c r="A7" s="8">
        <v>43823.375</v>
      </c>
      <c r="B7" s="8">
        <v>43825.708333333336</v>
      </c>
      <c r="C7" s="2">
        <f t="shared" ref="C7:C9" si="0">B7-A7</f>
        <v>2.3333333333357587</v>
      </c>
      <c r="D7" s="2">
        <f>(NETWORKDAYS(A7,B7)-1)*(fin-début)
+IF(NETWORKDAYS(B7,B7),MEDIAN(MOD(B7,1),fin,début),fin)
-MEDIAN(NETWORKDAYS(A7,A7)*MOD(A7,1),fin,début)</f>
        <v>1</v>
      </c>
      <c r="F7" s="5">
        <f t="shared" ref="F7:F9" si="1">C7</f>
        <v>2.3333333333357587</v>
      </c>
      <c r="G7" s="5">
        <f t="shared" ref="G7:G9" si="2">D7</f>
        <v>1</v>
      </c>
      <c r="J7" t="s">
        <v>18</v>
      </c>
      <c r="K7" s="4">
        <f>fin-début</f>
        <v>0.33333333333333337</v>
      </c>
    </row>
    <row r="8" spans="1:11">
      <c r="A8" s="8">
        <v>43823.375</v>
      </c>
      <c r="B8" s="8">
        <v>43823.708333333336</v>
      </c>
      <c r="C8" s="2">
        <f t="shared" si="0"/>
        <v>0.33333333333575865</v>
      </c>
      <c r="D8" s="2">
        <f>(NETWORKDAYS(A8,B8)-1)*(fin-début)
+IF(NETWORKDAYS(B8,B8),MEDIAN(MOD(B8,1),fin,début),fin)
-MEDIAN(NETWORKDAYS(A8,A8)*MOD(A8,1),fin,début)</f>
        <v>0.33333333333333337</v>
      </c>
      <c r="F8" s="5">
        <f t="shared" si="1"/>
        <v>0.33333333333575865</v>
      </c>
      <c r="G8" s="5">
        <f t="shared" si="2"/>
        <v>0.33333333333333337</v>
      </c>
    </row>
    <row r="9" spans="1:11">
      <c r="A9" s="8">
        <v>43830.375</v>
      </c>
      <c r="B9" s="8">
        <v>43834.708333333336</v>
      </c>
      <c r="C9" s="2">
        <f t="shared" si="0"/>
        <v>4.3333333333357587</v>
      </c>
      <c r="D9" s="2">
        <f>(NETWORKDAYS(A9,B9)-1)*(fin-début)
+IF(NETWORKDAYS(B9,B9),MEDIAN(MOD(B9,1),fin,début),fin)
-MEDIAN(NETWORKDAYS(A9,A9)*MOD(A9,1),fin,début)</f>
        <v>1.3333333333333335</v>
      </c>
      <c r="F9" s="5">
        <f t="shared" si="1"/>
        <v>4.3333333333357587</v>
      </c>
      <c r="G9" s="5">
        <f t="shared" si="2"/>
        <v>1.3333333333333335</v>
      </c>
    </row>
    <row r="10" spans="1:11">
      <c r="A10" s="8">
        <v>43831.5</v>
      </c>
      <c r="B10" s="8">
        <v>43836.5</v>
      </c>
      <c r="C10" s="2">
        <f t="shared" ref="C10" si="3">B10-A10</f>
        <v>5</v>
      </c>
      <c r="D10" s="2">
        <f>(NETWORKDAYS(A10,B10)-1)*(fin-début)
+IF(NETWORKDAYS(B10,B10),MEDIAN(MOD(B10,1),fin,début),fin)
-MEDIAN(NETWORKDAYS(A10,A10)*MOD(A10,1),fin,début)</f>
        <v>1</v>
      </c>
      <c r="F10" s="5">
        <f t="shared" ref="F10" si="4">C10</f>
        <v>5</v>
      </c>
      <c r="G10" s="5">
        <f t="shared" ref="G10" si="5">D10</f>
        <v>1</v>
      </c>
    </row>
    <row r="11" spans="1:11">
      <c r="A11" s="8">
        <v>43584.5</v>
      </c>
      <c r="B11" s="8">
        <v>43598.645833333336</v>
      </c>
      <c r="C11" s="2">
        <f t="shared" ref="C11" si="6">B11-A11</f>
        <v>14.145833333335759</v>
      </c>
      <c r="D11" s="2">
        <f>(NETWORKDAYS(A11,B11)-1)*(fin-début)
+IF(NETWORKDAYS(B11,B11),MEDIAN(MOD(B11,1),fin,début),fin)
-MEDIAN(NETWORKDAYS(A11,A11)*MOD(A11,1),fin,début)</f>
        <v>3.4791666666690926</v>
      </c>
      <c r="F11" s="5">
        <f t="shared" ref="F11" si="7">C11</f>
        <v>14.145833333335759</v>
      </c>
      <c r="G11" s="5">
        <f t="shared" ref="G11" si="8">D11</f>
        <v>3.4791666666690926</v>
      </c>
    </row>
    <row r="15" spans="1:11">
      <c r="A15" s="24" t="s">
        <v>29</v>
      </c>
    </row>
    <row r="16" spans="1:11">
      <c r="A16" s="25" t="s">
        <v>30</v>
      </c>
    </row>
    <row r="18" spans="1:7">
      <c r="A18" s="6" t="s">
        <v>21</v>
      </c>
      <c r="B18" s="6" t="s">
        <v>22</v>
      </c>
      <c r="C18" s="6" t="s">
        <v>19</v>
      </c>
      <c r="D18" s="6" t="s">
        <v>20</v>
      </c>
    </row>
    <row r="19" spans="1:7">
      <c r="A19" s="8">
        <v>43725.875</v>
      </c>
      <c r="B19" s="8">
        <v>43729.75</v>
      </c>
      <c r="C19" s="2">
        <f>B19-A19</f>
        <v>3.875</v>
      </c>
      <c r="D19" s="2">
        <f t="shared" ref="D19:D25" si="9">(NETWORKDAYS(A19,B19,fériés)-1)*(fin-début)
+IF(NETWORKDAYS(B19,B19,fériés),MEDIAN(MOD(B19,1),fin,début),fin)
-MEDIAN(NETWORKDAYS(A19,A19,fériés)*MOD(A19,1),fin,début)</f>
        <v>1</v>
      </c>
      <c r="F19" s="5">
        <f>C19</f>
        <v>3.875</v>
      </c>
      <c r="G19" s="5">
        <f>D19</f>
        <v>1</v>
      </c>
    </row>
    <row r="20" spans="1:7">
      <c r="A20" s="8">
        <v>43725.375</v>
      </c>
      <c r="B20" s="8">
        <v>43729.5</v>
      </c>
      <c r="C20" s="2">
        <f>B20-A20</f>
        <v>4.125</v>
      </c>
      <c r="D20" s="2">
        <f t="shared" si="9"/>
        <v>1.3333333333333335</v>
      </c>
      <c r="F20" s="5">
        <f>C20</f>
        <v>4.125</v>
      </c>
      <c r="G20" s="5">
        <f>D20</f>
        <v>1.3333333333333335</v>
      </c>
    </row>
    <row r="21" spans="1:7">
      <c r="A21" s="8">
        <v>43823.375</v>
      </c>
      <c r="B21" s="8">
        <v>43825.708333333336</v>
      </c>
      <c r="C21" s="2">
        <f t="shared" ref="C21:C25" si="10">B21-A21</f>
        <v>2.3333333333357587</v>
      </c>
      <c r="D21" s="2">
        <f t="shared" si="9"/>
        <v>0.66666666666666674</v>
      </c>
      <c r="F21" s="5">
        <f t="shared" ref="F21:F25" si="11">C21</f>
        <v>2.3333333333357587</v>
      </c>
      <c r="G21" s="5">
        <f t="shared" ref="G21:G25" si="12">D21</f>
        <v>0.66666666666666674</v>
      </c>
    </row>
    <row r="22" spans="1:7">
      <c r="A22" s="8">
        <v>43823.375</v>
      </c>
      <c r="B22" s="8">
        <v>43823.708333333336</v>
      </c>
      <c r="C22" s="2">
        <f t="shared" si="10"/>
        <v>0.33333333333575865</v>
      </c>
      <c r="D22" s="2">
        <f t="shared" si="9"/>
        <v>0.33333333333333337</v>
      </c>
      <c r="F22" s="5">
        <f t="shared" si="11"/>
        <v>0.33333333333575865</v>
      </c>
      <c r="G22" s="5">
        <f t="shared" si="12"/>
        <v>0.33333333333333337</v>
      </c>
    </row>
    <row r="23" spans="1:7">
      <c r="A23" s="8">
        <v>43830.375</v>
      </c>
      <c r="B23" s="8">
        <v>43834.708333333336</v>
      </c>
      <c r="C23" s="2">
        <f t="shared" si="10"/>
        <v>4.3333333333357587</v>
      </c>
      <c r="D23" s="2">
        <f t="shared" si="9"/>
        <v>1</v>
      </c>
      <c r="F23" s="5">
        <f t="shared" si="11"/>
        <v>4.3333333333357587</v>
      </c>
      <c r="G23" s="5">
        <f t="shared" si="12"/>
        <v>1</v>
      </c>
    </row>
    <row r="24" spans="1:7">
      <c r="A24" s="8">
        <v>43831.5</v>
      </c>
      <c r="B24" s="8">
        <v>43836.5</v>
      </c>
      <c r="C24" s="2">
        <f t="shared" si="10"/>
        <v>5</v>
      </c>
      <c r="D24" s="2">
        <f t="shared" si="9"/>
        <v>0.79166666666666674</v>
      </c>
      <c r="F24" s="5">
        <f t="shared" si="11"/>
        <v>5</v>
      </c>
      <c r="G24" s="5">
        <f t="shared" si="12"/>
        <v>0.79166666666666674</v>
      </c>
    </row>
    <row r="25" spans="1:7">
      <c r="A25" s="8">
        <v>43584.5</v>
      </c>
      <c r="B25" s="8">
        <v>43598.645833333336</v>
      </c>
      <c r="C25" s="2">
        <f t="shared" si="10"/>
        <v>14.145833333335759</v>
      </c>
      <c r="D25" s="2">
        <f t="shared" si="9"/>
        <v>2.8125000000024256</v>
      </c>
      <c r="F25" s="5">
        <f t="shared" si="11"/>
        <v>14.145833333335759</v>
      </c>
      <c r="G25" s="5">
        <f t="shared" si="12"/>
        <v>2.8125000000024256</v>
      </c>
    </row>
    <row r="28" spans="1:7">
      <c r="A28" s="30" t="s">
        <v>38</v>
      </c>
    </row>
    <row r="29" spans="1:7">
      <c r="A29" s="27" t="s">
        <v>31</v>
      </c>
      <c r="B29" s="29" t="str">
        <f ca="1">_xlfn.FORMULATEXT(C5)</f>
        <v>=B5-A5</v>
      </c>
    </row>
    <row r="30" spans="1:7">
      <c r="A30" s="27" t="s">
        <v>32</v>
      </c>
      <c r="B30" s="29" t="str">
        <f ca="1">_xlfn.FORMULATEXT(D5)</f>
        <v>=(NETWORKDAYS(A5;B5)-1)*(fin-début)
+IF(NETWORKDAYS(B5;B5);MEDIAN(MOD(B5;1);fin;début);fin)
-MEDIAN(NETWORKDAYS(A5;A5)*MOD(A5;1);fin;début)</v>
      </c>
    </row>
    <row r="31" spans="1:7">
      <c r="A31" s="27" t="s">
        <v>35</v>
      </c>
      <c r="B31" s="29" t="str">
        <f ca="1">_xlfn.FORMULATEXT(D19)</f>
        <v>=(NETWORKDAYS(A19;B19;fériés)-1)*(fin-début)
+IF(NETWORKDAYS(B19;B19;fériés);MEDIAN(MOD(B19;1);fin;début);fin)
-MEDIAN(NETWORKDAYS(A19;A19;fériés)*MOD(A19;1);fin;début)</v>
      </c>
    </row>
    <row r="32" spans="1:7">
      <c r="A32" s="27"/>
      <c r="B32" s="29"/>
    </row>
    <row r="33" spans="1:2">
      <c r="A33" s="31" t="s">
        <v>39</v>
      </c>
    </row>
    <row r="34" spans="1:2">
      <c r="A34" s="27" t="s">
        <v>31</v>
      </c>
      <c r="B34" s="29" t="s">
        <v>36</v>
      </c>
    </row>
    <row r="35" spans="1:2">
      <c r="A35" s="27" t="s">
        <v>34</v>
      </c>
      <c r="B35" s="29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3069-1DB7-45E4-9E2C-26FDDE61E6DD}">
  <dimension ref="A1:J21"/>
  <sheetViews>
    <sheetView showGridLines="0" workbookViewId="0">
      <selection activeCell="A22" sqref="A22"/>
    </sheetView>
  </sheetViews>
  <sheetFormatPr defaultRowHeight="12.75"/>
  <cols>
    <col min="1" max="2" width="15.42578125" customWidth="1"/>
    <col min="3" max="6" width="14.140625" customWidth="1"/>
    <col min="9" max="9" width="21.85546875" bestFit="1" customWidth="1"/>
  </cols>
  <sheetData>
    <row r="1" spans="1:10">
      <c r="A1" s="24" t="s">
        <v>27</v>
      </c>
    </row>
    <row r="2" spans="1:10">
      <c r="A2" s="25" t="s">
        <v>30</v>
      </c>
    </row>
    <row r="3" spans="1:10">
      <c r="C3" s="26" t="s">
        <v>25</v>
      </c>
      <c r="E3" s="26" t="str">
        <f>"Base "&amp;TEXT(durée*24,"0")&amp;" heures"</f>
        <v>Base 8 heures</v>
      </c>
    </row>
    <row r="4" spans="1:10">
      <c r="A4" s="6" t="s">
        <v>21</v>
      </c>
      <c r="B4" s="6" t="s">
        <v>22</v>
      </c>
      <c r="C4" s="22" t="s">
        <v>24</v>
      </c>
      <c r="D4" s="23" t="s">
        <v>26</v>
      </c>
      <c r="E4" s="22" t="s">
        <v>24</v>
      </c>
      <c r="F4" s="23" t="s">
        <v>26</v>
      </c>
      <c r="I4" s="6" t="s">
        <v>23</v>
      </c>
    </row>
    <row r="5" spans="1:10">
      <c r="A5" s="21">
        <v>43725</v>
      </c>
      <c r="B5" s="21">
        <v>43729</v>
      </c>
      <c r="C5" s="20">
        <f>NETWORKDAYS(A5,B5)</f>
        <v>4</v>
      </c>
      <c r="D5" s="20">
        <f>NETWORKDAYS(A5,B5,fériés)</f>
        <v>4</v>
      </c>
      <c r="E5" s="20">
        <f>NETWORKDAYS(A5,B5)*durée</f>
        <v>1.3333333333333333</v>
      </c>
      <c r="F5" s="20">
        <f>NETWORKDAYS(A5,B5,fériés)*durée</f>
        <v>1.3333333333333333</v>
      </c>
      <c r="I5" t="s">
        <v>18</v>
      </c>
      <c r="J5" s="4">
        <v>0.33333333333333331</v>
      </c>
    </row>
    <row r="6" spans="1:10">
      <c r="A6" s="21">
        <v>43725</v>
      </c>
      <c r="B6" s="21">
        <v>43729</v>
      </c>
      <c r="C6" s="20">
        <f t="shared" ref="C6:C11" si="0">NETWORKDAYS(A6,B6)</f>
        <v>4</v>
      </c>
      <c r="D6" s="20">
        <f>NETWORKDAYS(A6,B6,fériés)</f>
        <v>4</v>
      </c>
      <c r="E6" s="20">
        <f>NETWORKDAYS(A6,B6)*durée</f>
        <v>1.3333333333333333</v>
      </c>
      <c r="F6" s="20">
        <f>NETWORKDAYS(A6,B6,fériés)*durée</f>
        <v>1.3333333333333333</v>
      </c>
    </row>
    <row r="7" spans="1:10">
      <c r="A7" s="21">
        <v>43823</v>
      </c>
      <c r="B7" s="21">
        <v>43825</v>
      </c>
      <c r="C7" s="20">
        <f t="shared" si="0"/>
        <v>3</v>
      </c>
      <c r="D7" s="20">
        <f>NETWORKDAYS(A7,B7,fériés)</f>
        <v>2</v>
      </c>
      <c r="E7" s="20">
        <f>NETWORKDAYS(A7,B7)*durée</f>
        <v>1</v>
      </c>
      <c r="F7" s="20">
        <f>NETWORKDAYS(A7,B7,fériés)*durée</f>
        <v>0.66666666666666663</v>
      </c>
    </row>
    <row r="8" spans="1:10">
      <c r="A8" s="21">
        <v>43823</v>
      </c>
      <c r="B8" s="21">
        <v>43823</v>
      </c>
      <c r="C8" s="20">
        <f t="shared" si="0"/>
        <v>1</v>
      </c>
      <c r="D8" s="20">
        <f>NETWORKDAYS(A8,B8,fériés)</f>
        <v>1</v>
      </c>
      <c r="E8" s="20">
        <f>NETWORKDAYS(A8,B8)*durée</f>
        <v>0.33333333333333331</v>
      </c>
      <c r="F8" s="20">
        <f>NETWORKDAYS(A8,B8,fériés)*durée</f>
        <v>0.33333333333333331</v>
      </c>
    </row>
    <row r="9" spans="1:10">
      <c r="A9" s="21">
        <v>43830</v>
      </c>
      <c r="B9" s="21">
        <v>43834</v>
      </c>
      <c r="C9" s="20">
        <f t="shared" si="0"/>
        <v>4</v>
      </c>
      <c r="D9" s="20">
        <f>NETWORKDAYS(A9,B9,fériés)</f>
        <v>3</v>
      </c>
      <c r="E9" s="20">
        <f>NETWORKDAYS(A9,B9)*durée</f>
        <v>1.3333333333333333</v>
      </c>
      <c r="F9" s="20">
        <f>NETWORKDAYS(A9,B9,fériés)*durée</f>
        <v>1</v>
      </c>
    </row>
    <row r="10" spans="1:10">
      <c r="A10" s="21">
        <v>43831</v>
      </c>
      <c r="B10" s="21">
        <v>43836</v>
      </c>
      <c r="C10" s="20">
        <f t="shared" si="0"/>
        <v>4</v>
      </c>
      <c r="D10" s="20">
        <f>NETWORKDAYS(A10,B10,fériés)</f>
        <v>3</v>
      </c>
      <c r="E10" s="20">
        <f>NETWORKDAYS(A10,B10)*durée</f>
        <v>1.3333333333333333</v>
      </c>
      <c r="F10" s="20">
        <f>NETWORKDAYS(A10,B10,fériés)*durée</f>
        <v>1</v>
      </c>
    </row>
    <row r="11" spans="1:10">
      <c r="A11" s="21">
        <v>43584</v>
      </c>
      <c r="B11" s="21">
        <v>43598</v>
      </c>
      <c r="C11" s="20">
        <f t="shared" si="0"/>
        <v>11</v>
      </c>
      <c r="D11" s="20">
        <f>NETWORKDAYS(A11,B11,fériés)</f>
        <v>9</v>
      </c>
      <c r="E11" s="20">
        <f>NETWORKDAYS(A11,B11)*durée</f>
        <v>3.6666666666666665</v>
      </c>
      <c r="F11" s="20">
        <f>NETWORKDAYS(A11,B11,fériés)*durée</f>
        <v>3</v>
      </c>
    </row>
    <row r="13" spans="1:10">
      <c r="A13" s="21"/>
      <c r="B13" s="21"/>
    </row>
    <row r="14" spans="1:10">
      <c r="A14" s="30" t="s">
        <v>38</v>
      </c>
      <c r="B14" s="21"/>
    </row>
    <row r="15" spans="1:10">
      <c r="A15" s="27" t="s">
        <v>31</v>
      </c>
      <c r="B15" s="28" t="str">
        <f ca="1">_xlfn.FORMULATEXT(C5)</f>
        <v>=NETWORKDAYS(A5;B5)</v>
      </c>
      <c r="C15" s="29"/>
    </row>
    <row r="16" spans="1:10">
      <c r="A16" s="27" t="s">
        <v>32</v>
      </c>
      <c r="B16" s="28" t="str">
        <f ca="1">_xlfn.FORMULATEXT(D5)</f>
        <v>=NETWORKDAYS(A5;B5;fériés)</v>
      </c>
      <c r="C16" s="29"/>
    </row>
    <row r="17" spans="1:3">
      <c r="A17" s="27" t="s">
        <v>33</v>
      </c>
      <c r="B17" s="28" t="str">
        <f ca="1">_xlfn.FORMULATEXT(E5)</f>
        <v>=NETWORKDAYS(A5;B5)*durée</v>
      </c>
      <c r="C17" s="29"/>
    </row>
    <row r="18" spans="1:3">
      <c r="A18" s="27" t="s">
        <v>34</v>
      </c>
      <c r="B18" s="28" t="str">
        <f ca="1">_xlfn.FORMULATEXT(F5)</f>
        <v>=NETWORKDAYS(A5;B5;fériés)*durée</v>
      </c>
      <c r="C18" s="29"/>
    </row>
    <row r="19" spans="1:3">
      <c r="A19" s="21"/>
      <c r="B19" s="21"/>
    </row>
    <row r="20" spans="1:3">
      <c r="A20" s="31" t="s">
        <v>39</v>
      </c>
    </row>
    <row r="21" spans="1:3">
      <c r="A21" s="27" t="s">
        <v>31</v>
      </c>
      <c r="B21" s="29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Infos</vt:lpstr>
      <vt:lpstr>Calculs</vt:lpstr>
      <vt:lpstr>Calculs2</vt:lpstr>
      <vt:lpstr>début</vt:lpstr>
      <vt:lpstr>durée</vt:lpstr>
      <vt:lpstr>fériés</vt:lpstr>
      <vt:lpstr>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Jean-Eric</dc:creator>
  <cp:lastModifiedBy>Jean-Eric</cp:lastModifiedBy>
  <dcterms:created xsi:type="dcterms:W3CDTF">2020-01-24T19:51:54Z</dcterms:created>
  <dcterms:modified xsi:type="dcterms:W3CDTF">2020-01-25T07:53:31Z</dcterms:modified>
</cp:coreProperties>
</file>