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60" windowWidth="28515" windowHeight="12090" activeTab="4"/>
  </bookViews>
  <sheets>
    <sheet name="Patient" sheetId="1" r:id="rId1"/>
    <sheet name="BDpatient" sheetId="2" r:id="rId2"/>
    <sheet name="BDaliment" sheetId="3" r:id="rId3"/>
    <sheet name="Adipo" sheetId="4" r:id="rId4"/>
    <sheet name="PlanAlim" sheetId="5" r:id="rId5"/>
    <sheet name="BDPlanAlim" sheetId="6" r:id="rId6"/>
  </sheets>
  <definedNames>
    <definedName name="Liste">BDPlanAlim!$A$4:$A$10</definedName>
    <definedName name="Objectif">BDPlanAlim!$A$1:$A$3</definedName>
    <definedName name="PDS">Adipo!$E$8</definedName>
    <definedName name="POIDS">Adipo!$E$8</definedName>
    <definedName name="sexe">BDpatient!$A$2:$A$3</definedName>
    <definedName name="SOMME">Adipo!$K$15</definedName>
    <definedName name="SOMMEDESPLIS">Adipo!$K$15</definedName>
  </definedNames>
  <calcPr calcId="145621"/>
</workbook>
</file>

<file path=xl/calcChain.xml><?xml version="1.0" encoding="utf-8"?>
<calcChain xmlns="http://schemas.openxmlformats.org/spreadsheetml/2006/main">
  <c r="F11" i="5" l="1"/>
  <c r="E15" i="1" l="1"/>
  <c r="H21" i="4"/>
  <c r="G21" i="4"/>
  <c r="F21" i="4"/>
  <c r="F22" i="4" s="1"/>
  <c r="E21" i="4"/>
  <c r="D21" i="4"/>
  <c r="H16" i="4"/>
  <c r="G16" i="4"/>
  <c r="F16" i="4"/>
  <c r="F17" i="4" s="1"/>
  <c r="E16" i="4"/>
  <c r="D16" i="4"/>
  <c r="I13" i="4"/>
  <c r="E22" i="4"/>
  <c r="D6" i="4"/>
  <c r="I12" i="4"/>
  <c r="I11" i="4"/>
  <c r="I10" i="4"/>
  <c r="I9" i="4"/>
  <c r="F18" i="4" l="1"/>
  <c r="F23" i="4"/>
  <c r="E23" i="4"/>
  <c r="G22" i="4"/>
  <c r="G23" i="4" s="1"/>
  <c r="G17" i="4"/>
  <c r="G18" i="4" s="1"/>
  <c r="H22" i="4"/>
  <c r="H23" i="4" s="1"/>
  <c r="D17" i="4"/>
  <c r="D18" i="4" s="1"/>
  <c r="H17" i="4"/>
  <c r="H18" i="4" s="1"/>
  <c r="E17" i="4"/>
  <c r="E18" i="4" s="1"/>
  <c r="D22" i="4"/>
  <c r="D23" i="4" s="1"/>
  <c r="G10" i="1"/>
  <c r="I24" i="2"/>
  <c r="I23" i="2"/>
  <c r="I21" i="2"/>
  <c r="I18" i="2"/>
  <c r="I16" i="2"/>
  <c r="I15" i="2"/>
  <c r="K49" i="1"/>
  <c r="B51" i="1" s="1"/>
  <c r="I25" i="2" l="1"/>
  <c r="G12" i="1" s="1"/>
  <c r="K30" i="1"/>
  <c r="B32" i="1" s="1"/>
  <c r="I13" i="2"/>
  <c r="I12" i="2"/>
  <c r="I10" i="2"/>
  <c r="I7" i="2"/>
  <c r="I5" i="2"/>
  <c r="I4" i="2"/>
  <c r="C2" i="2"/>
  <c r="I8" i="1" s="1"/>
  <c r="D10" i="1" l="1"/>
  <c r="I12" i="1" s="1"/>
  <c r="D6" i="5" s="1"/>
  <c r="E34" i="1"/>
  <c r="I14" i="2"/>
  <c r="C8" i="1"/>
  <c r="D8" i="1" s="1"/>
  <c r="I10" i="1" l="1"/>
  <c r="D4" i="5" s="1"/>
</calcChain>
</file>

<file path=xl/sharedStrings.xml><?xml version="1.0" encoding="utf-8"?>
<sst xmlns="http://schemas.openxmlformats.org/spreadsheetml/2006/main" count="351" uniqueCount="134">
  <si>
    <t>Nom:</t>
  </si>
  <si>
    <t>Prénom:</t>
  </si>
  <si>
    <t>Âge:</t>
  </si>
  <si>
    <t>IMC:</t>
  </si>
  <si>
    <t>Sexe:</t>
  </si>
  <si>
    <t>Sexe</t>
  </si>
  <si>
    <t>Homme</t>
  </si>
  <si>
    <t>Femme</t>
  </si>
  <si>
    <t>Métabolisme de base:</t>
  </si>
  <si>
    <t>Tytgadt</t>
  </si>
  <si>
    <t>Stéphane</t>
  </si>
  <si>
    <t>Poids (kg):</t>
  </si>
  <si>
    <t>Taille (m):</t>
  </si>
  <si>
    <t>Kcal</t>
  </si>
  <si>
    <t>Sommeil, sieste, repos en position allongée:</t>
  </si>
  <si>
    <t>Position assise (TV, ordinateur, transport repas, jeux vidéos, écriture, bureau,...):</t>
  </si>
  <si>
    <t xml:space="preserve">Position debout (toilettes, petits déplacements dans la maison,  </t>
  </si>
  <si>
    <t>travaux ménager, cuisine, achats, vaisselles,...):</t>
  </si>
  <si>
    <t>Femme= marche, jardinage, gym, yoga,...</t>
  </si>
  <si>
    <t>Homme= profession manuelle d'intensité moyenne effectuée debout</t>
  </si>
  <si>
    <t>(industrie chimique, menuiserie, etc...):</t>
  </si>
  <si>
    <t>Homme= marche, jardinage, profession manuelle d'intensité élevée</t>
  </si>
  <si>
    <t>(maçonnerie, platrerie, réparation auto, ...):</t>
  </si>
  <si>
    <t>Sports, activités professionnelles intenses (terressements, travaux forestiers,...):</t>
  </si>
  <si>
    <t>/24h</t>
  </si>
  <si>
    <t>Famille</t>
  </si>
  <si>
    <t>Aliment</t>
  </si>
  <si>
    <t>IG</t>
  </si>
  <si>
    <t>Protéine</t>
  </si>
  <si>
    <t>Glucide</t>
  </si>
  <si>
    <t>Lipide</t>
  </si>
  <si>
    <t>Sucre</t>
  </si>
  <si>
    <t>AGS</t>
  </si>
  <si>
    <t>AGMI</t>
  </si>
  <si>
    <t>AGPI</t>
  </si>
  <si>
    <t>Fibre</t>
  </si>
  <si>
    <t>Cholestérol</t>
  </si>
  <si>
    <t>Cuivre</t>
  </si>
  <si>
    <t>Calcium</t>
  </si>
  <si>
    <t>Fer</t>
  </si>
  <si>
    <t>Iode</t>
  </si>
  <si>
    <t>Magnésium</t>
  </si>
  <si>
    <t>Manganèse</t>
  </si>
  <si>
    <t>Potassium</t>
  </si>
  <si>
    <t>Sélénium</t>
  </si>
  <si>
    <t>Sodium</t>
  </si>
  <si>
    <t>Zinc</t>
  </si>
  <si>
    <t>Vit D</t>
  </si>
  <si>
    <t>Vit E</t>
  </si>
  <si>
    <t>Vit K</t>
  </si>
  <si>
    <t>Vit C</t>
  </si>
  <si>
    <t>Vit B1</t>
  </si>
  <si>
    <t>Vit B2</t>
  </si>
  <si>
    <t>Vit B3</t>
  </si>
  <si>
    <t>Vit B5</t>
  </si>
  <si>
    <t>Vit B6</t>
  </si>
  <si>
    <t>Vit B9</t>
  </si>
  <si>
    <t>Vit B12</t>
  </si>
  <si>
    <t>Fruits</t>
  </si>
  <si>
    <t>Banane</t>
  </si>
  <si>
    <t>Phosphore</t>
  </si>
  <si>
    <t>Vit A</t>
  </si>
  <si>
    <t>Pomme</t>
  </si>
  <si>
    <t>VPO</t>
  </si>
  <si>
    <t>Blanc de poulet</t>
  </si>
  <si>
    <t>Thon naturel</t>
  </si>
  <si>
    <t>Blanc œuf</t>
  </si>
  <si>
    <t>Œuf</t>
  </si>
  <si>
    <t>Flocons d'avoine</t>
  </si>
  <si>
    <t>Céréaliers</t>
  </si>
  <si>
    <t>Riz basmati</t>
  </si>
  <si>
    <t>Laitiers</t>
  </si>
  <si>
    <t>Lait soja</t>
  </si>
  <si>
    <t>From. Frais 0%</t>
  </si>
  <si>
    <t>Légumes</t>
  </si>
  <si>
    <t>Haricots verts</t>
  </si>
  <si>
    <t>Tomates</t>
  </si>
  <si>
    <t>Compléments</t>
  </si>
  <si>
    <t>Perfect Whey</t>
  </si>
  <si>
    <t>ZMA XXL</t>
  </si>
  <si>
    <t>Mat. grasse</t>
  </si>
  <si>
    <t>Huile olive</t>
  </si>
  <si>
    <t>Huile colza</t>
  </si>
  <si>
    <t>Passata</t>
  </si>
  <si>
    <t>Multi A-Z</t>
  </si>
  <si>
    <t>NAP (ON):</t>
  </si>
  <si>
    <t>DEJ (ON):</t>
  </si>
  <si>
    <t>Niveau d'activité physique (ON):</t>
  </si>
  <si>
    <t>Niveau d'activité physique (OFF):</t>
  </si>
  <si>
    <t>NAP (OFF):</t>
  </si>
  <si>
    <t>DEJ (OFF):</t>
  </si>
  <si>
    <t>Poids (en Kg) :</t>
  </si>
  <si>
    <t>Mesure 1</t>
  </si>
  <si>
    <t>Mesure 2</t>
  </si>
  <si>
    <t>Mesure 3</t>
  </si>
  <si>
    <t>Mesure 4</t>
  </si>
  <si>
    <t>Mesure 5</t>
  </si>
  <si>
    <t>Moyenne</t>
  </si>
  <si>
    <t>Pli Tricipital (en mm)</t>
  </si>
  <si>
    <t>Pli Bicipital (en mm)</t>
  </si>
  <si>
    <t>Pli Sous Scapulaire (en mm)</t>
  </si>
  <si>
    <t>Pli Supra Illiaque (en mm)</t>
  </si>
  <si>
    <t>Somme des 4 plis (en mm) :</t>
  </si>
  <si>
    <t>Résultats pour les Hommes :</t>
  </si>
  <si>
    <t>17-19 ans</t>
  </si>
  <si>
    <t>20-29 ans</t>
  </si>
  <si>
    <t>30-39 ans</t>
  </si>
  <si>
    <t>40-49 ans</t>
  </si>
  <si>
    <t>&gt;=50 ans</t>
  </si>
  <si>
    <t>Densité corporelle (en g/cm3) :</t>
  </si>
  <si>
    <t>Tissus Adipeux (en %) :</t>
  </si>
  <si>
    <t>Masse grasse (en Kg) :</t>
  </si>
  <si>
    <t>Résultats pour les Femmes :</t>
  </si>
  <si>
    <t>MESURE DE LA MASSE GRASSE AVEC ADIPOMETRE</t>
  </si>
  <si>
    <t>Kg</t>
  </si>
  <si>
    <t>BodyFat:</t>
  </si>
  <si>
    <t>%</t>
  </si>
  <si>
    <t>m</t>
  </si>
  <si>
    <t>ans</t>
  </si>
  <si>
    <t>kg</t>
  </si>
  <si>
    <t>Objectif:</t>
  </si>
  <si>
    <t>Maintien du poids</t>
  </si>
  <si>
    <t>Sèche</t>
  </si>
  <si>
    <t>Prise de masse</t>
  </si>
  <si>
    <t>Total calorique:</t>
  </si>
  <si>
    <t>Petit déjeuner</t>
  </si>
  <si>
    <t>Quantité</t>
  </si>
  <si>
    <t>CG</t>
  </si>
  <si>
    <t>Dîner</t>
  </si>
  <si>
    <t>Collation</t>
  </si>
  <si>
    <t>Souper</t>
  </si>
  <si>
    <t>Totaux:</t>
  </si>
  <si>
    <t>Apports recommandés:</t>
  </si>
  <si>
    <t>Mat. grasses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</si>
</sst>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0.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Arial Black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8A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7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7" xfId="0" applyFont="1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0" fillId="4" borderId="11" xfId="0" applyFill="1" applyBorder="1"/>
    <xf numFmtId="0" fontId="1" fillId="4" borderId="8" xfId="0" applyFont="1" applyFill="1" applyBorder="1"/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right"/>
    </xf>
    <xf numFmtId="1" fontId="0" fillId="2" borderId="2" xfId="0" applyNumberFormat="1" applyFill="1" applyBorder="1"/>
    <xf numFmtId="0" fontId="1" fillId="3" borderId="7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0" borderId="9" xfId="0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7" fillId="0" borderId="0" xfId="0" applyFont="1" applyBorder="1"/>
    <xf numFmtId="49" fontId="7" fillId="2" borderId="3" xfId="1" applyNumberFormat="1" applyFont="1" applyFill="1" applyBorder="1"/>
    <xf numFmtId="0" fontId="0" fillId="3" borderId="4" xfId="0" applyFont="1" applyFill="1" applyBorder="1"/>
    <xf numFmtId="0" fontId="0" fillId="3" borderId="5" xfId="0" applyFont="1" applyFill="1" applyBorder="1" applyAlignment="1">
      <alignment horizontal="right"/>
    </xf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6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0" fillId="3" borderId="8" xfId="0" applyFont="1" applyFill="1" applyBorder="1"/>
    <xf numFmtId="0" fontId="4" fillId="3" borderId="0" xfId="0" applyFont="1" applyFill="1" applyBorder="1" applyAlignment="1">
      <alignment horizontal="right"/>
    </xf>
    <xf numFmtId="49" fontId="3" fillId="3" borderId="0" xfId="1" applyNumberFormat="1" applyFont="1" applyFill="1" applyBorder="1"/>
    <xf numFmtId="49" fontId="1" fillId="3" borderId="8" xfId="1" applyNumberFormat="1" applyFont="1" applyFill="1" applyBorder="1" applyAlignment="1">
      <alignment horizontal="center"/>
    </xf>
    <xf numFmtId="1" fontId="0" fillId="3" borderId="0" xfId="0" applyNumberFormat="1" applyFont="1" applyFill="1" applyBorder="1" applyAlignment="1" applyProtection="1">
      <alignment horizontal="center"/>
      <protection locked="0"/>
    </xf>
    <xf numFmtId="1" fontId="3" fillId="3" borderId="0" xfId="1" applyNumberFormat="1" applyFont="1" applyFill="1" applyBorder="1" applyAlignment="1" applyProtection="1">
      <alignment horizontal="center"/>
      <protection locked="0"/>
    </xf>
    <xf numFmtId="2" fontId="0" fillId="3" borderId="8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10" xfId="0" applyFont="1" applyFill="1" applyBorder="1" applyAlignment="1">
      <alignment horizontal="right"/>
    </xf>
    <xf numFmtId="0" fontId="0" fillId="3" borderId="10" xfId="0" applyFont="1" applyFill="1" applyBorder="1"/>
    <xf numFmtId="0" fontId="0" fillId="3" borderId="11" xfId="0" applyFont="1" applyFill="1" applyBorder="1"/>
    <xf numFmtId="1" fontId="0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1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ont="1" applyFill="1" applyBorder="1" applyAlignment="1" applyProtection="1">
      <alignment horizontal="center"/>
      <protection locked="0"/>
    </xf>
    <xf numFmtId="1" fontId="0" fillId="2" borderId="32" xfId="0" applyNumberFormat="1" applyFont="1" applyFill="1" applyBorder="1" applyAlignment="1" applyProtection="1">
      <alignment horizontal="center"/>
      <protection locked="0"/>
    </xf>
    <xf numFmtId="1" fontId="3" fillId="2" borderId="33" xfId="1" applyNumberFormat="1" applyFont="1" applyFill="1" applyBorder="1" applyAlignment="1" applyProtection="1">
      <alignment horizontal="center"/>
      <protection locked="0"/>
    </xf>
    <xf numFmtId="1" fontId="0" fillId="2" borderId="33" xfId="0" applyNumberFormat="1" applyFont="1" applyFill="1" applyBorder="1" applyAlignment="1" applyProtection="1">
      <alignment horizontal="center"/>
      <protection locked="0"/>
    </xf>
    <xf numFmtId="2" fontId="0" fillId="5" borderId="1" xfId="0" applyNumberFormat="1" applyFont="1" applyFill="1" applyBorder="1" applyAlignment="1">
      <alignment horizontal="center"/>
    </xf>
    <xf numFmtId="165" fontId="0" fillId="5" borderId="14" xfId="0" applyNumberFormat="1" applyFont="1" applyFill="1" applyBorder="1" applyAlignment="1">
      <alignment horizontal="center"/>
    </xf>
    <xf numFmtId="0" fontId="0" fillId="5" borderId="25" xfId="0" applyFont="1" applyFill="1" applyBorder="1" applyAlignment="1">
      <alignment horizontal="center"/>
    </xf>
    <xf numFmtId="0" fontId="0" fillId="5" borderId="27" xfId="0" applyFont="1" applyFill="1" applyBorder="1" applyAlignment="1">
      <alignment horizontal="center"/>
    </xf>
    <xf numFmtId="165" fontId="0" fillId="5" borderId="17" xfId="0" applyNumberFormat="1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right"/>
    </xf>
    <xf numFmtId="0" fontId="1" fillId="5" borderId="30" xfId="0" applyFont="1" applyFill="1" applyBorder="1" applyAlignment="1">
      <alignment horizontal="right"/>
    </xf>
    <xf numFmtId="165" fontId="0" fillId="5" borderId="31" xfId="0" applyNumberFormat="1" applyFont="1" applyFill="1" applyBorder="1" applyAlignment="1">
      <alignment horizontal="center"/>
    </xf>
    <xf numFmtId="2" fontId="0" fillId="5" borderId="16" xfId="0" applyNumberFormat="1" applyFont="1" applyFill="1" applyBorder="1" applyAlignment="1">
      <alignment horizontal="center"/>
    </xf>
    <xf numFmtId="2" fontId="0" fillId="5" borderId="32" xfId="0" applyNumberFormat="1" applyFont="1" applyFill="1" applyBorder="1" applyAlignment="1">
      <alignment horizontal="center"/>
    </xf>
    <xf numFmtId="2" fontId="0" fillId="5" borderId="33" xfId="0" applyNumberFormat="1" applyFont="1" applyFill="1" applyBorder="1" applyAlignment="1">
      <alignment horizontal="center"/>
    </xf>
    <xf numFmtId="2" fontId="0" fillId="5" borderId="34" xfId="0" applyNumberFormat="1" applyFont="1" applyFill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right"/>
    </xf>
    <xf numFmtId="164" fontId="7" fillId="2" borderId="2" xfId="0" applyNumberFormat="1" applyFont="1" applyFill="1" applyBorder="1" applyProtection="1"/>
    <xf numFmtId="2" fontId="0" fillId="6" borderId="1" xfId="0" applyNumberFormat="1" applyFont="1" applyFill="1" applyBorder="1" applyAlignment="1">
      <alignment horizontal="center"/>
    </xf>
    <xf numFmtId="2" fontId="0" fillId="6" borderId="16" xfId="0" applyNumberFormat="1" applyFont="1" applyFill="1" applyBorder="1" applyAlignment="1">
      <alignment horizontal="center"/>
    </xf>
    <xf numFmtId="2" fontId="0" fillId="6" borderId="33" xfId="0" applyNumberFormat="1" applyFont="1" applyFill="1" applyBorder="1" applyAlignment="1">
      <alignment horizontal="center"/>
    </xf>
    <xf numFmtId="2" fontId="0" fillId="6" borderId="34" xfId="0" applyNumberFormat="1" applyFont="1" applyFill="1" applyBorder="1" applyAlignment="1">
      <alignment horizontal="center"/>
    </xf>
    <xf numFmtId="165" fontId="0" fillId="6" borderId="14" xfId="0" applyNumberFormat="1" applyFont="1" applyFill="1" applyBorder="1" applyAlignment="1">
      <alignment horizontal="center"/>
    </xf>
    <xf numFmtId="165" fontId="0" fillId="6" borderId="31" xfId="0" applyNumberFormat="1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/>
    </xf>
    <xf numFmtId="165" fontId="0" fillId="6" borderId="17" xfId="0" applyNumberFormat="1" applyFont="1" applyFill="1" applyBorder="1" applyAlignment="1">
      <alignment horizontal="center"/>
    </xf>
    <xf numFmtId="2" fontId="0" fillId="6" borderId="3" xfId="0" applyNumberFormat="1" applyFont="1" applyFill="1" applyBorder="1" applyAlignment="1">
      <alignment horizontal="center"/>
    </xf>
    <xf numFmtId="2" fontId="0" fillId="6" borderId="32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right"/>
    </xf>
    <xf numFmtId="0" fontId="1" fillId="6" borderId="36" xfId="0" applyFont="1" applyFill="1" applyBorder="1" applyAlignment="1">
      <alignment horizontal="right"/>
    </xf>
    <xf numFmtId="0" fontId="1" fillId="6" borderId="29" xfId="0" applyFont="1" applyFill="1" applyBorder="1" applyAlignment="1">
      <alignment horizontal="right"/>
    </xf>
    <xf numFmtId="0" fontId="1" fillId="6" borderId="30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/>
    </xf>
    <xf numFmtId="1" fontId="0" fillId="2" borderId="18" xfId="0" applyNumberFormat="1" applyFont="1" applyFill="1" applyBorder="1" applyAlignment="1" applyProtection="1">
      <alignment horizontal="center"/>
      <protection locked="0"/>
    </xf>
    <xf numFmtId="1" fontId="0" fillId="2" borderId="2" xfId="0" applyNumberFormat="1" applyFont="1" applyFill="1" applyBorder="1" applyAlignment="1" applyProtection="1">
      <alignment horizontal="center"/>
      <protection locked="0"/>
    </xf>
    <xf numFmtId="1" fontId="0" fillId="2" borderId="38" xfId="0" applyNumberFormat="1" applyFont="1" applyFill="1" applyBorder="1" applyAlignment="1" applyProtection="1">
      <alignment horizontal="center"/>
      <protection locked="0"/>
    </xf>
    <xf numFmtId="0" fontId="1" fillId="4" borderId="26" xfId="0" applyFont="1" applyFill="1" applyBorder="1" applyAlignment="1">
      <alignment horizontal="right"/>
    </xf>
    <xf numFmtId="0" fontId="1" fillId="4" borderId="35" xfId="0" applyFont="1" applyFill="1" applyBorder="1" applyAlignment="1">
      <alignment horizontal="center"/>
    </xf>
    <xf numFmtId="49" fontId="1" fillId="4" borderId="25" xfId="1" applyNumberFormat="1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49" fontId="1" fillId="4" borderId="26" xfId="1" applyNumberFormat="1" applyFont="1" applyFill="1" applyBorder="1" applyAlignment="1">
      <alignment horizontal="center"/>
    </xf>
    <xf numFmtId="0" fontId="1" fillId="4" borderId="28" xfId="0" applyFont="1" applyFill="1" applyBorder="1" applyAlignment="1">
      <alignment horizontal="right"/>
    </xf>
    <xf numFmtId="0" fontId="1" fillId="4" borderId="29" xfId="0" applyFont="1" applyFill="1" applyBorder="1" applyAlignment="1">
      <alignment horizontal="right"/>
    </xf>
    <xf numFmtId="0" fontId="1" fillId="4" borderId="30" xfId="0" applyFont="1" applyFill="1" applyBorder="1" applyAlignment="1">
      <alignment horizontal="right"/>
    </xf>
    <xf numFmtId="2" fontId="0" fillId="4" borderId="36" xfId="0" applyNumberFormat="1" applyFont="1" applyFill="1" applyBorder="1" applyAlignment="1">
      <alignment horizontal="center"/>
    </xf>
    <xf numFmtId="2" fontId="0" fillId="4" borderId="29" xfId="0" applyNumberFormat="1" applyFont="1" applyFill="1" applyBorder="1" applyAlignment="1">
      <alignment horizontal="center"/>
    </xf>
    <xf numFmtId="2" fontId="0" fillId="4" borderId="30" xfId="0" applyNumberFormat="1" applyFont="1" applyFill="1" applyBorder="1" applyAlignment="1">
      <alignment horizontal="center"/>
    </xf>
    <xf numFmtId="2" fontId="0" fillId="4" borderId="26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8" xfId="0" applyFont="1" applyFill="1" applyBorder="1"/>
    <xf numFmtId="0" fontId="0" fillId="3" borderId="11" xfId="0" applyFill="1" applyBorder="1"/>
    <xf numFmtId="2" fontId="0" fillId="2" borderId="2" xfId="0" applyNumberFormat="1" applyFill="1" applyBorder="1"/>
    <xf numFmtId="2" fontId="0" fillId="2" borderId="2" xfId="0" applyNumberForma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9" fillId="7" borderId="0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0" fontId="9" fillId="8" borderId="45" xfId="0" applyFont="1" applyFill="1" applyBorder="1" applyAlignment="1">
      <alignment horizontal="center"/>
    </xf>
    <xf numFmtId="0" fontId="0" fillId="0" borderId="1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16" xfId="0" applyBorder="1"/>
    <xf numFmtId="0" fontId="0" fillId="0" borderId="49" xfId="0" applyBorder="1"/>
    <xf numFmtId="0" fontId="0" fillId="0" borderId="33" xfId="0" applyBorder="1"/>
    <xf numFmtId="0" fontId="0" fillId="0" borderId="34" xfId="0" applyBorder="1"/>
    <xf numFmtId="0" fontId="0" fillId="0" borderId="50" xfId="0" applyBorder="1"/>
    <xf numFmtId="0" fontId="0" fillId="0" borderId="2" xfId="0" applyBorder="1"/>
    <xf numFmtId="0" fontId="0" fillId="0" borderId="38" xfId="0" applyBorder="1"/>
    <xf numFmtId="0" fontId="9" fillId="4" borderId="51" xfId="0" applyFont="1" applyFill="1" applyBorder="1" applyAlignment="1">
      <alignment horizontal="center"/>
    </xf>
    <xf numFmtId="0" fontId="0" fillId="0" borderId="52" xfId="0" applyBorder="1"/>
    <xf numFmtId="0" fontId="0" fillId="0" borderId="3" xfId="0" applyBorder="1"/>
    <xf numFmtId="0" fontId="0" fillId="0" borderId="32" xfId="0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9" borderId="15" xfId="0" applyFill="1" applyBorder="1"/>
    <xf numFmtId="0" fontId="0" fillId="9" borderId="2" xfId="0" applyFill="1" applyBorder="1"/>
    <xf numFmtId="0" fontId="0" fillId="9" borderId="3" xfId="0" applyFill="1" applyBorder="1"/>
    <xf numFmtId="0" fontId="0" fillId="9" borderId="1" xfId="0" applyFill="1" applyBorder="1"/>
    <xf numFmtId="0" fontId="0" fillId="9" borderId="16" xfId="0" applyFill="1" applyBorder="1"/>
    <xf numFmtId="0" fontId="9" fillId="8" borderId="54" xfId="0" applyFont="1" applyFill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0" fontId="9" fillId="4" borderId="55" xfId="0" applyFont="1" applyFill="1" applyBorder="1" applyAlignment="1">
      <alignment horizontal="center"/>
    </xf>
    <xf numFmtId="0" fontId="0" fillId="3" borderId="42" xfId="0" applyFill="1" applyBorder="1"/>
    <xf numFmtId="0" fontId="0" fillId="0" borderId="23" xfId="0" applyBorder="1"/>
    <xf numFmtId="0" fontId="0" fillId="2" borderId="26" xfId="0" applyFill="1" applyBorder="1"/>
    <xf numFmtId="0" fontId="0" fillId="2" borderId="39" xfId="0" applyFill="1" applyBorder="1"/>
    <xf numFmtId="0" fontId="0" fillId="2" borderId="25" xfId="0" applyFill="1" applyBorder="1"/>
    <xf numFmtId="0" fontId="0" fillId="2" borderId="27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53" xfId="0" applyFill="1" applyBorder="1"/>
    <xf numFmtId="0" fontId="0" fillId="0" borderId="53" xfId="0" applyBorder="1"/>
    <xf numFmtId="0" fontId="0" fillId="0" borderId="55" xfId="0" applyBorder="1"/>
    <xf numFmtId="0" fontId="0" fillId="0" borderId="57" xfId="0" applyBorder="1"/>
    <xf numFmtId="0" fontId="1" fillId="4" borderId="7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right"/>
    </xf>
    <xf numFmtId="0" fontId="1" fillId="3" borderId="42" xfId="0" applyFont="1" applyFill="1" applyBorder="1" applyAlignment="1">
      <alignment horizontal="right"/>
    </xf>
    <xf numFmtId="0" fontId="1" fillId="3" borderId="56" xfId="0" applyFont="1" applyFill="1" applyBorder="1" applyAlignment="1">
      <alignment horizontal="right"/>
    </xf>
  </cellXfs>
  <cellStyles count="2">
    <cellStyle name="Monétaire" xfId="1" builtinId="4"/>
    <cellStyle name="Normal" xfId="0" builtinId="0"/>
  </cellStyles>
  <dxfs count="40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28AC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</xdr:row>
          <xdr:rowOff>0</xdr:rowOff>
        </xdr:from>
        <xdr:to>
          <xdr:col>13</xdr:col>
          <xdr:colOff>619125</xdr:colOff>
          <xdr:row>4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Arial Black"/>
                </a:rPr>
                <a:t>Adipomètre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104775</xdr:colOff>
          <xdr:row>1</xdr:row>
          <xdr:rowOff>180975</xdr:rowOff>
        </xdr:from>
        <xdr:to>
          <xdr:col>11</xdr:col>
          <xdr:colOff>638175</xdr:colOff>
          <xdr:row>3</xdr:row>
          <xdr:rowOff>228600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41148" rIns="36576" bIns="41148" anchor="ctr" upright="1"/>
            <a:lstStyle/>
            <a:p>
              <a:pPr algn="ctr" rtl="0">
                <a:defRPr sz="1000"/>
              </a:pPr>
              <a:r>
                <a:rPr lang="fr-BE" sz="1200" b="0" i="0" u="none" strike="noStrike" baseline="0">
                  <a:solidFill>
                    <a:srgbClr val="000000"/>
                  </a:solidFill>
                  <a:latin typeface="Arial Black"/>
                </a:rPr>
                <a:t>Patient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Tableau1" displayName="Tableau1" ref="A1:AJ19" totalsRowShown="0" headerRowDxfId="39" dataDxfId="37" headerRowBorderDxfId="38" tableBorderDxfId="36">
  <autoFilter ref="A1:AJ19"/>
  <sortState ref="A2:AJ19">
    <sortCondition ref="A1:A19"/>
  </sortState>
  <tableColumns count="36">
    <tableColumn id="1" name="Famille" dataDxfId="35"/>
    <tableColumn id="2" name="Aliment" dataDxfId="34"/>
    <tableColumn id="3" name="IG" dataDxfId="33"/>
    <tableColumn id="4" name="Kcal" dataDxfId="32"/>
    <tableColumn id="5" name="Protéine" dataDxfId="31"/>
    <tableColumn id="6" name="Glucide" dataDxfId="30"/>
    <tableColumn id="7" name="Lipide" dataDxfId="29"/>
    <tableColumn id="8" name="Sucre" dataDxfId="28"/>
    <tableColumn id="9" name="AGS" dataDxfId="27"/>
    <tableColumn id="10" name="AGMI" dataDxfId="26"/>
    <tableColumn id="11" name="AGPI" dataDxfId="25"/>
    <tableColumn id="12" name="Fibre" dataDxfId="24"/>
    <tableColumn id="13" name="Cholestérol" dataDxfId="23"/>
    <tableColumn id="14" name="Calcium" dataDxfId="22"/>
    <tableColumn id="15" name="Cuivre" dataDxfId="21"/>
    <tableColumn id="16" name="Fer" dataDxfId="20"/>
    <tableColumn id="17" name="Iode" dataDxfId="19"/>
    <tableColumn id="18" name="Magnésium" dataDxfId="18"/>
    <tableColumn id="19" name="Manganèse" dataDxfId="17"/>
    <tableColumn id="20" name="Phosphore" dataDxfId="16"/>
    <tableColumn id="21" name="Potassium" dataDxfId="15"/>
    <tableColumn id="22" name="Sélénium" dataDxfId="14"/>
    <tableColumn id="23" name="Sodium" dataDxfId="13"/>
    <tableColumn id="24" name="Zinc" dataDxfId="12"/>
    <tableColumn id="25" name="Vit A" dataDxfId="11"/>
    <tableColumn id="26" name="Vit D" dataDxfId="10"/>
    <tableColumn id="27" name="Vit E" dataDxfId="9"/>
    <tableColumn id="28" name="Vit K" dataDxfId="8"/>
    <tableColumn id="29" name="Vit C" dataDxfId="7"/>
    <tableColumn id="30" name="Vit B1" dataDxfId="6"/>
    <tableColumn id="31" name="Vit B2" dataDxfId="5"/>
    <tableColumn id="32" name="Vit B3" dataDxfId="4"/>
    <tableColumn id="33" name="Vit B5" dataDxfId="3"/>
    <tableColumn id="34" name="Vit B6" dataDxfId="2"/>
    <tableColumn id="35" name="Vit B9" dataDxfId="1"/>
    <tableColumn id="36" name="Vit B1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2:L51"/>
  <sheetViews>
    <sheetView workbookViewId="0">
      <selection activeCell="G8" sqref="G8"/>
    </sheetView>
  </sheetViews>
  <sheetFormatPr baseColWidth="10" defaultRowHeight="15" x14ac:dyDescent="0.25"/>
  <cols>
    <col min="3" max="3" width="11.42578125" customWidth="1"/>
  </cols>
  <sheetData>
    <row r="2" spans="2:12" ht="15.75" thickBot="1" x14ac:dyDescent="0.3"/>
    <row r="3" spans="2:12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12" x14ac:dyDescent="0.25">
      <c r="B4" s="40" t="s">
        <v>0</v>
      </c>
      <c r="C4" s="199" t="s">
        <v>9</v>
      </c>
      <c r="D4" s="200"/>
      <c r="E4" s="16"/>
      <c r="F4" s="16"/>
      <c r="G4" s="41" t="s">
        <v>1</v>
      </c>
      <c r="H4" s="199" t="s">
        <v>10</v>
      </c>
      <c r="I4" s="200"/>
      <c r="J4" s="16"/>
      <c r="K4" s="16"/>
      <c r="L4" s="17"/>
    </row>
    <row r="5" spans="2:12" x14ac:dyDescent="0.25">
      <c r="B5" s="14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2:12" x14ac:dyDescent="0.25">
      <c r="B6" s="40" t="s">
        <v>2</v>
      </c>
      <c r="C6" s="50">
        <v>45</v>
      </c>
      <c r="D6" s="2" t="s">
        <v>118</v>
      </c>
      <c r="E6" s="41" t="s">
        <v>11</v>
      </c>
      <c r="F6" s="50">
        <v>90</v>
      </c>
      <c r="G6" s="2" t="s">
        <v>119</v>
      </c>
      <c r="H6" s="41" t="s">
        <v>12</v>
      </c>
      <c r="I6" s="141">
        <v>1.77</v>
      </c>
      <c r="J6" s="2" t="s">
        <v>117</v>
      </c>
      <c r="K6" s="16"/>
      <c r="L6" s="17"/>
    </row>
    <row r="7" spans="2:12" x14ac:dyDescent="0.25">
      <c r="B7" s="14"/>
      <c r="C7" s="16"/>
      <c r="D7" s="16"/>
      <c r="E7" s="16"/>
      <c r="F7" s="16"/>
      <c r="G7" s="16"/>
      <c r="H7" s="16"/>
      <c r="I7" s="16"/>
      <c r="J7" s="16"/>
      <c r="K7" s="16"/>
      <c r="L7" s="17"/>
    </row>
    <row r="8" spans="2:12" x14ac:dyDescent="0.25">
      <c r="B8" s="40" t="s">
        <v>3</v>
      </c>
      <c r="C8" s="49">
        <f>F6/(I6*I6)</f>
        <v>28.727377190462509</v>
      </c>
      <c r="D8" s="201" t="str">
        <f>IF(C8&lt;16.5,"Dénutrition",IF(AND(C8&gt;16.5,C8&lt;=18.4)=TRUE,"Maigreur",IF(AND(C8&gt;18.4,C8&lt;=24.9)=TRUE,"Poids normal",IF(AND(C8&gt;24.9,C8&lt;=29.9)=TRUE,"Surpoids",IF(AND(C8&gt;29.9,C8&lt;=34.9)=TRUE,"Obésité modérée",IF(AND(C8&gt;34.9,C8&lt;=39.9)=TRUE,"Obésité sévère",IF(AND(C8&gt;39.9)=TRUE,"Obésité morbide","")))))))</f>
        <v>Surpoids</v>
      </c>
      <c r="E8" s="200"/>
      <c r="F8" s="41" t="s">
        <v>4</v>
      </c>
      <c r="G8" s="1" t="s">
        <v>7</v>
      </c>
      <c r="H8" s="53" t="s">
        <v>115</v>
      </c>
      <c r="I8" s="140">
        <f>IF(AND(BDpatient!C2=1.083,C6&lt;=19)=TRUE,Adipo!D17,IF(AND(BDpatient!C2=1.083,C6&lt;=29)=TRUE,Adipo!E17,IF(AND(BDpatient!C2=1.083,C6&lt;=39)=TRUE,Adipo!F17,IF(AND(BDpatient!C2=1.083,C6&lt;=49)=TRUE,Adipo!G17,IF(AND(BDpatient!C2=1.083,C6&gt;=50)=TRUE,Adipo!H17,IF(AND(BDpatient!C2=0.963,C6&lt;=19)=TRUE,Adipo!D22,IF(AND(BDpatient!C2=0.963,C6&lt;=29)=TRUE,Adipo!E22,IF(AND(BDpatient!C2=0.963,C6&lt;=39)=TRUE,Adipo!F22,IF(AND(BDpatient!C2=0.963,C6&lt;=49)=TRUE,Adipo!G22,IF(AND(BDpatient!C2=0.963,C6&gt;=50)=TRUE,Adipo!H22,""))))))))))</f>
        <v>37.121016194387302</v>
      </c>
      <c r="J8" s="2" t="s">
        <v>116</v>
      </c>
      <c r="K8" s="16"/>
      <c r="L8" s="17"/>
    </row>
    <row r="9" spans="2:12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2:12" x14ac:dyDescent="0.25">
      <c r="B10" s="202" t="s">
        <v>8</v>
      </c>
      <c r="C10" s="203"/>
      <c r="D10" s="50">
        <f>(BDpatient!C2*(F6^0.48)*(I6^0.5)*(C6^-0.13))*239</f>
        <v>1618.5629653457875</v>
      </c>
      <c r="E10" s="2" t="s">
        <v>13</v>
      </c>
      <c r="F10" s="41" t="s">
        <v>85</v>
      </c>
      <c r="G10" s="48">
        <f>BDpatient!I14/24</f>
        <v>2.0166666666666671</v>
      </c>
      <c r="H10" s="41" t="s">
        <v>86</v>
      </c>
      <c r="I10" s="51">
        <f>PRODUCT(D10,G10)</f>
        <v>3264.1019801140055</v>
      </c>
      <c r="J10" s="2" t="s">
        <v>13</v>
      </c>
      <c r="K10" s="16"/>
      <c r="L10" s="17"/>
    </row>
    <row r="11" spans="2:12" x14ac:dyDescent="0.25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7"/>
    </row>
    <row r="12" spans="2:12" x14ac:dyDescent="0.25">
      <c r="B12" s="15"/>
      <c r="C12" s="16"/>
      <c r="D12" s="16"/>
      <c r="E12" s="16"/>
      <c r="F12" s="44" t="s">
        <v>89</v>
      </c>
      <c r="G12" s="48">
        <f>BDpatient!I25/24</f>
        <v>1.6416666666666668</v>
      </c>
      <c r="H12" s="44" t="s">
        <v>90</v>
      </c>
      <c r="I12" s="51">
        <f>PRODUCT(D10,G12)</f>
        <v>2657.1408681093349</v>
      </c>
      <c r="J12" s="2" t="s">
        <v>13</v>
      </c>
      <c r="K12" s="16"/>
      <c r="L12" s="17"/>
    </row>
    <row r="13" spans="2:12" ht="15.75" thickBot="1" x14ac:dyDescent="0.3"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2:12" x14ac:dyDescent="0.25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2:12" x14ac:dyDescent="0.25">
      <c r="B15" s="194" t="s">
        <v>87</v>
      </c>
      <c r="C15" s="195"/>
      <c r="D15" s="195"/>
      <c r="E15" s="204" t="str">
        <f>IF(G10&lt;=1.3,"Impotent",IF(AND(G10&gt;1.3,G10&lt;=1.5)=TRUE,"Inactif",IF(AND(G10&gt;1.5,G10&lt;=1.7)=TRUE,"Activité moyenne",IF(AND(G10&gt;1.7,G10&lt;=1.9)=TRUE,"Activité importante",IF(AND(G10&gt;1.9)=TRUE,"Activité très importante","")))))</f>
        <v>Activité très importante</v>
      </c>
      <c r="F15" s="205"/>
      <c r="G15" s="19"/>
      <c r="H15" s="19"/>
      <c r="I15" s="19"/>
      <c r="J15" s="19"/>
      <c r="K15" s="19"/>
      <c r="L15" s="21"/>
    </row>
    <row r="16" spans="2:12" x14ac:dyDescent="0.25">
      <c r="B16" s="196" t="s">
        <v>14</v>
      </c>
      <c r="C16" s="197"/>
      <c r="D16" s="197"/>
      <c r="E16" s="197"/>
      <c r="F16" s="197"/>
      <c r="G16" s="197"/>
      <c r="H16" s="198"/>
      <c r="I16" s="1">
        <v>8</v>
      </c>
      <c r="J16" s="19"/>
      <c r="K16" s="19"/>
      <c r="L16" s="21"/>
    </row>
    <row r="17" spans="2:12" x14ac:dyDescent="0.25">
      <c r="B17" s="18"/>
      <c r="C17" s="19"/>
      <c r="D17" s="19"/>
      <c r="E17" s="19"/>
      <c r="F17" s="19"/>
      <c r="G17" s="19"/>
      <c r="H17" s="19"/>
      <c r="I17" s="20"/>
      <c r="J17" s="19"/>
      <c r="K17" s="19"/>
      <c r="L17" s="21"/>
    </row>
    <row r="18" spans="2:12" x14ac:dyDescent="0.25">
      <c r="B18" s="196" t="s">
        <v>15</v>
      </c>
      <c r="C18" s="197"/>
      <c r="D18" s="197"/>
      <c r="E18" s="197"/>
      <c r="F18" s="197"/>
      <c r="G18" s="197"/>
      <c r="H18" s="197"/>
      <c r="I18" s="1">
        <v>4</v>
      </c>
      <c r="J18" s="19"/>
      <c r="K18" s="19"/>
      <c r="L18" s="21"/>
    </row>
    <row r="19" spans="2:12" x14ac:dyDescent="0.25">
      <c r="B19" s="18"/>
      <c r="C19" s="19"/>
      <c r="D19" s="19"/>
      <c r="E19" s="19"/>
      <c r="F19" s="19"/>
      <c r="G19" s="19"/>
      <c r="H19" s="19"/>
      <c r="I19" s="20"/>
      <c r="J19" s="19"/>
      <c r="K19" s="19"/>
      <c r="L19" s="21"/>
    </row>
    <row r="20" spans="2:12" x14ac:dyDescent="0.25">
      <c r="B20" s="196" t="s">
        <v>16</v>
      </c>
      <c r="C20" s="197"/>
      <c r="D20" s="197"/>
      <c r="E20" s="197"/>
      <c r="F20" s="197"/>
      <c r="G20" s="197"/>
      <c r="H20" s="197"/>
      <c r="I20" s="20"/>
      <c r="J20" s="19"/>
      <c r="K20" s="19"/>
      <c r="L20" s="21"/>
    </row>
    <row r="21" spans="2:12" x14ac:dyDescent="0.25">
      <c r="B21" s="196" t="s">
        <v>17</v>
      </c>
      <c r="C21" s="206"/>
      <c r="D21" s="206"/>
      <c r="E21" s="206"/>
      <c r="F21" s="206"/>
      <c r="G21" s="206"/>
      <c r="H21" s="206"/>
      <c r="I21" s="1">
        <v>7</v>
      </c>
      <c r="J21" s="19"/>
      <c r="K21" s="19"/>
      <c r="L21" s="21"/>
    </row>
    <row r="22" spans="2:12" x14ac:dyDescent="0.25">
      <c r="B22" s="18"/>
      <c r="C22" s="19"/>
      <c r="D22" s="19"/>
      <c r="E22" s="19"/>
      <c r="F22" s="19"/>
      <c r="G22" s="19"/>
      <c r="H22" s="19"/>
      <c r="I22" s="20"/>
      <c r="J22" s="19"/>
      <c r="K22" s="19"/>
      <c r="L22" s="21"/>
    </row>
    <row r="23" spans="2:12" x14ac:dyDescent="0.25">
      <c r="B23" s="196" t="s">
        <v>18</v>
      </c>
      <c r="C23" s="197"/>
      <c r="D23" s="197"/>
      <c r="E23" s="197"/>
      <c r="F23" s="197"/>
      <c r="G23" s="197"/>
      <c r="H23" s="197"/>
      <c r="I23" s="20"/>
      <c r="J23" s="19"/>
      <c r="K23" s="19"/>
      <c r="L23" s="21"/>
    </row>
    <row r="24" spans="2:12" x14ac:dyDescent="0.25">
      <c r="B24" s="196" t="s">
        <v>19</v>
      </c>
      <c r="C24" s="197"/>
      <c r="D24" s="197"/>
      <c r="E24" s="197"/>
      <c r="F24" s="197"/>
      <c r="G24" s="197"/>
      <c r="H24" s="197"/>
      <c r="I24" s="20"/>
      <c r="J24" s="19"/>
      <c r="K24" s="19"/>
      <c r="L24" s="21"/>
    </row>
    <row r="25" spans="2:12" x14ac:dyDescent="0.25">
      <c r="B25" s="196" t="s">
        <v>20</v>
      </c>
      <c r="C25" s="197"/>
      <c r="D25" s="197"/>
      <c r="E25" s="197"/>
      <c r="F25" s="197"/>
      <c r="G25" s="197"/>
      <c r="H25" s="197"/>
      <c r="I25" s="1">
        <v>3</v>
      </c>
      <c r="J25" s="19"/>
      <c r="K25" s="19"/>
      <c r="L25" s="21"/>
    </row>
    <row r="26" spans="2:12" x14ac:dyDescent="0.25">
      <c r="B26" s="18"/>
      <c r="C26" s="19"/>
      <c r="D26" s="19"/>
      <c r="E26" s="19"/>
      <c r="F26" s="19"/>
      <c r="G26" s="19"/>
      <c r="H26" s="19"/>
      <c r="I26" s="20"/>
      <c r="J26" s="19"/>
      <c r="K26" s="19"/>
      <c r="L26" s="21"/>
    </row>
    <row r="27" spans="2:12" x14ac:dyDescent="0.25">
      <c r="B27" s="196" t="s">
        <v>21</v>
      </c>
      <c r="C27" s="197"/>
      <c r="D27" s="197"/>
      <c r="E27" s="197"/>
      <c r="F27" s="197"/>
      <c r="G27" s="197"/>
      <c r="H27" s="197"/>
      <c r="I27" s="20"/>
      <c r="J27" s="19"/>
      <c r="K27" s="19"/>
      <c r="L27" s="21"/>
    </row>
    <row r="28" spans="2:12" x14ac:dyDescent="0.25">
      <c r="B28" s="196" t="s">
        <v>22</v>
      </c>
      <c r="C28" s="197"/>
      <c r="D28" s="197"/>
      <c r="E28" s="197"/>
      <c r="F28" s="197"/>
      <c r="G28" s="197"/>
      <c r="H28" s="197"/>
      <c r="I28" s="1">
        <v>0</v>
      </c>
      <c r="J28" s="19"/>
      <c r="K28" s="19"/>
      <c r="L28" s="21"/>
    </row>
    <row r="29" spans="2:12" x14ac:dyDescent="0.2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21"/>
    </row>
    <row r="30" spans="2:12" x14ac:dyDescent="0.25">
      <c r="B30" s="196" t="s">
        <v>23</v>
      </c>
      <c r="C30" s="197"/>
      <c r="D30" s="197"/>
      <c r="E30" s="197"/>
      <c r="F30" s="197"/>
      <c r="G30" s="197"/>
      <c r="H30" s="197"/>
      <c r="I30" s="1">
        <v>2</v>
      </c>
      <c r="J30" s="19"/>
      <c r="K30" s="1">
        <f>SUM(I16:I30)</f>
        <v>24</v>
      </c>
      <c r="L30" s="23" t="s">
        <v>24</v>
      </c>
    </row>
    <row r="31" spans="2:12" x14ac:dyDescent="0.25">
      <c r="B31" s="42"/>
      <c r="C31" s="43"/>
      <c r="D31" s="43"/>
      <c r="E31" s="43"/>
      <c r="F31" s="43"/>
      <c r="G31" s="43"/>
      <c r="H31" s="43"/>
      <c r="I31" s="20"/>
      <c r="J31" s="19"/>
      <c r="K31" s="20"/>
      <c r="L31" s="23"/>
    </row>
    <row r="32" spans="2:12" ht="16.5" thickBot="1" x14ac:dyDescent="0.3">
      <c r="B32" s="207" t="str">
        <f>IF(AND(K30&lt;24)=TRUE,"!!!ATTENTION!!! Le total des heures doit être égal à 24",IF(AND(K30&gt;24)=TRUE,"!!!ATTENTION!!! Le total des heures doit être égal à 24",IF(AND(K30=24)=TRUE,"","")))</f>
        <v/>
      </c>
      <c r="C32" s="208"/>
      <c r="D32" s="208"/>
      <c r="E32" s="208"/>
      <c r="F32" s="208"/>
      <c r="G32" s="208"/>
      <c r="H32" s="208"/>
      <c r="I32" s="208"/>
      <c r="J32" s="208"/>
      <c r="K32" s="208"/>
      <c r="L32" s="22"/>
    </row>
    <row r="33" spans="2:12" x14ac:dyDescent="0.25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3"/>
    </row>
    <row r="34" spans="2:12" x14ac:dyDescent="0.25">
      <c r="B34" s="209" t="s">
        <v>88</v>
      </c>
      <c r="C34" s="210"/>
      <c r="D34" s="210"/>
      <c r="E34" s="204" t="str">
        <f>IF(G12&lt;=1.3,"Impotent",IF(AND(G12&gt;1.3,G12&lt;=1.5)=TRUE,"Inactif",IF(AND(G12&gt;1.5,G12&lt;=1.7)=TRUE,"Activité moyenne",IF(AND(G12&gt;1.7,G12&lt;=1.9)=TRUE,"Activité importante",IF(AND(G12&gt;1.9)=TRUE,"Activité très importante","")))))</f>
        <v>Activité moyenne</v>
      </c>
      <c r="F34" s="205"/>
      <c r="G34" s="16"/>
      <c r="H34" s="16"/>
      <c r="I34" s="16"/>
      <c r="J34" s="16"/>
      <c r="K34" s="16"/>
      <c r="L34" s="17"/>
    </row>
    <row r="35" spans="2:12" x14ac:dyDescent="0.25">
      <c r="B35" s="202" t="s">
        <v>14</v>
      </c>
      <c r="C35" s="203"/>
      <c r="D35" s="203"/>
      <c r="E35" s="203"/>
      <c r="F35" s="203"/>
      <c r="G35" s="203"/>
      <c r="H35" s="211"/>
      <c r="I35" s="1">
        <v>9</v>
      </c>
      <c r="J35" s="16"/>
      <c r="K35" s="16"/>
      <c r="L35" s="17"/>
    </row>
    <row r="36" spans="2:12" x14ac:dyDescent="0.25">
      <c r="B36" s="15"/>
      <c r="C36" s="16"/>
      <c r="D36" s="16"/>
      <c r="E36" s="16"/>
      <c r="F36" s="16"/>
      <c r="G36" s="16"/>
      <c r="H36" s="16"/>
      <c r="I36" s="137"/>
      <c r="J36" s="16"/>
      <c r="K36" s="16"/>
      <c r="L36" s="17"/>
    </row>
    <row r="37" spans="2:12" x14ac:dyDescent="0.25">
      <c r="B37" s="202" t="s">
        <v>15</v>
      </c>
      <c r="C37" s="203"/>
      <c r="D37" s="203"/>
      <c r="E37" s="203"/>
      <c r="F37" s="203"/>
      <c r="G37" s="203"/>
      <c r="H37" s="203"/>
      <c r="I37" s="1">
        <v>6</v>
      </c>
      <c r="J37" s="16"/>
      <c r="K37" s="16"/>
      <c r="L37" s="17"/>
    </row>
    <row r="38" spans="2:12" x14ac:dyDescent="0.25">
      <c r="B38" s="15"/>
      <c r="C38" s="16"/>
      <c r="D38" s="16"/>
      <c r="E38" s="16"/>
      <c r="F38" s="16"/>
      <c r="G38" s="16"/>
      <c r="H38" s="16"/>
      <c r="I38" s="137"/>
      <c r="J38" s="16"/>
      <c r="K38" s="16"/>
      <c r="L38" s="17"/>
    </row>
    <row r="39" spans="2:12" x14ac:dyDescent="0.25">
      <c r="B39" s="202" t="s">
        <v>16</v>
      </c>
      <c r="C39" s="203"/>
      <c r="D39" s="203"/>
      <c r="E39" s="203"/>
      <c r="F39" s="203"/>
      <c r="G39" s="203"/>
      <c r="H39" s="203"/>
      <c r="I39" s="137"/>
      <c r="J39" s="16"/>
      <c r="K39" s="16"/>
      <c r="L39" s="17"/>
    </row>
    <row r="40" spans="2:12" x14ac:dyDescent="0.25">
      <c r="B40" s="202" t="s">
        <v>17</v>
      </c>
      <c r="C40" s="214"/>
      <c r="D40" s="214"/>
      <c r="E40" s="214"/>
      <c r="F40" s="214"/>
      <c r="G40" s="214"/>
      <c r="H40" s="214"/>
      <c r="I40" s="1">
        <v>7</v>
      </c>
      <c r="J40" s="16"/>
      <c r="K40" s="16"/>
      <c r="L40" s="17"/>
    </row>
    <row r="41" spans="2:12" x14ac:dyDescent="0.25">
      <c r="B41" s="15"/>
      <c r="C41" s="16"/>
      <c r="D41" s="16"/>
      <c r="E41" s="16"/>
      <c r="F41" s="16"/>
      <c r="G41" s="16"/>
      <c r="H41" s="16"/>
      <c r="I41" s="137"/>
      <c r="J41" s="16"/>
      <c r="K41" s="16"/>
      <c r="L41" s="17"/>
    </row>
    <row r="42" spans="2:12" x14ac:dyDescent="0.25">
      <c r="B42" s="202" t="s">
        <v>18</v>
      </c>
      <c r="C42" s="203"/>
      <c r="D42" s="203"/>
      <c r="E42" s="203"/>
      <c r="F42" s="203"/>
      <c r="G42" s="203"/>
      <c r="H42" s="203"/>
      <c r="I42" s="137"/>
      <c r="J42" s="16"/>
      <c r="K42" s="16"/>
      <c r="L42" s="17"/>
    </row>
    <row r="43" spans="2:12" x14ac:dyDescent="0.25">
      <c r="B43" s="202" t="s">
        <v>19</v>
      </c>
      <c r="C43" s="203"/>
      <c r="D43" s="203"/>
      <c r="E43" s="203"/>
      <c r="F43" s="203"/>
      <c r="G43" s="203"/>
      <c r="H43" s="203"/>
      <c r="I43" s="137"/>
      <c r="J43" s="16"/>
      <c r="K43" s="16"/>
      <c r="L43" s="17"/>
    </row>
    <row r="44" spans="2:12" x14ac:dyDescent="0.25">
      <c r="B44" s="202" t="s">
        <v>20</v>
      </c>
      <c r="C44" s="203"/>
      <c r="D44" s="203"/>
      <c r="E44" s="203"/>
      <c r="F44" s="203"/>
      <c r="G44" s="203"/>
      <c r="H44" s="203"/>
      <c r="I44" s="1">
        <v>2</v>
      </c>
      <c r="J44" s="16"/>
      <c r="K44" s="16"/>
      <c r="L44" s="17"/>
    </row>
    <row r="45" spans="2:12" x14ac:dyDescent="0.25">
      <c r="B45" s="15"/>
      <c r="C45" s="16"/>
      <c r="D45" s="16"/>
      <c r="E45" s="16"/>
      <c r="F45" s="16"/>
      <c r="G45" s="16"/>
      <c r="H45" s="16"/>
      <c r="I45" s="137"/>
      <c r="J45" s="16"/>
      <c r="K45" s="16"/>
      <c r="L45" s="17"/>
    </row>
    <row r="46" spans="2:12" x14ac:dyDescent="0.25">
      <c r="B46" s="202" t="s">
        <v>21</v>
      </c>
      <c r="C46" s="203"/>
      <c r="D46" s="203"/>
      <c r="E46" s="203"/>
      <c r="F46" s="203"/>
      <c r="G46" s="203"/>
      <c r="H46" s="203"/>
      <c r="I46" s="137"/>
      <c r="J46" s="16"/>
      <c r="K46" s="16"/>
      <c r="L46" s="17"/>
    </row>
    <row r="47" spans="2:12" x14ac:dyDescent="0.25">
      <c r="B47" s="202" t="s">
        <v>22</v>
      </c>
      <c r="C47" s="203"/>
      <c r="D47" s="203"/>
      <c r="E47" s="203"/>
      <c r="F47" s="203"/>
      <c r="G47" s="203"/>
      <c r="H47" s="203"/>
      <c r="I47" s="1">
        <v>0</v>
      </c>
      <c r="J47" s="16"/>
      <c r="K47" s="16"/>
      <c r="L47" s="17"/>
    </row>
    <row r="48" spans="2:12" x14ac:dyDescent="0.25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7"/>
    </row>
    <row r="49" spans="2:12" x14ac:dyDescent="0.25">
      <c r="B49" s="202" t="s">
        <v>23</v>
      </c>
      <c r="C49" s="203"/>
      <c r="D49" s="203"/>
      <c r="E49" s="203"/>
      <c r="F49" s="203"/>
      <c r="G49" s="203"/>
      <c r="H49" s="203"/>
      <c r="I49" s="1">
        <v>0</v>
      </c>
      <c r="J49" s="16"/>
      <c r="K49" s="1">
        <f>SUM(I35:I49)</f>
        <v>24</v>
      </c>
      <c r="L49" s="138" t="s">
        <v>24</v>
      </c>
    </row>
    <row r="50" spans="2:12" x14ac:dyDescent="0.25">
      <c r="B50" s="52"/>
      <c r="C50" s="53"/>
      <c r="D50" s="53"/>
      <c r="E50" s="53"/>
      <c r="F50" s="53"/>
      <c r="G50" s="53"/>
      <c r="H50" s="53"/>
      <c r="I50" s="137"/>
      <c r="J50" s="16"/>
      <c r="K50" s="137"/>
      <c r="L50" s="138"/>
    </row>
    <row r="51" spans="2:12" ht="16.5" thickBot="1" x14ac:dyDescent="0.3">
      <c r="B51" s="212" t="str">
        <f>IF(AND(K49&lt;24)=TRUE,"!!!ATTENTION!!! Le total des heures doit être égal à 24",IF(AND(K49&gt;24)=TRUE,"!!!ATTENTION!!! Le total des heures doit être égal à 24",IF(AND(K49=24)=TRUE,"","")))</f>
        <v/>
      </c>
      <c r="C51" s="213"/>
      <c r="D51" s="213"/>
      <c r="E51" s="213"/>
      <c r="F51" s="213"/>
      <c r="G51" s="213"/>
      <c r="H51" s="213"/>
      <c r="I51" s="213"/>
      <c r="J51" s="213"/>
      <c r="K51" s="213"/>
      <c r="L51" s="139"/>
    </row>
  </sheetData>
  <mergeCells count="30">
    <mergeCell ref="B46:H46"/>
    <mergeCell ref="B47:H47"/>
    <mergeCell ref="B49:H49"/>
    <mergeCell ref="B51:K51"/>
    <mergeCell ref="B39:H39"/>
    <mergeCell ref="B40:H40"/>
    <mergeCell ref="B42:H42"/>
    <mergeCell ref="B43:H43"/>
    <mergeCell ref="B44:H44"/>
    <mergeCell ref="B32:K32"/>
    <mergeCell ref="B34:D34"/>
    <mergeCell ref="E34:F34"/>
    <mergeCell ref="B35:H35"/>
    <mergeCell ref="B37:H37"/>
    <mergeCell ref="B27:H27"/>
    <mergeCell ref="B28:H28"/>
    <mergeCell ref="B30:H30"/>
    <mergeCell ref="B20:H20"/>
    <mergeCell ref="B21:H21"/>
    <mergeCell ref="B23:H23"/>
    <mergeCell ref="B24:H24"/>
    <mergeCell ref="B25:H25"/>
    <mergeCell ref="B15:D15"/>
    <mergeCell ref="B16:H16"/>
    <mergeCell ref="B18:H18"/>
    <mergeCell ref="C4:D4"/>
    <mergeCell ref="H4:I4"/>
    <mergeCell ref="D8:E8"/>
    <mergeCell ref="B10:C10"/>
    <mergeCell ref="E15:F15"/>
  </mergeCells>
  <dataValidations count="1">
    <dataValidation type="list" allowBlank="1" showInputMessage="1" showErrorMessage="1" sqref="G8">
      <formula1>sexe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GoAdipo">
                <anchor moveWithCells="1" sizeWithCells="1">
                  <from>
                    <xdr:col>12</xdr:col>
                    <xdr:colOff>85725</xdr:colOff>
                    <xdr:row>2</xdr:row>
                    <xdr:rowOff>0</xdr:rowOff>
                  </from>
                  <to>
                    <xdr:col>13</xdr:col>
                    <xdr:colOff>619125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5"/>
  <sheetViews>
    <sheetView workbookViewId="0">
      <selection activeCell="F31" sqref="F31"/>
    </sheetView>
  </sheetViews>
  <sheetFormatPr baseColWidth="10" defaultRowHeight="15" x14ac:dyDescent="0.25"/>
  <sheetData>
    <row r="1" spans="1:9" x14ac:dyDescent="0.25">
      <c r="A1" s="9" t="s">
        <v>5</v>
      </c>
      <c r="B1" s="3"/>
      <c r="C1" s="4"/>
    </row>
    <row r="2" spans="1:9" x14ac:dyDescent="0.25">
      <c r="A2" s="10" t="s">
        <v>6</v>
      </c>
      <c r="B2" s="5">
        <v>1.083</v>
      </c>
      <c r="C2" s="6">
        <f>VLOOKUP(Patient!G8,BDpatient!A1:'BDpatient'!B3,2,0)</f>
        <v>0.96299999999999997</v>
      </c>
    </row>
    <row r="3" spans="1:9" ht="15.75" thickBot="1" x14ac:dyDescent="0.3">
      <c r="A3" s="10" t="s">
        <v>7</v>
      </c>
      <c r="B3" s="5">
        <v>0.96299999999999997</v>
      </c>
      <c r="C3" s="6"/>
    </row>
    <row r="4" spans="1:9" x14ac:dyDescent="0.25">
      <c r="A4" s="217" t="s">
        <v>14</v>
      </c>
      <c r="B4" s="218"/>
      <c r="C4" s="218"/>
      <c r="D4" s="218"/>
      <c r="E4" s="218"/>
      <c r="F4" s="218"/>
      <c r="G4" s="218"/>
      <c r="H4" s="3">
        <v>1</v>
      </c>
      <c r="I4" s="4">
        <f>PRODUCT(H4,Patient!I16)</f>
        <v>8</v>
      </c>
    </row>
    <row r="5" spans="1:9" x14ac:dyDescent="0.25">
      <c r="A5" s="215" t="s">
        <v>15</v>
      </c>
      <c r="B5" s="216"/>
      <c r="C5" s="216"/>
      <c r="D5" s="216"/>
      <c r="E5" s="216"/>
      <c r="F5" s="216"/>
      <c r="G5" s="216"/>
      <c r="H5" s="5">
        <v>1.5</v>
      </c>
      <c r="I5" s="6">
        <f>PRODUCT(H5,Patient!I18)</f>
        <v>6</v>
      </c>
    </row>
    <row r="6" spans="1:9" x14ac:dyDescent="0.25">
      <c r="A6" s="215" t="s">
        <v>16</v>
      </c>
      <c r="B6" s="216"/>
      <c r="C6" s="216"/>
      <c r="D6" s="216"/>
      <c r="E6" s="216"/>
      <c r="F6" s="216"/>
      <c r="G6" s="216"/>
      <c r="H6" s="5"/>
      <c r="I6" s="6"/>
    </row>
    <row r="7" spans="1:9" x14ac:dyDescent="0.25">
      <c r="A7" s="215" t="s">
        <v>17</v>
      </c>
      <c r="B7" s="219"/>
      <c r="C7" s="219"/>
      <c r="D7" s="219"/>
      <c r="E7" s="219"/>
      <c r="F7" s="219"/>
      <c r="G7" s="219"/>
      <c r="H7" s="5">
        <v>2.2000000000000002</v>
      </c>
      <c r="I7" s="6">
        <f>PRODUCT(H7,Patient!I21)</f>
        <v>15.400000000000002</v>
      </c>
    </row>
    <row r="8" spans="1:9" x14ac:dyDescent="0.25">
      <c r="A8" s="215" t="s">
        <v>18</v>
      </c>
      <c r="B8" s="216"/>
      <c r="C8" s="216"/>
      <c r="D8" s="216"/>
      <c r="E8" s="216"/>
      <c r="F8" s="216"/>
      <c r="G8" s="216"/>
      <c r="H8" s="5"/>
      <c r="I8" s="6"/>
    </row>
    <row r="9" spans="1:9" x14ac:dyDescent="0.25">
      <c r="A9" s="215" t="s">
        <v>19</v>
      </c>
      <c r="B9" s="216"/>
      <c r="C9" s="216"/>
      <c r="D9" s="216"/>
      <c r="E9" s="216"/>
      <c r="F9" s="216"/>
      <c r="G9" s="216"/>
      <c r="H9" s="5"/>
      <c r="I9" s="6"/>
    </row>
    <row r="10" spans="1:9" x14ac:dyDescent="0.25">
      <c r="A10" s="215" t="s">
        <v>20</v>
      </c>
      <c r="B10" s="216"/>
      <c r="C10" s="216"/>
      <c r="D10" s="216"/>
      <c r="E10" s="216"/>
      <c r="F10" s="216"/>
      <c r="G10" s="216"/>
      <c r="H10" s="5">
        <v>3</v>
      </c>
      <c r="I10" s="6">
        <f>PRODUCT(H10,Patient!I25)</f>
        <v>9</v>
      </c>
    </row>
    <row r="11" spans="1:9" x14ac:dyDescent="0.25">
      <c r="A11" s="215" t="s">
        <v>21</v>
      </c>
      <c r="B11" s="216"/>
      <c r="C11" s="216"/>
      <c r="D11" s="216"/>
      <c r="E11" s="216"/>
      <c r="F11" s="216"/>
      <c r="G11" s="216"/>
      <c r="H11" s="5"/>
      <c r="I11" s="6"/>
    </row>
    <row r="12" spans="1:9" x14ac:dyDescent="0.25">
      <c r="A12" s="215" t="s">
        <v>22</v>
      </c>
      <c r="B12" s="216"/>
      <c r="C12" s="216"/>
      <c r="D12" s="216"/>
      <c r="E12" s="216"/>
      <c r="F12" s="216"/>
      <c r="G12" s="216"/>
      <c r="H12" s="5">
        <v>3.5</v>
      </c>
      <c r="I12" s="6">
        <f>PRODUCT(H12,Patient!I28)</f>
        <v>0</v>
      </c>
    </row>
    <row r="13" spans="1:9" x14ac:dyDescent="0.25">
      <c r="A13" s="215" t="s">
        <v>23</v>
      </c>
      <c r="B13" s="216"/>
      <c r="C13" s="216"/>
      <c r="D13" s="216"/>
      <c r="E13" s="216"/>
      <c r="F13" s="216"/>
      <c r="G13" s="216"/>
      <c r="H13" s="5">
        <v>5</v>
      </c>
      <c r="I13" s="6">
        <f>PRODUCT(H13,Patient!I30)</f>
        <v>10</v>
      </c>
    </row>
    <row r="14" spans="1:9" ht="15.75" thickBot="1" x14ac:dyDescent="0.3">
      <c r="A14" s="54"/>
      <c r="B14" s="7"/>
      <c r="C14" s="7"/>
      <c r="D14" s="7"/>
      <c r="E14" s="7"/>
      <c r="F14" s="7"/>
      <c r="G14" s="7"/>
      <c r="H14" s="7"/>
      <c r="I14" s="8">
        <f>SUM(I4:I13)</f>
        <v>48.400000000000006</v>
      </c>
    </row>
    <row r="15" spans="1:9" x14ac:dyDescent="0.25">
      <c r="A15" s="217" t="s">
        <v>14</v>
      </c>
      <c r="B15" s="218"/>
      <c r="C15" s="218"/>
      <c r="D15" s="218"/>
      <c r="E15" s="218"/>
      <c r="F15" s="218"/>
      <c r="G15" s="218"/>
      <c r="H15" s="3">
        <v>1</v>
      </c>
      <c r="I15" s="4">
        <f>PRODUCT(H15,Patient!I35)</f>
        <v>9</v>
      </c>
    </row>
    <row r="16" spans="1:9" x14ac:dyDescent="0.25">
      <c r="A16" s="215" t="s">
        <v>15</v>
      </c>
      <c r="B16" s="216"/>
      <c r="C16" s="216"/>
      <c r="D16" s="216"/>
      <c r="E16" s="216"/>
      <c r="F16" s="216"/>
      <c r="G16" s="216"/>
      <c r="H16" s="5">
        <v>1.5</v>
      </c>
      <c r="I16" s="6">
        <f>PRODUCT(H16,Patient!I37)</f>
        <v>9</v>
      </c>
    </row>
    <row r="17" spans="1:9" x14ac:dyDescent="0.25">
      <c r="A17" s="215" t="s">
        <v>16</v>
      </c>
      <c r="B17" s="216"/>
      <c r="C17" s="216"/>
      <c r="D17" s="216"/>
      <c r="E17" s="216"/>
      <c r="F17" s="216"/>
      <c r="G17" s="216"/>
      <c r="H17" s="5"/>
      <c r="I17" s="6"/>
    </row>
    <row r="18" spans="1:9" x14ac:dyDescent="0.25">
      <c r="A18" s="215" t="s">
        <v>17</v>
      </c>
      <c r="B18" s="219"/>
      <c r="C18" s="219"/>
      <c r="D18" s="219"/>
      <c r="E18" s="219"/>
      <c r="F18" s="219"/>
      <c r="G18" s="219"/>
      <c r="H18" s="5">
        <v>2.2000000000000002</v>
      </c>
      <c r="I18" s="6">
        <f>PRODUCT(H18,Patient!I40)</f>
        <v>15.400000000000002</v>
      </c>
    </row>
    <row r="19" spans="1:9" x14ac:dyDescent="0.25">
      <c r="A19" s="215" t="s">
        <v>18</v>
      </c>
      <c r="B19" s="216"/>
      <c r="C19" s="216"/>
      <c r="D19" s="216"/>
      <c r="E19" s="216"/>
      <c r="F19" s="216"/>
      <c r="G19" s="216"/>
      <c r="H19" s="5"/>
      <c r="I19" s="6"/>
    </row>
    <row r="20" spans="1:9" x14ac:dyDescent="0.25">
      <c r="A20" s="215" t="s">
        <v>19</v>
      </c>
      <c r="B20" s="216"/>
      <c r="C20" s="216"/>
      <c r="D20" s="216"/>
      <c r="E20" s="216"/>
      <c r="F20" s="216"/>
      <c r="G20" s="216"/>
      <c r="H20" s="5"/>
      <c r="I20" s="6"/>
    </row>
    <row r="21" spans="1:9" x14ac:dyDescent="0.25">
      <c r="A21" s="215" t="s">
        <v>20</v>
      </c>
      <c r="B21" s="216"/>
      <c r="C21" s="216"/>
      <c r="D21" s="216"/>
      <c r="E21" s="216"/>
      <c r="F21" s="216"/>
      <c r="G21" s="216"/>
      <c r="H21" s="5">
        <v>3</v>
      </c>
      <c r="I21" s="6">
        <f>PRODUCT(H21,Patient!I44)</f>
        <v>6</v>
      </c>
    </row>
    <row r="22" spans="1:9" x14ac:dyDescent="0.25">
      <c r="A22" s="215" t="s">
        <v>21</v>
      </c>
      <c r="B22" s="216"/>
      <c r="C22" s="216"/>
      <c r="D22" s="216"/>
      <c r="E22" s="216"/>
      <c r="F22" s="216"/>
      <c r="G22" s="216"/>
      <c r="H22" s="5"/>
      <c r="I22" s="6"/>
    </row>
    <row r="23" spans="1:9" x14ac:dyDescent="0.25">
      <c r="A23" s="215" t="s">
        <v>22</v>
      </c>
      <c r="B23" s="216"/>
      <c r="C23" s="216"/>
      <c r="D23" s="216"/>
      <c r="E23" s="216"/>
      <c r="F23" s="216"/>
      <c r="G23" s="216"/>
      <c r="H23" s="5">
        <v>3.5</v>
      </c>
      <c r="I23" s="6">
        <f>PRODUCT(H23,Patient!I47)</f>
        <v>0</v>
      </c>
    </row>
    <row r="24" spans="1:9" x14ac:dyDescent="0.25">
      <c r="A24" s="215" t="s">
        <v>23</v>
      </c>
      <c r="B24" s="216"/>
      <c r="C24" s="216"/>
      <c r="D24" s="216"/>
      <c r="E24" s="216"/>
      <c r="F24" s="216"/>
      <c r="G24" s="216"/>
      <c r="H24" s="5">
        <v>5</v>
      </c>
      <c r="I24" s="6">
        <f>PRODUCT(H24,Patient!I49)</f>
        <v>0</v>
      </c>
    </row>
    <row r="25" spans="1:9" ht="15.75" thickBot="1" x14ac:dyDescent="0.3">
      <c r="A25" s="54"/>
      <c r="B25" s="7"/>
      <c r="C25" s="7"/>
      <c r="D25" s="7"/>
      <c r="E25" s="7"/>
      <c r="F25" s="7"/>
      <c r="G25" s="7"/>
      <c r="H25" s="7"/>
      <c r="I25" s="8">
        <f>SUM(I15:I24)</f>
        <v>39.400000000000006</v>
      </c>
    </row>
  </sheetData>
  <mergeCells count="20">
    <mergeCell ref="A20:G20"/>
    <mergeCell ref="A21:G21"/>
    <mergeCell ref="A22:G22"/>
    <mergeCell ref="A23:G23"/>
    <mergeCell ref="A24:G24"/>
    <mergeCell ref="A15:G15"/>
    <mergeCell ref="A16:G16"/>
    <mergeCell ref="A17:G17"/>
    <mergeCell ref="A18:G18"/>
    <mergeCell ref="A19:G19"/>
    <mergeCell ref="A10:G10"/>
    <mergeCell ref="A11:G11"/>
    <mergeCell ref="A12:G12"/>
    <mergeCell ref="A13:G13"/>
    <mergeCell ref="A4:G4"/>
    <mergeCell ref="A5:G5"/>
    <mergeCell ref="A6:G6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J19"/>
  <sheetViews>
    <sheetView workbookViewId="0">
      <selection activeCell="E25" sqref="E25"/>
    </sheetView>
  </sheetViews>
  <sheetFormatPr baseColWidth="10" defaultRowHeight="15" x14ac:dyDescent="0.25"/>
  <cols>
    <col min="1" max="1" width="12.85546875" style="26" customWidth="1"/>
    <col min="2" max="2" width="15.28515625" style="27" customWidth="1"/>
    <col min="3" max="3" width="5.140625" style="27" customWidth="1"/>
    <col min="4" max="4" width="9.7109375" style="27" customWidth="1"/>
    <col min="5" max="5" width="10.85546875" style="27" customWidth="1"/>
    <col min="6" max="6" width="10" style="27" customWidth="1"/>
    <col min="7" max="7" width="8.5703125" style="27" customWidth="1"/>
    <col min="8" max="8" width="8" style="27" customWidth="1"/>
    <col min="9" max="9" width="6.85546875" style="27" customWidth="1"/>
    <col min="10" max="10" width="8.28515625" style="27" customWidth="1"/>
    <col min="11" max="11" width="7.5703125" style="27" customWidth="1"/>
    <col min="12" max="12" width="7.7109375" style="27" customWidth="1"/>
    <col min="13" max="13" width="13.42578125" style="27" customWidth="1"/>
    <col min="14" max="14" width="10.140625" style="27" customWidth="1"/>
    <col min="15" max="15" width="8.85546875" style="27" customWidth="1"/>
    <col min="16" max="16" width="6" style="27" customWidth="1"/>
    <col min="17" max="17" width="7.140625" style="27" customWidth="1"/>
    <col min="18" max="18" width="13.5703125" style="27" customWidth="1"/>
    <col min="19" max="19" width="13.42578125" style="27" customWidth="1"/>
    <col min="20" max="20" width="12.7109375" style="27" customWidth="1"/>
    <col min="21" max="21" width="12.28515625" style="27" customWidth="1"/>
    <col min="22" max="22" width="11.5703125" style="27" customWidth="1"/>
    <col min="23" max="23" width="9.85546875" style="27" customWidth="1"/>
    <col min="24" max="24" width="6.7109375" style="27" customWidth="1"/>
    <col min="25" max="26" width="7.42578125" style="27" customWidth="1"/>
    <col min="27" max="27" width="7.140625" style="27" customWidth="1"/>
    <col min="28" max="29" width="7.28515625" style="27" customWidth="1"/>
    <col min="30" max="35" width="8.28515625" style="27" customWidth="1"/>
    <col min="36" max="36" width="9.42578125" style="28" customWidth="1"/>
    <col min="37" max="16384" width="11.42578125" style="25"/>
  </cols>
  <sheetData>
    <row r="1" spans="1:36" s="39" customFormat="1" ht="15.75" thickBot="1" x14ac:dyDescent="0.3">
      <c r="A1" s="36" t="s">
        <v>25</v>
      </c>
      <c r="B1" s="37" t="s">
        <v>26</v>
      </c>
      <c r="C1" s="37" t="s">
        <v>27</v>
      </c>
      <c r="D1" s="37" t="s">
        <v>13</v>
      </c>
      <c r="E1" s="37" t="s">
        <v>28</v>
      </c>
      <c r="F1" s="37" t="s">
        <v>29</v>
      </c>
      <c r="G1" s="37" t="s">
        <v>30</v>
      </c>
      <c r="H1" s="37" t="s">
        <v>31</v>
      </c>
      <c r="I1" s="37" t="s">
        <v>32</v>
      </c>
      <c r="J1" s="37" t="s">
        <v>33</v>
      </c>
      <c r="K1" s="37" t="s">
        <v>34</v>
      </c>
      <c r="L1" s="37" t="s">
        <v>35</v>
      </c>
      <c r="M1" s="37" t="s">
        <v>36</v>
      </c>
      <c r="N1" s="37" t="s">
        <v>38</v>
      </c>
      <c r="O1" s="37" t="s">
        <v>37</v>
      </c>
      <c r="P1" s="37" t="s">
        <v>39</v>
      </c>
      <c r="Q1" s="37" t="s">
        <v>40</v>
      </c>
      <c r="R1" s="37" t="s">
        <v>41</v>
      </c>
      <c r="S1" s="37" t="s">
        <v>42</v>
      </c>
      <c r="T1" s="37" t="s">
        <v>60</v>
      </c>
      <c r="U1" s="37" t="s">
        <v>43</v>
      </c>
      <c r="V1" s="37" t="s">
        <v>44</v>
      </c>
      <c r="W1" s="37" t="s">
        <v>45</v>
      </c>
      <c r="X1" s="37" t="s">
        <v>46</v>
      </c>
      <c r="Y1" s="37" t="s">
        <v>61</v>
      </c>
      <c r="Z1" s="37" t="s">
        <v>47</v>
      </c>
      <c r="AA1" s="37" t="s">
        <v>48</v>
      </c>
      <c r="AB1" s="37" t="s">
        <v>49</v>
      </c>
      <c r="AC1" s="37" t="s">
        <v>50</v>
      </c>
      <c r="AD1" s="37" t="s">
        <v>51</v>
      </c>
      <c r="AE1" s="37" t="s">
        <v>52</v>
      </c>
      <c r="AF1" s="37" t="s">
        <v>53</v>
      </c>
      <c r="AG1" s="37" t="s">
        <v>54</v>
      </c>
      <c r="AH1" s="37" t="s">
        <v>55</v>
      </c>
      <c r="AI1" s="37" t="s">
        <v>56</v>
      </c>
      <c r="AJ1" s="38" t="s">
        <v>57</v>
      </c>
    </row>
    <row r="2" spans="1:36" x14ac:dyDescent="0.25">
      <c r="A2" s="29" t="s">
        <v>69</v>
      </c>
      <c r="B2" s="24" t="s">
        <v>68</v>
      </c>
      <c r="C2" s="24">
        <v>40</v>
      </c>
      <c r="D2" s="24">
        <v>367</v>
      </c>
      <c r="E2" s="24">
        <v>13.3</v>
      </c>
      <c r="F2" s="24">
        <v>57.9</v>
      </c>
      <c r="G2" s="24">
        <v>6.51</v>
      </c>
      <c r="H2" s="24">
        <v>0.97</v>
      </c>
      <c r="I2" s="24">
        <v>1.1299999999999999</v>
      </c>
      <c r="J2" s="24">
        <v>2.08</v>
      </c>
      <c r="K2" s="24">
        <v>2.5</v>
      </c>
      <c r="L2" s="24">
        <v>10.199999999999999</v>
      </c>
      <c r="M2" s="24">
        <v>0</v>
      </c>
      <c r="N2" s="24">
        <v>84.3</v>
      </c>
      <c r="O2" s="24">
        <v>0.3</v>
      </c>
      <c r="P2" s="24">
        <v>4.05</v>
      </c>
      <c r="Q2" s="24">
        <v>0.5</v>
      </c>
      <c r="R2" s="24">
        <v>148</v>
      </c>
      <c r="S2" s="24">
        <v>4.72</v>
      </c>
      <c r="T2" s="24">
        <v>422</v>
      </c>
      <c r="U2" s="24">
        <v>377</v>
      </c>
      <c r="V2" s="24">
        <v>3.05</v>
      </c>
      <c r="W2" s="24">
        <v>5.68</v>
      </c>
      <c r="X2" s="24">
        <v>3.33</v>
      </c>
      <c r="Y2" s="24">
        <v>0</v>
      </c>
      <c r="Z2" s="24">
        <v>0</v>
      </c>
      <c r="AA2" s="24">
        <v>0.59</v>
      </c>
      <c r="AB2" s="24">
        <v>2</v>
      </c>
      <c r="AC2" s="24">
        <v>0</v>
      </c>
      <c r="AD2" s="24">
        <v>0.43</v>
      </c>
      <c r="AE2" s="24">
        <v>0.14000000000000001</v>
      </c>
      <c r="AF2" s="24">
        <v>0.96</v>
      </c>
      <c r="AG2" s="24">
        <v>1.31</v>
      </c>
      <c r="AH2" s="24">
        <v>0.12</v>
      </c>
      <c r="AI2" s="24">
        <v>39.6</v>
      </c>
      <c r="AJ2" s="31">
        <v>0</v>
      </c>
    </row>
    <row r="3" spans="1:36" x14ac:dyDescent="0.25">
      <c r="A3" s="30" t="s">
        <v>69</v>
      </c>
      <c r="B3" s="27" t="s">
        <v>70</v>
      </c>
      <c r="C3" s="27">
        <v>58</v>
      </c>
      <c r="D3" s="27">
        <v>353</v>
      </c>
      <c r="E3" s="27">
        <v>7.67</v>
      </c>
      <c r="F3" s="27">
        <v>77.8</v>
      </c>
      <c r="G3" s="27">
        <v>0.84</v>
      </c>
      <c r="H3" s="27">
        <v>0.17</v>
      </c>
      <c r="I3" s="27">
        <v>0.19</v>
      </c>
      <c r="J3" s="27">
        <v>0.3</v>
      </c>
      <c r="K3" s="27">
        <v>0.23</v>
      </c>
      <c r="L3" s="27">
        <v>0.92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>
        <v>6.39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  <c r="AI3" s="27">
        <v>0</v>
      </c>
      <c r="AJ3" s="32">
        <v>0</v>
      </c>
    </row>
    <row r="4" spans="1:36" x14ac:dyDescent="0.25">
      <c r="A4" s="30" t="s">
        <v>77</v>
      </c>
      <c r="B4" s="27" t="s">
        <v>78</v>
      </c>
      <c r="C4" s="27">
        <v>0</v>
      </c>
      <c r="D4" s="27">
        <v>400.31</v>
      </c>
      <c r="E4" s="27">
        <v>78.5</v>
      </c>
      <c r="F4" s="27">
        <v>7.4</v>
      </c>
      <c r="G4" s="27">
        <v>6.3</v>
      </c>
      <c r="H4" s="27">
        <v>6.9</v>
      </c>
      <c r="I4" s="27">
        <v>4.5</v>
      </c>
      <c r="J4" s="27">
        <v>0</v>
      </c>
      <c r="K4" s="27">
        <v>0</v>
      </c>
      <c r="L4" s="27">
        <v>1.5</v>
      </c>
      <c r="M4" s="27">
        <v>0</v>
      </c>
      <c r="N4" s="27">
        <v>0</v>
      </c>
      <c r="O4" s="27">
        <v>0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0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>
        <v>0</v>
      </c>
      <c r="AB4" s="27">
        <v>0</v>
      </c>
      <c r="AC4" s="27">
        <v>0</v>
      </c>
      <c r="AD4" s="27">
        <v>0</v>
      </c>
      <c r="AE4" s="27">
        <v>0</v>
      </c>
      <c r="AF4" s="27">
        <v>0</v>
      </c>
      <c r="AG4" s="27">
        <v>0</v>
      </c>
      <c r="AH4" s="27">
        <v>0</v>
      </c>
      <c r="AI4" s="27">
        <v>0</v>
      </c>
      <c r="AJ4" s="32">
        <v>0</v>
      </c>
    </row>
    <row r="5" spans="1:36" x14ac:dyDescent="0.25">
      <c r="A5" s="30" t="s">
        <v>77</v>
      </c>
      <c r="B5" s="27" t="s">
        <v>79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11250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450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v>0</v>
      </c>
      <c r="AJ5" s="32">
        <v>35</v>
      </c>
    </row>
    <row r="6" spans="1:36" x14ac:dyDescent="0.25">
      <c r="A6" s="30" t="s">
        <v>77</v>
      </c>
      <c r="B6" s="27" t="s">
        <v>84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16000</v>
      </c>
      <c r="O6" s="27">
        <v>150</v>
      </c>
      <c r="P6" s="27">
        <v>1400</v>
      </c>
      <c r="Q6" s="27">
        <v>15000</v>
      </c>
      <c r="R6" s="27">
        <v>12500</v>
      </c>
      <c r="S6" s="27">
        <v>250</v>
      </c>
      <c r="T6" s="27">
        <v>10500</v>
      </c>
      <c r="U6" s="27">
        <v>0</v>
      </c>
      <c r="V6" s="27">
        <v>2500</v>
      </c>
      <c r="W6" s="27">
        <v>0</v>
      </c>
      <c r="X6" s="27">
        <v>1500</v>
      </c>
      <c r="Y6" s="27">
        <v>80000</v>
      </c>
      <c r="Z6" s="27">
        <v>500</v>
      </c>
      <c r="AA6" s="27">
        <v>1200</v>
      </c>
      <c r="AB6" s="27">
        <v>7500</v>
      </c>
      <c r="AC6" s="27">
        <v>8000</v>
      </c>
      <c r="AD6" s="27">
        <v>110</v>
      </c>
      <c r="AE6" s="27">
        <v>140</v>
      </c>
      <c r="AF6" s="27">
        <v>1600</v>
      </c>
      <c r="AG6" s="27">
        <v>600</v>
      </c>
      <c r="AH6" s="27">
        <v>140</v>
      </c>
      <c r="AI6" s="27">
        <v>20000</v>
      </c>
      <c r="AJ6" s="32">
        <v>250</v>
      </c>
    </row>
    <row r="7" spans="1:36" x14ac:dyDescent="0.25">
      <c r="A7" s="30" t="s">
        <v>58</v>
      </c>
      <c r="B7" s="27" t="s">
        <v>59</v>
      </c>
      <c r="C7" s="27">
        <v>65</v>
      </c>
      <c r="D7" s="27">
        <v>10800</v>
      </c>
      <c r="E7" s="27">
        <v>117.6</v>
      </c>
      <c r="F7" s="27">
        <v>2352</v>
      </c>
      <c r="G7" s="27">
        <v>30</v>
      </c>
      <c r="H7" s="27">
        <v>1776</v>
      </c>
      <c r="I7" s="27">
        <v>11.88</v>
      </c>
      <c r="J7" s="27">
        <v>4.2</v>
      </c>
      <c r="K7" s="27">
        <v>9.36</v>
      </c>
      <c r="L7" s="27">
        <v>228</v>
      </c>
      <c r="M7" s="27">
        <v>0</v>
      </c>
      <c r="N7" s="27">
        <v>494.4</v>
      </c>
      <c r="O7" s="27">
        <v>9.84</v>
      </c>
      <c r="P7" s="27">
        <v>31.12</v>
      </c>
      <c r="Q7" s="27">
        <v>48</v>
      </c>
      <c r="R7" s="27">
        <v>4188</v>
      </c>
      <c r="S7" s="27">
        <v>44.4</v>
      </c>
      <c r="T7" s="27">
        <v>2964</v>
      </c>
      <c r="U7" s="27">
        <v>43200</v>
      </c>
      <c r="V7" s="27">
        <v>1200</v>
      </c>
      <c r="W7" s="27">
        <v>133.19999999999999</v>
      </c>
      <c r="X7" s="27">
        <v>18</v>
      </c>
      <c r="Y7" s="27">
        <v>3120</v>
      </c>
      <c r="Z7" s="27">
        <v>0</v>
      </c>
      <c r="AA7" s="27">
        <v>39.6</v>
      </c>
      <c r="AB7" s="27">
        <v>60</v>
      </c>
      <c r="AC7" s="27">
        <v>248.4</v>
      </c>
      <c r="AD7" s="27">
        <v>4.2</v>
      </c>
      <c r="AE7" s="27">
        <v>5.88</v>
      </c>
      <c r="AF7" s="27">
        <v>81.599999999999994</v>
      </c>
      <c r="AG7" s="27">
        <v>36</v>
      </c>
      <c r="AH7" s="27">
        <v>45.6</v>
      </c>
      <c r="AI7" s="27">
        <v>3480</v>
      </c>
      <c r="AJ7" s="32">
        <v>0</v>
      </c>
    </row>
    <row r="8" spans="1:36" x14ac:dyDescent="0.25">
      <c r="A8" s="30" t="s">
        <v>58</v>
      </c>
      <c r="B8" s="27" t="s">
        <v>62</v>
      </c>
      <c r="C8" s="27">
        <v>38</v>
      </c>
      <c r="D8" s="27">
        <v>570</v>
      </c>
      <c r="E8" s="27">
        <v>40.5</v>
      </c>
      <c r="F8" s="27">
        <v>1605</v>
      </c>
      <c r="G8" s="27">
        <v>19.5</v>
      </c>
      <c r="H8" s="27">
        <v>1515</v>
      </c>
      <c r="I8" s="27">
        <v>3.15</v>
      </c>
      <c r="J8" s="27">
        <v>0.75</v>
      </c>
      <c r="K8" s="27">
        <v>5.55</v>
      </c>
      <c r="L8" s="27">
        <v>195</v>
      </c>
      <c r="M8" s="27">
        <v>0</v>
      </c>
      <c r="N8" s="27">
        <v>750</v>
      </c>
      <c r="O8" s="27">
        <v>4.6500000000000004</v>
      </c>
      <c r="P8" s="27">
        <v>10.5</v>
      </c>
      <c r="Q8" s="27">
        <v>15</v>
      </c>
      <c r="R8" s="27">
        <v>600</v>
      </c>
      <c r="S8" s="27">
        <v>5.7</v>
      </c>
      <c r="T8" s="27">
        <v>1650</v>
      </c>
      <c r="U8" s="27">
        <v>13500</v>
      </c>
      <c r="V8" s="27">
        <v>22.5</v>
      </c>
      <c r="W8" s="27">
        <v>0</v>
      </c>
      <c r="X8" s="27">
        <v>7.5</v>
      </c>
      <c r="Y8" s="27">
        <v>2550</v>
      </c>
      <c r="Z8" s="27">
        <v>0</v>
      </c>
      <c r="AA8" s="27">
        <v>7.5</v>
      </c>
      <c r="AB8" s="27">
        <v>90</v>
      </c>
      <c r="AC8" s="27">
        <v>600</v>
      </c>
      <c r="AD8" s="27">
        <v>2.85</v>
      </c>
      <c r="AE8" s="27">
        <v>4.2</v>
      </c>
      <c r="AF8" s="27">
        <v>13.65</v>
      </c>
      <c r="AG8" s="27">
        <v>10.65</v>
      </c>
      <c r="AH8" s="27">
        <v>5.55</v>
      </c>
      <c r="AI8" s="27">
        <v>0</v>
      </c>
      <c r="AJ8" s="32">
        <v>0</v>
      </c>
    </row>
    <row r="9" spans="1:36" x14ac:dyDescent="0.25">
      <c r="A9" s="30" t="s">
        <v>71</v>
      </c>
      <c r="B9" s="27" t="s">
        <v>72</v>
      </c>
      <c r="C9" s="27">
        <v>30</v>
      </c>
      <c r="D9" s="27">
        <v>38</v>
      </c>
      <c r="E9" s="27">
        <v>3.1</v>
      </c>
      <c r="F9" s="27">
        <v>2.9</v>
      </c>
      <c r="G9" s="27">
        <v>1.6</v>
      </c>
      <c r="H9" s="27">
        <v>2.9</v>
      </c>
      <c r="I9" s="27">
        <v>1</v>
      </c>
      <c r="J9" s="27">
        <v>0.4</v>
      </c>
      <c r="K9" s="27">
        <v>1</v>
      </c>
      <c r="L9" s="27">
        <v>0.6</v>
      </c>
      <c r="M9" s="27">
        <v>0</v>
      </c>
      <c r="N9" s="27">
        <v>120</v>
      </c>
      <c r="O9" s="27">
        <v>0</v>
      </c>
      <c r="P9" s="27">
        <v>0.6</v>
      </c>
      <c r="Q9" s="27">
        <v>0</v>
      </c>
      <c r="R9" s="27">
        <v>25</v>
      </c>
      <c r="S9" s="27">
        <v>0</v>
      </c>
      <c r="T9" s="27">
        <v>0</v>
      </c>
      <c r="U9" s="27">
        <v>118</v>
      </c>
      <c r="V9" s="27">
        <v>0</v>
      </c>
      <c r="W9" s="27">
        <v>51</v>
      </c>
      <c r="X9" s="27">
        <v>0</v>
      </c>
      <c r="Y9" s="27">
        <v>120</v>
      </c>
      <c r="Z9" s="27">
        <v>0.75</v>
      </c>
      <c r="AA9" s="27">
        <v>1.8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0.1</v>
      </c>
      <c r="AI9" s="27">
        <v>0</v>
      </c>
      <c r="AJ9" s="32">
        <v>0</v>
      </c>
    </row>
    <row r="10" spans="1:36" x14ac:dyDescent="0.25">
      <c r="A10" s="30" t="s">
        <v>71</v>
      </c>
      <c r="B10" s="27" t="s">
        <v>73</v>
      </c>
      <c r="C10" s="27">
        <v>30</v>
      </c>
      <c r="D10" s="27">
        <v>48</v>
      </c>
      <c r="E10" s="27">
        <v>7.3</v>
      </c>
      <c r="F10" s="27">
        <v>4.5</v>
      </c>
      <c r="G10" s="27">
        <v>0.1</v>
      </c>
      <c r="H10" s="27">
        <v>4.5</v>
      </c>
      <c r="I10" s="27">
        <v>0.1</v>
      </c>
      <c r="J10" s="27">
        <v>0</v>
      </c>
      <c r="K10" s="27">
        <v>0</v>
      </c>
      <c r="L10" s="27">
        <v>0</v>
      </c>
      <c r="M10" s="27">
        <v>0</v>
      </c>
      <c r="N10" s="27">
        <v>137</v>
      </c>
      <c r="O10" s="27">
        <v>0</v>
      </c>
      <c r="P10" s="27">
        <v>0.4</v>
      </c>
      <c r="Q10" s="27">
        <v>0</v>
      </c>
      <c r="R10" s="27">
        <v>12</v>
      </c>
      <c r="S10" s="27">
        <v>0</v>
      </c>
      <c r="T10" s="27">
        <v>50</v>
      </c>
      <c r="U10" s="27">
        <v>110</v>
      </c>
      <c r="V10" s="27">
        <v>0</v>
      </c>
      <c r="W10" s="27">
        <v>33</v>
      </c>
      <c r="X10" s="27">
        <v>0</v>
      </c>
      <c r="Y10" s="27">
        <v>0</v>
      </c>
      <c r="Z10" s="27">
        <v>1.25</v>
      </c>
      <c r="AA10" s="27">
        <v>0</v>
      </c>
      <c r="AB10" s="27">
        <v>0</v>
      </c>
      <c r="AC10" s="27">
        <v>0</v>
      </c>
      <c r="AD10" s="27">
        <v>0.04</v>
      </c>
      <c r="AE10" s="27">
        <v>0.36</v>
      </c>
      <c r="AF10" s="27">
        <v>0</v>
      </c>
      <c r="AG10" s="27">
        <v>0</v>
      </c>
      <c r="AH10" s="27">
        <v>0.1</v>
      </c>
      <c r="AI10" s="27">
        <v>9</v>
      </c>
      <c r="AJ10" s="32">
        <v>0.5</v>
      </c>
    </row>
    <row r="11" spans="1:36" x14ac:dyDescent="0.25">
      <c r="A11" s="30" t="s">
        <v>74</v>
      </c>
      <c r="B11" s="27" t="s">
        <v>75</v>
      </c>
      <c r="C11" s="27">
        <v>30</v>
      </c>
      <c r="D11" s="27">
        <v>31</v>
      </c>
      <c r="E11" s="27">
        <v>1.85</v>
      </c>
      <c r="F11" s="27">
        <v>3.85</v>
      </c>
      <c r="G11" s="27">
        <v>0.21</v>
      </c>
      <c r="H11" s="27">
        <v>3.03</v>
      </c>
      <c r="I11" s="27">
        <v>0.06</v>
      </c>
      <c r="J11" s="27">
        <v>8.5000000000000006E-3</v>
      </c>
      <c r="K11" s="27">
        <v>0.11</v>
      </c>
      <c r="L11" s="27">
        <v>3.85</v>
      </c>
      <c r="M11" s="27">
        <v>0</v>
      </c>
      <c r="N11" s="27">
        <v>48.5</v>
      </c>
      <c r="O11" s="27">
        <v>6.3E-2</v>
      </c>
      <c r="P11" s="27">
        <v>1.02</v>
      </c>
      <c r="Q11" s="27">
        <v>0.8</v>
      </c>
      <c r="R11" s="27">
        <v>21</v>
      </c>
      <c r="S11" s="27">
        <v>0.23</v>
      </c>
      <c r="T11" s="27">
        <v>38.5</v>
      </c>
      <c r="U11" s="27">
        <v>224</v>
      </c>
      <c r="V11" s="27">
        <v>0.3</v>
      </c>
      <c r="W11" s="27">
        <v>3.85</v>
      </c>
      <c r="X11" s="27">
        <v>0.32</v>
      </c>
      <c r="Y11" s="27">
        <v>379</v>
      </c>
      <c r="Z11" s="27">
        <v>0</v>
      </c>
      <c r="AA11" s="27">
        <v>0.36</v>
      </c>
      <c r="AB11" s="27">
        <v>14.4</v>
      </c>
      <c r="AC11" s="27">
        <v>13.6</v>
      </c>
      <c r="AD11" s="27">
        <v>8.5999999999999993E-2</v>
      </c>
      <c r="AE11" s="27">
        <v>0.11</v>
      </c>
      <c r="AF11" s="27">
        <v>0.72</v>
      </c>
      <c r="AG11" s="27">
        <v>0.14000000000000001</v>
      </c>
      <c r="AH11" s="27">
        <v>0.12</v>
      </c>
      <c r="AI11" s="27">
        <v>48.5</v>
      </c>
      <c r="AJ11" s="32">
        <v>0</v>
      </c>
    </row>
    <row r="12" spans="1:36" x14ac:dyDescent="0.25">
      <c r="A12" s="30" t="s">
        <v>74</v>
      </c>
      <c r="B12" s="27" t="s">
        <v>76</v>
      </c>
      <c r="C12" s="27">
        <v>15</v>
      </c>
      <c r="D12" s="27">
        <v>18.399999999999999</v>
      </c>
      <c r="E12" s="27">
        <v>0.86</v>
      </c>
      <c r="F12" s="27">
        <v>2.2599999999999998</v>
      </c>
      <c r="G12" s="27">
        <v>0.26</v>
      </c>
      <c r="H12" s="27">
        <v>2.25</v>
      </c>
      <c r="I12" s="27">
        <v>5.6000000000000001E-2</v>
      </c>
      <c r="J12" s="27">
        <v>3.5000000000000003E-2</v>
      </c>
      <c r="K12" s="27">
        <v>0.12</v>
      </c>
      <c r="L12" s="27">
        <v>1.2</v>
      </c>
      <c r="M12" s="27">
        <v>0</v>
      </c>
      <c r="N12" s="27">
        <v>8.14</v>
      </c>
      <c r="O12" s="27">
        <v>2.9000000000000001E-2</v>
      </c>
      <c r="P12" s="27">
        <v>0.12</v>
      </c>
      <c r="Q12" s="27">
        <v>0.2</v>
      </c>
      <c r="R12" s="27">
        <v>10.1</v>
      </c>
      <c r="S12" s="27">
        <v>6.6000000000000003E-2</v>
      </c>
      <c r="T12" s="27">
        <v>26.6</v>
      </c>
      <c r="U12" s="27">
        <v>256</v>
      </c>
      <c r="V12" s="27">
        <v>10</v>
      </c>
      <c r="W12" s="27">
        <v>3.22</v>
      </c>
      <c r="X12" s="27">
        <v>8.6999999999999994E-2</v>
      </c>
      <c r="Y12" s="27">
        <v>449</v>
      </c>
      <c r="Z12" s="27">
        <v>0</v>
      </c>
      <c r="AA12" s="27">
        <v>0.66</v>
      </c>
      <c r="AB12" s="27">
        <v>7.9</v>
      </c>
      <c r="AC12" s="27">
        <v>15.5</v>
      </c>
      <c r="AD12" s="27">
        <v>3.9E-2</v>
      </c>
      <c r="AE12" s="27">
        <v>1.9E-2</v>
      </c>
      <c r="AF12" s="27">
        <v>0.65</v>
      </c>
      <c r="AG12" s="27">
        <v>0.21</v>
      </c>
      <c r="AH12" s="27">
        <v>8.2000000000000003E-2</v>
      </c>
      <c r="AI12" s="27">
        <v>22.7</v>
      </c>
      <c r="AJ12" s="32">
        <v>0</v>
      </c>
    </row>
    <row r="13" spans="1:36" x14ac:dyDescent="0.25">
      <c r="A13" s="30" t="s">
        <v>74</v>
      </c>
      <c r="B13" s="27" t="s">
        <v>83</v>
      </c>
      <c r="C13" s="27">
        <v>30</v>
      </c>
      <c r="D13" s="27">
        <v>31</v>
      </c>
      <c r="E13" s="27">
        <v>1.3</v>
      </c>
      <c r="F13" s="27">
        <v>5.0999999999999996</v>
      </c>
      <c r="G13" s="27">
        <v>0.5</v>
      </c>
      <c r="H13" s="27">
        <v>5.0999999999999996</v>
      </c>
      <c r="I13" s="27">
        <v>0.08</v>
      </c>
      <c r="J13" s="27">
        <v>0.01</v>
      </c>
      <c r="K13" s="27">
        <v>0.01</v>
      </c>
      <c r="L13" s="27">
        <v>2.6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350</v>
      </c>
      <c r="X13" s="27">
        <v>0</v>
      </c>
      <c r="Y13" s="27">
        <v>0</v>
      </c>
      <c r="Z13" s="27">
        <v>0</v>
      </c>
      <c r="AA13" s="27">
        <v>0</v>
      </c>
      <c r="AB13" s="27">
        <v>0</v>
      </c>
      <c r="AC13" s="27">
        <v>0</v>
      </c>
      <c r="AD13" s="27">
        <v>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32">
        <v>0</v>
      </c>
    </row>
    <row r="14" spans="1:36" x14ac:dyDescent="0.25">
      <c r="A14" s="30" t="s">
        <v>80</v>
      </c>
      <c r="B14" s="27" t="s">
        <v>81</v>
      </c>
      <c r="C14" s="27">
        <v>0</v>
      </c>
      <c r="D14" s="27">
        <v>900</v>
      </c>
      <c r="E14" s="27">
        <v>0</v>
      </c>
      <c r="F14" s="27">
        <v>0</v>
      </c>
      <c r="G14" s="27">
        <v>100</v>
      </c>
      <c r="H14" s="27">
        <v>0</v>
      </c>
      <c r="I14" s="27">
        <v>11.9</v>
      </c>
      <c r="J14" s="27">
        <v>75.2</v>
      </c>
      <c r="K14" s="27">
        <v>7.9</v>
      </c>
      <c r="L14" s="27">
        <v>0</v>
      </c>
      <c r="M14" s="27">
        <v>0</v>
      </c>
      <c r="N14" s="27">
        <v>2.57</v>
      </c>
      <c r="O14" s="27">
        <v>4.8999999999999998E-3</v>
      </c>
      <c r="P14" s="27">
        <v>4.3999999999999997E-2</v>
      </c>
      <c r="Q14" s="27">
        <v>0</v>
      </c>
      <c r="R14" s="27">
        <v>0.57999999999999996</v>
      </c>
      <c r="S14" s="27">
        <v>3.3E-3</v>
      </c>
      <c r="T14" s="27">
        <v>0</v>
      </c>
      <c r="U14" s="27">
        <v>0.81</v>
      </c>
      <c r="V14" s="27">
        <v>10</v>
      </c>
      <c r="W14" s="27">
        <v>1.1100000000000001</v>
      </c>
      <c r="X14" s="27">
        <v>1.7999999999999999E-2</v>
      </c>
      <c r="Y14" s="27">
        <v>0</v>
      </c>
      <c r="Z14" s="27">
        <v>0</v>
      </c>
      <c r="AA14" s="27">
        <v>21.7</v>
      </c>
      <c r="AB14" s="27">
        <v>60.2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32">
        <v>0</v>
      </c>
    </row>
    <row r="15" spans="1:36" x14ac:dyDescent="0.25">
      <c r="A15" s="30" t="s">
        <v>80</v>
      </c>
      <c r="B15" s="27" t="s">
        <v>82</v>
      </c>
      <c r="C15" s="27">
        <v>0</v>
      </c>
      <c r="D15" s="27">
        <v>900</v>
      </c>
      <c r="E15" s="27">
        <v>0</v>
      </c>
      <c r="F15" s="27">
        <v>0</v>
      </c>
      <c r="G15" s="27">
        <v>100</v>
      </c>
      <c r="H15" s="27">
        <v>0</v>
      </c>
      <c r="I15" s="27">
        <v>7.26</v>
      </c>
      <c r="J15" s="27">
        <v>59.7</v>
      </c>
      <c r="K15" s="27">
        <v>26.9</v>
      </c>
      <c r="L15" s="27">
        <v>0</v>
      </c>
      <c r="M15" s="27">
        <v>0</v>
      </c>
      <c r="N15" s="27">
        <v>2.57</v>
      </c>
      <c r="O15" s="27">
        <v>5.1999999999999998E-3</v>
      </c>
      <c r="P15" s="27">
        <v>2.3E-2</v>
      </c>
      <c r="Q15" s="27">
        <v>0</v>
      </c>
      <c r="R15" s="27">
        <v>0.57999999999999996</v>
      </c>
      <c r="S15" s="27">
        <v>1.5E-3</v>
      </c>
      <c r="T15" s="27">
        <v>0</v>
      </c>
      <c r="U15" s="27">
        <v>0.81</v>
      </c>
      <c r="V15" s="27">
        <v>10</v>
      </c>
      <c r="W15" s="27">
        <v>1.1100000000000001</v>
      </c>
      <c r="X15" s="27">
        <v>2.5999999999999999E-2</v>
      </c>
      <c r="Y15" s="27">
        <v>0</v>
      </c>
      <c r="Z15" s="27">
        <v>0</v>
      </c>
      <c r="AA15" s="27">
        <v>27.7</v>
      </c>
      <c r="AB15" s="27">
        <v>71.3</v>
      </c>
      <c r="AC15" s="27">
        <v>0</v>
      </c>
      <c r="AD15" s="27">
        <v>0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32">
        <v>0</v>
      </c>
    </row>
    <row r="16" spans="1:36" x14ac:dyDescent="0.25">
      <c r="A16" s="30" t="s">
        <v>63</v>
      </c>
      <c r="B16" s="27" t="s">
        <v>64</v>
      </c>
      <c r="C16" s="27">
        <v>0</v>
      </c>
      <c r="D16" s="27">
        <v>108</v>
      </c>
      <c r="E16" s="27">
        <v>23.5</v>
      </c>
      <c r="F16" s="27">
        <v>0.45</v>
      </c>
      <c r="G16" s="27">
        <v>1.34</v>
      </c>
      <c r="H16" s="27">
        <v>0.2</v>
      </c>
      <c r="I16" s="27">
        <v>0.39</v>
      </c>
      <c r="J16" s="27">
        <v>0.61</v>
      </c>
      <c r="K16" s="27">
        <v>0.34</v>
      </c>
      <c r="L16" s="27">
        <v>0</v>
      </c>
      <c r="M16" s="27">
        <v>65</v>
      </c>
      <c r="N16" s="27">
        <v>8</v>
      </c>
      <c r="O16" s="27">
        <v>3.7999999999999999E-2</v>
      </c>
      <c r="P16" s="27">
        <v>0.63</v>
      </c>
      <c r="Q16" s="27">
        <v>0</v>
      </c>
      <c r="R16" s="27">
        <v>26.5</v>
      </c>
      <c r="S16" s="27">
        <v>1.4E-2</v>
      </c>
      <c r="T16" s="27">
        <v>218</v>
      </c>
      <c r="U16" s="27">
        <v>293</v>
      </c>
      <c r="V16" s="27">
        <v>0</v>
      </c>
      <c r="W16" s="27">
        <v>54.6</v>
      </c>
      <c r="X16" s="27">
        <v>0.67</v>
      </c>
      <c r="Y16" s="27">
        <v>0</v>
      </c>
      <c r="Z16" s="27">
        <v>0</v>
      </c>
      <c r="AA16" s="27">
        <v>0.39</v>
      </c>
      <c r="AB16" s="27">
        <v>1.3</v>
      </c>
      <c r="AC16" s="27">
        <v>0</v>
      </c>
      <c r="AD16" s="27">
        <v>0.08</v>
      </c>
      <c r="AE16" s="27">
        <v>0.13</v>
      </c>
      <c r="AF16" s="27">
        <v>9.91</v>
      </c>
      <c r="AG16" s="27">
        <v>1.17</v>
      </c>
      <c r="AH16" s="27">
        <v>0.68</v>
      </c>
      <c r="AI16" s="27">
        <v>6.5</v>
      </c>
      <c r="AJ16" s="32">
        <v>0.3</v>
      </c>
    </row>
    <row r="17" spans="1:36" x14ac:dyDescent="0.25">
      <c r="A17" s="30" t="s">
        <v>63</v>
      </c>
      <c r="B17" s="27" t="s">
        <v>65</v>
      </c>
      <c r="C17" s="27">
        <v>1</v>
      </c>
      <c r="D17" s="27">
        <v>111</v>
      </c>
      <c r="E17" s="27">
        <v>26.8</v>
      </c>
      <c r="F17" s="27">
        <v>0</v>
      </c>
      <c r="G17" s="27">
        <v>0.4</v>
      </c>
      <c r="H17" s="27">
        <v>0</v>
      </c>
      <c r="I17" s="27">
        <v>8.5999999999999993E-2</v>
      </c>
      <c r="J17" s="27">
        <v>7.8E-2</v>
      </c>
      <c r="K17" s="27">
        <v>0.12</v>
      </c>
      <c r="L17" s="27">
        <v>0</v>
      </c>
      <c r="M17" s="27">
        <v>50</v>
      </c>
      <c r="N17" s="27">
        <v>6.26</v>
      </c>
      <c r="O17" s="27">
        <v>3.1E-2</v>
      </c>
      <c r="P17" s="27">
        <v>0.76</v>
      </c>
      <c r="Q17" s="27">
        <v>16</v>
      </c>
      <c r="R17" s="27">
        <v>24</v>
      </c>
      <c r="S17" s="27">
        <v>3.7000000000000002E-3</v>
      </c>
      <c r="T17" s="27">
        <v>155</v>
      </c>
      <c r="U17" s="27">
        <v>207</v>
      </c>
      <c r="V17" s="27">
        <v>305</v>
      </c>
      <c r="W17" s="27">
        <v>251</v>
      </c>
      <c r="X17" s="27">
        <v>0.45</v>
      </c>
      <c r="Y17" s="27">
        <v>0</v>
      </c>
      <c r="Z17" s="27">
        <v>5.08</v>
      </c>
      <c r="AA17" s="27">
        <v>1.2</v>
      </c>
      <c r="AB17" s="27">
        <v>0</v>
      </c>
      <c r="AC17" s="27">
        <v>0</v>
      </c>
      <c r="AD17" s="27">
        <v>0.03</v>
      </c>
      <c r="AE17" s="27">
        <v>5.2999999999999999E-2</v>
      </c>
      <c r="AF17" s="27">
        <v>13.6</v>
      </c>
      <c r="AG17" s="27">
        <v>9.4E-2</v>
      </c>
      <c r="AH17" s="27">
        <v>0.44</v>
      </c>
      <c r="AI17" s="27">
        <v>16.3</v>
      </c>
      <c r="AJ17" s="32">
        <v>2.5299999999999998</v>
      </c>
    </row>
    <row r="18" spans="1:36" x14ac:dyDescent="0.25">
      <c r="A18" s="30" t="s">
        <v>63</v>
      </c>
      <c r="B18" s="27" t="s">
        <v>66</v>
      </c>
      <c r="C18" s="27">
        <v>0</v>
      </c>
      <c r="D18" s="27">
        <v>1827.8</v>
      </c>
      <c r="E18" s="27">
        <v>410.4</v>
      </c>
      <c r="F18" s="27">
        <v>3.23</v>
      </c>
      <c r="G18" s="27">
        <v>7.22</v>
      </c>
      <c r="H18" s="27">
        <v>2.698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228</v>
      </c>
      <c r="O18" s="27">
        <v>0.874</v>
      </c>
      <c r="P18" s="27">
        <v>1.9</v>
      </c>
      <c r="Q18" s="27">
        <v>72.2</v>
      </c>
      <c r="R18" s="27">
        <v>418</v>
      </c>
      <c r="S18" s="27">
        <v>0.41799999999999998</v>
      </c>
      <c r="T18" s="27">
        <v>570</v>
      </c>
      <c r="U18" s="27">
        <v>6194</v>
      </c>
      <c r="V18" s="27">
        <v>228</v>
      </c>
      <c r="W18" s="27">
        <v>6308</v>
      </c>
      <c r="X18" s="27">
        <v>1.1399999999999999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0.152</v>
      </c>
      <c r="AE18" s="27">
        <v>16.72</v>
      </c>
      <c r="AF18" s="27">
        <v>3.5339999999999998</v>
      </c>
      <c r="AG18" s="27">
        <v>7.6</v>
      </c>
      <c r="AH18" s="27">
        <v>0.13300000000000001</v>
      </c>
      <c r="AI18" s="27">
        <v>209</v>
      </c>
      <c r="AJ18" s="32">
        <v>3.42</v>
      </c>
    </row>
    <row r="19" spans="1:36" x14ac:dyDescent="0.25">
      <c r="A19" s="33" t="s">
        <v>63</v>
      </c>
      <c r="B19" s="34" t="s">
        <v>67</v>
      </c>
      <c r="C19" s="34">
        <v>1</v>
      </c>
      <c r="D19" s="34">
        <v>7000</v>
      </c>
      <c r="E19" s="34">
        <v>635</v>
      </c>
      <c r="F19" s="34">
        <v>12.35</v>
      </c>
      <c r="G19" s="34">
        <v>491.5</v>
      </c>
      <c r="H19" s="34">
        <v>13.5</v>
      </c>
      <c r="I19" s="34">
        <v>132</v>
      </c>
      <c r="J19" s="34">
        <v>183</v>
      </c>
      <c r="K19" s="34">
        <v>82.5</v>
      </c>
      <c r="L19" s="34">
        <v>0</v>
      </c>
      <c r="M19" s="34">
        <v>19900</v>
      </c>
      <c r="N19" s="34">
        <v>3840</v>
      </c>
      <c r="O19" s="34">
        <v>2.75</v>
      </c>
      <c r="P19" s="34">
        <v>94</v>
      </c>
      <c r="Q19" s="34">
        <v>1050</v>
      </c>
      <c r="R19" s="34">
        <v>550</v>
      </c>
      <c r="S19" s="34">
        <v>1.35</v>
      </c>
      <c r="T19" s="34">
        <v>10200</v>
      </c>
      <c r="U19" s="34">
        <v>6700</v>
      </c>
      <c r="V19" s="34">
        <v>129</v>
      </c>
      <c r="W19" s="34">
        <v>6200</v>
      </c>
      <c r="X19" s="34">
        <v>50.5</v>
      </c>
      <c r="Y19" s="34">
        <v>0</v>
      </c>
      <c r="Z19" s="34">
        <v>94</v>
      </c>
      <c r="AA19" s="34">
        <v>71.5</v>
      </c>
      <c r="AB19" s="34">
        <v>15</v>
      </c>
      <c r="AC19" s="34">
        <v>0</v>
      </c>
      <c r="AD19" s="34">
        <v>2.75</v>
      </c>
      <c r="AE19" s="34">
        <v>22.5</v>
      </c>
      <c r="AF19" s="34">
        <v>3.15</v>
      </c>
      <c r="AG19" s="34">
        <v>78.5</v>
      </c>
      <c r="AH19" s="34">
        <v>7.5</v>
      </c>
      <c r="AI19" s="34">
        <v>1700</v>
      </c>
      <c r="AJ19" s="35">
        <v>72.5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2:K24"/>
  <sheetViews>
    <sheetView workbookViewId="0"/>
  </sheetViews>
  <sheetFormatPr baseColWidth="10" defaultRowHeight="15" x14ac:dyDescent="0.25"/>
  <cols>
    <col min="1" max="1" width="11.42578125" style="55" customWidth="1"/>
    <col min="2" max="2" width="11.42578125" style="55"/>
    <col min="3" max="3" width="40.5703125" style="56" customWidth="1"/>
    <col min="4" max="4" width="16.28515625" style="55" customWidth="1"/>
    <col min="5" max="8" width="13" style="55" bestFit="1" customWidth="1"/>
    <col min="9" max="9" width="36.5703125" style="55" customWidth="1"/>
    <col min="10" max="10" width="10.5703125" style="55" customWidth="1"/>
    <col min="11" max="16384" width="11.42578125" style="55"/>
  </cols>
  <sheetData>
    <row r="2" spans="2:10" ht="15.75" thickBot="1" x14ac:dyDescent="0.3"/>
    <row r="3" spans="2:10" x14ac:dyDescent="0.25">
      <c r="B3" s="59"/>
      <c r="C3" s="60"/>
      <c r="D3" s="61"/>
      <c r="E3" s="61"/>
      <c r="F3" s="61"/>
      <c r="G3" s="61"/>
      <c r="H3" s="61"/>
      <c r="I3" s="61"/>
      <c r="J3" s="62"/>
    </row>
    <row r="4" spans="2:10" ht="21" x14ac:dyDescent="0.35">
      <c r="B4" s="63"/>
      <c r="C4" s="220" t="s">
        <v>113</v>
      </c>
      <c r="D4" s="220"/>
      <c r="E4" s="220"/>
      <c r="F4" s="220"/>
      <c r="G4" s="220"/>
      <c r="H4" s="220"/>
      <c r="I4" s="220"/>
      <c r="J4" s="121"/>
    </row>
    <row r="5" spans="2:10" x14ac:dyDescent="0.25">
      <c r="B5" s="63"/>
      <c r="C5" s="64"/>
      <c r="D5" s="65"/>
      <c r="E5" s="65"/>
      <c r="F5" s="65"/>
      <c r="G5" s="65"/>
      <c r="H5" s="65"/>
      <c r="I5" s="65"/>
      <c r="J5" s="66"/>
    </row>
    <row r="6" spans="2:10" x14ac:dyDescent="0.25">
      <c r="B6" s="63"/>
      <c r="C6" s="67" t="s">
        <v>91</v>
      </c>
      <c r="D6" s="104">
        <f>Patient!F6</f>
        <v>90</v>
      </c>
      <c r="E6" s="58" t="s">
        <v>114</v>
      </c>
      <c r="F6" s="65"/>
      <c r="G6" s="65"/>
      <c r="H6" s="65"/>
      <c r="I6" s="65"/>
      <c r="J6" s="66"/>
    </row>
    <row r="7" spans="2:10" ht="15.75" thickBot="1" x14ac:dyDescent="0.3">
      <c r="B7" s="63"/>
      <c r="C7" s="53"/>
      <c r="D7" s="65"/>
      <c r="E7" s="68"/>
      <c r="F7" s="221" t="s">
        <v>102</v>
      </c>
      <c r="G7" s="221"/>
      <c r="H7" s="65"/>
      <c r="I7" s="65"/>
      <c r="J7" s="66"/>
    </row>
    <row r="8" spans="2:10" ht="15.75" thickBot="1" x14ac:dyDescent="0.3">
      <c r="B8" s="63"/>
      <c r="C8" s="125"/>
      <c r="D8" s="126" t="s">
        <v>92</v>
      </c>
      <c r="E8" s="127" t="s">
        <v>93</v>
      </c>
      <c r="F8" s="127" t="s">
        <v>94</v>
      </c>
      <c r="G8" s="127" t="s">
        <v>95</v>
      </c>
      <c r="H8" s="128" t="s">
        <v>96</v>
      </c>
      <c r="I8" s="129" t="s">
        <v>97</v>
      </c>
      <c r="J8" s="69"/>
    </row>
    <row r="9" spans="2:10" x14ac:dyDescent="0.25">
      <c r="B9" s="63"/>
      <c r="C9" s="130" t="s">
        <v>98</v>
      </c>
      <c r="D9" s="83">
        <v>14</v>
      </c>
      <c r="E9" s="82">
        <v>14</v>
      </c>
      <c r="F9" s="81">
        <v>14</v>
      </c>
      <c r="G9" s="81">
        <v>14</v>
      </c>
      <c r="H9" s="122">
        <v>14</v>
      </c>
      <c r="I9" s="133">
        <f>AVERAGE(D9:H9)</f>
        <v>14</v>
      </c>
      <c r="J9" s="72"/>
    </row>
    <row r="10" spans="2:10" x14ac:dyDescent="0.25">
      <c r="B10" s="63"/>
      <c r="C10" s="131" t="s">
        <v>99</v>
      </c>
      <c r="D10" s="84">
        <v>14</v>
      </c>
      <c r="E10" s="80">
        <v>14</v>
      </c>
      <c r="F10" s="79">
        <v>14</v>
      </c>
      <c r="G10" s="79">
        <v>14</v>
      </c>
      <c r="H10" s="123">
        <v>14</v>
      </c>
      <c r="I10" s="134">
        <f>AVERAGE(D10:H10)</f>
        <v>14</v>
      </c>
      <c r="J10" s="72"/>
    </row>
    <row r="11" spans="2:10" x14ac:dyDescent="0.25">
      <c r="B11" s="63"/>
      <c r="C11" s="131" t="s">
        <v>100</v>
      </c>
      <c r="D11" s="84">
        <v>30</v>
      </c>
      <c r="E11" s="80">
        <v>30</v>
      </c>
      <c r="F11" s="79">
        <v>30</v>
      </c>
      <c r="G11" s="79">
        <v>30</v>
      </c>
      <c r="H11" s="123">
        <v>30</v>
      </c>
      <c r="I11" s="134">
        <f>AVERAGE(D11:H11)</f>
        <v>30</v>
      </c>
      <c r="J11" s="72"/>
    </row>
    <row r="12" spans="2:10" ht="15.75" thickBot="1" x14ac:dyDescent="0.3">
      <c r="B12" s="63"/>
      <c r="C12" s="132" t="s">
        <v>101</v>
      </c>
      <c r="D12" s="85">
        <v>24</v>
      </c>
      <c r="E12" s="86">
        <v>24</v>
      </c>
      <c r="F12" s="87">
        <v>24</v>
      </c>
      <c r="G12" s="87">
        <v>24</v>
      </c>
      <c r="H12" s="124">
        <v>24</v>
      </c>
      <c r="I12" s="135">
        <f>AVERAGE(D12:H12)</f>
        <v>24</v>
      </c>
      <c r="J12" s="72"/>
    </row>
    <row r="13" spans="2:10" ht="15.75" thickBot="1" x14ac:dyDescent="0.3">
      <c r="B13" s="63"/>
      <c r="C13" s="67"/>
      <c r="D13" s="70"/>
      <c r="E13" s="71"/>
      <c r="F13" s="70"/>
      <c r="G13" s="70"/>
      <c r="H13" s="70"/>
      <c r="I13" s="136">
        <f>SUM(I9:I12)</f>
        <v>82</v>
      </c>
      <c r="J13" s="72"/>
    </row>
    <row r="14" spans="2:10" ht="15.75" thickBot="1" x14ac:dyDescent="0.3">
      <c r="B14" s="63"/>
      <c r="C14" s="53"/>
      <c r="D14" s="65"/>
      <c r="E14" s="65"/>
      <c r="F14" s="65"/>
      <c r="G14" s="65"/>
      <c r="H14" s="65"/>
      <c r="I14" s="65"/>
      <c r="J14" s="66"/>
    </row>
    <row r="15" spans="2:10" ht="15.75" thickBot="1" x14ac:dyDescent="0.3">
      <c r="B15" s="63"/>
      <c r="C15" s="103" t="s">
        <v>103</v>
      </c>
      <c r="D15" s="102" t="s">
        <v>104</v>
      </c>
      <c r="E15" s="90" t="s">
        <v>105</v>
      </c>
      <c r="F15" s="90" t="s">
        <v>106</v>
      </c>
      <c r="G15" s="90" t="s">
        <v>107</v>
      </c>
      <c r="H15" s="91" t="s">
        <v>108</v>
      </c>
      <c r="I15" s="73"/>
      <c r="J15" s="74"/>
    </row>
    <row r="16" spans="2:10" x14ac:dyDescent="0.25">
      <c r="B16" s="63"/>
      <c r="C16" s="94" t="s">
        <v>109</v>
      </c>
      <c r="D16" s="92">
        <f>1.1631-0.063*(LOG(I13))</f>
        <v>1.042529727299826</v>
      </c>
      <c r="E16" s="89">
        <f>1.1612-0.0632*(LOG(I13))</f>
        <v>1.0402469645293491</v>
      </c>
      <c r="F16" s="89">
        <f>1.1422-0.0544*(LOG(I13))</f>
        <v>1.0380885264303259</v>
      </c>
      <c r="G16" s="89">
        <f>1.162-0.07*(LOG(I13))</f>
        <v>1.0280330303331398</v>
      </c>
      <c r="H16" s="97">
        <f>1.1715-0.0779*(LOG(I13))</f>
        <v>1.0224139008993085</v>
      </c>
      <c r="I16" s="73"/>
      <c r="J16" s="74"/>
    </row>
    <row r="17" spans="2:11" x14ac:dyDescent="0.25">
      <c r="B17" s="63"/>
      <c r="C17" s="95" t="s">
        <v>110</v>
      </c>
      <c r="D17" s="93">
        <f>((4.95/D16)-4.5)*100</f>
        <v>24.806604586768444</v>
      </c>
      <c r="E17" s="88">
        <f>((4.95/E16)-4.5)*100</f>
        <v>25.848540662609487</v>
      </c>
      <c r="F17" s="88">
        <f>((4.95/F16)-4.5)*100</f>
        <v>26.837945316818068</v>
      </c>
      <c r="G17" s="88">
        <f>((4.95/G16)-4.5)*100</f>
        <v>31.502038742463867</v>
      </c>
      <c r="H17" s="98">
        <f>((4.95/H16)-4.5)*100</f>
        <v>34.148346931317434</v>
      </c>
      <c r="I17" s="73"/>
      <c r="J17" s="74"/>
    </row>
    <row r="18" spans="2:11" ht="15.75" thickBot="1" x14ac:dyDescent="0.3">
      <c r="B18" s="63"/>
      <c r="C18" s="96" t="s">
        <v>111</v>
      </c>
      <c r="D18" s="99">
        <f>D6* (D17 /100)</f>
        <v>22.325944128091599</v>
      </c>
      <c r="E18" s="100">
        <f>D6 * (E17 /100)</f>
        <v>23.263686596348538</v>
      </c>
      <c r="F18" s="100">
        <f>D6 * (F17 /100)</f>
        <v>24.15415078513626</v>
      </c>
      <c r="G18" s="100">
        <f>D6 * (G17 /100)</f>
        <v>28.35183486821748</v>
      </c>
      <c r="H18" s="101">
        <f>D6 * (H17 /100)</f>
        <v>30.733512238185693</v>
      </c>
      <c r="I18" s="73"/>
      <c r="J18" s="74"/>
      <c r="K18" s="57"/>
    </row>
    <row r="19" spans="2:11" ht="15.75" thickBot="1" x14ac:dyDescent="0.3">
      <c r="B19" s="63"/>
      <c r="C19" s="53"/>
      <c r="D19" s="73"/>
      <c r="E19" s="73"/>
      <c r="F19" s="73"/>
      <c r="G19" s="73"/>
      <c r="H19" s="73"/>
      <c r="I19" s="73"/>
      <c r="J19" s="74"/>
    </row>
    <row r="20" spans="2:11" ht="15.75" thickBot="1" x14ac:dyDescent="0.3">
      <c r="B20" s="63"/>
      <c r="C20" s="117" t="s">
        <v>112</v>
      </c>
      <c r="D20" s="113" t="s">
        <v>104</v>
      </c>
      <c r="E20" s="111" t="s">
        <v>105</v>
      </c>
      <c r="F20" s="111" t="s">
        <v>106</v>
      </c>
      <c r="G20" s="111" t="s">
        <v>107</v>
      </c>
      <c r="H20" s="112" t="s">
        <v>108</v>
      </c>
      <c r="I20" s="73"/>
      <c r="J20" s="74"/>
    </row>
    <row r="21" spans="2:11" x14ac:dyDescent="0.25">
      <c r="B21" s="63"/>
      <c r="C21" s="118" t="s">
        <v>109</v>
      </c>
      <c r="D21" s="114">
        <f>1.1549-0.0678*(LOG(I13))</f>
        <v>1.0251434208083841</v>
      </c>
      <c r="E21" s="109">
        <f>1.1599-0.0717*(LOG(I13))</f>
        <v>1.0226795467840875</v>
      </c>
      <c r="F21" s="109">
        <f>1.1423-0.0632*(LOG(I13))</f>
        <v>1.0213469645293491</v>
      </c>
      <c r="G21" s="109">
        <f>1.1333-0.0612*(LOG(I13))</f>
        <v>1.0161745922341165</v>
      </c>
      <c r="H21" s="110">
        <f>1.1339-0.0645*(LOG(I13))</f>
        <v>1.0104590065212502</v>
      </c>
      <c r="I21" s="73"/>
      <c r="J21" s="74"/>
    </row>
    <row r="22" spans="2:11" x14ac:dyDescent="0.25">
      <c r="B22" s="63"/>
      <c r="C22" s="119" t="s">
        <v>110</v>
      </c>
      <c r="D22" s="115">
        <f>((4.95/D21)-4.5)*100</f>
        <v>32.859266276775486</v>
      </c>
      <c r="E22" s="105">
        <f>((4.95/E21)-4.5)*100</f>
        <v>34.022587091503183</v>
      </c>
      <c r="F22" s="105">
        <f>((4.95/F21)-4.5)*100</f>
        <v>34.654105990419112</v>
      </c>
      <c r="G22" s="105">
        <f>((4.95/G21)-4.5)*100</f>
        <v>37.121016194387302</v>
      </c>
      <c r="H22" s="106">
        <f>((4.95/H21)-4.5)*100</f>
        <v>39.876379749592594</v>
      </c>
      <c r="I22" s="73"/>
      <c r="J22" s="74"/>
    </row>
    <row r="23" spans="2:11" ht="15.75" thickBot="1" x14ac:dyDescent="0.3">
      <c r="B23" s="63"/>
      <c r="C23" s="120" t="s">
        <v>111</v>
      </c>
      <c r="D23" s="116">
        <f>D6 * (D22 /100)</f>
        <v>29.573339649097935</v>
      </c>
      <c r="E23" s="107">
        <f>D6 * (E22 /100)</f>
        <v>30.620328382352863</v>
      </c>
      <c r="F23" s="107">
        <f>D6 * (F22 /100)</f>
        <v>31.188695391377198</v>
      </c>
      <c r="G23" s="107">
        <f>D6 * (G22 /100)</f>
        <v>33.408914574948568</v>
      </c>
      <c r="H23" s="108">
        <f>D6 * (H22 /100)</f>
        <v>35.888741774633331</v>
      </c>
      <c r="I23" s="73"/>
      <c r="J23" s="74"/>
    </row>
    <row r="24" spans="2:11" ht="15.75" thickBot="1" x14ac:dyDescent="0.3">
      <c r="B24" s="75"/>
      <c r="C24" s="76"/>
      <c r="D24" s="77"/>
      <c r="E24" s="77"/>
      <c r="F24" s="77"/>
      <c r="G24" s="77"/>
      <c r="H24" s="77"/>
      <c r="I24" s="77"/>
      <c r="J24" s="78"/>
    </row>
  </sheetData>
  <mergeCells count="2">
    <mergeCell ref="C4:I4"/>
    <mergeCell ref="F7:G7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GoPatient">
                <anchor moveWithCells="1" sizeWithCells="1">
                  <from>
                    <xdr:col>10</xdr:col>
                    <xdr:colOff>104775</xdr:colOff>
                    <xdr:row>1</xdr:row>
                    <xdr:rowOff>180975</xdr:rowOff>
                  </from>
                  <to>
                    <xdr:col>11</xdr:col>
                    <xdr:colOff>638175</xdr:colOff>
                    <xdr:row>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2:AM75"/>
  <sheetViews>
    <sheetView tabSelected="1" workbookViewId="0">
      <selection activeCell="H16" sqref="H16"/>
    </sheetView>
  </sheetViews>
  <sheetFormatPr baseColWidth="10" defaultRowHeight="15" x14ac:dyDescent="0.25"/>
  <cols>
    <col min="2" max="2" width="12.85546875" customWidth="1"/>
    <col min="3" max="3" width="15.42578125" customWidth="1"/>
    <col min="4" max="4" width="9.42578125" customWidth="1"/>
    <col min="5" max="6" width="5.7109375" customWidth="1"/>
    <col min="7" max="7" width="8.7109375" customWidth="1"/>
    <col min="8" max="8" width="9.140625" customWidth="1"/>
    <col min="9" max="9" width="8.5703125" customWidth="1"/>
    <col min="10" max="10" width="8.85546875" customWidth="1"/>
    <col min="11" max="11" width="7.140625" customWidth="1"/>
    <col min="13" max="13" width="7.85546875" customWidth="1"/>
    <col min="14" max="14" width="7.42578125" customWidth="1"/>
    <col min="15" max="15" width="7.28515625" customWidth="1"/>
    <col min="17" max="17" width="8.85546875" customWidth="1"/>
    <col min="18" max="18" width="7.42578125" customWidth="1"/>
    <col min="19" max="19" width="5.5703125" customWidth="1"/>
    <col min="20" max="20" width="5.42578125" customWidth="1"/>
    <col min="24" max="24" width="10.5703125" customWidth="1"/>
    <col min="25" max="25" width="10.42578125" customWidth="1"/>
    <col min="26" max="26" width="8.28515625" customWidth="1"/>
    <col min="27" max="27" width="6.140625" customWidth="1"/>
    <col min="28" max="28" width="6.42578125" customWidth="1"/>
    <col min="29" max="29" width="6.85546875" customWidth="1"/>
    <col min="30" max="30" width="6.7109375" customWidth="1"/>
    <col min="31" max="31" width="6.85546875" customWidth="1"/>
    <col min="32" max="32" width="6.28515625" customWidth="1"/>
    <col min="33" max="33" width="6.140625" customWidth="1"/>
    <col min="34" max="34" width="6" customWidth="1"/>
    <col min="35" max="35" width="7.7109375" customWidth="1"/>
    <col min="36" max="36" width="7.140625" customWidth="1"/>
    <col min="37" max="37" width="6.5703125" customWidth="1"/>
    <col min="38" max="38" width="6.28515625" customWidth="1"/>
    <col min="39" max="39" width="6.5703125" customWidth="1"/>
  </cols>
  <sheetData>
    <row r="2" spans="2:39" ht="15.75" thickBot="1" x14ac:dyDescent="0.3"/>
    <row r="3" spans="2:39" x14ac:dyDescent="0.25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2:39" x14ac:dyDescent="0.25">
      <c r="B4" s="15"/>
      <c r="C4" s="142" t="s">
        <v>86</v>
      </c>
      <c r="D4" s="51">
        <f>Patient!I10</f>
        <v>3264.1019801140055</v>
      </c>
      <c r="E4" s="2" t="s">
        <v>13</v>
      </c>
      <c r="F4" s="16"/>
      <c r="G4" s="16"/>
      <c r="H4" s="142" t="s">
        <v>120</v>
      </c>
      <c r="I4" s="199" t="s">
        <v>121</v>
      </c>
      <c r="J4" s="200"/>
      <c r="K4" s="16"/>
      <c r="L4" s="17"/>
    </row>
    <row r="5" spans="2:39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7"/>
    </row>
    <row r="6" spans="2:39" x14ac:dyDescent="0.25">
      <c r="B6" s="15"/>
      <c r="C6" s="142" t="s">
        <v>90</v>
      </c>
      <c r="D6" s="51">
        <f>Patient!I12</f>
        <v>2657.1408681093349</v>
      </c>
      <c r="E6" s="2" t="s">
        <v>13</v>
      </c>
      <c r="F6" s="16"/>
      <c r="G6" s="203" t="s">
        <v>124</v>
      </c>
      <c r="H6" s="203"/>
      <c r="I6" s="199"/>
      <c r="J6" s="200"/>
      <c r="K6" s="16"/>
      <c r="L6" s="17"/>
    </row>
    <row r="7" spans="2:39" ht="15.75" thickBot="1" x14ac:dyDescent="0.3"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39"/>
    </row>
    <row r="8" spans="2:39" ht="15.75" thickBot="1" x14ac:dyDescent="0.3"/>
    <row r="9" spans="2:39" ht="15.75" thickBot="1" x14ac:dyDescent="0.3">
      <c r="B9" s="222" t="s">
        <v>125</v>
      </c>
      <c r="C9" s="223"/>
      <c r="D9" s="175"/>
    </row>
    <row r="10" spans="2:39" s="145" customFormat="1" ht="15.75" thickBot="1" x14ac:dyDescent="0.3">
      <c r="B10" s="172" t="s">
        <v>25</v>
      </c>
      <c r="C10" s="173" t="s">
        <v>26</v>
      </c>
      <c r="D10" s="174" t="s">
        <v>126</v>
      </c>
      <c r="E10" s="160" t="s">
        <v>127</v>
      </c>
      <c r="F10" s="146" t="s">
        <v>27</v>
      </c>
      <c r="G10" s="146" t="s">
        <v>13</v>
      </c>
      <c r="H10" s="146" t="s">
        <v>28</v>
      </c>
      <c r="I10" s="146" t="s">
        <v>29</v>
      </c>
      <c r="J10" s="146" t="s">
        <v>30</v>
      </c>
      <c r="K10" s="146" t="s">
        <v>31</v>
      </c>
      <c r="L10" s="146" t="s">
        <v>32</v>
      </c>
      <c r="M10" s="146" t="s">
        <v>33</v>
      </c>
      <c r="N10" s="146" t="s">
        <v>34</v>
      </c>
      <c r="O10" s="146" t="s">
        <v>35</v>
      </c>
      <c r="P10" s="146" t="s">
        <v>36</v>
      </c>
      <c r="Q10" s="146" t="s">
        <v>38</v>
      </c>
      <c r="R10" s="146" t="s">
        <v>37</v>
      </c>
      <c r="S10" s="146" t="s">
        <v>39</v>
      </c>
      <c r="T10" s="146" t="s">
        <v>40</v>
      </c>
      <c r="U10" s="146" t="s">
        <v>41</v>
      </c>
      <c r="V10" s="146" t="s">
        <v>42</v>
      </c>
      <c r="W10" s="146" t="s">
        <v>60</v>
      </c>
      <c r="X10" s="146" t="s">
        <v>43</v>
      </c>
      <c r="Y10" s="146" t="s">
        <v>44</v>
      </c>
      <c r="Z10" s="146" t="s">
        <v>45</v>
      </c>
      <c r="AA10" s="146" t="s">
        <v>46</v>
      </c>
      <c r="AB10" s="146" t="s">
        <v>61</v>
      </c>
      <c r="AC10" s="146" t="s">
        <v>47</v>
      </c>
      <c r="AD10" s="146" t="s">
        <v>48</v>
      </c>
      <c r="AE10" s="146" t="s">
        <v>49</v>
      </c>
      <c r="AF10" s="146" t="s">
        <v>50</v>
      </c>
      <c r="AG10" s="146" t="s">
        <v>51</v>
      </c>
      <c r="AH10" s="146" t="s">
        <v>52</v>
      </c>
      <c r="AI10" s="146" t="s">
        <v>53</v>
      </c>
      <c r="AJ10" s="146" t="s">
        <v>54</v>
      </c>
      <c r="AK10" s="146" t="s">
        <v>55</v>
      </c>
      <c r="AL10" s="146" t="s">
        <v>56</v>
      </c>
      <c r="AM10" s="147" t="s">
        <v>57</v>
      </c>
    </row>
    <row r="11" spans="2:39" x14ac:dyDescent="0.25">
      <c r="B11" s="149" t="s">
        <v>133</v>
      </c>
      <c r="C11" s="157" t="s">
        <v>68</v>
      </c>
      <c r="D11" s="164"/>
      <c r="E11" s="161"/>
      <c r="F11" s="150">
        <f>IF(C11="","",D11*VLOOKUP(C11,BDaliment!$B$2:$AJ$19,2,0)/100)</f>
        <v>0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1"/>
    </row>
    <row r="12" spans="2:39" x14ac:dyDescent="0.25">
      <c r="B12" s="167"/>
      <c r="C12" s="168"/>
      <c r="D12" s="165"/>
      <c r="E12" s="169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171"/>
    </row>
    <row r="13" spans="2:39" x14ac:dyDescent="0.25">
      <c r="B13" s="152"/>
      <c r="C13" s="158"/>
      <c r="D13" s="165"/>
      <c r="E13" s="162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53"/>
    </row>
    <row r="14" spans="2:39" x14ac:dyDescent="0.25">
      <c r="B14" s="167"/>
      <c r="C14" s="168"/>
      <c r="D14" s="165"/>
      <c r="E14" s="169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1"/>
    </row>
    <row r="15" spans="2:39" x14ac:dyDescent="0.25">
      <c r="B15" s="152"/>
      <c r="C15" s="158"/>
      <c r="D15" s="165"/>
      <c r="E15" s="162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53"/>
    </row>
    <row r="16" spans="2:39" x14ac:dyDescent="0.25">
      <c r="B16" s="167"/>
      <c r="C16" s="168"/>
      <c r="D16" s="165"/>
      <c r="E16" s="169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1"/>
    </row>
    <row r="17" spans="2:39" x14ac:dyDescent="0.25">
      <c r="B17" s="152"/>
      <c r="C17" s="158"/>
      <c r="D17" s="165"/>
      <c r="E17" s="162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53"/>
    </row>
    <row r="18" spans="2:39" x14ac:dyDescent="0.25">
      <c r="B18" s="167"/>
      <c r="C18" s="168"/>
      <c r="D18" s="165"/>
      <c r="E18" s="169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1"/>
    </row>
    <row r="19" spans="2:39" x14ac:dyDescent="0.25">
      <c r="B19" s="152"/>
      <c r="C19" s="158"/>
      <c r="D19" s="165"/>
      <c r="E19" s="162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53"/>
    </row>
    <row r="20" spans="2:39" x14ac:dyDescent="0.25">
      <c r="B20" s="167"/>
      <c r="C20" s="168"/>
      <c r="D20" s="165"/>
      <c r="E20" s="169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0"/>
      <c r="AL20" s="170"/>
      <c r="AM20" s="171"/>
    </row>
    <row r="21" spans="2:39" ht="15.75" thickBot="1" x14ac:dyDescent="0.3">
      <c r="B21" s="154"/>
      <c r="C21" s="159"/>
      <c r="D21" s="166"/>
      <c r="E21" s="163"/>
      <c r="F21" s="155"/>
      <c r="G21" s="176"/>
      <c r="H21" s="176"/>
      <c r="I21" s="176"/>
      <c r="J21" s="176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6"/>
    </row>
    <row r="22" spans="2:39" ht="15.75" thickBot="1" x14ac:dyDescent="0.3">
      <c r="E22" s="177"/>
      <c r="G22" s="178"/>
      <c r="H22" s="179"/>
      <c r="I22" s="179"/>
      <c r="J22" s="180"/>
    </row>
    <row r="23" spans="2:39" ht="15.75" thickBot="1" x14ac:dyDescent="0.3"/>
    <row r="24" spans="2:39" ht="15.75" thickBot="1" x14ac:dyDescent="0.3">
      <c r="B24" s="222" t="s">
        <v>128</v>
      </c>
      <c r="C24" s="223"/>
      <c r="D24" s="175"/>
    </row>
    <row r="25" spans="2:39" s="145" customFormat="1" ht="15.75" thickBot="1" x14ac:dyDescent="0.3">
      <c r="B25" s="172" t="s">
        <v>25</v>
      </c>
      <c r="C25" s="173" t="s">
        <v>26</v>
      </c>
      <c r="D25" s="174" t="s">
        <v>126</v>
      </c>
      <c r="E25" s="160" t="s">
        <v>127</v>
      </c>
      <c r="F25" s="146" t="s">
        <v>27</v>
      </c>
      <c r="G25" s="146" t="s">
        <v>13</v>
      </c>
      <c r="H25" s="146" t="s">
        <v>28</v>
      </c>
      <c r="I25" s="146" t="s">
        <v>29</v>
      </c>
      <c r="J25" s="146" t="s">
        <v>30</v>
      </c>
      <c r="K25" s="146" t="s">
        <v>31</v>
      </c>
      <c r="L25" s="146" t="s">
        <v>32</v>
      </c>
      <c r="M25" s="146" t="s">
        <v>33</v>
      </c>
      <c r="N25" s="146" t="s">
        <v>34</v>
      </c>
      <c r="O25" s="146" t="s">
        <v>35</v>
      </c>
      <c r="P25" s="146" t="s">
        <v>36</v>
      </c>
      <c r="Q25" s="146" t="s">
        <v>38</v>
      </c>
      <c r="R25" s="146" t="s">
        <v>37</v>
      </c>
      <c r="S25" s="146" t="s">
        <v>39</v>
      </c>
      <c r="T25" s="146" t="s">
        <v>40</v>
      </c>
      <c r="U25" s="146" t="s">
        <v>41</v>
      </c>
      <c r="V25" s="146" t="s">
        <v>42</v>
      </c>
      <c r="W25" s="146" t="s">
        <v>60</v>
      </c>
      <c r="X25" s="146" t="s">
        <v>43</v>
      </c>
      <c r="Y25" s="146" t="s">
        <v>44</v>
      </c>
      <c r="Z25" s="146" t="s">
        <v>45</v>
      </c>
      <c r="AA25" s="146" t="s">
        <v>46</v>
      </c>
      <c r="AB25" s="146" t="s">
        <v>61</v>
      </c>
      <c r="AC25" s="146" t="s">
        <v>47</v>
      </c>
      <c r="AD25" s="146" t="s">
        <v>48</v>
      </c>
      <c r="AE25" s="146" t="s">
        <v>49</v>
      </c>
      <c r="AF25" s="146" t="s">
        <v>50</v>
      </c>
      <c r="AG25" s="146" t="s">
        <v>51</v>
      </c>
      <c r="AH25" s="146" t="s">
        <v>52</v>
      </c>
      <c r="AI25" s="146" t="s">
        <v>53</v>
      </c>
      <c r="AJ25" s="146" t="s">
        <v>54</v>
      </c>
      <c r="AK25" s="146" t="s">
        <v>55</v>
      </c>
      <c r="AL25" s="146" t="s">
        <v>56</v>
      </c>
      <c r="AM25" s="147" t="s">
        <v>57</v>
      </c>
    </row>
    <row r="26" spans="2:39" x14ac:dyDescent="0.25">
      <c r="B26" s="149"/>
      <c r="C26" s="157"/>
      <c r="D26" s="164"/>
      <c r="E26" s="161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1"/>
    </row>
    <row r="27" spans="2:39" x14ac:dyDescent="0.25">
      <c r="B27" s="167"/>
      <c r="C27" s="168"/>
      <c r="D27" s="165"/>
      <c r="E27" s="169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1"/>
    </row>
    <row r="28" spans="2:39" x14ac:dyDescent="0.25">
      <c r="B28" s="152"/>
      <c r="C28" s="158"/>
      <c r="D28" s="165"/>
      <c r="E28" s="162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53"/>
    </row>
    <row r="29" spans="2:39" x14ac:dyDescent="0.25">
      <c r="B29" s="167"/>
      <c r="C29" s="168"/>
      <c r="D29" s="165"/>
      <c r="E29" s="169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1"/>
    </row>
    <row r="30" spans="2:39" x14ac:dyDescent="0.25">
      <c r="B30" s="152"/>
      <c r="C30" s="158"/>
      <c r="D30" s="165"/>
      <c r="E30" s="162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53"/>
    </row>
    <row r="31" spans="2:39" x14ac:dyDescent="0.25">
      <c r="B31" s="167"/>
      <c r="C31" s="168"/>
      <c r="D31" s="165"/>
      <c r="E31" s="169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1"/>
    </row>
    <row r="32" spans="2:39" x14ac:dyDescent="0.25">
      <c r="B32" s="152"/>
      <c r="C32" s="158"/>
      <c r="D32" s="165"/>
      <c r="E32" s="162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53"/>
    </row>
    <row r="33" spans="2:39" x14ac:dyDescent="0.25">
      <c r="B33" s="167"/>
      <c r="C33" s="168"/>
      <c r="D33" s="165"/>
      <c r="E33" s="169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1"/>
    </row>
    <row r="34" spans="2:39" x14ac:dyDescent="0.25">
      <c r="B34" s="152"/>
      <c r="C34" s="158"/>
      <c r="D34" s="165"/>
      <c r="E34" s="162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53"/>
    </row>
    <row r="35" spans="2:39" x14ac:dyDescent="0.25">
      <c r="B35" s="167"/>
      <c r="C35" s="168"/>
      <c r="D35" s="165"/>
      <c r="E35" s="169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1"/>
    </row>
    <row r="36" spans="2:39" ht="15.75" thickBot="1" x14ac:dyDescent="0.3">
      <c r="B36" s="154"/>
      <c r="C36" s="159"/>
      <c r="D36" s="166"/>
      <c r="E36" s="163"/>
      <c r="F36" s="155"/>
      <c r="G36" s="176"/>
      <c r="H36" s="176"/>
      <c r="I36" s="176"/>
      <c r="J36" s="176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6"/>
    </row>
    <row r="37" spans="2:39" ht="15.75" thickBot="1" x14ac:dyDescent="0.3">
      <c r="E37" s="177"/>
      <c r="G37" s="178"/>
      <c r="H37" s="179"/>
      <c r="I37" s="179"/>
      <c r="J37" s="180"/>
    </row>
    <row r="38" spans="2:39" ht="15.75" thickBot="1" x14ac:dyDescent="0.3"/>
    <row r="39" spans="2:39" ht="15.75" thickBot="1" x14ac:dyDescent="0.3">
      <c r="B39" s="222" t="s">
        <v>129</v>
      </c>
      <c r="C39" s="223"/>
      <c r="D39" s="175"/>
    </row>
    <row r="40" spans="2:39" s="145" customFormat="1" ht="15.75" thickBot="1" x14ac:dyDescent="0.3">
      <c r="B40" s="172" t="s">
        <v>25</v>
      </c>
      <c r="C40" s="173" t="s">
        <v>26</v>
      </c>
      <c r="D40" s="174" t="s">
        <v>126</v>
      </c>
      <c r="E40" s="160" t="s">
        <v>127</v>
      </c>
      <c r="F40" s="146" t="s">
        <v>27</v>
      </c>
      <c r="G40" s="146" t="s">
        <v>13</v>
      </c>
      <c r="H40" s="146" t="s">
        <v>28</v>
      </c>
      <c r="I40" s="146" t="s">
        <v>29</v>
      </c>
      <c r="J40" s="146" t="s">
        <v>30</v>
      </c>
      <c r="K40" s="146" t="s">
        <v>31</v>
      </c>
      <c r="L40" s="146" t="s">
        <v>32</v>
      </c>
      <c r="M40" s="146" t="s">
        <v>33</v>
      </c>
      <c r="N40" s="146" t="s">
        <v>34</v>
      </c>
      <c r="O40" s="146" t="s">
        <v>35</v>
      </c>
      <c r="P40" s="146" t="s">
        <v>36</v>
      </c>
      <c r="Q40" s="146" t="s">
        <v>38</v>
      </c>
      <c r="R40" s="146" t="s">
        <v>37</v>
      </c>
      <c r="S40" s="146" t="s">
        <v>39</v>
      </c>
      <c r="T40" s="146" t="s">
        <v>40</v>
      </c>
      <c r="U40" s="146" t="s">
        <v>41</v>
      </c>
      <c r="V40" s="146" t="s">
        <v>42</v>
      </c>
      <c r="W40" s="146" t="s">
        <v>60</v>
      </c>
      <c r="X40" s="146" t="s">
        <v>43</v>
      </c>
      <c r="Y40" s="146" t="s">
        <v>44</v>
      </c>
      <c r="Z40" s="146" t="s">
        <v>45</v>
      </c>
      <c r="AA40" s="146" t="s">
        <v>46</v>
      </c>
      <c r="AB40" s="146" t="s">
        <v>61</v>
      </c>
      <c r="AC40" s="146" t="s">
        <v>47</v>
      </c>
      <c r="AD40" s="146" t="s">
        <v>48</v>
      </c>
      <c r="AE40" s="146" t="s">
        <v>49</v>
      </c>
      <c r="AF40" s="146" t="s">
        <v>50</v>
      </c>
      <c r="AG40" s="146" t="s">
        <v>51</v>
      </c>
      <c r="AH40" s="146" t="s">
        <v>52</v>
      </c>
      <c r="AI40" s="146" t="s">
        <v>53</v>
      </c>
      <c r="AJ40" s="146" t="s">
        <v>54</v>
      </c>
      <c r="AK40" s="146" t="s">
        <v>55</v>
      </c>
      <c r="AL40" s="146" t="s">
        <v>56</v>
      </c>
      <c r="AM40" s="147" t="s">
        <v>57</v>
      </c>
    </row>
    <row r="41" spans="2:39" x14ac:dyDescent="0.25">
      <c r="B41" s="149"/>
      <c r="C41" s="157"/>
      <c r="D41" s="164"/>
      <c r="E41" s="161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1"/>
    </row>
    <row r="42" spans="2:39" x14ac:dyDescent="0.25">
      <c r="B42" s="167"/>
      <c r="C42" s="168"/>
      <c r="D42" s="165"/>
      <c r="E42" s="169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1"/>
    </row>
    <row r="43" spans="2:39" x14ac:dyDescent="0.25">
      <c r="B43" s="152"/>
      <c r="C43" s="158"/>
      <c r="D43" s="165"/>
      <c r="E43" s="162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53"/>
    </row>
    <row r="44" spans="2:39" x14ac:dyDescent="0.25">
      <c r="B44" s="167"/>
      <c r="C44" s="168"/>
      <c r="D44" s="165"/>
      <c r="E44" s="169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1"/>
    </row>
    <row r="45" spans="2:39" x14ac:dyDescent="0.25">
      <c r="B45" s="152"/>
      <c r="C45" s="158"/>
      <c r="D45" s="165"/>
      <c r="E45" s="162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53"/>
    </row>
    <row r="46" spans="2:39" x14ac:dyDescent="0.25">
      <c r="B46" s="167"/>
      <c r="C46" s="168"/>
      <c r="D46" s="165"/>
      <c r="E46" s="169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1"/>
    </row>
    <row r="47" spans="2:39" x14ac:dyDescent="0.25">
      <c r="B47" s="152"/>
      <c r="C47" s="158"/>
      <c r="D47" s="165"/>
      <c r="E47" s="162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53"/>
    </row>
    <row r="48" spans="2:39" x14ac:dyDescent="0.25">
      <c r="B48" s="167"/>
      <c r="C48" s="168"/>
      <c r="D48" s="165"/>
      <c r="E48" s="169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1"/>
    </row>
    <row r="49" spans="2:39" x14ac:dyDescent="0.25">
      <c r="B49" s="152"/>
      <c r="C49" s="158"/>
      <c r="D49" s="165"/>
      <c r="E49" s="162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53"/>
    </row>
    <row r="50" spans="2:39" x14ac:dyDescent="0.25">
      <c r="B50" s="167"/>
      <c r="C50" s="168"/>
      <c r="D50" s="165"/>
      <c r="E50" s="169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1"/>
    </row>
    <row r="51" spans="2:39" ht="15.75" thickBot="1" x14ac:dyDescent="0.3">
      <c r="B51" s="154"/>
      <c r="C51" s="159"/>
      <c r="D51" s="166"/>
      <c r="E51" s="163"/>
      <c r="F51" s="155"/>
      <c r="G51" s="176"/>
      <c r="H51" s="176"/>
      <c r="I51" s="176"/>
      <c r="J51" s="176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6"/>
    </row>
    <row r="52" spans="2:39" ht="15.75" thickBot="1" x14ac:dyDescent="0.3">
      <c r="E52" s="177"/>
      <c r="G52" s="178"/>
      <c r="H52" s="179"/>
      <c r="I52" s="179"/>
      <c r="J52" s="180"/>
    </row>
    <row r="53" spans="2:39" ht="15.75" thickBot="1" x14ac:dyDescent="0.3"/>
    <row r="54" spans="2:39" ht="15.75" thickBot="1" x14ac:dyDescent="0.3">
      <c r="B54" s="222" t="s">
        <v>130</v>
      </c>
      <c r="C54" s="223"/>
      <c r="D54" s="175"/>
    </row>
    <row r="55" spans="2:39" s="145" customFormat="1" ht="15.75" thickBot="1" x14ac:dyDescent="0.3">
      <c r="B55" s="172" t="s">
        <v>25</v>
      </c>
      <c r="C55" s="173" t="s">
        <v>26</v>
      </c>
      <c r="D55" s="174" t="s">
        <v>126</v>
      </c>
      <c r="E55" s="160" t="s">
        <v>127</v>
      </c>
      <c r="F55" s="146" t="s">
        <v>27</v>
      </c>
      <c r="G55" s="146" t="s">
        <v>13</v>
      </c>
      <c r="H55" s="146" t="s">
        <v>28</v>
      </c>
      <c r="I55" s="146" t="s">
        <v>29</v>
      </c>
      <c r="J55" s="146" t="s">
        <v>30</v>
      </c>
      <c r="K55" s="146" t="s">
        <v>31</v>
      </c>
      <c r="L55" s="146" t="s">
        <v>32</v>
      </c>
      <c r="M55" s="146" t="s">
        <v>33</v>
      </c>
      <c r="N55" s="146" t="s">
        <v>34</v>
      </c>
      <c r="O55" s="146" t="s">
        <v>35</v>
      </c>
      <c r="P55" s="146" t="s">
        <v>36</v>
      </c>
      <c r="Q55" s="146" t="s">
        <v>38</v>
      </c>
      <c r="R55" s="146" t="s">
        <v>37</v>
      </c>
      <c r="S55" s="146" t="s">
        <v>39</v>
      </c>
      <c r="T55" s="146" t="s">
        <v>40</v>
      </c>
      <c r="U55" s="146" t="s">
        <v>41</v>
      </c>
      <c r="V55" s="146" t="s">
        <v>42</v>
      </c>
      <c r="W55" s="146" t="s">
        <v>60</v>
      </c>
      <c r="X55" s="146" t="s">
        <v>43</v>
      </c>
      <c r="Y55" s="146" t="s">
        <v>44</v>
      </c>
      <c r="Z55" s="146" t="s">
        <v>45</v>
      </c>
      <c r="AA55" s="146" t="s">
        <v>46</v>
      </c>
      <c r="AB55" s="146" t="s">
        <v>61</v>
      </c>
      <c r="AC55" s="146" t="s">
        <v>47</v>
      </c>
      <c r="AD55" s="146" t="s">
        <v>48</v>
      </c>
      <c r="AE55" s="146" t="s">
        <v>49</v>
      </c>
      <c r="AF55" s="146" t="s">
        <v>50</v>
      </c>
      <c r="AG55" s="146" t="s">
        <v>51</v>
      </c>
      <c r="AH55" s="146" t="s">
        <v>52</v>
      </c>
      <c r="AI55" s="146" t="s">
        <v>53</v>
      </c>
      <c r="AJ55" s="146" t="s">
        <v>54</v>
      </c>
      <c r="AK55" s="146" t="s">
        <v>55</v>
      </c>
      <c r="AL55" s="146" t="s">
        <v>56</v>
      </c>
      <c r="AM55" s="147" t="s">
        <v>57</v>
      </c>
    </row>
    <row r="56" spans="2:39" x14ac:dyDescent="0.25">
      <c r="B56" s="149"/>
      <c r="C56" s="157"/>
      <c r="D56" s="164"/>
      <c r="E56" s="161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1"/>
    </row>
    <row r="57" spans="2:39" x14ac:dyDescent="0.25">
      <c r="B57" s="167"/>
      <c r="C57" s="168"/>
      <c r="D57" s="165"/>
      <c r="E57" s="169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1"/>
    </row>
    <row r="58" spans="2:39" x14ac:dyDescent="0.25">
      <c r="B58" s="152"/>
      <c r="C58" s="158"/>
      <c r="D58" s="165"/>
      <c r="E58" s="162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53"/>
    </row>
    <row r="59" spans="2:39" x14ac:dyDescent="0.25">
      <c r="B59" s="167"/>
      <c r="C59" s="168"/>
      <c r="D59" s="165"/>
      <c r="E59" s="169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1"/>
    </row>
    <row r="60" spans="2:39" x14ac:dyDescent="0.25">
      <c r="B60" s="152"/>
      <c r="C60" s="158"/>
      <c r="D60" s="165"/>
      <c r="E60" s="162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53"/>
    </row>
    <row r="61" spans="2:39" x14ac:dyDescent="0.25">
      <c r="B61" s="167"/>
      <c r="C61" s="168"/>
      <c r="D61" s="165"/>
      <c r="E61" s="169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1"/>
    </row>
    <row r="62" spans="2:39" x14ac:dyDescent="0.25">
      <c r="B62" s="152"/>
      <c r="C62" s="158"/>
      <c r="D62" s="165"/>
      <c r="E62" s="162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53"/>
    </row>
    <row r="63" spans="2:39" x14ac:dyDescent="0.25">
      <c r="B63" s="167"/>
      <c r="C63" s="168"/>
      <c r="D63" s="165"/>
      <c r="E63" s="169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1"/>
    </row>
    <row r="64" spans="2:39" x14ac:dyDescent="0.25">
      <c r="B64" s="152"/>
      <c r="C64" s="158"/>
      <c r="D64" s="165"/>
      <c r="E64" s="162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53"/>
    </row>
    <row r="65" spans="2:39" x14ac:dyDescent="0.25">
      <c r="B65" s="167"/>
      <c r="C65" s="168"/>
      <c r="D65" s="165"/>
      <c r="E65" s="169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1"/>
    </row>
    <row r="66" spans="2:39" ht="15.75" thickBot="1" x14ac:dyDescent="0.3">
      <c r="B66" s="154"/>
      <c r="C66" s="159"/>
      <c r="D66" s="166"/>
      <c r="E66" s="163"/>
      <c r="F66" s="155"/>
      <c r="G66" s="176"/>
      <c r="H66" s="176"/>
      <c r="I66" s="176"/>
      <c r="J66" s="176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6"/>
    </row>
    <row r="67" spans="2:39" ht="15.75" thickBot="1" x14ac:dyDescent="0.3">
      <c r="E67" s="177"/>
      <c r="G67" s="181"/>
      <c r="H67" s="182"/>
      <c r="I67" s="182"/>
      <c r="J67" s="183"/>
    </row>
    <row r="68" spans="2:39" ht="15.75" thickBot="1" x14ac:dyDescent="0.3">
      <c r="C68" s="224" t="s">
        <v>131</v>
      </c>
      <c r="D68" s="225"/>
      <c r="E68" s="190"/>
      <c r="G68" s="184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6"/>
    </row>
    <row r="69" spans="2:39" ht="15.75" thickBot="1" x14ac:dyDescent="0.3">
      <c r="C69" s="224" t="s">
        <v>132</v>
      </c>
      <c r="D69" s="226"/>
      <c r="E69" s="226"/>
      <c r="F69" s="225"/>
      <c r="G69" s="187"/>
      <c r="H69" s="188"/>
      <c r="I69" s="188"/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9"/>
    </row>
    <row r="75" spans="2:39" x14ac:dyDescent="0.25">
      <c r="C75" s="25"/>
    </row>
  </sheetData>
  <mergeCells count="9">
    <mergeCell ref="C68:D68"/>
    <mergeCell ref="C69:F69"/>
    <mergeCell ref="G6:H6"/>
    <mergeCell ref="B9:C9"/>
    <mergeCell ref="I4:J4"/>
    <mergeCell ref="I6:J6"/>
    <mergeCell ref="B24:C24"/>
    <mergeCell ref="B39:C39"/>
    <mergeCell ref="B54:C54"/>
  </mergeCells>
  <dataValidations count="2">
    <dataValidation type="list" allowBlank="1" showInputMessage="1" showErrorMessage="1" sqref="I4">
      <formula1>Objectif</formula1>
    </dataValidation>
    <dataValidation type="list" allowBlank="1" showInputMessage="1" showErrorMessage="1" sqref="B11">
      <formula1>Liste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OFFSET(BDaliment!$B$2,,,COUNTA(BDaliment!$B$2:$B$2000))</xm:f>
          </x14:formula1>
          <xm:sqref>C11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10"/>
  <sheetViews>
    <sheetView workbookViewId="0">
      <selection activeCell="A4" sqref="A4:A10"/>
    </sheetView>
  </sheetViews>
  <sheetFormatPr baseColWidth="10" defaultRowHeight="15" x14ac:dyDescent="0.25"/>
  <cols>
    <col min="1" max="1" width="18" customWidth="1"/>
  </cols>
  <sheetData>
    <row r="1" spans="1:1" x14ac:dyDescent="0.25">
      <c r="A1" s="191" t="s">
        <v>121</v>
      </c>
    </row>
    <row r="2" spans="1:1" x14ac:dyDescent="0.25">
      <c r="A2" s="192" t="s">
        <v>122</v>
      </c>
    </row>
    <row r="3" spans="1:1" ht="15.75" thickBot="1" x14ac:dyDescent="0.3">
      <c r="A3" s="193" t="s">
        <v>123</v>
      </c>
    </row>
    <row r="4" spans="1:1" x14ac:dyDescent="0.25">
      <c r="A4" t="s">
        <v>69</v>
      </c>
    </row>
    <row r="5" spans="1:1" x14ac:dyDescent="0.25">
      <c r="A5" t="s">
        <v>77</v>
      </c>
    </row>
    <row r="6" spans="1:1" x14ac:dyDescent="0.25">
      <c r="A6" t="s">
        <v>58</v>
      </c>
    </row>
    <row r="7" spans="1:1" x14ac:dyDescent="0.25">
      <c r="A7" t="s">
        <v>71</v>
      </c>
    </row>
    <row r="8" spans="1:1" x14ac:dyDescent="0.25">
      <c r="A8" t="s">
        <v>74</v>
      </c>
    </row>
    <row r="9" spans="1:1" x14ac:dyDescent="0.25">
      <c r="A9" t="s">
        <v>133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Patient</vt:lpstr>
      <vt:lpstr>BDpatient</vt:lpstr>
      <vt:lpstr>BDaliment</vt:lpstr>
      <vt:lpstr>Adipo</vt:lpstr>
      <vt:lpstr>PlanAlim</vt:lpstr>
      <vt:lpstr>BDPlanAlim</vt:lpstr>
      <vt:lpstr>Liste</vt:lpstr>
      <vt:lpstr>Objectif</vt:lpstr>
      <vt:lpstr>PDS</vt:lpstr>
      <vt:lpstr>POIDS</vt:lpstr>
      <vt:lpstr>sexe</vt:lpstr>
      <vt:lpstr>SOMME</vt:lpstr>
      <vt:lpstr>SOMMEDESPLIS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Tytgadt</dc:creator>
  <cp:lastModifiedBy>Stéphane Tytgadt</cp:lastModifiedBy>
  <dcterms:created xsi:type="dcterms:W3CDTF">2018-12-13T14:08:27Z</dcterms:created>
  <dcterms:modified xsi:type="dcterms:W3CDTF">2018-12-16T16:21:49Z</dcterms:modified>
</cp:coreProperties>
</file>