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 codeName="{8C4F1C90-05EB-6A55-5F09-09C24B55AC0B}"/>
  <workbookPr codeName="ThisWorkbook" autoCompressPictures="0"/>
  <bookViews>
    <workbookView xWindow="480" yWindow="360" windowWidth="25920" windowHeight="15340" activeTab="3"/>
  </bookViews>
  <sheets>
    <sheet name="Commande" sheetId="9" r:id="rId1"/>
    <sheet name="Articles" sheetId="1" r:id="rId2"/>
    <sheet name="Reçu" sheetId="10" r:id="rId3"/>
    <sheet name="Caisse" sheetId="17" r:id="rId4"/>
  </sheets>
  <definedNames>
    <definedName name="_xlnm._FilterDatabase" localSheetId="1" hidden="1">Articles!$A$1:$A$19</definedName>
    <definedName name="_xlnm._FilterDatabase" localSheetId="0" hidden="1">Commande!$A$1:$M$24</definedName>
    <definedName name="base">Articles!$A$1:$H$19</definedName>
    <definedName name="choix1">Commande!$A1</definedName>
    <definedName name="Moyen_paiement">Commande!$Q$2:$Q$4</definedName>
    <definedName name="Prix">Articles!$A$2:$D$19</definedName>
    <definedName name="références">Articles!$A$2:$A$19</definedName>
    <definedName name="_xlnm.Print_Area" localSheetId="2">Reçu!$A$1:$F$32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I3" i="17"/>
  <c r="H3" i="17"/>
  <c r="G3" i="17"/>
  <c r="M3" i="17"/>
  <c r="G1" i="9"/>
  <c r="H19" i="1"/>
  <c r="G19" i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B26" i="10"/>
  <c r="C26" i="10"/>
  <c r="D26" i="10"/>
  <c r="E26" i="10"/>
  <c r="F26" i="10"/>
  <c r="F2" i="9"/>
  <c r="E2" i="9"/>
  <c r="H16" i="1"/>
  <c r="G16" i="1"/>
  <c r="I19" i="1"/>
  <c r="I16" i="1"/>
  <c r="B3" i="9"/>
  <c r="C3" i="9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C2" i="9"/>
  <c r="B2" i="9"/>
  <c r="H18" i="1"/>
  <c r="H17" i="1"/>
  <c r="G17" i="1"/>
  <c r="G18" i="1"/>
  <c r="I18" i="1"/>
  <c r="I17" i="1"/>
  <c r="A2" i="17"/>
  <c r="V1" i="17"/>
  <c r="D2" i="10"/>
  <c r="F5" i="10"/>
  <c r="F6" i="10"/>
  <c r="F8" i="10"/>
  <c r="F4" i="10"/>
  <c r="B30" i="10"/>
  <c r="A5" i="10"/>
  <c r="A6" i="10"/>
  <c r="B6" i="10"/>
  <c r="C6" i="10"/>
  <c r="A7" i="10"/>
  <c r="E7" i="10"/>
  <c r="B7" i="10"/>
  <c r="C7" i="10"/>
  <c r="A8" i="10"/>
  <c r="E8" i="10"/>
  <c r="B8" i="10"/>
  <c r="C8" i="10"/>
  <c r="A9" i="10"/>
  <c r="E9" i="10"/>
  <c r="B9" i="10"/>
  <c r="C9" i="10"/>
  <c r="A10" i="10"/>
  <c r="E10" i="10"/>
  <c r="B10" i="10"/>
  <c r="C10" i="10"/>
  <c r="A11" i="10"/>
  <c r="E11" i="10"/>
  <c r="B11" i="10"/>
  <c r="C11" i="10"/>
  <c r="A12" i="10"/>
  <c r="E12" i="10"/>
  <c r="B12" i="10"/>
  <c r="C12" i="10"/>
  <c r="A13" i="10"/>
  <c r="E13" i="10"/>
  <c r="B13" i="10"/>
  <c r="C13" i="10"/>
  <c r="A14" i="10"/>
  <c r="E14" i="10"/>
  <c r="B14" i="10"/>
  <c r="C14" i="10"/>
  <c r="A15" i="10"/>
  <c r="E15" i="10"/>
  <c r="B15" i="10"/>
  <c r="C15" i="10"/>
  <c r="A16" i="10"/>
  <c r="E16" i="10"/>
  <c r="B16" i="10"/>
  <c r="C16" i="10"/>
  <c r="A17" i="10"/>
  <c r="E17" i="10"/>
  <c r="B17" i="10"/>
  <c r="C17" i="10"/>
  <c r="A18" i="10"/>
  <c r="E18" i="10"/>
  <c r="B18" i="10"/>
  <c r="C18" i="10"/>
  <c r="A19" i="10"/>
  <c r="E19" i="10"/>
  <c r="B19" i="10"/>
  <c r="C19" i="10"/>
  <c r="A20" i="10"/>
  <c r="E20" i="10"/>
  <c r="B20" i="10"/>
  <c r="C20" i="10"/>
  <c r="A21" i="10"/>
  <c r="E21" i="10"/>
  <c r="B21" i="10"/>
  <c r="C21" i="10"/>
  <c r="A22" i="10"/>
  <c r="E22" i="10"/>
  <c r="B22" i="10"/>
  <c r="C22" i="10"/>
  <c r="A23" i="10"/>
  <c r="E23" i="10"/>
  <c r="B23" i="10"/>
  <c r="C23" i="10"/>
  <c r="A24" i="10"/>
  <c r="E24" i="10"/>
  <c r="B24" i="10"/>
  <c r="C24" i="10"/>
  <c r="A25" i="10"/>
  <c r="E25" i="10"/>
  <c r="B25" i="10"/>
  <c r="C25" i="10"/>
  <c r="A4" i="10"/>
  <c r="E4" i="10"/>
  <c r="E5" i="10"/>
  <c r="E6" i="10"/>
  <c r="F7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B5" i="10"/>
  <c r="C5" i="10"/>
  <c r="C4" i="10"/>
  <c r="B4" i="10"/>
  <c r="H15" i="1"/>
  <c r="H12" i="1"/>
  <c r="H13" i="1"/>
  <c r="H10" i="1"/>
  <c r="H14" i="1"/>
  <c r="H8" i="1"/>
  <c r="H3" i="1"/>
  <c r="H7" i="1"/>
  <c r="H2" i="1"/>
  <c r="H9" i="1"/>
  <c r="H4" i="1"/>
  <c r="H5" i="1"/>
  <c r="H6" i="1"/>
  <c r="H11" i="1"/>
  <c r="F28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G6" i="1"/>
  <c r="G5" i="1"/>
  <c r="G4" i="1"/>
  <c r="G9" i="1"/>
  <c r="G2" i="1"/>
  <c r="G7" i="1"/>
  <c r="G3" i="1"/>
  <c r="G8" i="1"/>
  <c r="G14" i="1"/>
  <c r="G10" i="1"/>
  <c r="G11" i="1"/>
  <c r="G12" i="1"/>
  <c r="I12" i="1"/>
  <c r="G13" i="1"/>
  <c r="G15" i="1"/>
  <c r="I15" i="1"/>
  <c r="I13" i="1"/>
  <c r="I10" i="1"/>
  <c r="I14" i="1"/>
  <c r="I8" i="1"/>
  <c r="I3" i="1"/>
  <c r="I7" i="1"/>
  <c r="I2" i="1"/>
  <c r="I9" i="1"/>
  <c r="I4" i="1"/>
  <c r="I5" i="1"/>
  <c r="I6" i="1"/>
  <c r="I11" i="1"/>
  <c r="J1" i="9"/>
  <c r="A2" i="10"/>
  <c r="G4" i="9"/>
  <c r="F27" i="10"/>
  <c r="I20" i="9"/>
  <c r="G19" i="9"/>
  <c r="F29" i="10"/>
</calcChain>
</file>

<file path=xl/sharedStrings.xml><?xml version="1.0" encoding="utf-8"?>
<sst xmlns="http://schemas.openxmlformats.org/spreadsheetml/2006/main" count="149" uniqueCount="94">
  <si>
    <t>Prix</t>
  </si>
  <si>
    <t>Total Facture</t>
  </si>
  <si>
    <t>A rendre</t>
  </si>
  <si>
    <t>Somme Reçue</t>
  </si>
  <si>
    <t>Somme Rendue</t>
  </si>
  <si>
    <t>Tarif Unitaire</t>
  </si>
  <si>
    <t>P. U.</t>
  </si>
  <si>
    <t>Qté</t>
  </si>
  <si>
    <t>date</t>
  </si>
  <si>
    <t>Heure</t>
  </si>
  <si>
    <t>N° de TK</t>
  </si>
  <si>
    <t>TOTAL JOURNEE</t>
  </si>
  <si>
    <t>Caisse Départ</t>
  </si>
  <si>
    <t>Montant Caisse</t>
  </si>
  <si>
    <t>TK N°:</t>
  </si>
  <si>
    <t>Total TK</t>
  </si>
  <si>
    <t>Stock</t>
  </si>
  <si>
    <t>Espèces</t>
  </si>
  <si>
    <t>Chèques</t>
  </si>
  <si>
    <t>Cartes</t>
  </si>
  <si>
    <t>Paiement</t>
  </si>
  <si>
    <t xml:space="preserve"> Espèces</t>
  </si>
  <si>
    <t>Recettes :</t>
  </si>
  <si>
    <t>Amélioration  du fichier,</t>
  </si>
  <si>
    <t>Sorties</t>
  </si>
  <si>
    <t>Stock_Dep</t>
  </si>
  <si>
    <t>Stock_New</t>
  </si>
  <si>
    <t>Elles servent à recalculer le stock</t>
  </si>
  <si>
    <t>Fin d'année. Sauvegarde de l'année écoulée et création d'un nouveau fichier pour la nouvelle année. Voir Bouton de commande"Changement d'année".</t>
  </si>
  <si>
    <t xml:space="preserve">    -Total  recette de la journée en colonne G (dont Espèces col H, Chèques col I, Cartes col J).</t>
  </si>
  <si>
    <r>
      <t xml:space="preserve">Fin de mois. Copie de la caisse vers une nouvelle feuille Caisse_N°mois. </t>
    </r>
    <r>
      <rPr>
        <i/>
        <sz val="10"/>
        <color indexed="8"/>
        <rFont val="Times New Roman"/>
        <family val="1"/>
      </rPr>
      <t>Calcul recettes espèces, chèques, cartes</t>
    </r>
    <r>
      <rPr>
        <sz val="10"/>
        <color indexed="8"/>
        <rFont val="Times New Roman"/>
        <family val="1"/>
      </rPr>
      <t>. Voir Bouton de commande "Changement de mois".</t>
    </r>
  </si>
  <si>
    <t>Moyen de paiement</t>
  </si>
  <si>
    <t>Vrst Banque</t>
  </si>
  <si>
    <t xml:space="preserve">    -Montant de la caisse en cellule M3 (somme recettes en espèces + caisse départ à initialiser en case M1).</t>
  </si>
  <si>
    <t>Référence</t>
  </si>
  <si>
    <t>Désignation</t>
  </si>
  <si>
    <t>AJOUT d'un feuillet "Caisse" permettant d'attribuer un N° de Facture  et de sauvegarder les opérations comptables.</t>
  </si>
  <si>
    <t>En cliquant sur "Fin de journée" on autorise la fermeture de la caisse (après OK).</t>
  </si>
  <si>
    <t>PRIX unitaire sur le Reçu ainsi que le N° de facture sous la forme: N°/année-mois, ainsi que le moyen de paiement.</t>
  </si>
  <si>
    <r>
      <t xml:space="preserve">Moyen de paiement </t>
    </r>
    <r>
      <rPr>
        <b/>
        <u/>
        <sz val="10"/>
        <color indexed="8"/>
        <rFont val="Times New Roman"/>
        <family val="1"/>
      </rPr>
      <t>obligatoire</t>
    </r>
    <r>
      <rPr>
        <sz val="10"/>
        <color indexed="8"/>
        <rFont val="Times New Roman"/>
        <family val="1"/>
      </rPr>
      <t xml:space="preserve"> en cellule G16 (bleue) du feuillet"Commande" par liste déroulante.</t>
    </r>
  </si>
  <si>
    <t>Visualisation stocks en col F du feuillet "Commande" (si &lt;10 se met en rouge) + gestion avec Bouton de commande MAJ.</t>
  </si>
  <si>
    <t>Si Montant Caisse &gt;2000, message en cellule G1 "Versement banque à prévoir". Voir Bouton de commande "Versement banque".</t>
  </si>
  <si>
    <t>Paiement:</t>
  </si>
  <si>
    <t>Si Récup ancien Appareil, le valoriser lors de la facturation en encaissant seulement la différence. Notification de la ristourne sur le Reçu,</t>
  </si>
  <si>
    <t>FACTURE</t>
  </si>
  <si>
    <t>111N</t>
  </si>
  <si>
    <t>Famille</t>
  </si>
  <si>
    <t>111B</t>
  </si>
  <si>
    <t>111R</t>
  </si>
  <si>
    <t>111V</t>
  </si>
  <si>
    <t>112N</t>
  </si>
  <si>
    <t>112B</t>
  </si>
  <si>
    <t>112R</t>
  </si>
  <si>
    <t>211B</t>
  </si>
  <si>
    <t>211BL</t>
  </si>
  <si>
    <t>211N</t>
  </si>
  <si>
    <t>211R</t>
  </si>
  <si>
    <t>221V</t>
  </si>
  <si>
    <t>221BL</t>
  </si>
  <si>
    <t>221R</t>
  </si>
  <si>
    <t>CRP3</t>
  </si>
  <si>
    <t>Alimentation</t>
  </si>
  <si>
    <t>CRP15</t>
  </si>
  <si>
    <t>CRAP3</t>
  </si>
  <si>
    <t>CRAP15</t>
  </si>
  <si>
    <t>Sellerie</t>
  </si>
  <si>
    <t>Collier Nylon/Noir/35-45</t>
  </si>
  <si>
    <t>20</t>
  </si>
  <si>
    <t>Collier Nylon/Rouge/45-60</t>
  </si>
  <si>
    <t>Collier Nylon/Bleu/35-45</t>
  </si>
  <si>
    <t>Fournisseur</t>
  </si>
  <si>
    <t>Dog's shop</t>
  </si>
  <si>
    <t>Dog'S Shop</t>
  </si>
  <si>
    <t>Colonnes G, H et I masquées</t>
  </si>
  <si>
    <t>Réf.</t>
  </si>
  <si>
    <t>Collier Nylon/Vert/45-60</t>
  </si>
  <si>
    <t>Collier Cuir Strass/Rouge/60-85</t>
  </si>
  <si>
    <t>Collier Cuir Strass/Noir/35-45</t>
  </si>
  <si>
    <t>Collier Cuir Strass/Bleu/35-45</t>
  </si>
  <si>
    <t>Coussinerie</t>
  </si>
  <si>
    <t>Coussin Rectangle/Bleu/50-70</t>
  </si>
  <si>
    <t>Pet Shop</t>
  </si>
  <si>
    <t>Coussin Rectangle/Blanc/50-70</t>
  </si>
  <si>
    <t>Coussin Rectangle/Noir/50-70</t>
  </si>
  <si>
    <t>Coussin Rectangle/Rouge/50-70</t>
  </si>
  <si>
    <t>Coussin Rond/Vert/60</t>
  </si>
  <si>
    <t>Coussin Rond/Rouge/60</t>
  </si>
  <si>
    <t>Coussin Rond/Blanc/60</t>
  </si>
  <si>
    <t>Croquette/Puppy/15Kg</t>
  </si>
  <si>
    <t>Nutri Dog</t>
  </si>
  <si>
    <t>Croquette/Puppy/3Kg</t>
  </si>
  <si>
    <t>Croquette/Adulte Poulet/15Kg</t>
  </si>
  <si>
    <t>Croquette/Adulte Poulet/3Kg</t>
  </si>
  <si>
    <t>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</si>
</sst>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#,##0.00_);\(&quot;€&quot;#,##0.00\)"/>
    <numFmt numFmtId="165" formatCode="_(&quot;€&quot;* #,##0.00_);_(&quot;€&quot;* \(#,##0.00\);_(&quot;€&quot;* &quot;-&quot;??_);_(@_)"/>
    <numFmt numFmtId="166" formatCode="h:mm:ss;@"/>
    <numFmt numFmtId="167" formatCode="[$-F400]h:mm:ss\ AM/PM"/>
    <numFmt numFmtId="168" formatCode="#,##0.00\ &quot;€&quot;"/>
  </numFmts>
  <fonts count="39" x14ac:knownFonts="1">
    <font>
      <sz val="11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18"/>
      <color indexed="8"/>
      <name val="Cambria"/>
      <family val="1"/>
    </font>
    <font>
      <b/>
      <sz val="18"/>
      <color indexed="8"/>
      <name val="Calibri"/>
      <family val="2"/>
    </font>
    <font>
      <b/>
      <sz val="28"/>
      <color indexed="9"/>
      <name val="Calibri"/>
      <family val="2"/>
    </font>
    <font>
      <b/>
      <sz val="28"/>
      <name val="Calibri"/>
      <family val="2"/>
    </font>
    <font>
      <b/>
      <sz val="48"/>
      <color indexed="10"/>
      <name val="Calibri"/>
      <family val="2"/>
    </font>
    <font>
      <b/>
      <sz val="48"/>
      <color indexed="17"/>
      <name val="Calibri"/>
      <family val="2"/>
    </font>
    <font>
      <b/>
      <sz val="26"/>
      <name val="Calibri"/>
      <family val="2"/>
    </font>
    <font>
      <b/>
      <sz val="30"/>
      <color indexed="10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36"/>
      <color indexed="9"/>
      <name val="Calibri"/>
      <family val="2"/>
    </font>
    <font>
      <b/>
      <sz val="28"/>
      <color indexed="8"/>
      <name val="Calibri"/>
      <family val="2"/>
    </font>
    <font>
      <sz val="8"/>
      <name val="Calibri"/>
      <family val="2"/>
    </font>
    <font>
      <b/>
      <sz val="20"/>
      <color indexed="12"/>
      <name val="Calibri"/>
      <family val="2"/>
    </font>
    <font>
      <sz val="18"/>
      <color indexed="8"/>
      <name val="Calibri"/>
      <family val="2"/>
    </font>
    <font>
      <u/>
      <sz val="11"/>
      <color indexed="12"/>
      <name val="Calibri"/>
      <family val="2"/>
    </font>
    <font>
      <b/>
      <sz val="20"/>
      <color rgb="FF00B050"/>
      <name val="Calibri"/>
      <family val="2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FF000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8"/>
      <color indexed="8"/>
      <name val="Calibri"/>
      <family val="2"/>
    </font>
    <font>
      <i/>
      <sz val="10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48"/>
      <color indexed="12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indexed="9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9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indexed="9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5" xfId="0" applyFont="1" applyFill="1" applyBorder="1" applyAlignment="1">
      <alignment vertical="center"/>
    </xf>
    <xf numFmtId="0" fontId="11" fillId="0" borderId="0" xfId="0" applyFont="1"/>
    <xf numFmtId="0" fontId="10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3" borderId="6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18" fillId="4" borderId="0" xfId="1" applyFill="1" applyAlignment="1" applyProtection="1">
      <alignment vertical="center"/>
    </xf>
    <xf numFmtId="14" fontId="0" fillId="0" borderId="0" xfId="0" applyNumberFormat="1"/>
    <xf numFmtId="167" fontId="0" fillId="0" borderId="0" xfId="0" applyNumberFormat="1"/>
    <xf numFmtId="165" fontId="0" fillId="0" borderId="0" xfId="0" applyNumberFormat="1"/>
    <xf numFmtId="165" fontId="1" fillId="2" borderId="8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165" fontId="16" fillId="3" borderId="11" xfId="0" applyNumberFormat="1" applyFont="1" applyFill="1" applyBorder="1" applyAlignment="1">
      <alignment horizontal="center" vertical="center"/>
    </xf>
    <xf numFmtId="165" fontId="19" fillId="3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0" fillId="8" borderId="0" xfId="0" applyNumberFormat="1" applyFill="1"/>
    <xf numFmtId="165" fontId="11" fillId="0" borderId="0" xfId="0" applyNumberFormat="1" applyFont="1"/>
    <xf numFmtId="0" fontId="0" fillId="0" borderId="0" xfId="0" applyNumberFormat="1"/>
    <xf numFmtId="1" fontId="11" fillId="0" borderId="0" xfId="0" applyNumberFormat="1" applyFont="1" applyAlignment="1">
      <alignment horizontal="right"/>
    </xf>
    <xf numFmtId="1" fontId="1" fillId="2" borderId="8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1" fontId="11" fillId="0" borderId="0" xfId="0" applyNumberFormat="1" applyFont="1"/>
    <xf numFmtId="0" fontId="24" fillId="11" borderId="0" xfId="0" applyFont="1" applyFill="1"/>
    <xf numFmtId="0" fontId="11" fillId="11" borderId="0" xfId="0" applyFont="1" applyFill="1"/>
    <xf numFmtId="0" fontId="25" fillId="12" borderId="0" xfId="0" applyFont="1" applyFill="1" applyAlignment="1">
      <alignment horizontal="left" readingOrder="1"/>
    </xf>
    <xf numFmtId="0" fontId="26" fillId="12" borderId="0" xfId="0" applyFont="1" applyFill="1" applyAlignment="1">
      <alignment vertical="center"/>
    </xf>
    <xf numFmtId="0" fontId="27" fillId="12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12" borderId="0" xfId="0" applyFont="1" applyFill="1" applyAlignment="1">
      <alignment horizontal="left" readingOrder="1"/>
    </xf>
    <xf numFmtId="0" fontId="30" fillId="12" borderId="0" xfId="0" applyFont="1" applyFill="1" applyAlignment="1">
      <alignment horizontal="left" readingOrder="1"/>
    </xf>
    <xf numFmtId="165" fontId="0" fillId="13" borderId="0" xfId="0" applyNumberFormat="1" applyFill="1"/>
    <xf numFmtId="165" fontId="0" fillId="14" borderId="0" xfId="0" applyNumberFormat="1" applyFill="1"/>
    <xf numFmtId="165" fontId="0" fillId="15" borderId="0" xfId="0" applyNumberFormat="1" applyFill="1" applyAlignment="1">
      <alignment horizontal="right"/>
    </xf>
    <xf numFmtId="165" fontId="0" fillId="15" borderId="0" xfId="0" applyNumberFormat="1" applyFill="1"/>
    <xf numFmtId="0" fontId="33" fillId="4" borderId="0" xfId="0" applyFont="1" applyFill="1" applyAlignment="1">
      <alignment vertical="center"/>
    </xf>
    <xf numFmtId="165" fontId="0" fillId="8" borderId="5" xfId="0" applyNumberFormat="1" applyFill="1" applyBorder="1"/>
    <xf numFmtId="165" fontId="21" fillId="16" borderId="0" xfId="0" applyNumberFormat="1" applyFont="1" applyFill="1"/>
    <xf numFmtId="165" fontId="21" fillId="16" borderId="0" xfId="0" applyNumberFormat="1" applyFont="1" applyFill="1" applyAlignment="1">
      <alignment vertical="center" wrapText="1"/>
    </xf>
    <xf numFmtId="164" fontId="0" fillId="0" borderId="0" xfId="0" applyNumberFormat="1"/>
    <xf numFmtId="168" fontId="0" fillId="0" borderId="0" xfId="0" applyNumberFormat="1"/>
    <xf numFmtId="165" fontId="0" fillId="0" borderId="0" xfId="0" applyNumberFormat="1"/>
    <xf numFmtId="168" fontId="11" fillId="0" borderId="0" xfId="0" applyNumberFormat="1" applyFont="1"/>
    <xf numFmtId="0" fontId="1" fillId="2" borderId="33" xfId="0" applyFont="1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 applyProtection="1">
      <alignment horizontal="left" vertical="center"/>
    </xf>
    <xf numFmtId="49" fontId="11" fillId="0" borderId="0" xfId="0" applyNumberFormat="1" applyFont="1"/>
    <xf numFmtId="0" fontId="12" fillId="3" borderId="34" xfId="0" applyFont="1" applyFill="1" applyBorder="1" applyAlignment="1" applyProtection="1">
      <alignment horizontal="center" vertical="center"/>
      <protection locked="0"/>
    </xf>
    <xf numFmtId="0" fontId="36" fillId="15" borderId="1" xfId="0" applyFont="1" applyFill="1" applyBorder="1" applyAlignment="1">
      <alignment horizontal="center" vertical="center"/>
    </xf>
    <xf numFmtId="0" fontId="36" fillId="15" borderId="33" xfId="0" applyFont="1" applyFill="1" applyBorder="1" applyAlignment="1">
      <alignment horizontal="center" vertical="center"/>
    </xf>
    <xf numFmtId="0" fontId="36" fillId="15" borderId="2" xfId="0" applyFont="1" applyFill="1" applyBorder="1" applyAlignment="1">
      <alignment horizontal="center" vertical="center"/>
    </xf>
    <xf numFmtId="165" fontId="36" fillId="15" borderId="10" xfId="0" applyNumberFormat="1" applyFont="1" applyFill="1" applyBorder="1" applyAlignment="1">
      <alignment horizontal="center" vertical="center"/>
    </xf>
    <xf numFmtId="165" fontId="36" fillId="15" borderId="8" xfId="0" applyNumberFormat="1" applyFont="1" applyFill="1" applyBorder="1" applyAlignment="1">
      <alignment horizontal="center" vertical="center"/>
    </xf>
    <xf numFmtId="165" fontId="38" fillId="3" borderId="1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165" fontId="34" fillId="3" borderId="24" xfId="0" applyNumberFormat="1" applyFont="1" applyFill="1" applyBorder="1" applyAlignment="1">
      <alignment horizontal="center" vertical="center"/>
    </xf>
    <xf numFmtId="165" fontId="34" fillId="3" borderId="12" xfId="0" applyNumberFormat="1" applyFont="1" applyFill="1" applyBorder="1" applyAlignment="1">
      <alignment horizontal="center" vertical="center"/>
    </xf>
    <xf numFmtId="165" fontId="34" fillId="3" borderId="0" xfId="0" applyNumberFormat="1" applyFont="1" applyFill="1" applyBorder="1" applyAlignment="1">
      <alignment horizontal="center" vertical="center"/>
    </xf>
    <xf numFmtId="165" fontId="34" fillId="3" borderId="14" xfId="0" applyNumberFormat="1" applyFont="1" applyFill="1" applyBorder="1" applyAlignment="1">
      <alignment horizontal="center" vertical="center"/>
    </xf>
    <xf numFmtId="165" fontId="34" fillId="3" borderId="26" xfId="0" applyNumberFormat="1" applyFont="1" applyFill="1" applyBorder="1" applyAlignment="1">
      <alignment horizontal="center" vertical="center"/>
    </xf>
    <xf numFmtId="165" fontId="34" fillId="3" borderId="13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 applyProtection="1">
      <alignment horizontal="center" vertical="center"/>
      <protection locked="0"/>
    </xf>
    <xf numFmtId="165" fontId="7" fillId="3" borderId="14" xfId="0" applyNumberFormat="1" applyFont="1" applyFill="1" applyBorder="1" applyAlignment="1" applyProtection="1">
      <alignment horizontal="center" vertical="center"/>
      <protection locked="0"/>
    </xf>
    <xf numFmtId="165" fontId="7" fillId="3" borderId="26" xfId="0" applyNumberFormat="1" applyFont="1" applyFill="1" applyBorder="1" applyAlignment="1" applyProtection="1">
      <alignment horizontal="center" vertical="center"/>
      <protection locked="0"/>
    </xf>
    <xf numFmtId="165" fontId="7" fillId="3" borderId="13" xfId="0" applyNumberFormat="1" applyFont="1" applyFill="1" applyBorder="1" applyAlignment="1" applyProtection="1">
      <alignment horizontal="center" vertical="center"/>
      <protection locked="0"/>
    </xf>
    <xf numFmtId="166" fontId="14" fillId="3" borderId="15" xfId="0" applyNumberFormat="1" applyFont="1" applyFill="1" applyBorder="1" applyAlignment="1" applyProtection="1">
      <alignment horizontal="center" vertical="center"/>
      <protection locked="0"/>
    </xf>
    <xf numFmtId="166" fontId="14" fillId="3" borderId="16" xfId="0" applyNumberFormat="1" applyFont="1" applyFill="1" applyBorder="1" applyAlignment="1" applyProtection="1">
      <alignment horizontal="center" vertical="center"/>
      <protection locked="0"/>
    </xf>
    <xf numFmtId="166" fontId="14" fillId="3" borderId="17" xfId="0" applyNumberFormat="1" applyFont="1" applyFill="1" applyBorder="1" applyAlignment="1" applyProtection="1">
      <alignment horizontal="center" vertical="center"/>
      <protection locked="0"/>
    </xf>
    <xf numFmtId="166" fontId="14" fillId="3" borderId="18" xfId="0" applyNumberFormat="1" applyFont="1" applyFill="1" applyBorder="1" applyAlignment="1" applyProtection="1">
      <alignment horizontal="center" vertical="center"/>
      <protection locked="0"/>
    </xf>
    <xf numFmtId="166" fontId="14" fillId="3" borderId="0" xfId="0" applyNumberFormat="1" applyFont="1" applyFill="1" applyBorder="1" applyAlignment="1" applyProtection="1">
      <alignment horizontal="center" vertical="center"/>
      <protection locked="0"/>
    </xf>
    <xf numFmtId="166" fontId="14" fillId="3" borderId="19" xfId="0" applyNumberFormat="1" applyFont="1" applyFill="1" applyBorder="1" applyAlignment="1" applyProtection="1">
      <alignment horizontal="center" vertical="center"/>
      <protection locked="0"/>
    </xf>
    <xf numFmtId="166" fontId="14" fillId="3" borderId="20" xfId="0" applyNumberFormat="1" applyFont="1" applyFill="1" applyBorder="1" applyAlignment="1" applyProtection="1">
      <alignment horizontal="center" vertical="center"/>
      <protection locked="0"/>
    </xf>
    <xf numFmtId="166" fontId="14" fillId="3" borderId="21" xfId="0" applyNumberFormat="1" applyFont="1" applyFill="1" applyBorder="1" applyAlignment="1" applyProtection="1">
      <alignment horizontal="center" vertical="center"/>
      <protection locked="0"/>
    </xf>
    <xf numFmtId="166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23" fillId="10" borderId="27" xfId="0" applyFont="1" applyFill="1" applyBorder="1" applyAlignment="1" applyProtection="1">
      <alignment horizontal="center" vertical="center"/>
      <protection locked="0"/>
    </xf>
    <xf numFmtId="0" fontId="23" fillId="10" borderId="29" xfId="0" applyFont="1" applyFill="1" applyBorder="1" applyAlignment="1" applyProtection="1">
      <alignment horizontal="center" vertical="center"/>
      <protection locked="0"/>
    </xf>
    <xf numFmtId="14" fontId="37" fillId="15" borderId="23" xfId="0" applyNumberFormat="1" applyFont="1" applyFill="1" applyBorder="1" applyAlignment="1">
      <alignment horizontal="center" vertical="center"/>
    </xf>
    <xf numFmtId="14" fontId="37" fillId="15" borderId="24" xfId="0" applyNumberFormat="1" applyFont="1" applyFill="1" applyBorder="1" applyAlignment="1">
      <alignment horizontal="center" vertical="center"/>
    </xf>
    <xf numFmtId="14" fontId="37" fillId="15" borderId="12" xfId="0" applyNumberFormat="1" applyFont="1" applyFill="1" applyBorder="1" applyAlignment="1">
      <alignment horizontal="center" vertical="center"/>
    </xf>
    <xf numFmtId="0" fontId="35" fillId="17" borderId="27" xfId="0" applyFont="1" applyFill="1" applyBorder="1" applyAlignment="1">
      <alignment horizontal="center" vertical="center"/>
    </xf>
    <xf numFmtId="0" fontId="35" fillId="17" borderId="28" xfId="0" applyFont="1" applyFill="1" applyBorder="1" applyAlignment="1">
      <alignment horizontal="center" vertical="center"/>
    </xf>
    <xf numFmtId="0" fontId="35" fillId="17" borderId="29" xfId="0" applyFont="1" applyFill="1" applyBorder="1" applyAlignment="1">
      <alignment horizontal="center" vertical="center"/>
    </xf>
    <xf numFmtId="0" fontId="23" fillId="18" borderId="24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9" borderId="0" xfId="0" applyFont="1" applyFill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14" fontId="35" fillId="15" borderId="25" xfId="0" applyNumberFormat="1" applyFont="1" applyFill="1" applyBorder="1" applyAlignment="1">
      <alignment horizontal="center" vertical="center"/>
    </xf>
    <xf numFmtId="14" fontId="35" fillId="15" borderId="26" xfId="0" applyNumberFormat="1" applyFont="1" applyFill="1" applyBorder="1" applyAlignment="1">
      <alignment horizontal="center" vertical="center"/>
    </xf>
    <xf numFmtId="167" fontId="35" fillId="15" borderId="26" xfId="0" applyNumberFormat="1" applyFont="1" applyFill="1" applyBorder="1" applyAlignment="1">
      <alignment horizontal="center" vertical="center"/>
    </xf>
    <xf numFmtId="167" fontId="35" fillId="15" borderId="13" xfId="0" applyNumberFormat="1" applyFont="1" applyFill="1" applyBorder="1" applyAlignment="1">
      <alignment horizontal="center" vertical="center"/>
    </xf>
    <xf numFmtId="165" fontId="20" fillId="9" borderId="0" xfId="0" applyNumberFormat="1" applyFont="1" applyFill="1" applyAlignment="1">
      <alignment horizontal="center" vertical="center" wrapText="1"/>
    </xf>
    <xf numFmtId="165" fontId="20" fillId="9" borderId="30" xfId="0" applyNumberFormat="1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</xdr:colOff>
      <xdr:row>12</xdr:row>
      <xdr:rowOff>200731</xdr:rowOff>
    </xdr:from>
    <xdr:to>
      <xdr:col>10</xdr:col>
      <xdr:colOff>134054</xdr:colOff>
      <xdr:row>14</xdr:row>
      <xdr:rowOff>140446</xdr:rowOff>
    </xdr:to>
    <xdr:sp macro="" textlink="">
      <xdr:nvSpPr>
        <xdr:cNvPr id="2" name="Left Arrow 1"/>
        <xdr:cNvSpPr/>
      </xdr:nvSpPr>
      <xdr:spPr>
        <a:xfrm>
          <a:off x="7484533" y="3735564"/>
          <a:ext cx="1320799" cy="518271"/>
        </a:xfrm>
        <a:prstGeom prst="left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>
              <a:solidFill>
                <a:sysClr val="windowText" lastClr="000000"/>
              </a:solidFill>
            </a:rPr>
            <a:t>Montant Reçu</a:t>
          </a:r>
        </a:p>
      </xdr:txBody>
    </xdr:sp>
    <xdr:clientData/>
  </xdr:twoCellAnchor>
  <xdr:twoCellAnchor>
    <xdr:from>
      <xdr:col>7</xdr:col>
      <xdr:colOff>1312334</xdr:colOff>
      <xdr:row>7</xdr:row>
      <xdr:rowOff>27516</xdr:rowOff>
    </xdr:from>
    <xdr:to>
      <xdr:col>10</xdr:col>
      <xdr:colOff>183444</xdr:colOff>
      <xdr:row>9</xdr:row>
      <xdr:rowOff>289277</xdr:rowOff>
    </xdr:to>
    <xdr:sp macro="[0]!Imprime" textlink="">
      <xdr:nvSpPr>
        <xdr:cNvPr id="2099" name="Flowchart: Alternate Process 4"/>
        <xdr:cNvSpPr>
          <a:spLocks noChangeArrowheads="1"/>
        </xdr:cNvSpPr>
      </xdr:nvSpPr>
      <xdr:spPr bwMode="auto">
        <a:xfrm>
          <a:off x="9306278" y="2115960"/>
          <a:ext cx="1460499" cy="840317"/>
        </a:xfrm>
        <a:prstGeom prst="flowChartAlternateProcess">
          <a:avLst/>
        </a:prstGeom>
        <a:solidFill>
          <a:srgbClr val="FFFF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77724" rIns="73152" bIns="77724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Calibri"/>
            </a:rPr>
            <a:t>Imprimer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Calibri"/>
            </a:rPr>
            <a:t>Facture</a:t>
          </a:r>
        </a:p>
      </xdr:txBody>
    </xdr:sp>
    <xdr:clientData/>
  </xdr:twoCellAnchor>
  <xdr:twoCellAnchor>
    <xdr:from>
      <xdr:col>10</xdr:col>
      <xdr:colOff>225778</xdr:colOff>
      <xdr:row>7</xdr:row>
      <xdr:rowOff>31750</xdr:rowOff>
    </xdr:from>
    <xdr:to>
      <xdr:col>10</xdr:col>
      <xdr:colOff>1488722</xdr:colOff>
      <xdr:row>10</xdr:row>
      <xdr:rowOff>3175</xdr:rowOff>
    </xdr:to>
    <xdr:sp macro="[0]!Fermeture" textlink="">
      <xdr:nvSpPr>
        <xdr:cNvPr id="6" name="Flowchart: Alternate Process 5"/>
        <xdr:cNvSpPr/>
      </xdr:nvSpPr>
      <xdr:spPr>
        <a:xfrm>
          <a:off x="10809111" y="2120194"/>
          <a:ext cx="1262944" cy="839259"/>
        </a:xfrm>
        <a:prstGeom prst="flowChartAlternateProcess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800" b="1"/>
            <a:t>Fin de journée</a:t>
          </a:r>
        </a:p>
      </xdr:txBody>
    </xdr:sp>
    <xdr:clientData/>
  </xdr:twoCellAnchor>
  <xdr:twoCellAnchor>
    <xdr:from>
      <xdr:col>10</xdr:col>
      <xdr:colOff>1605139</xdr:colOff>
      <xdr:row>7</xdr:row>
      <xdr:rowOff>15522</xdr:rowOff>
    </xdr:from>
    <xdr:to>
      <xdr:col>12</xdr:col>
      <xdr:colOff>0</xdr:colOff>
      <xdr:row>9</xdr:row>
      <xdr:rowOff>279400</xdr:rowOff>
    </xdr:to>
    <xdr:sp macro="[0]!Reset" textlink="">
      <xdr:nvSpPr>
        <xdr:cNvPr id="2101" name="Flowchart: Alternate Process 6"/>
        <xdr:cNvSpPr>
          <a:spLocks noChangeArrowheads="1"/>
        </xdr:cNvSpPr>
      </xdr:nvSpPr>
      <xdr:spPr bwMode="auto">
        <a:xfrm>
          <a:off x="12188472" y="2103966"/>
          <a:ext cx="1245306" cy="842434"/>
        </a:xfrm>
        <a:prstGeom prst="flowChartAlternateProcess">
          <a:avLst/>
        </a:prstGeom>
        <a:solidFill>
          <a:srgbClr val="FF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77724" rIns="73152" bIns="77724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Calibri"/>
            </a:rPr>
            <a:t>Effacer saisie</a:t>
          </a:r>
        </a:p>
      </xdr:txBody>
    </xdr:sp>
    <xdr:clientData/>
  </xdr:twoCellAnchor>
  <xdr:twoCellAnchor>
    <xdr:from>
      <xdr:col>10</xdr:col>
      <xdr:colOff>197555</xdr:colOff>
      <xdr:row>10</xdr:row>
      <xdr:rowOff>273048</xdr:rowOff>
    </xdr:from>
    <xdr:to>
      <xdr:col>12</xdr:col>
      <xdr:colOff>70556</xdr:colOff>
      <xdr:row>19</xdr:row>
      <xdr:rowOff>98071</xdr:rowOff>
    </xdr:to>
    <xdr:sp macro="" textlink="">
      <xdr:nvSpPr>
        <xdr:cNvPr id="2103" name="Text Box 55"/>
        <xdr:cNvSpPr txBox="1">
          <a:spLocks noChangeArrowheads="1"/>
        </xdr:cNvSpPr>
      </xdr:nvSpPr>
      <xdr:spPr bwMode="auto">
        <a:xfrm>
          <a:off x="10435166" y="3229326"/>
          <a:ext cx="2723446" cy="2428523"/>
        </a:xfrm>
        <a:prstGeom prst="rect">
          <a:avLst/>
        </a:prstGeom>
        <a:ln>
          <a:solidFill>
            <a:srgbClr val="FF0000"/>
          </a:solidFill>
          <a:headEnd/>
          <a:tailEnd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FF0000"/>
              </a:solidFill>
              <a:latin typeface="Calibri"/>
            </a:rPr>
            <a:t>TABLEAU DE COMMANDES</a:t>
          </a:r>
        </a:p>
      </xdr:txBody>
    </xdr:sp>
    <xdr:clientData/>
  </xdr:twoCellAnchor>
  <xdr:twoCellAnchor>
    <xdr:from>
      <xdr:col>10</xdr:col>
      <xdr:colOff>275168</xdr:colOff>
      <xdr:row>12</xdr:row>
      <xdr:rowOff>142875</xdr:rowOff>
    </xdr:from>
    <xdr:to>
      <xdr:col>11</xdr:col>
      <xdr:colOff>14111</xdr:colOff>
      <xdr:row>15</xdr:row>
      <xdr:rowOff>127000</xdr:rowOff>
    </xdr:to>
    <xdr:sp macro="[0]!gestion" textlink="">
      <xdr:nvSpPr>
        <xdr:cNvPr id="7" name="Rectangle à coins arrondis 6"/>
        <xdr:cNvSpPr/>
      </xdr:nvSpPr>
      <xdr:spPr>
        <a:xfrm>
          <a:off x="11387668" y="3635375"/>
          <a:ext cx="1397881" cy="841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/>
            <a:t> Consultation-</a:t>
          </a:r>
          <a:r>
            <a:rPr lang="fr-FR" sz="1400" b="1"/>
            <a:t>Ajout-Modif Articles</a:t>
          </a:r>
          <a:endParaRPr lang="fr-FR" sz="1400"/>
        </a:p>
      </xdr:txBody>
    </xdr:sp>
    <xdr:clientData/>
  </xdr:twoCellAnchor>
  <xdr:twoCellAnchor>
    <xdr:from>
      <xdr:col>11</xdr:col>
      <xdr:colOff>112889</xdr:colOff>
      <xdr:row>12</xdr:row>
      <xdr:rowOff>232833</xdr:rowOff>
    </xdr:from>
    <xdr:to>
      <xdr:col>11</xdr:col>
      <xdr:colOff>1185333</xdr:colOff>
      <xdr:row>15</xdr:row>
      <xdr:rowOff>77610</xdr:rowOff>
    </xdr:to>
    <xdr:sp macro="[0]!verst" textlink="">
      <xdr:nvSpPr>
        <xdr:cNvPr id="8" name="Rectangle à coins arrondis 7"/>
        <xdr:cNvSpPr/>
      </xdr:nvSpPr>
      <xdr:spPr>
        <a:xfrm>
          <a:off x="12008556" y="3767666"/>
          <a:ext cx="1072444" cy="712611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>
              <a:solidFill>
                <a:sysClr val="windowText" lastClr="000000"/>
              </a:solidFill>
            </a:rPr>
            <a:t>Versement</a:t>
          </a:r>
        </a:p>
        <a:p>
          <a:pPr algn="ctr"/>
          <a:r>
            <a:rPr lang="fr-FR" sz="1400">
              <a:solidFill>
                <a:sysClr val="windowText" lastClr="000000"/>
              </a:solidFill>
            </a:rPr>
            <a:t>Banque</a:t>
          </a:r>
        </a:p>
      </xdr:txBody>
    </xdr:sp>
    <xdr:clientData/>
  </xdr:twoCellAnchor>
  <xdr:twoCellAnchor>
    <xdr:from>
      <xdr:col>8</xdr:col>
      <xdr:colOff>2115</xdr:colOff>
      <xdr:row>14</xdr:row>
      <xdr:rowOff>190500</xdr:rowOff>
    </xdr:from>
    <xdr:to>
      <xdr:col>10</xdr:col>
      <xdr:colOff>155222</xdr:colOff>
      <xdr:row>16</xdr:row>
      <xdr:rowOff>218723</xdr:rowOff>
    </xdr:to>
    <xdr:sp macro="" textlink="">
      <xdr:nvSpPr>
        <xdr:cNvPr id="9" name="Flèche gauche 8"/>
        <xdr:cNvSpPr/>
      </xdr:nvSpPr>
      <xdr:spPr>
        <a:xfrm>
          <a:off x="9470671" y="4303889"/>
          <a:ext cx="922162" cy="606778"/>
        </a:xfrm>
        <a:prstGeom prst="lef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 Paiement</a:t>
          </a:r>
        </a:p>
      </xdr:txBody>
    </xdr:sp>
    <xdr:clientData/>
  </xdr:twoCellAnchor>
  <xdr:twoCellAnchor>
    <xdr:from>
      <xdr:col>10</xdr:col>
      <xdr:colOff>1580444</xdr:colOff>
      <xdr:row>16</xdr:row>
      <xdr:rowOff>70557</xdr:rowOff>
    </xdr:from>
    <xdr:to>
      <xdr:col>12</xdr:col>
      <xdr:colOff>14112</xdr:colOff>
      <xdr:row>18</xdr:row>
      <xdr:rowOff>204612</xdr:rowOff>
    </xdr:to>
    <xdr:sp macro="[0]!Chgt_Mois" textlink="">
      <xdr:nvSpPr>
        <xdr:cNvPr id="10" name="Rectangle à coins arrondis 9"/>
        <xdr:cNvSpPr/>
      </xdr:nvSpPr>
      <xdr:spPr>
        <a:xfrm>
          <a:off x="11712222" y="4762501"/>
          <a:ext cx="1284112" cy="712611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/>
            <a:t>Changement de mois</a:t>
          </a:r>
        </a:p>
      </xdr:txBody>
    </xdr:sp>
    <xdr:clientData/>
  </xdr:twoCellAnchor>
  <xdr:twoCellAnchor>
    <xdr:from>
      <xdr:col>10</xdr:col>
      <xdr:colOff>289278</xdr:colOff>
      <xdr:row>16</xdr:row>
      <xdr:rowOff>77611</xdr:rowOff>
    </xdr:from>
    <xdr:to>
      <xdr:col>10</xdr:col>
      <xdr:colOff>1509889</xdr:colOff>
      <xdr:row>18</xdr:row>
      <xdr:rowOff>211666</xdr:rowOff>
    </xdr:to>
    <xdr:sp macro="[0]!Changer_A" textlink="">
      <xdr:nvSpPr>
        <xdr:cNvPr id="12" name="Rectangle à coins arrondis 11"/>
        <xdr:cNvSpPr/>
      </xdr:nvSpPr>
      <xdr:spPr>
        <a:xfrm>
          <a:off x="10421056" y="4769555"/>
          <a:ext cx="1220611" cy="712611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400"/>
            <a:t>Changement d'année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rgb="FF0000FF"/>
  </sheetPr>
  <dimension ref="A1:Q34"/>
  <sheetViews>
    <sheetView zoomScale="80" zoomScaleNormal="80" zoomScalePageLayoutView="80" workbookViewId="0">
      <selection activeCell="A2" sqref="A2"/>
    </sheetView>
  </sheetViews>
  <sheetFormatPr baseColWidth="10" defaultColWidth="23.6640625" defaultRowHeight="25.5" customHeight="1" x14ac:dyDescent="0"/>
  <cols>
    <col min="1" max="1" width="16.1640625" style="4" customWidth="1"/>
    <col min="2" max="2" width="18.5" style="4" customWidth="1"/>
    <col min="3" max="3" width="40.6640625" style="4" customWidth="1"/>
    <col min="4" max="4" width="9.6640625" style="4" customWidth="1"/>
    <col min="5" max="5" width="17.5" style="22" customWidth="1"/>
    <col min="6" max="6" width="8.1640625" style="33" customWidth="1"/>
    <col min="7" max="7" width="12.6640625" style="3" customWidth="1"/>
    <col min="8" max="8" width="24.5" style="3" customWidth="1"/>
    <col min="9" max="9" width="31.33203125" style="3" customWidth="1"/>
    <col min="10" max="10" width="4.6640625" style="3" customWidth="1"/>
    <col min="11" max="11" width="23.6640625" style="3"/>
    <col min="12" max="12" width="17.1640625" style="3" customWidth="1"/>
    <col min="13" max="17" width="23.6640625" style="3"/>
    <col min="18" max="20" width="23.6640625" style="3" customWidth="1"/>
    <col min="21" max="16384" width="23.6640625" style="3"/>
  </cols>
  <sheetData>
    <row r="1" spans="1:17" ht="27.75" customHeight="1" thickBot="1">
      <c r="A1" s="1" t="s">
        <v>34</v>
      </c>
      <c r="B1" s="58" t="s">
        <v>46</v>
      </c>
      <c r="C1" s="58" t="s">
        <v>35</v>
      </c>
      <c r="D1" s="2" t="s">
        <v>7</v>
      </c>
      <c r="E1" s="21" t="s">
        <v>0</v>
      </c>
      <c r="F1" s="31" t="s">
        <v>16</v>
      </c>
      <c r="G1" s="34" t="str">
        <f>IF(Caisse!M3&gt;1000,"Versement Banque à prévoir!","")</f>
        <v/>
      </c>
      <c r="H1" s="34"/>
      <c r="J1" s="86">
        <f ca="1">TODAY()</f>
        <v>42222</v>
      </c>
      <c r="K1" s="86"/>
      <c r="L1" s="86"/>
      <c r="M1" s="17"/>
      <c r="P1" s="3">
        <v>2014</v>
      </c>
      <c r="Q1" s="50" t="s">
        <v>31</v>
      </c>
    </row>
    <row r="2" spans="1:17" ht="22.5" customHeight="1">
      <c r="A2" s="59"/>
      <c r="B2" s="63" t="str">
        <f t="shared" ref="B2:B23" si="0">IF($A2="","",VLOOKUP($A2,base,2,FALSE))</f>
        <v/>
      </c>
      <c r="C2" s="63" t="str">
        <f t="shared" ref="C2:C23" si="1">IF($A2="","",VLOOKUP($A2,base,3,FALSE))</f>
        <v/>
      </c>
      <c r="D2" s="5"/>
      <c r="E2" s="70" t="str">
        <f t="shared" ref="E2:E23" si="2">IF($A2="","",VLOOKUP($A2,base,5,FALSE)*D2)</f>
        <v/>
      </c>
      <c r="F2" s="32" t="str">
        <f t="shared" ref="F2:F23" si="3">IF($A2="","",VLOOKUP($A2,base,6,FALSE)-D2)</f>
        <v/>
      </c>
      <c r="G2" s="88" t="s">
        <v>1</v>
      </c>
      <c r="H2" s="89"/>
      <c r="J2" s="86"/>
      <c r="K2" s="86"/>
      <c r="L2" s="86"/>
      <c r="Q2" s="3" t="s">
        <v>17</v>
      </c>
    </row>
    <row r="3" spans="1:17" ht="22.5" customHeight="1" thickBot="1">
      <c r="A3" s="60"/>
      <c r="B3" s="63" t="str">
        <f t="shared" si="0"/>
        <v/>
      </c>
      <c r="C3" s="63" t="str">
        <f t="shared" si="1"/>
        <v/>
      </c>
      <c r="D3" s="6"/>
      <c r="E3" s="70" t="str">
        <f t="shared" si="2"/>
        <v/>
      </c>
      <c r="F3" s="32" t="str">
        <f t="shared" si="3"/>
        <v/>
      </c>
      <c r="G3" s="90"/>
      <c r="H3" s="91"/>
      <c r="Q3" s="3" t="s">
        <v>18</v>
      </c>
    </row>
    <row r="4" spans="1:17" ht="22.5" customHeight="1" thickTop="1">
      <c r="A4" s="60"/>
      <c r="B4" s="63" t="str">
        <f t="shared" si="0"/>
        <v/>
      </c>
      <c r="C4" s="63" t="str">
        <f t="shared" si="1"/>
        <v/>
      </c>
      <c r="D4" s="6"/>
      <c r="E4" s="70" t="str">
        <f t="shared" si="2"/>
        <v/>
      </c>
      <c r="F4" s="32" t="str">
        <f t="shared" si="3"/>
        <v/>
      </c>
      <c r="G4" s="80" t="str">
        <f>IF(SUM(E2:E24)=0,"",SUM(E2:E24))</f>
        <v/>
      </c>
      <c r="H4" s="81"/>
      <c r="J4" s="100">
        <v>42222.015798611108</v>
      </c>
      <c r="K4" s="101"/>
      <c r="L4" s="102"/>
      <c r="Q4" s="3" t="s">
        <v>19</v>
      </c>
    </row>
    <row r="5" spans="1:17" ht="22.5" customHeight="1">
      <c r="A5" s="60"/>
      <c r="B5" s="63" t="str">
        <f t="shared" si="0"/>
        <v/>
      </c>
      <c r="C5" s="63" t="str">
        <f t="shared" si="1"/>
        <v/>
      </c>
      <c r="D5" s="6"/>
      <c r="E5" s="70" t="str">
        <f t="shared" si="2"/>
        <v/>
      </c>
      <c r="F5" s="32" t="str">
        <f t="shared" si="3"/>
        <v/>
      </c>
      <c r="G5" s="82"/>
      <c r="H5" s="83"/>
      <c r="J5" s="103"/>
      <c r="K5" s="104"/>
      <c r="L5" s="105"/>
    </row>
    <row r="6" spans="1:17" ht="22.5" customHeight="1" thickBot="1">
      <c r="A6" s="60"/>
      <c r="B6" s="63" t="str">
        <f t="shared" si="0"/>
        <v/>
      </c>
      <c r="C6" s="63" t="str">
        <f t="shared" si="1"/>
        <v/>
      </c>
      <c r="D6" s="6"/>
      <c r="E6" s="70" t="str">
        <f t="shared" si="2"/>
        <v/>
      </c>
      <c r="F6" s="32" t="str">
        <f t="shared" si="3"/>
        <v/>
      </c>
      <c r="G6" s="82"/>
      <c r="H6" s="83"/>
      <c r="J6" s="106"/>
      <c r="K6" s="107"/>
      <c r="L6" s="108"/>
    </row>
    <row r="7" spans="1:17" ht="22.5" customHeight="1" thickTop="1" thickBot="1">
      <c r="A7" s="59"/>
      <c r="B7" s="63" t="str">
        <f t="shared" si="0"/>
        <v/>
      </c>
      <c r="C7" s="63" t="str">
        <f t="shared" si="1"/>
        <v/>
      </c>
      <c r="D7" s="6"/>
      <c r="E7" s="70" t="str">
        <f t="shared" si="2"/>
        <v/>
      </c>
      <c r="F7" s="32" t="str">
        <f t="shared" si="3"/>
        <v/>
      </c>
      <c r="G7" s="84"/>
      <c r="H7" s="85"/>
    </row>
    <row r="8" spans="1:17" ht="22.5" customHeight="1">
      <c r="A8" s="60"/>
      <c r="B8" s="63" t="str">
        <f t="shared" si="0"/>
        <v/>
      </c>
      <c r="C8" s="63" t="str">
        <f t="shared" si="1"/>
        <v/>
      </c>
      <c r="D8" s="6"/>
      <c r="E8" s="70" t="str">
        <f t="shared" si="2"/>
        <v/>
      </c>
      <c r="F8" s="32" t="str">
        <f t="shared" si="3"/>
        <v/>
      </c>
    </row>
    <row r="9" spans="1:17" ht="22.5" customHeight="1">
      <c r="A9" s="60"/>
      <c r="B9" s="63" t="str">
        <f t="shared" si="0"/>
        <v/>
      </c>
      <c r="C9" s="63" t="str">
        <f t="shared" si="1"/>
        <v/>
      </c>
      <c r="D9" s="6"/>
      <c r="E9" s="70" t="str">
        <f t="shared" si="2"/>
        <v/>
      </c>
      <c r="F9" s="32" t="str">
        <f t="shared" si="3"/>
        <v/>
      </c>
    </row>
    <row r="10" spans="1:17" ht="22.5" customHeight="1" thickBot="1">
      <c r="A10" s="59"/>
      <c r="B10" s="63" t="str">
        <f t="shared" si="0"/>
        <v/>
      </c>
      <c r="C10" s="63" t="str">
        <f t="shared" si="1"/>
        <v/>
      </c>
      <c r="D10" s="6"/>
      <c r="E10" s="70" t="str">
        <f t="shared" si="2"/>
        <v/>
      </c>
      <c r="F10" s="32" t="str">
        <f t="shared" si="3"/>
        <v/>
      </c>
    </row>
    <row r="11" spans="1:17" ht="22.5" customHeight="1">
      <c r="A11" s="60"/>
      <c r="B11" s="63" t="str">
        <f t="shared" si="0"/>
        <v/>
      </c>
      <c r="C11" s="63" t="str">
        <f t="shared" si="1"/>
        <v/>
      </c>
      <c r="D11" s="6"/>
      <c r="E11" s="70" t="str">
        <f t="shared" si="2"/>
        <v/>
      </c>
      <c r="F11" s="32" t="str">
        <f t="shared" si="3"/>
        <v/>
      </c>
      <c r="G11" s="92" t="s">
        <v>3</v>
      </c>
      <c r="H11" s="93"/>
    </row>
    <row r="12" spans="1:17" ht="22.5" customHeight="1" thickBot="1">
      <c r="A12" s="60"/>
      <c r="B12" s="63" t="str">
        <f t="shared" si="0"/>
        <v/>
      </c>
      <c r="C12" s="63" t="str">
        <f t="shared" si="1"/>
        <v/>
      </c>
      <c r="D12" s="6"/>
      <c r="E12" s="70" t="str">
        <f t="shared" si="2"/>
        <v/>
      </c>
      <c r="F12" s="32" t="str">
        <f t="shared" si="3"/>
        <v/>
      </c>
      <c r="G12" s="94"/>
      <c r="H12" s="95"/>
    </row>
    <row r="13" spans="1:17" ht="22.5" customHeight="1">
      <c r="A13" s="60"/>
      <c r="B13" s="63" t="str">
        <f t="shared" si="0"/>
        <v/>
      </c>
      <c r="C13" s="63" t="str">
        <f t="shared" si="1"/>
        <v/>
      </c>
      <c r="D13" s="6"/>
      <c r="E13" s="70" t="str">
        <f t="shared" si="2"/>
        <v/>
      </c>
      <c r="F13" s="32" t="str">
        <f t="shared" si="3"/>
        <v/>
      </c>
      <c r="G13" s="96"/>
      <c r="H13" s="97"/>
      <c r="K13" s="87"/>
      <c r="L13" s="87"/>
    </row>
    <row r="14" spans="1:17" ht="22.5" customHeight="1">
      <c r="A14" s="60"/>
      <c r="B14" s="63" t="str">
        <f t="shared" si="0"/>
        <v/>
      </c>
      <c r="C14" s="63" t="str">
        <f t="shared" si="1"/>
        <v/>
      </c>
      <c r="D14" s="6"/>
      <c r="E14" s="70" t="str">
        <f t="shared" si="2"/>
        <v/>
      </c>
      <c r="F14" s="32" t="str">
        <f t="shared" si="3"/>
        <v/>
      </c>
      <c r="G14" s="96"/>
      <c r="H14" s="97"/>
      <c r="K14" s="87"/>
      <c r="L14" s="87"/>
    </row>
    <row r="15" spans="1:17" ht="22.5" customHeight="1" thickBot="1">
      <c r="A15" s="60"/>
      <c r="B15" s="63" t="str">
        <f t="shared" si="0"/>
        <v/>
      </c>
      <c r="C15" s="63" t="str">
        <f t="shared" si="1"/>
        <v/>
      </c>
      <c r="D15" s="6"/>
      <c r="E15" s="70" t="str">
        <f t="shared" si="2"/>
        <v/>
      </c>
      <c r="F15" s="32" t="str">
        <f t="shared" si="3"/>
        <v/>
      </c>
      <c r="G15" s="98"/>
      <c r="H15" s="99"/>
      <c r="K15" s="87"/>
      <c r="L15" s="87"/>
    </row>
    <row r="16" spans="1:17" ht="22.5" customHeight="1" thickBot="1">
      <c r="A16" s="60"/>
      <c r="B16" s="63" t="str">
        <f t="shared" si="0"/>
        <v/>
      </c>
      <c r="C16" s="63" t="str">
        <f t="shared" si="1"/>
        <v/>
      </c>
      <c r="D16" s="6"/>
      <c r="E16" s="70" t="str">
        <f t="shared" si="2"/>
        <v/>
      </c>
      <c r="F16" s="32" t="str">
        <f t="shared" si="3"/>
        <v/>
      </c>
      <c r="G16" s="109"/>
      <c r="H16" s="110"/>
    </row>
    <row r="17" spans="1:13" ht="22.5" customHeight="1">
      <c r="A17" s="60"/>
      <c r="B17" s="63" t="str">
        <f t="shared" si="0"/>
        <v/>
      </c>
      <c r="C17" s="63" t="str">
        <f t="shared" si="1"/>
        <v/>
      </c>
      <c r="D17" s="6"/>
      <c r="E17" s="70" t="str">
        <f t="shared" si="2"/>
        <v/>
      </c>
      <c r="F17" s="32" t="str">
        <f t="shared" si="3"/>
        <v/>
      </c>
      <c r="G17" s="72" t="s">
        <v>2</v>
      </c>
      <c r="H17" s="73"/>
      <c r="L17" s="35"/>
    </row>
    <row r="18" spans="1:13" ht="22.5" customHeight="1" thickBot="1">
      <c r="A18" s="60"/>
      <c r="B18" s="63" t="str">
        <f t="shared" si="0"/>
        <v/>
      </c>
      <c r="C18" s="63" t="str">
        <f t="shared" si="1"/>
        <v/>
      </c>
      <c r="D18" s="6"/>
      <c r="E18" s="70" t="str">
        <f t="shared" si="2"/>
        <v/>
      </c>
      <c r="F18" s="32" t="str">
        <f t="shared" si="3"/>
        <v/>
      </c>
      <c r="G18" s="74"/>
      <c r="H18" s="75"/>
    </row>
    <row r="19" spans="1:13" ht="22.5" customHeight="1">
      <c r="A19" s="60"/>
      <c r="B19" s="63" t="str">
        <f t="shared" si="0"/>
        <v/>
      </c>
      <c r="C19" s="63" t="str">
        <f t="shared" si="1"/>
        <v/>
      </c>
      <c r="D19" s="6"/>
      <c r="E19" s="70" t="str">
        <f t="shared" si="2"/>
        <v/>
      </c>
      <c r="F19" s="32" t="str">
        <f t="shared" si="3"/>
        <v/>
      </c>
      <c r="G19" s="76" t="str">
        <f>IF(G13&gt;0,G4-G13,"")</f>
        <v/>
      </c>
      <c r="H19" s="77"/>
      <c r="I19" s="9"/>
      <c r="J19" s="11"/>
      <c r="K19" s="8"/>
      <c r="L19" s="8"/>
    </row>
    <row r="20" spans="1:13" ht="22.5" customHeight="1">
      <c r="A20" s="60"/>
      <c r="B20" s="63" t="str">
        <f t="shared" si="0"/>
        <v/>
      </c>
      <c r="C20" s="63" t="str">
        <f t="shared" si="1"/>
        <v/>
      </c>
      <c r="D20" s="6"/>
      <c r="E20" s="70" t="str">
        <f t="shared" si="2"/>
        <v/>
      </c>
      <c r="F20" s="32" t="str">
        <f t="shared" si="3"/>
        <v/>
      </c>
      <c r="G20" s="76"/>
      <c r="H20" s="77"/>
      <c r="I20" s="9" t="str">
        <f>IF(G13="","",IF(G13&lt;G4,"Somme reçue insuffisante!!!",""))</f>
        <v/>
      </c>
      <c r="J20" s="11"/>
      <c r="K20" s="8"/>
      <c r="L20" s="8"/>
    </row>
    <row r="21" spans="1:13" ht="22.5" customHeight="1" thickBot="1">
      <c r="A21" s="60"/>
      <c r="B21" s="63" t="str">
        <f t="shared" si="0"/>
        <v/>
      </c>
      <c r="C21" s="63" t="str">
        <f t="shared" si="1"/>
        <v/>
      </c>
      <c r="D21" s="6"/>
      <c r="E21" s="70" t="str">
        <f t="shared" si="2"/>
        <v/>
      </c>
      <c r="F21" s="32" t="str">
        <f t="shared" si="3"/>
        <v/>
      </c>
      <c r="G21" s="78"/>
      <c r="H21" s="79"/>
      <c r="I21" s="7"/>
      <c r="J21" s="12"/>
      <c r="K21" s="8"/>
      <c r="L21" s="8"/>
    </row>
    <row r="22" spans="1:13" ht="22.5" customHeight="1">
      <c r="A22" s="60"/>
      <c r="B22" s="63" t="str">
        <f t="shared" si="0"/>
        <v/>
      </c>
      <c r="C22" s="63" t="str">
        <f t="shared" si="1"/>
        <v/>
      </c>
      <c r="D22" s="6"/>
      <c r="E22" s="70" t="str">
        <f t="shared" si="2"/>
        <v/>
      </c>
      <c r="F22" s="32" t="str">
        <f t="shared" si="3"/>
        <v/>
      </c>
    </row>
    <row r="23" spans="1:13" ht="22.5" customHeight="1">
      <c r="A23" s="60"/>
      <c r="B23" s="63" t="str">
        <f t="shared" si="0"/>
        <v/>
      </c>
      <c r="C23" s="63" t="str">
        <f t="shared" si="1"/>
        <v/>
      </c>
      <c r="D23" s="6"/>
      <c r="E23" s="70" t="str">
        <f t="shared" si="2"/>
        <v/>
      </c>
      <c r="F23" s="32" t="str">
        <f t="shared" si="3"/>
        <v/>
      </c>
      <c r="G23" s="45" t="s">
        <v>23</v>
      </c>
      <c r="H23" s="40"/>
      <c r="I23" s="40"/>
      <c r="J23" s="40"/>
      <c r="K23" s="40"/>
      <c r="L23" s="41"/>
      <c r="M23" s="41"/>
    </row>
    <row r="24" spans="1:13" ht="22.5" customHeight="1">
      <c r="G24" s="40" t="s">
        <v>36</v>
      </c>
      <c r="H24" s="40"/>
      <c r="I24" s="40"/>
      <c r="J24" s="40"/>
      <c r="K24" s="40"/>
      <c r="L24" s="41"/>
      <c r="M24" s="41"/>
    </row>
    <row r="25" spans="1:13" ht="25.5" customHeight="1">
      <c r="G25" s="40" t="s">
        <v>37</v>
      </c>
      <c r="H25" s="40"/>
      <c r="I25" s="40"/>
      <c r="J25" s="40"/>
      <c r="K25" s="40"/>
      <c r="L25" s="41"/>
      <c r="M25" s="41"/>
    </row>
    <row r="26" spans="1:13" ht="25.5" customHeight="1">
      <c r="G26" s="44" t="s">
        <v>29</v>
      </c>
      <c r="H26" s="40"/>
      <c r="I26" s="40"/>
      <c r="J26" s="40"/>
      <c r="K26" s="40"/>
      <c r="L26" s="41"/>
      <c r="M26" s="41"/>
    </row>
    <row r="27" spans="1:13" ht="25.5" customHeight="1">
      <c r="G27" s="44" t="s">
        <v>33</v>
      </c>
      <c r="H27" s="40"/>
      <c r="I27" s="40"/>
      <c r="J27" s="40"/>
      <c r="K27" s="40"/>
      <c r="L27" s="41"/>
      <c r="M27" s="41"/>
    </row>
    <row r="28" spans="1:13" ht="25.5" customHeight="1">
      <c r="G28" s="40" t="s">
        <v>38</v>
      </c>
      <c r="H28" s="40"/>
      <c r="I28" s="40"/>
      <c r="J28" s="40"/>
      <c r="K28" s="40"/>
      <c r="L28" s="41"/>
      <c r="M28" s="41"/>
    </row>
    <row r="29" spans="1:13" ht="25.5" customHeight="1">
      <c r="G29" s="42" t="s">
        <v>43</v>
      </c>
      <c r="H29" s="42"/>
      <c r="I29" s="41"/>
      <c r="J29" s="41"/>
      <c r="K29" s="41"/>
      <c r="L29" s="41"/>
      <c r="M29" s="41"/>
    </row>
    <row r="30" spans="1:13" ht="25.5" customHeight="1">
      <c r="G30" s="42" t="s">
        <v>39</v>
      </c>
      <c r="H30" s="42"/>
      <c r="I30" s="41"/>
      <c r="J30" s="41"/>
      <c r="K30" s="41"/>
      <c r="L30" s="41"/>
      <c r="M30" s="41"/>
    </row>
    <row r="31" spans="1:13" ht="25.5" customHeight="1">
      <c r="G31" s="42" t="s">
        <v>40</v>
      </c>
      <c r="H31" s="42"/>
      <c r="I31" s="41"/>
      <c r="J31" s="41"/>
      <c r="K31" s="41"/>
      <c r="L31" s="41"/>
      <c r="M31" s="41"/>
    </row>
    <row r="32" spans="1:13" ht="25.5" customHeight="1">
      <c r="G32" s="42" t="s">
        <v>41</v>
      </c>
      <c r="H32" s="42"/>
      <c r="I32" s="41"/>
      <c r="J32" s="41"/>
      <c r="K32" s="41"/>
      <c r="L32" s="41"/>
      <c r="M32" s="41"/>
    </row>
    <row r="33" spans="7:13" ht="25.5" customHeight="1">
      <c r="G33" s="42" t="s">
        <v>30</v>
      </c>
      <c r="H33" s="42"/>
      <c r="I33" s="41"/>
      <c r="J33" s="41"/>
      <c r="K33" s="41"/>
      <c r="L33" s="41"/>
      <c r="M33" s="41"/>
    </row>
    <row r="34" spans="7:13" ht="25.5" customHeight="1">
      <c r="G34" s="42" t="s">
        <v>28</v>
      </c>
      <c r="H34" s="42"/>
      <c r="I34" s="41"/>
      <c r="J34" s="41"/>
      <c r="K34" s="41"/>
      <c r="L34" s="41"/>
      <c r="M34" s="41"/>
    </row>
  </sheetData>
  <sheetProtection selectLockedCells="1"/>
  <mergeCells count="10">
    <mergeCell ref="G17:H18"/>
    <mergeCell ref="G19:H21"/>
    <mergeCell ref="G4:H7"/>
    <mergeCell ref="J1:L2"/>
    <mergeCell ref="K13:L15"/>
    <mergeCell ref="G2:H3"/>
    <mergeCell ref="G11:H12"/>
    <mergeCell ref="G13:H15"/>
    <mergeCell ref="J4:L6"/>
    <mergeCell ref="G16:H16"/>
  </mergeCells>
  <phoneticPr fontId="15" type="noConversion"/>
  <conditionalFormatting sqref="F2:F23">
    <cfRule type="colorScale" priority="1">
      <colorScale>
        <cfvo type="num" val="10"/>
        <cfvo type="num" val="11"/>
        <color rgb="FFFF0000"/>
        <color rgb="FF00B0F0"/>
      </colorScale>
    </cfRule>
  </conditionalFormatting>
  <dataValidations count="3">
    <dataValidation type="list" allowBlank="1" showInputMessage="1" showErrorMessage="1" sqref="G16:H16">
      <formula1>Moyen_paiement</formula1>
    </dataValidation>
    <dataValidation type="list" allowBlank="1" showInputMessage="1" showErrorMessage="1" sqref="A3:A23">
      <formula1>références</formula1>
    </dataValidation>
    <dataValidation type="list" allowBlank="1" showInputMessage="1" showErrorMessage="1" sqref="A2">
      <formula1>références</formula1>
    </dataValidation>
  </dataValidations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Q124"/>
  <sheetViews>
    <sheetView workbookViewId="0">
      <selection activeCell="B21" sqref="B21"/>
    </sheetView>
  </sheetViews>
  <sheetFormatPr baseColWidth="10" defaultColWidth="11.5" defaultRowHeight="25" x14ac:dyDescent="0"/>
  <cols>
    <col min="1" max="1" width="21.33203125" style="10" customWidth="1"/>
    <col min="2" max="2" width="25.1640625" style="62" customWidth="1"/>
    <col min="3" max="3" width="47.83203125" style="62" customWidth="1"/>
    <col min="4" max="4" width="25.1640625" style="62" customWidth="1"/>
    <col min="5" max="5" width="21.5" style="28" customWidth="1"/>
    <col min="6" max="6" width="10.83203125" style="30" customWidth="1"/>
    <col min="7" max="7" width="20" style="10" hidden="1" customWidth="1"/>
    <col min="8" max="8" width="12.5" style="10" hidden="1" customWidth="1"/>
    <col min="9" max="9" width="17.33203125" style="10" hidden="1" customWidth="1"/>
    <col min="10" max="12" width="11.5" style="10"/>
    <col min="13" max="13" width="22.83203125" style="10" customWidth="1"/>
    <col min="14" max="14" width="12.1640625" style="10" bestFit="1" customWidth="1"/>
    <col min="15" max="15" width="19.5" style="10" customWidth="1"/>
    <col min="16" max="16" width="11.5" style="10"/>
    <col min="17" max="17" width="12" style="57" bestFit="1" customWidth="1"/>
    <col min="18" max="16384" width="11.5" style="10"/>
  </cols>
  <sheetData>
    <row r="1" spans="1:12">
      <c r="A1" s="10" t="s">
        <v>34</v>
      </c>
      <c r="B1" s="62" t="s">
        <v>46</v>
      </c>
      <c r="C1" s="62" t="s">
        <v>35</v>
      </c>
      <c r="D1" s="62" t="s">
        <v>70</v>
      </c>
      <c r="E1" s="28" t="s">
        <v>5</v>
      </c>
      <c r="F1" s="30" t="s">
        <v>16</v>
      </c>
      <c r="G1" s="30" t="s">
        <v>25</v>
      </c>
      <c r="H1" s="10" t="s">
        <v>24</v>
      </c>
      <c r="I1" s="10" t="s">
        <v>26</v>
      </c>
    </row>
    <row r="2" spans="1:12">
      <c r="A2" s="10" t="s">
        <v>47</v>
      </c>
      <c r="B2" s="62" t="s">
        <v>65</v>
      </c>
      <c r="C2" s="62" t="s">
        <v>69</v>
      </c>
      <c r="D2" s="62" t="s">
        <v>72</v>
      </c>
      <c r="E2" s="28">
        <v>2</v>
      </c>
      <c r="F2" s="30" t="s">
        <v>67</v>
      </c>
      <c r="G2" s="30" t="str">
        <f>F2</f>
        <v>20</v>
      </c>
      <c r="H2" s="10">
        <f>IF(ISERROR(VLOOKUP(A2,Commande!$A$2:$D$24,4,FALSE)),0,VLOOKUP(A2,Commande!$A$2:$D$24,4,FALSE))</f>
        <v>0</v>
      </c>
      <c r="I2" s="37">
        <f t="shared" ref="I2:I19" si="0">G2-H2</f>
        <v>20</v>
      </c>
    </row>
    <row r="3" spans="1:12">
      <c r="A3" s="10" t="s">
        <v>45</v>
      </c>
      <c r="B3" s="62" t="s">
        <v>65</v>
      </c>
      <c r="C3" s="62" t="s">
        <v>66</v>
      </c>
      <c r="D3" s="62" t="s">
        <v>71</v>
      </c>
      <c r="E3" s="28">
        <v>20</v>
      </c>
      <c r="F3" s="30" t="s">
        <v>67</v>
      </c>
      <c r="G3" s="30" t="str">
        <f>F3</f>
        <v>20</v>
      </c>
      <c r="H3" s="10">
        <f>IF(ISERROR(VLOOKUP(A3,Commande!$A$2:$D$24,4,FALSE)),0,VLOOKUP(A3,Commande!$A$2:$D$24,4,FALSE))</f>
        <v>0</v>
      </c>
      <c r="I3" s="37">
        <f t="shared" si="0"/>
        <v>20</v>
      </c>
      <c r="J3" s="38" t="s">
        <v>73</v>
      </c>
      <c r="K3" s="39"/>
      <c r="L3" s="39"/>
    </row>
    <row r="4" spans="1:12">
      <c r="A4" s="10" t="s">
        <v>48</v>
      </c>
      <c r="B4" s="62" t="s">
        <v>65</v>
      </c>
      <c r="C4" s="62" t="s">
        <v>68</v>
      </c>
      <c r="D4" s="62" t="s">
        <v>72</v>
      </c>
      <c r="E4" s="28">
        <v>10</v>
      </c>
      <c r="F4" s="30" t="s">
        <v>93</v>
      </c>
      <c r="G4" s="30" t="str">
        <f>F4</f>
        <v>119</v>
      </c>
      <c r="H4" s="10">
        <f>IF(ISERROR(VLOOKUP(A4,Commande!$A$2:$D$24,4,FALSE)),0,VLOOKUP(A4,Commande!$A$2:$D$24,4,FALSE))</f>
        <v>0</v>
      </c>
      <c r="I4" s="37">
        <f t="shared" si="0"/>
        <v>119</v>
      </c>
      <c r="J4" s="38" t="s">
        <v>27</v>
      </c>
      <c r="K4" s="39"/>
      <c r="L4" s="39"/>
    </row>
    <row r="5" spans="1:12">
      <c r="A5" s="10" t="s">
        <v>49</v>
      </c>
      <c r="B5" s="62" t="s">
        <v>65</v>
      </c>
      <c r="C5" s="62" t="s">
        <v>75</v>
      </c>
      <c r="D5" s="62" t="s">
        <v>72</v>
      </c>
      <c r="E5" s="28">
        <v>0</v>
      </c>
      <c r="F5" s="30" t="s">
        <v>67</v>
      </c>
      <c r="G5" s="30" t="str">
        <f>F5</f>
        <v>20</v>
      </c>
      <c r="H5" s="10">
        <f>IF(ISERROR(VLOOKUP(A5,Commande!$A$2:$D$24,4,FALSE)),0,VLOOKUP(A5,Commande!$A$2:$D$24,4,FALSE))</f>
        <v>0</v>
      </c>
      <c r="I5" s="37">
        <f t="shared" si="0"/>
        <v>20</v>
      </c>
    </row>
    <row r="6" spans="1:12">
      <c r="A6" s="10" t="s">
        <v>51</v>
      </c>
      <c r="B6" s="62" t="s">
        <v>65</v>
      </c>
      <c r="C6" s="62" t="s">
        <v>78</v>
      </c>
      <c r="D6" s="62" t="s">
        <v>72</v>
      </c>
      <c r="E6" s="28">
        <v>0</v>
      </c>
      <c r="F6" s="30" t="s">
        <v>67</v>
      </c>
      <c r="G6" s="30" t="str">
        <f>F6</f>
        <v>20</v>
      </c>
      <c r="H6" s="10">
        <f>IF(ISERROR(VLOOKUP(A6,Commande!$A$2:$D$24,4,FALSE)),0,VLOOKUP(A6,Commande!$A$2:$D$24,4,FALSE))</f>
        <v>0</v>
      </c>
      <c r="I6" s="37">
        <f t="shared" si="0"/>
        <v>20</v>
      </c>
    </row>
    <row r="7" spans="1:12">
      <c r="A7" s="10" t="s">
        <v>50</v>
      </c>
      <c r="B7" s="62" t="s">
        <v>65</v>
      </c>
      <c r="C7" s="62" t="s">
        <v>77</v>
      </c>
      <c r="D7" s="62" t="s">
        <v>72</v>
      </c>
      <c r="E7" s="28">
        <v>0</v>
      </c>
      <c r="F7" s="30" t="s">
        <v>67</v>
      </c>
      <c r="G7" s="30" t="str">
        <f>F7</f>
        <v>20</v>
      </c>
      <c r="H7" s="10">
        <f>IF(ISERROR(VLOOKUP(A7,Commande!$A$2:$D$24,4,FALSE)),0,VLOOKUP(A7,Commande!$A$2:$D$24,4,FALSE))</f>
        <v>0</v>
      </c>
      <c r="I7" s="37">
        <f t="shared" si="0"/>
        <v>20</v>
      </c>
    </row>
    <row r="8" spans="1:12">
      <c r="A8" s="10" t="s">
        <v>52</v>
      </c>
      <c r="B8" s="62" t="s">
        <v>65</v>
      </c>
      <c r="C8" s="62" t="s">
        <v>76</v>
      </c>
      <c r="D8" s="62" t="s">
        <v>72</v>
      </c>
      <c r="E8" s="28">
        <v>0</v>
      </c>
      <c r="F8" s="30" t="s">
        <v>67</v>
      </c>
      <c r="G8" s="30" t="str">
        <f>F8</f>
        <v>20</v>
      </c>
      <c r="H8" s="10">
        <f>IF(ISERROR(VLOOKUP(A8,Commande!$A$2:$D$24,4,FALSE)),0,VLOOKUP(A8,Commande!$A$2:$D$24,4,FALSE))</f>
        <v>0</v>
      </c>
      <c r="I8" s="37">
        <f t="shared" si="0"/>
        <v>20</v>
      </c>
    </row>
    <row r="9" spans="1:12">
      <c r="A9" s="10" t="s">
        <v>53</v>
      </c>
      <c r="B9" s="62" t="s">
        <v>79</v>
      </c>
      <c r="C9" s="62" t="s">
        <v>80</v>
      </c>
      <c r="D9" s="62" t="s">
        <v>81</v>
      </c>
      <c r="E9" s="28">
        <v>0</v>
      </c>
      <c r="F9" s="30" t="s">
        <v>67</v>
      </c>
      <c r="G9" s="30" t="str">
        <f>F9</f>
        <v>20</v>
      </c>
      <c r="H9" s="10">
        <f>IF(ISERROR(VLOOKUP(A9,Commande!$A$2:$D$24,4,FALSE)),0,VLOOKUP(A9,Commande!$A$2:$D$24,4,FALSE))</f>
        <v>0</v>
      </c>
      <c r="I9" s="37">
        <f t="shared" si="0"/>
        <v>20</v>
      </c>
    </row>
    <row r="10" spans="1:12">
      <c r="A10" s="10" t="s">
        <v>54</v>
      </c>
      <c r="B10" s="62" t="s">
        <v>79</v>
      </c>
      <c r="C10" s="62" t="s">
        <v>82</v>
      </c>
      <c r="D10" s="62" t="s">
        <v>81</v>
      </c>
      <c r="E10" s="28">
        <v>0</v>
      </c>
      <c r="F10" s="30" t="s">
        <v>67</v>
      </c>
      <c r="G10" s="30" t="str">
        <f>F10</f>
        <v>20</v>
      </c>
      <c r="H10" s="10">
        <f>IF(ISERROR(VLOOKUP(A10,Commande!$A$2:$D$24,4,FALSE)),0,VLOOKUP(A10,Commande!$A$2:$D$24,4,FALSE))</f>
        <v>0</v>
      </c>
      <c r="I10" s="37">
        <f t="shared" si="0"/>
        <v>20</v>
      </c>
    </row>
    <row r="11" spans="1:12">
      <c r="A11" s="10" t="s">
        <v>55</v>
      </c>
      <c r="B11" s="62" t="s">
        <v>79</v>
      </c>
      <c r="C11" s="62" t="s">
        <v>83</v>
      </c>
      <c r="D11" s="62" t="s">
        <v>81</v>
      </c>
      <c r="E11" s="28">
        <v>0</v>
      </c>
      <c r="F11" s="30" t="s">
        <v>67</v>
      </c>
      <c r="G11" s="30" t="str">
        <f>F11</f>
        <v>20</v>
      </c>
      <c r="H11" s="10">
        <f>IF(ISERROR(VLOOKUP(A11,Commande!$A$2:$D$24,4,FALSE)),0,VLOOKUP(A11,Commande!$A$2:$D$24,4,FALSE))</f>
        <v>0</v>
      </c>
      <c r="I11" s="37">
        <f t="shared" si="0"/>
        <v>20</v>
      </c>
    </row>
    <row r="12" spans="1:12">
      <c r="A12" s="10" t="s">
        <v>56</v>
      </c>
      <c r="B12" s="62" t="s">
        <v>79</v>
      </c>
      <c r="C12" s="62" t="s">
        <v>84</v>
      </c>
      <c r="D12" s="62" t="s">
        <v>81</v>
      </c>
      <c r="E12" s="28">
        <v>0</v>
      </c>
      <c r="F12" s="30" t="s">
        <v>67</v>
      </c>
      <c r="G12" s="30" t="str">
        <f>F12</f>
        <v>20</v>
      </c>
      <c r="H12" s="10">
        <f>IF(ISERROR(VLOOKUP(A12,Commande!$A$2:$D$24,4,FALSE)),0,VLOOKUP(A12,Commande!$A$2:$D$24,4,FALSE))</f>
        <v>0</v>
      </c>
      <c r="I12" s="37">
        <f t="shared" si="0"/>
        <v>20</v>
      </c>
    </row>
    <row r="13" spans="1:12">
      <c r="A13" s="10" t="s">
        <v>58</v>
      </c>
      <c r="B13" s="62" t="s">
        <v>79</v>
      </c>
      <c r="C13" s="62" t="s">
        <v>87</v>
      </c>
      <c r="D13" s="62" t="s">
        <v>81</v>
      </c>
      <c r="E13" s="28">
        <v>0</v>
      </c>
      <c r="F13" s="30">
        <v>20</v>
      </c>
      <c r="G13" s="30">
        <f>F13</f>
        <v>20</v>
      </c>
      <c r="H13" s="10">
        <f>IF(ISERROR(VLOOKUP(A13,Commande!$A$2:$D$24,4,FALSE)),0,VLOOKUP(A13,Commande!$A$2:$D$24,4,FALSE))</f>
        <v>0</v>
      </c>
      <c r="I13" s="37">
        <f t="shared" si="0"/>
        <v>20</v>
      </c>
    </row>
    <row r="14" spans="1:12">
      <c r="A14" s="10" t="s">
        <v>59</v>
      </c>
      <c r="B14" s="62" t="s">
        <v>79</v>
      </c>
      <c r="C14" s="62" t="s">
        <v>86</v>
      </c>
      <c r="D14" s="62" t="s">
        <v>81</v>
      </c>
      <c r="E14" s="28">
        <v>0</v>
      </c>
      <c r="F14" s="30">
        <v>20</v>
      </c>
      <c r="G14" s="30">
        <f>F14</f>
        <v>20</v>
      </c>
      <c r="H14" s="10">
        <f>IF(ISERROR(VLOOKUP(A14,Commande!$A$2:$D$24,4,FALSE)),0,VLOOKUP(A14,Commande!$A$2:$D$24,4,FALSE))</f>
        <v>0</v>
      </c>
      <c r="I14" s="37">
        <f t="shared" si="0"/>
        <v>20</v>
      </c>
    </row>
    <row r="15" spans="1:12">
      <c r="A15" s="10" t="s">
        <v>57</v>
      </c>
      <c r="B15" s="62" t="s">
        <v>79</v>
      </c>
      <c r="C15" s="62" t="s">
        <v>85</v>
      </c>
      <c r="D15" s="62" t="s">
        <v>81</v>
      </c>
      <c r="E15" s="28">
        <v>0</v>
      </c>
      <c r="F15" s="30">
        <v>20</v>
      </c>
      <c r="G15" s="30">
        <f>F15</f>
        <v>20</v>
      </c>
      <c r="H15" s="10">
        <f>IF(ISERROR(VLOOKUP(A15,Commande!$A$2:$D$24,4,FALSE)),0,VLOOKUP(A15,Commande!$A$2:$D$24,4,FALSE))</f>
        <v>0</v>
      </c>
      <c r="I15" s="37">
        <f t="shared" si="0"/>
        <v>20</v>
      </c>
    </row>
    <row r="16" spans="1:12">
      <c r="A16" s="10" t="s">
        <v>64</v>
      </c>
      <c r="B16" s="62" t="s">
        <v>61</v>
      </c>
      <c r="C16" s="62" t="s">
        <v>88</v>
      </c>
      <c r="D16" s="62" t="s">
        <v>89</v>
      </c>
      <c r="E16" s="28">
        <v>0</v>
      </c>
      <c r="F16" s="30" t="s">
        <v>67</v>
      </c>
      <c r="G16" s="30" t="str">
        <f>F16</f>
        <v>20</v>
      </c>
      <c r="H16" s="10">
        <f>IF(ISERROR(VLOOKUP(A16,Commande!$A$2:$D$24,4,FALSE)),0,VLOOKUP(A16,Commande!$A$2:$D$24,4,FALSE))</f>
        <v>0</v>
      </c>
      <c r="I16" s="37">
        <f t="shared" si="0"/>
        <v>20</v>
      </c>
    </row>
    <row r="17" spans="1:9">
      <c r="A17" s="10" t="s">
        <v>63</v>
      </c>
      <c r="B17" s="62" t="s">
        <v>61</v>
      </c>
      <c r="C17" s="62" t="s">
        <v>90</v>
      </c>
      <c r="D17" s="62" t="s">
        <v>89</v>
      </c>
      <c r="E17" s="28">
        <v>0</v>
      </c>
      <c r="F17" s="30" t="s">
        <v>67</v>
      </c>
      <c r="G17" s="30" t="str">
        <f>F17</f>
        <v>20</v>
      </c>
      <c r="H17" s="10">
        <f>IF(ISERROR(VLOOKUP(A17,Commande!$A$2:$D$24,4,FALSE)),0,VLOOKUP(A17,Commande!$A$2:$D$24,4,FALSE))</f>
        <v>0</v>
      </c>
      <c r="I17" s="37">
        <f t="shared" si="0"/>
        <v>20</v>
      </c>
    </row>
    <row r="18" spans="1:9">
      <c r="A18" s="10" t="s">
        <v>62</v>
      </c>
      <c r="B18" s="62" t="s">
        <v>61</v>
      </c>
      <c r="C18" s="62" t="s">
        <v>91</v>
      </c>
      <c r="D18" s="62" t="s">
        <v>89</v>
      </c>
      <c r="E18" s="28">
        <v>0</v>
      </c>
      <c r="F18" s="30" t="s">
        <v>67</v>
      </c>
      <c r="G18" s="30" t="str">
        <f>F18</f>
        <v>20</v>
      </c>
      <c r="H18" s="10">
        <f>IF(ISERROR(VLOOKUP(A18,Commande!$A$2:$D$24,4,FALSE)),0,VLOOKUP(A18,Commande!$A$2:$D$24,4,FALSE))</f>
        <v>0</v>
      </c>
      <c r="I18" s="37">
        <f t="shared" si="0"/>
        <v>20</v>
      </c>
    </row>
    <row r="19" spans="1:9">
      <c r="A19" s="10" t="s">
        <v>60</v>
      </c>
      <c r="B19" s="62" t="s">
        <v>61</v>
      </c>
      <c r="C19" s="62" t="s">
        <v>92</v>
      </c>
      <c r="D19" s="62" t="s">
        <v>89</v>
      </c>
      <c r="E19" s="28">
        <v>0</v>
      </c>
      <c r="F19" s="30">
        <v>20</v>
      </c>
      <c r="G19" s="30">
        <f>F19</f>
        <v>20</v>
      </c>
      <c r="H19" s="10">
        <f>IF(ISERROR(VLOOKUP(A19,Commande!$A$2:$D$24,4,FALSE)),0,VLOOKUP(A19,Commande!$A$2:$D$24,4,FALSE))</f>
        <v>0</v>
      </c>
      <c r="I19" s="37">
        <f t="shared" si="0"/>
        <v>20</v>
      </c>
    </row>
    <row r="20" spans="1:9">
      <c r="G20" s="30"/>
      <c r="I20" s="37"/>
    </row>
    <row r="21" spans="1:9">
      <c r="G21" s="30"/>
      <c r="I21" s="37"/>
    </row>
    <row r="22" spans="1:9">
      <c r="G22" s="30"/>
      <c r="I22" s="37"/>
    </row>
    <row r="23" spans="1:9">
      <c r="G23" s="30"/>
      <c r="I23" s="37"/>
    </row>
    <row r="24" spans="1:9">
      <c r="G24" s="30"/>
      <c r="I24" s="37"/>
    </row>
    <row r="25" spans="1:9">
      <c r="G25" s="30"/>
      <c r="I25" s="37"/>
    </row>
    <row r="26" spans="1:9">
      <c r="G26" s="30"/>
      <c r="I26" s="37"/>
    </row>
    <row r="27" spans="1:9">
      <c r="G27" s="30"/>
      <c r="I27" s="37"/>
    </row>
    <row r="28" spans="1:9">
      <c r="G28" s="30"/>
      <c r="I28" s="37"/>
    </row>
    <row r="29" spans="1:9">
      <c r="G29" s="30"/>
      <c r="I29" s="37"/>
    </row>
    <row r="30" spans="1:9">
      <c r="G30" s="30"/>
      <c r="I30" s="37"/>
    </row>
    <row r="31" spans="1:9">
      <c r="G31" s="30"/>
      <c r="I31" s="37"/>
    </row>
    <row r="32" spans="1:9">
      <c r="G32" s="30"/>
      <c r="I32" s="37"/>
    </row>
    <row r="33" spans="7:9">
      <c r="G33" s="30"/>
      <c r="I33" s="37"/>
    </row>
    <row r="34" spans="7:9">
      <c r="G34" s="30"/>
      <c r="I34" s="37"/>
    </row>
    <row r="35" spans="7:9">
      <c r="G35" s="30"/>
      <c r="I35" s="37"/>
    </row>
    <row r="36" spans="7:9">
      <c r="G36" s="30"/>
      <c r="I36" s="37"/>
    </row>
    <row r="37" spans="7:9">
      <c r="G37" s="30"/>
      <c r="I37" s="37"/>
    </row>
    <row r="38" spans="7:9">
      <c r="G38" s="30"/>
      <c r="I38" s="37"/>
    </row>
    <row r="39" spans="7:9">
      <c r="G39" s="30"/>
      <c r="I39" s="37"/>
    </row>
    <row r="40" spans="7:9">
      <c r="G40" s="30"/>
      <c r="I40" s="37"/>
    </row>
    <row r="41" spans="7:9">
      <c r="G41" s="30"/>
      <c r="I41" s="37"/>
    </row>
    <row r="42" spans="7:9">
      <c r="G42" s="30"/>
      <c r="I42" s="37"/>
    </row>
    <row r="43" spans="7:9">
      <c r="G43" s="30"/>
      <c r="I43" s="37"/>
    </row>
    <row r="44" spans="7:9">
      <c r="G44" s="30"/>
      <c r="I44" s="37"/>
    </row>
    <row r="45" spans="7:9">
      <c r="G45" s="30"/>
      <c r="I45" s="37"/>
    </row>
    <row r="46" spans="7:9">
      <c r="G46" s="30"/>
      <c r="I46" s="37"/>
    </row>
    <row r="47" spans="7:9">
      <c r="G47" s="30"/>
      <c r="I47" s="37"/>
    </row>
    <row r="48" spans="7:9">
      <c r="G48" s="30"/>
      <c r="I48" s="37"/>
    </row>
    <row r="49" spans="7:9">
      <c r="G49" s="30"/>
      <c r="I49" s="37"/>
    </row>
    <row r="50" spans="7:9">
      <c r="G50" s="30"/>
      <c r="I50" s="37"/>
    </row>
    <row r="51" spans="7:9">
      <c r="G51" s="30"/>
      <c r="I51" s="37"/>
    </row>
    <row r="52" spans="7:9">
      <c r="G52" s="30"/>
      <c r="I52" s="37"/>
    </row>
    <row r="53" spans="7:9">
      <c r="G53" s="30"/>
      <c r="I53" s="37"/>
    </row>
    <row r="54" spans="7:9">
      <c r="G54" s="30"/>
      <c r="I54" s="37"/>
    </row>
    <row r="55" spans="7:9">
      <c r="G55" s="30"/>
      <c r="I55" s="37"/>
    </row>
    <row r="56" spans="7:9">
      <c r="G56" s="30"/>
      <c r="I56" s="37"/>
    </row>
    <row r="57" spans="7:9">
      <c r="G57" s="30"/>
      <c r="I57" s="37"/>
    </row>
    <row r="58" spans="7:9">
      <c r="G58" s="30"/>
      <c r="I58" s="37"/>
    </row>
    <row r="59" spans="7:9">
      <c r="G59" s="30"/>
      <c r="I59" s="37"/>
    </row>
    <row r="60" spans="7:9">
      <c r="G60" s="30"/>
      <c r="I60" s="37"/>
    </row>
    <row r="61" spans="7:9">
      <c r="G61" s="30"/>
      <c r="I61" s="37"/>
    </row>
    <row r="62" spans="7:9">
      <c r="G62" s="30"/>
      <c r="I62" s="37"/>
    </row>
    <row r="63" spans="7:9">
      <c r="G63" s="30"/>
      <c r="I63" s="37"/>
    </row>
    <row r="64" spans="7:9">
      <c r="G64" s="30"/>
      <c r="I64" s="37"/>
    </row>
    <row r="65" spans="7:9">
      <c r="G65" s="30"/>
      <c r="I65" s="37"/>
    </row>
    <row r="66" spans="7:9">
      <c r="G66" s="30"/>
      <c r="I66" s="37"/>
    </row>
    <row r="67" spans="7:9">
      <c r="G67" s="30"/>
      <c r="I67" s="37"/>
    </row>
    <row r="68" spans="7:9">
      <c r="G68" s="30"/>
      <c r="I68" s="37"/>
    </row>
    <row r="69" spans="7:9">
      <c r="G69" s="30"/>
      <c r="I69" s="37"/>
    </row>
    <row r="70" spans="7:9">
      <c r="G70" s="30"/>
      <c r="I70" s="37"/>
    </row>
    <row r="71" spans="7:9">
      <c r="G71" s="30"/>
      <c r="I71" s="37"/>
    </row>
    <row r="72" spans="7:9">
      <c r="G72" s="30"/>
      <c r="I72" s="37"/>
    </row>
    <row r="73" spans="7:9">
      <c r="G73" s="30"/>
      <c r="I73" s="37"/>
    </row>
    <row r="74" spans="7:9">
      <c r="G74" s="30"/>
      <c r="I74" s="37"/>
    </row>
    <row r="75" spans="7:9">
      <c r="G75" s="30"/>
      <c r="I75" s="37"/>
    </row>
    <row r="76" spans="7:9">
      <c r="G76" s="30"/>
      <c r="I76" s="37"/>
    </row>
    <row r="77" spans="7:9">
      <c r="G77" s="30"/>
      <c r="I77" s="37"/>
    </row>
    <row r="78" spans="7:9">
      <c r="G78" s="30"/>
      <c r="I78" s="37"/>
    </row>
    <row r="79" spans="7:9">
      <c r="G79" s="30"/>
      <c r="I79" s="37"/>
    </row>
    <row r="80" spans="7:9">
      <c r="G80" s="30"/>
      <c r="I80" s="37"/>
    </row>
    <row r="81" spans="7:9">
      <c r="G81" s="30"/>
      <c r="I81" s="37"/>
    </row>
    <row r="82" spans="7:9">
      <c r="G82" s="30"/>
      <c r="I82" s="37"/>
    </row>
    <row r="83" spans="7:9">
      <c r="G83" s="30"/>
      <c r="I83" s="37"/>
    </row>
    <row r="84" spans="7:9">
      <c r="G84" s="30"/>
      <c r="I84" s="37"/>
    </row>
    <row r="85" spans="7:9">
      <c r="G85" s="30"/>
      <c r="I85" s="37"/>
    </row>
    <row r="86" spans="7:9">
      <c r="G86" s="30"/>
      <c r="I86" s="37"/>
    </row>
    <row r="87" spans="7:9">
      <c r="G87" s="30"/>
      <c r="I87" s="37"/>
    </row>
    <row r="88" spans="7:9">
      <c r="G88" s="30"/>
      <c r="I88" s="37"/>
    </row>
    <row r="89" spans="7:9">
      <c r="G89" s="30"/>
      <c r="I89" s="37"/>
    </row>
    <row r="90" spans="7:9">
      <c r="G90" s="30"/>
      <c r="I90" s="37"/>
    </row>
    <row r="91" spans="7:9">
      <c r="G91" s="30"/>
      <c r="I91" s="37"/>
    </row>
    <row r="92" spans="7:9">
      <c r="G92" s="30"/>
      <c r="I92" s="37"/>
    </row>
    <row r="93" spans="7:9">
      <c r="G93" s="30"/>
      <c r="I93" s="37"/>
    </row>
    <row r="94" spans="7:9">
      <c r="G94" s="30"/>
      <c r="I94" s="37"/>
    </row>
    <row r="95" spans="7:9">
      <c r="G95" s="30"/>
      <c r="I95" s="37"/>
    </row>
    <row r="96" spans="7:9">
      <c r="G96" s="30"/>
      <c r="I96" s="37"/>
    </row>
    <row r="97" spans="7:9">
      <c r="G97" s="30"/>
      <c r="I97" s="37"/>
    </row>
    <row r="98" spans="7:9">
      <c r="G98" s="30"/>
      <c r="I98" s="37"/>
    </row>
    <row r="99" spans="7:9">
      <c r="G99" s="30"/>
      <c r="I99" s="37"/>
    </row>
    <row r="100" spans="7:9">
      <c r="G100" s="30"/>
      <c r="I100" s="37"/>
    </row>
    <row r="101" spans="7:9">
      <c r="G101" s="30"/>
      <c r="I101" s="37"/>
    </row>
    <row r="102" spans="7:9">
      <c r="G102" s="30"/>
      <c r="I102" s="37"/>
    </row>
    <row r="103" spans="7:9">
      <c r="G103" s="30"/>
      <c r="I103" s="37"/>
    </row>
    <row r="104" spans="7:9">
      <c r="G104" s="30"/>
      <c r="I104" s="37"/>
    </row>
    <row r="105" spans="7:9">
      <c r="G105" s="30"/>
      <c r="I105" s="37"/>
    </row>
    <row r="106" spans="7:9">
      <c r="G106" s="30"/>
      <c r="I106" s="37"/>
    </row>
    <row r="107" spans="7:9">
      <c r="G107" s="30"/>
      <c r="I107" s="37"/>
    </row>
    <row r="108" spans="7:9">
      <c r="G108" s="30"/>
      <c r="I108" s="37"/>
    </row>
    <row r="109" spans="7:9">
      <c r="G109" s="30"/>
      <c r="I109" s="37"/>
    </row>
    <row r="110" spans="7:9">
      <c r="G110" s="30"/>
      <c r="I110" s="37"/>
    </row>
    <row r="111" spans="7:9">
      <c r="G111" s="30"/>
      <c r="I111" s="37"/>
    </row>
    <row r="112" spans="7:9">
      <c r="G112" s="30"/>
      <c r="I112" s="37"/>
    </row>
    <row r="113" spans="7:9">
      <c r="G113" s="30"/>
      <c r="I113" s="37"/>
    </row>
    <row r="114" spans="7:9">
      <c r="G114" s="30"/>
      <c r="I114" s="37"/>
    </row>
    <row r="115" spans="7:9">
      <c r="G115" s="30"/>
      <c r="I115" s="37"/>
    </row>
    <row r="116" spans="7:9">
      <c r="G116" s="30"/>
      <c r="I116" s="37"/>
    </row>
    <row r="117" spans="7:9">
      <c r="G117" s="30"/>
      <c r="I117" s="37"/>
    </row>
    <row r="118" spans="7:9">
      <c r="G118" s="30"/>
      <c r="I118" s="37"/>
    </row>
    <row r="119" spans="7:9">
      <c r="G119" s="30"/>
      <c r="I119" s="37"/>
    </row>
    <row r="120" spans="7:9">
      <c r="G120" s="30"/>
      <c r="I120" s="37"/>
    </row>
    <row r="121" spans="7:9">
      <c r="G121" s="30"/>
      <c r="I121" s="37"/>
    </row>
    <row r="122" spans="7:9">
      <c r="G122" s="30"/>
      <c r="I122" s="37"/>
    </row>
    <row r="123" spans="7:9">
      <c r="G123" s="30"/>
      <c r="I123" s="37"/>
    </row>
    <row r="124" spans="7:9">
      <c r="G124" s="30"/>
      <c r="I124" s="37"/>
    </row>
  </sheetData>
  <sortState ref="A2:H19">
    <sortCondition ref="A2"/>
  </sortState>
  <phoneticPr fontId="1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rgb="FF0000FF"/>
  </sheetPr>
  <dimension ref="A1:F30"/>
  <sheetViews>
    <sheetView view="pageLayout" workbookViewId="0">
      <selection activeCell="F4" sqref="F4"/>
    </sheetView>
  </sheetViews>
  <sheetFormatPr baseColWidth="10" defaultColWidth="23.6640625" defaultRowHeight="25.5" customHeight="1" x14ac:dyDescent="0"/>
  <cols>
    <col min="1" max="1" width="8.6640625" style="13" customWidth="1"/>
    <col min="2" max="2" width="15.83203125" style="13" customWidth="1"/>
    <col min="3" max="3" width="36.1640625" style="13" customWidth="1"/>
    <col min="4" max="4" width="7.6640625" style="13" customWidth="1"/>
    <col min="5" max="5" width="10.83203125" style="23" customWidth="1"/>
    <col min="6" max="6" width="17.5" style="26" customWidth="1"/>
    <col min="7" max="16384" width="23.6640625" style="14"/>
  </cols>
  <sheetData>
    <row r="1" spans="1:6" ht="25.5" customHeight="1">
      <c r="A1" s="111" t="s">
        <v>44</v>
      </c>
      <c r="B1" s="112"/>
      <c r="C1" s="112"/>
      <c r="D1" s="112"/>
      <c r="E1" s="112"/>
      <c r="F1" s="113"/>
    </row>
    <row r="2" spans="1:6" ht="25.5" customHeight="1" thickBot="1">
      <c r="A2" s="121">
        <f ca="1">Commande!J1</f>
        <v>42222</v>
      </c>
      <c r="B2" s="122"/>
      <c r="C2" s="122"/>
      <c r="D2" s="123">
        <f>Commande!J4</f>
        <v>42222.015798611108</v>
      </c>
      <c r="E2" s="123"/>
      <c r="F2" s="124"/>
    </row>
    <row r="3" spans="1:6" ht="25.5" customHeight="1" thickBot="1">
      <c r="A3" s="64" t="s">
        <v>74</v>
      </c>
      <c r="B3" s="65" t="s">
        <v>46</v>
      </c>
      <c r="C3" s="65" t="s">
        <v>35</v>
      </c>
      <c r="D3" s="66" t="s">
        <v>7</v>
      </c>
      <c r="E3" s="67" t="s">
        <v>6</v>
      </c>
      <c r="F3" s="68" t="s">
        <v>0</v>
      </c>
    </row>
    <row r="4" spans="1:6" ht="22.5" customHeight="1">
      <c r="A4" s="15" t="str">
        <f>IF(Commande!A2&lt;&gt;"",Commande!A2,"")</f>
        <v/>
      </c>
      <c r="B4" s="61" t="str">
        <f>IF(Commande!A2&lt;&gt;"",Commande!B2,"")</f>
        <v/>
      </c>
      <c r="C4" s="61" t="str">
        <f>IF(Commande!A2&lt;&gt;"",Commande!C2,"")</f>
        <v/>
      </c>
      <c r="D4" s="16" t="str">
        <f>IF(Commande!D2&lt;&gt;"",Commande!D2,"")</f>
        <v/>
      </c>
      <c r="E4" s="71" t="str">
        <f>IF(A4="","",VLOOKUP(A4,Articles!$A$2:$F$30,5,FALSE))</f>
        <v/>
      </c>
      <c r="F4" s="71" t="str">
        <f>IF(Commande!A2&lt;&gt;"",Commande!E2,"")</f>
        <v/>
      </c>
    </row>
    <row r="5" spans="1:6" ht="22.5" customHeight="1">
      <c r="A5" s="15" t="str">
        <f>IF(Commande!A3&lt;&gt;"",Commande!A3,"")</f>
        <v/>
      </c>
      <c r="B5" s="61" t="str">
        <f>IF(Commande!A3&lt;&gt;"",Commande!B3,"")</f>
        <v/>
      </c>
      <c r="C5" s="61" t="str">
        <f>IF(Commande!A3&lt;&gt;"",Commande!C3,"")</f>
        <v/>
      </c>
      <c r="D5" s="16" t="str">
        <f>IF(Commande!D3&lt;&gt;"",Commande!D3,"")</f>
        <v/>
      </c>
      <c r="E5" s="71" t="str">
        <f>IF(A5="","",VLOOKUP(A5,Articles!$A$2:$F$30,5,FALSE))</f>
        <v/>
      </c>
      <c r="F5" s="71" t="str">
        <f>IF(Commande!A3&lt;&gt;"",Commande!E3,"")</f>
        <v/>
      </c>
    </row>
    <row r="6" spans="1:6" ht="22.5" customHeight="1">
      <c r="A6" s="15" t="str">
        <f>IF(Commande!A4&lt;&gt;"",Commande!A4,"")</f>
        <v/>
      </c>
      <c r="B6" s="61" t="str">
        <f>IF(Commande!A4&lt;&gt;"",Commande!B4,"")</f>
        <v/>
      </c>
      <c r="C6" s="61" t="str">
        <f>IF(Commande!A4&lt;&gt;"",Commande!C4,"")</f>
        <v/>
      </c>
      <c r="D6" s="16" t="str">
        <f>IF(Commande!D4&lt;&gt;"",Commande!D4,"")</f>
        <v/>
      </c>
      <c r="E6" s="71" t="str">
        <f>IF(A6="","",VLOOKUP(A6,Articles!$A$2:$F$30,5,FALSE))</f>
        <v/>
      </c>
      <c r="F6" s="71" t="str">
        <f>IF(Commande!A4&lt;&gt;"",Commande!E4,"")</f>
        <v/>
      </c>
    </row>
    <row r="7" spans="1:6" ht="22.5" customHeight="1">
      <c r="A7" s="15" t="str">
        <f>IF(Commande!A5&lt;&gt;"",Commande!A5,"")</f>
        <v/>
      </c>
      <c r="B7" s="61" t="str">
        <f>IF(Commande!A5&lt;&gt;"",Commande!B5,"")</f>
        <v/>
      </c>
      <c r="C7" s="61" t="str">
        <f>IF(Commande!A5&lt;&gt;"",Commande!C5,"")</f>
        <v/>
      </c>
      <c r="D7" s="16" t="str">
        <f>IF(Commande!D5&lt;&gt;"",Commande!D5,"")</f>
        <v/>
      </c>
      <c r="E7" s="71" t="str">
        <f>IF(A7="","",VLOOKUP(A7,Articles!$A$2:$F$30,5,FALSE))</f>
        <v/>
      </c>
      <c r="F7" s="71" t="str">
        <f>IF(Commande!A5&lt;&gt;"",Commande!E5,"")</f>
        <v/>
      </c>
    </row>
    <row r="8" spans="1:6" ht="22.5" customHeight="1">
      <c r="A8" s="15" t="str">
        <f>IF(Commande!A6&lt;&gt;"",Commande!A6,"")</f>
        <v/>
      </c>
      <c r="B8" s="61" t="str">
        <f>IF(Commande!A6&lt;&gt;"",Commande!B6,"")</f>
        <v/>
      </c>
      <c r="C8" s="61" t="str">
        <f>IF(Commande!A6&lt;&gt;"",Commande!C6,"")</f>
        <v/>
      </c>
      <c r="D8" s="16" t="str">
        <f>IF(Commande!D6&lt;&gt;"",Commande!D6,"")</f>
        <v/>
      </c>
      <c r="E8" s="71" t="str">
        <f>IF(A8="","",VLOOKUP(A8,Articles!$A$2:$F$30,5,FALSE))</f>
        <v/>
      </c>
      <c r="F8" s="71" t="str">
        <f>IF(Commande!A6&lt;&gt;"",Commande!E6,"")</f>
        <v/>
      </c>
    </row>
    <row r="9" spans="1:6" ht="22.5" customHeight="1">
      <c r="A9" s="15" t="str">
        <f>IF(Commande!A7&lt;&gt;"",Commande!A7,"")</f>
        <v/>
      </c>
      <c r="B9" s="61" t="str">
        <f>IF(Commande!A7&lt;&gt;"",Commande!B7,"")</f>
        <v/>
      </c>
      <c r="C9" s="61" t="str">
        <f>IF(Commande!A7&lt;&gt;"",Commande!C7,"")</f>
        <v/>
      </c>
      <c r="D9" s="16" t="str">
        <f>IF(Commande!D7&lt;&gt;"",Commande!D7,"")</f>
        <v/>
      </c>
      <c r="E9" s="71" t="str">
        <f>IF(A9="","",VLOOKUP(A9,Articles!$A$2:$F$30,5,FALSE))</f>
        <v/>
      </c>
      <c r="F9" s="71" t="str">
        <f>IF(Commande!A7&lt;&gt;"",Commande!E7,"")</f>
        <v/>
      </c>
    </row>
    <row r="10" spans="1:6" ht="22.5" customHeight="1">
      <c r="A10" s="15" t="str">
        <f>IF(Commande!A8&lt;&gt;"",Commande!A8,"")</f>
        <v/>
      </c>
      <c r="B10" s="61" t="str">
        <f>IF(Commande!A8&lt;&gt;"",Commande!B8,"")</f>
        <v/>
      </c>
      <c r="C10" s="61" t="str">
        <f>IF(Commande!A8&lt;&gt;"",Commande!C8,"")</f>
        <v/>
      </c>
      <c r="D10" s="16" t="str">
        <f>IF(Commande!D8&lt;&gt;"",Commande!D8,"")</f>
        <v/>
      </c>
      <c r="E10" s="71" t="str">
        <f>IF(A10="","",VLOOKUP(A10,Articles!$A$2:$F$30,5,FALSE))</f>
        <v/>
      </c>
      <c r="F10" s="71" t="str">
        <f>IF(Commande!A8&lt;&gt;"",Commande!E8,"")</f>
        <v/>
      </c>
    </row>
    <row r="11" spans="1:6" ht="22.5" customHeight="1">
      <c r="A11" s="15" t="str">
        <f>IF(Commande!A9&lt;&gt;"",Commande!A9,"")</f>
        <v/>
      </c>
      <c r="B11" s="61" t="str">
        <f>IF(Commande!A9&lt;&gt;"",Commande!B9,"")</f>
        <v/>
      </c>
      <c r="C11" s="61" t="str">
        <f>IF(Commande!A9&lt;&gt;"",Commande!C9,"")</f>
        <v/>
      </c>
      <c r="D11" s="16" t="str">
        <f>IF(Commande!D9&lt;&gt;"",Commande!D9,"")</f>
        <v/>
      </c>
      <c r="E11" s="71" t="str">
        <f>IF(A11="","",VLOOKUP(A11,Articles!$A$2:$F$30,5,FALSE))</f>
        <v/>
      </c>
      <c r="F11" s="71" t="str">
        <f>IF(Commande!A9&lt;&gt;"",Commande!E9,"")</f>
        <v/>
      </c>
    </row>
    <row r="12" spans="1:6" ht="22.5" customHeight="1">
      <c r="A12" s="15" t="str">
        <f>IF(Commande!A10&lt;&gt;"",Commande!A10,"")</f>
        <v/>
      </c>
      <c r="B12" s="61" t="str">
        <f>IF(Commande!A10&lt;&gt;"",Commande!B10,"")</f>
        <v/>
      </c>
      <c r="C12" s="61" t="str">
        <f>IF(Commande!A10&lt;&gt;"",Commande!C10,"")</f>
        <v/>
      </c>
      <c r="D12" s="16" t="str">
        <f>IF(Commande!D10&lt;&gt;"",Commande!D10,"")</f>
        <v/>
      </c>
      <c r="E12" s="71" t="str">
        <f>IF(A12="","",VLOOKUP(A12,Articles!$A$2:$F$30,5,FALSE))</f>
        <v/>
      </c>
      <c r="F12" s="71" t="str">
        <f>IF(Commande!A10&lt;&gt;"",Commande!E10,"")</f>
        <v/>
      </c>
    </row>
    <row r="13" spans="1:6" ht="22.5" customHeight="1">
      <c r="A13" s="15" t="str">
        <f>IF(Commande!A11&lt;&gt;"",Commande!A11,"")</f>
        <v/>
      </c>
      <c r="B13" s="61" t="str">
        <f>IF(Commande!A11&lt;&gt;"",Commande!B11,"")</f>
        <v/>
      </c>
      <c r="C13" s="61" t="str">
        <f>IF(Commande!A11&lt;&gt;"",Commande!C11,"")</f>
        <v/>
      </c>
      <c r="D13" s="16" t="str">
        <f>IF(Commande!D11&lt;&gt;"",Commande!D11,"")</f>
        <v/>
      </c>
      <c r="E13" s="71" t="str">
        <f>IF(A13="","",VLOOKUP(A13,Articles!$A$2:$F$30,5,FALSE))</f>
        <v/>
      </c>
      <c r="F13" s="71" t="str">
        <f>IF(Commande!A11&lt;&gt;"",Commande!E11,"")</f>
        <v/>
      </c>
    </row>
    <row r="14" spans="1:6" ht="22.5" customHeight="1">
      <c r="A14" s="15" t="str">
        <f>IF(Commande!A12&lt;&gt;"",Commande!A12,"")</f>
        <v/>
      </c>
      <c r="B14" s="61" t="str">
        <f>IF(Commande!A12&lt;&gt;"",Commande!B12,"")</f>
        <v/>
      </c>
      <c r="C14" s="61" t="str">
        <f>IF(Commande!A12&lt;&gt;"",Commande!C12,"")</f>
        <v/>
      </c>
      <c r="D14" s="16" t="str">
        <f>IF(Commande!D12&lt;&gt;"",Commande!D12,"")</f>
        <v/>
      </c>
      <c r="E14" s="71" t="str">
        <f>IF(A14="","",VLOOKUP(A14,Articles!$A$2:$F$30,5,FALSE))</f>
        <v/>
      </c>
      <c r="F14" s="71" t="str">
        <f>IF(Commande!A12&lt;&gt;"",Commande!E12,"")</f>
        <v/>
      </c>
    </row>
    <row r="15" spans="1:6" ht="22.5" customHeight="1">
      <c r="A15" s="15" t="str">
        <f>IF(Commande!A13&lt;&gt;"",Commande!A13,"")</f>
        <v/>
      </c>
      <c r="B15" s="61" t="str">
        <f>IF(Commande!A13&lt;&gt;"",Commande!B13,"")</f>
        <v/>
      </c>
      <c r="C15" s="61" t="str">
        <f>IF(Commande!A13&lt;&gt;"",Commande!C13,"")</f>
        <v/>
      </c>
      <c r="D15" s="16" t="str">
        <f>IF(Commande!D13&lt;&gt;"",Commande!D13,"")</f>
        <v/>
      </c>
      <c r="E15" s="71" t="str">
        <f>IF(A15="","",VLOOKUP(A15,Articles!$A$2:$F$30,5,FALSE))</f>
        <v/>
      </c>
      <c r="F15" s="71" t="str">
        <f>IF(Commande!A13&lt;&gt;"",Commande!E13,"")</f>
        <v/>
      </c>
    </row>
    <row r="16" spans="1:6" ht="22.5" customHeight="1">
      <c r="A16" s="15" t="str">
        <f>IF(Commande!A14&lt;&gt;"",Commande!A14,"")</f>
        <v/>
      </c>
      <c r="B16" s="61" t="str">
        <f>IF(Commande!A14&lt;&gt;"",Commande!B14,"")</f>
        <v/>
      </c>
      <c r="C16" s="61" t="str">
        <f>IF(Commande!A14&lt;&gt;"",Commande!C14,"")</f>
        <v/>
      </c>
      <c r="D16" s="16" t="str">
        <f>IF(Commande!D14&lt;&gt;"",Commande!D14,"")</f>
        <v/>
      </c>
      <c r="E16" s="71" t="str">
        <f>IF(A16="","",VLOOKUP(A16,Articles!$A$2:$F$30,5,FALSE))</f>
        <v/>
      </c>
      <c r="F16" s="71" t="str">
        <f>IF(Commande!A14&lt;&gt;"",Commande!E14,"")</f>
        <v/>
      </c>
    </row>
    <row r="17" spans="1:6" ht="22.5" customHeight="1">
      <c r="A17" s="15" t="str">
        <f>IF(Commande!A15&lt;&gt;"",Commande!A15,"")</f>
        <v/>
      </c>
      <c r="B17" s="61" t="str">
        <f>IF(Commande!A15&lt;&gt;"",Commande!B15,"")</f>
        <v/>
      </c>
      <c r="C17" s="61" t="str">
        <f>IF(Commande!A15&lt;&gt;"",Commande!C15,"")</f>
        <v/>
      </c>
      <c r="D17" s="16" t="str">
        <f>IF(Commande!D15&lt;&gt;"",Commande!D15,"")</f>
        <v/>
      </c>
      <c r="E17" s="71" t="str">
        <f>IF(A17="","",VLOOKUP(A17,Articles!$A$2:$F$30,5,FALSE))</f>
        <v/>
      </c>
      <c r="F17" s="71" t="str">
        <f>IF(Commande!A15&lt;&gt;"",Commande!E15,"")</f>
        <v/>
      </c>
    </row>
    <row r="18" spans="1:6" ht="22.5" customHeight="1">
      <c r="A18" s="15" t="str">
        <f>IF(Commande!A16&lt;&gt;"",Commande!A16,"")</f>
        <v/>
      </c>
      <c r="B18" s="61" t="str">
        <f>IF(Commande!A16&lt;&gt;"",Commande!B16,"")</f>
        <v/>
      </c>
      <c r="C18" s="61" t="str">
        <f>IF(Commande!A16&lt;&gt;"",Commande!C16,"")</f>
        <v/>
      </c>
      <c r="D18" s="16" t="str">
        <f>IF(Commande!D16&lt;&gt;"",Commande!D16,"")</f>
        <v/>
      </c>
      <c r="E18" s="71" t="str">
        <f>IF(A18="","",VLOOKUP(A18,Articles!$A$2:$F$30,5,FALSE))</f>
        <v/>
      </c>
      <c r="F18" s="71" t="str">
        <f>IF(Commande!A16&lt;&gt;"",Commande!E16,"")</f>
        <v/>
      </c>
    </row>
    <row r="19" spans="1:6" ht="22.5" customHeight="1">
      <c r="A19" s="15" t="str">
        <f>IF(Commande!A17&lt;&gt;"",Commande!A17,"")</f>
        <v/>
      </c>
      <c r="B19" s="61" t="str">
        <f>IF(Commande!A17&lt;&gt;"",Commande!B17,"")</f>
        <v/>
      </c>
      <c r="C19" s="61" t="str">
        <f>IF(Commande!A17&lt;&gt;"",Commande!C17,"")</f>
        <v/>
      </c>
      <c r="D19" s="16" t="str">
        <f>IF(Commande!D17&lt;&gt;"",Commande!D17,"")</f>
        <v/>
      </c>
      <c r="E19" s="71" t="str">
        <f>IF(A19="","",VLOOKUP(A19,Articles!$A$2:$F$30,5,FALSE))</f>
        <v/>
      </c>
      <c r="F19" s="71" t="str">
        <f>IF(Commande!A17&lt;&gt;"",Commande!E17,"")</f>
        <v/>
      </c>
    </row>
    <row r="20" spans="1:6" ht="22.5" customHeight="1">
      <c r="A20" s="15" t="str">
        <f>IF(Commande!A18&lt;&gt;"",Commande!A18,"")</f>
        <v/>
      </c>
      <c r="B20" s="61" t="str">
        <f>IF(Commande!A18&lt;&gt;"",Commande!B18,"")</f>
        <v/>
      </c>
      <c r="C20" s="61" t="str">
        <f>IF(Commande!A18&lt;&gt;"",Commande!C18,"")</f>
        <v/>
      </c>
      <c r="D20" s="16" t="str">
        <f>IF(Commande!D18&lt;&gt;"",Commande!D18,"")</f>
        <v/>
      </c>
      <c r="E20" s="71" t="str">
        <f>IF(A20="","",VLOOKUP(A20,Articles!$A$2:$F$30,5,FALSE))</f>
        <v/>
      </c>
      <c r="F20" s="71" t="str">
        <f>IF(Commande!A18&lt;&gt;"",Commande!E18,"")</f>
        <v/>
      </c>
    </row>
    <row r="21" spans="1:6" ht="22.5" customHeight="1">
      <c r="A21" s="15" t="str">
        <f>IF(Commande!A19&lt;&gt;"",Commande!A19,"")</f>
        <v/>
      </c>
      <c r="B21" s="61" t="str">
        <f>IF(Commande!A19&lt;&gt;"",Commande!B19,"")</f>
        <v/>
      </c>
      <c r="C21" s="61" t="str">
        <f>IF(Commande!A19&lt;&gt;"",Commande!C19,"")</f>
        <v/>
      </c>
      <c r="D21" s="16" t="str">
        <f>IF(Commande!D19&lt;&gt;"",Commande!D19,"")</f>
        <v/>
      </c>
      <c r="E21" s="71" t="str">
        <f>IF(A21="","",VLOOKUP(A21,Articles!$A$2:$F$30,5,FALSE))</f>
        <v/>
      </c>
      <c r="F21" s="71" t="str">
        <f>IF(Commande!A19&lt;&gt;"",Commande!E19,"")</f>
        <v/>
      </c>
    </row>
    <row r="22" spans="1:6" ht="22.5" customHeight="1">
      <c r="A22" s="15" t="str">
        <f>IF(Commande!A20&lt;&gt;"",Commande!A20,"")</f>
        <v/>
      </c>
      <c r="B22" s="61" t="str">
        <f>IF(Commande!A20&lt;&gt;"",Commande!B20,"")</f>
        <v/>
      </c>
      <c r="C22" s="61" t="str">
        <f>IF(Commande!A20&lt;&gt;"",Commande!C20,"")</f>
        <v/>
      </c>
      <c r="D22" s="16" t="str">
        <f>IF(Commande!D20&lt;&gt;"",Commande!D20,"")</f>
        <v/>
      </c>
      <c r="E22" s="71" t="str">
        <f>IF(A22="","",VLOOKUP(A22,Articles!$A$2:$F$30,5,FALSE))</f>
        <v/>
      </c>
      <c r="F22" s="71" t="str">
        <f>IF(Commande!A20&lt;&gt;"",Commande!E20,"")</f>
        <v/>
      </c>
    </row>
    <row r="23" spans="1:6" ht="22.5" customHeight="1">
      <c r="A23" s="15" t="str">
        <f>IF(Commande!A21&lt;&gt;"",Commande!A21,"")</f>
        <v/>
      </c>
      <c r="B23" s="61" t="str">
        <f>IF(Commande!A21&lt;&gt;"",Commande!B21,"")</f>
        <v/>
      </c>
      <c r="C23" s="61" t="str">
        <f>IF(Commande!A21&lt;&gt;"",Commande!C21,"")</f>
        <v/>
      </c>
      <c r="D23" s="16" t="str">
        <f>IF(Commande!D21&lt;&gt;"",Commande!D21,"")</f>
        <v/>
      </c>
      <c r="E23" s="71" t="str">
        <f>IF(A23="","",VLOOKUP(A23,Articles!$A$2:$F$30,5,FALSE))</f>
        <v/>
      </c>
      <c r="F23" s="71" t="str">
        <f>IF(Commande!A21&lt;&gt;"",Commande!E21,"")</f>
        <v/>
      </c>
    </row>
    <row r="24" spans="1:6" ht="22.5" customHeight="1">
      <c r="A24" s="15" t="str">
        <f>IF(Commande!A22&lt;&gt;"",Commande!A22,"")</f>
        <v/>
      </c>
      <c r="B24" s="61" t="str">
        <f>IF(Commande!A22&lt;&gt;"",Commande!B22,"")</f>
        <v/>
      </c>
      <c r="C24" s="61" t="str">
        <f>IF(Commande!A22&lt;&gt;"",Commande!C22,"")</f>
        <v/>
      </c>
      <c r="D24" s="16" t="str">
        <f>IF(Commande!D22&lt;&gt;"",Commande!D22,"")</f>
        <v/>
      </c>
      <c r="E24" s="71" t="str">
        <f>IF(A24="","",VLOOKUP(A24,Articles!$A$2:$F$30,5,FALSE))</f>
        <v/>
      </c>
      <c r="F24" s="71" t="str">
        <f>IF(Commande!A22&lt;&gt;"",Commande!E22,"")</f>
        <v/>
      </c>
    </row>
    <row r="25" spans="1:6" ht="22.5" customHeight="1">
      <c r="A25" s="15" t="str">
        <f>IF(Commande!A23&lt;&gt;"",Commande!A23,"")</f>
        <v/>
      </c>
      <c r="B25" s="61" t="str">
        <f>IF(Commande!A23&lt;&gt;"",Commande!B23,"")</f>
        <v/>
      </c>
      <c r="C25" s="61" t="str">
        <f>IF(Commande!A23&lt;&gt;"",Commande!C23,"")</f>
        <v/>
      </c>
      <c r="D25" s="16" t="str">
        <f>IF(Commande!D23&lt;&gt;"",Commande!D23,"")</f>
        <v/>
      </c>
      <c r="E25" s="71" t="str">
        <f>IF(A25="","",VLOOKUP(A25,Articles!$A$2:$F$30,5,FALSE))</f>
        <v/>
      </c>
      <c r="F25" s="71" t="str">
        <f>IF(Commande!A23&lt;&gt;"",Commande!E23,"")</f>
        <v/>
      </c>
    </row>
    <row r="26" spans="1:6" ht="22.5" customHeight="1" thickBot="1">
      <c r="A26" s="15"/>
      <c r="B26" s="61" t="str">
        <f>IF(Commande!A24&lt;&gt;"",Commande!B24,"")</f>
        <v/>
      </c>
      <c r="C26" s="61" t="str">
        <f>IF(Commande!A24&lt;&gt;"",Commande!C24,"")</f>
        <v/>
      </c>
      <c r="D26" s="16" t="str">
        <f>IF(Commande!D24&lt;&gt;"",Commande!D24,"")</f>
        <v/>
      </c>
      <c r="E26" s="71" t="str">
        <f>IF(A26="","",VLOOKUP(A26,Articles!$A$2:$F$30,5,FALSE))</f>
        <v/>
      </c>
      <c r="F26" s="71" t="str">
        <f>IF(Commande!A24&lt;&gt;"",Commande!E24,"")</f>
        <v/>
      </c>
    </row>
    <row r="27" spans="1:6" ht="37.5" customHeight="1" thickBot="1">
      <c r="A27" s="114" t="s">
        <v>1</v>
      </c>
      <c r="B27" s="115"/>
      <c r="C27" s="115"/>
      <c r="D27" s="115"/>
      <c r="E27" s="116"/>
      <c r="F27" s="24" t="str">
        <f>Commande!G4</f>
        <v/>
      </c>
    </row>
    <row r="28" spans="1:6" ht="25.5" customHeight="1" thickBot="1">
      <c r="A28" s="117" t="s">
        <v>3</v>
      </c>
      <c r="B28" s="117"/>
      <c r="C28" s="117"/>
      <c r="D28" s="117"/>
      <c r="E28" s="118"/>
      <c r="F28" s="25">
        <f>Commande!G13</f>
        <v>0</v>
      </c>
    </row>
    <row r="29" spans="1:6" ht="25.5" customHeight="1" thickBot="1">
      <c r="A29" s="119" t="s">
        <v>4</v>
      </c>
      <c r="B29" s="119"/>
      <c r="C29" s="119"/>
      <c r="D29" s="119"/>
      <c r="E29" s="120"/>
      <c r="F29" s="69">
        <f>IF(Commande!G19&lt;0,Commande!G19,0)</f>
        <v>0</v>
      </c>
    </row>
    <row r="30" spans="1:6" ht="25.5" customHeight="1">
      <c r="A30" s="43" t="s">
        <v>42</v>
      </c>
      <c r="B30" s="43" t="str">
        <f>IF(Commande!G16="","",Commande!G16)</f>
        <v/>
      </c>
      <c r="C30" s="43"/>
      <c r="D30" s="13" t="s">
        <v>14</v>
      </c>
      <c r="E30" s="36"/>
    </row>
  </sheetData>
  <sheetProtection selectLockedCells="1"/>
  <mergeCells count="6">
    <mergeCell ref="A1:F1"/>
    <mergeCell ref="A27:E27"/>
    <mergeCell ref="A28:E28"/>
    <mergeCell ref="A29:E29"/>
    <mergeCell ref="A2:C2"/>
    <mergeCell ref="D2:F2"/>
  </mergeCells>
  <phoneticPr fontId="15" type="noConversion"/>
  <pageMargins left="0.25" right="0.25" top="0.75" bottom="0.75" header="0.3" footer="0.3"/>
  <pageSetup paperSize="9" orientation="portrait" horizontalDpi="360" verticalDpi="360"/>
  <headerFooter alignWithMargins="0">
    <oddHeader>&amp;C&amp;"-,Italique"&amp;12Animalerie
1 rue Bleue 75001 PARIS Tél: 01 01 01 01 01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 enableFormatConditionsCalculation="0"/>
  <dimension ref="A1:V31"/>
  <sheetViews>
    <sheetView tabSelected="1" workbookViewId="0">
      <pane ySplit="5" topLeftCell="A6" activePane="bottomLeft" state="frozen"/>
      <selection pane="bottomLeft" activeCell="F3" sqref="F3"/>
    </sheetView>
  </sheetViews>
  <sheetFormatPr baseColWidth="10" defaultRowHeight="14" x14ac:dyDescent="0"/>
  <cols>
    <col min="1" max="1" width="8.1640625" customWidth="1"/>
    <col min="3" max="3" width="10.83203125" style="19"/>
    <col min="4" max="5" width="10.83203125" style="20"/>
    <col min="6" max="6" width="16.5" customWidth="1"/>
    <col min="7" max="7" width="10.83203125" style="49"/>
    <col min="8" max="8" width="10.83203125" style="27"/>
    <col min="9" max="9" width="10.83203125" style="47"/>
    <col min="10" max="10" width="10.83203125" style="46"/>
    <col min="11" max="11" width="13.33203125" style="52" customWidth="1"/>
    <col min="12" max="12" width="14.1640625" style="20" customWidth="1"/>
    <col min="13" max="13" width="16.1640625" customWidth="1"/>
    <col min="14" max="14" width="9" style="55" customWidth="1"/>
    <col min="15" max="15" width="10.33203125" customWidth="1"/>
    <col min="16" max="16" width="9.83203125" style="55" customWidth="1"/>
  </cols>
  <sheetData>
    <row r="1" spans="1:22" ht="15" customHeight="1">
      <c r="A1" t="s">
        <v>10</v>
      </c>
      <c r="B1" t="s">
        <v>8</v>
      </c>
      <c r="C1" s="19" t="s">
        <v>9</v>
      </c>
      <c r="D1" s="20" t="s">
        <v>15</v>
      </c>
      <c r="E1" s="20" t="s">
        <v>20</v>
      </c>
      <c r="G1" s="48" t="s">
        <v>22</v>
      </c>
      <c r="H1" s="27" t="s">
        <v>21</v>
      </c>
      <c r="I1" s="47" t="s">
        <v>18</v>
      </c>
      <c r="J1" s="46" t="s">
        <v>19</v>
      </c>
      <c r="K1" s="53" t="s">
        <v>32</v>
      </c>
      <c r="L1" s="27" t="s">
        <v>12</v>
      </c>
      <c r="M1" s="51">
        <v>100</v>
      </c>
      <c r="V1" s="18">
        <f ca="1">TODAY()</f>
        <v>42222</v>
      </c>
    </row>
    <row r="2" spans="1:22" ht="2.25" customHeight="1" thickBot="1">
      <c r="A2">
        <f>COUNT(A1,A65000)</f>
        <v>0</v>
      </c>
      <c r="F2" t="s">
        <v>11</v>
      </c>
    </row>
    <row r="3" spans="1:22" ht="15" thickTop="1">
      <c r="A3">
        <v>1</v>
      </c>
      <c r="B3" s="18">
        <v>42222</v>
      </c>
      <c r="C3" s="19">
        <v>42222.013819444444</v>
      </c>
      <c r="D3" s="20">
        <v>10</v>
      </c>
      <c r="E3" s="20" t="s">
        <v>17</v>
      </c>
      <c r="F3" t="s">
        <v>11</v>
      </c>
      <c r="G3" s="49">
        <f>SUMPRODUCT(($B$3:$B$65000=B3)*$D$3:$D$65000)</f>
        <v>10</v>
      </c>
      <c r="H3" s="27">
        <f>SUMPRODUCT(($B$3:$B$65000=B3)*($E$3:$E$65000=Commande!$Q$2)*$D$3:$D$65000)</f>
        <v>10</v>
      </c>
      <c r="I3" s="47">
        <f>SUMPRODUCT(($B$3:$B$65000=B3)*($E$3:$E$65000=Commande!$Q$3)*$D$3:$D$65000)</f>
        <v>0</v>
      </c>
      <c r="J3" s="46">
        <f>SUMPRODUCT(($B$3:$B$65000=B3)*($E$3:$E$65000=Commande!$Q$4)*$D$3:$D$65000)</f>
        <v>0</v>
      </c>
      <c r="K3" s="52">
        <v>1000</v>
      </c>
      <c r="L3" s="125" t="s">
        <v>13</v>
      </c>
      <c r="M3" s="126">
        <f>SUMIF($E$3:$E$65000,Commande!$Q$2,$D$3:$D$65000)+$M$1-SUM($K$3:$K$65000)</f>
        <v>-890</v>
      </c>
    </row>
    <row r="4" spans="1:22">
      <c r="B4" s="18"/>
      <c r="L4" s="125"/>
      <c r="M4" s="127"/>
    </row>
    <row r="5" spans="1:22" ht="15" thickBot="1">
      <c r="B5" s="18"/>
      <c r="L5" s="125"/>
      <c r="M5" s="128"/>
    </row>
    <row r="6" spans="1:22" ht="15" thickTop="1">
      <c r="B6" s="18"/>
      <c r="O6" s="54"/>
    </row>
    <row r="7" spans="1:22">
      <c r="B7" s="18"/>
      <c r="O7" s="54"/>
    </row>
    <row r="8" spans="1:22">
      <c r="B8" s="18"/>
      <c r="O8" s="54"/>
    </row>
    <row r="9" spans="1:22">
      <c r="B9" s="18"/>
      <c r="O9" s="54"/>
    </row>
    <row r="10" spans="1:22">
      <c r="B10" s="18"/>
    </row>
    <row r="11" spans="1:22">
      <c r="B11" s="18"/>
      <c r="O11" s="20"/>
    </row>
    <row r="12" spans="1:22">
      <c r="B12" s="18"/>
    </row>
    <row r="13" spans="1:22">
      <c r="B13" s="18"/>
      <c r="O13" s="54"/>
    </row>
    <row r="14" spans="1:22">
      <c r="B14" s="18"/>
    </row>
    <row r="15" spans="1:22">
      <c r="B15" s="18"/>
      <c r="O15" s="54"/>
    </row>
    <row r="16" spans="1:22">
      <c r="B16" s="18"/>
      <c r="Q16" s="56"/>
    </row>
    <row r="17" spans="2:17">
      <c r="B17" s="18"/>
    </row>
    <row r="18" spans="2:17">
      <c r="B18" s="18"/>
      <c r="Q18" s="56"/>
    </row>
    <row r="19" spans="2:17">
      <c r="B19" s="18"/>
    </row>
    <row r="20" spans="2:17">
      <c r="B20" s="18"/>
      <c r="F20" s="29"/>
    </row>
    <row r="21" spans="2:17">
      <c r="B21" s="18"/>
      <c r="O21" s="54"/>
    </row>
    <row r="22" spans="2:17">
      <c r="B22" s="18"/>
    </row>
    <row r="23" spans="2:17">
      <c r="B23" s="18"/>
      <c r="E23" s="56"/>
      <c r="O23" s="54"/>
    </row>
    <row r="24" spans="2:17">
      <c r="B24" s="18"/>
    </row>
    <row r="25" spans="2:17">
      <c r="B25" s="18"/>
    </row>
    <row r="26" spans="2:17">
      <c r="B26" s="18"/>
    </row>
    <row r="27" spans="2:17">
      <c r="B27" s="18"/>
    </row>
    <row r="28" spans="2:17">
      <c r="B28" s="18"/>
    </row>
    <row r="29" spans="2:17">
      <c r="B29" s="18"/>
      <c r="F29" s="20"/>
    </row>
    <row r="30" spans="2:17">
      <c r="B30" s="18"/>
      <c r="O30" s="54"/>
    </row>
    <row r="31" spans="2:17">
      <c r="B31" s="18"/>
    </row>
  </sheetData>
  <mergeCells count="2">
    <mergeCell ref="L3:L5"/>
    <mergeCell ref="M3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Commande</vt:lpstr>
      <vt:lpstr>Articles</vt:lpstr>
      <vt:lpstr>Reçu</vt:lpstr>
      <vt:lpstr>Caisse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Vincent</cp:lastModifiedBy>
  <cp:lastPrinted>2014-05-11T16:55:10Z</cp:lastPrinted>
  <dcterms:created xsi:type="dcterms:W3CDTF">2009-07-12T14:21:39Z</dcterms:created>
  <dcterms:modified xsi:type="dcterms:W3CDTF">2015-08-05T22:22:46Z</dcterms:modified>
</cp:coreProperties>
</file>