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7650" yWindow="270" windowWidth="8940" windowHeight="7170" tabRatio="579"/>
  </bookViews>
  <sheets>
    <sheet name="FICHIER DE BASE" sheetId="1" r:id="rId1"/>
    <sheet name="MOTIF.X" sheetId="2" r:id="rId2"/>
    <sheet name="CODE REVENDEUR" sheetId="3" r:id="rId3"/>
    <sheet name="CATEGORIE" sheetId="4" r:id="rId4"/>
    <sheet name="Fiche suivi client" sheetId="5" r:id="rId5"/>
  </sheets>
  <functionGroups builtInGroupCount="17"/>
  <definedNames>
    <definedName name="_xlnm._FilterDatabase" localSheetId="0" hidden="1">'FICHIER DE BASE'!$A$1:$DN$169</definedName>
    <definedName name="BRITA">MOTIF.X!$A$12:$A$16</definedName>
    <definedName name="categorie">CATEGORIE!$A$2:$A$27</definedName>
    <definedName name="civilité">MOTIF.X!$E$2:$E$19</definedName>
    <definedName name="motif">MOTIF.X!$A$1:$A$7</definedName>
    <definedName name="revendeur">'CODE REVENDEUR'!$A$2:$A$191</definedName>
    <definedName name="revendeurs">'CODE REVENDEUR'!$A$2:$B$191</definedName>
  </definedNames>
  <calcPr calcId="145621"/>
</workbook>
</file>

<file path=xl/calcChain.xml><?xml version="1.0" encoding="utf-8"?>
<calcChain xmlns="http://schemas.openxmlformats.org/spreadsheetml/2006/main">
  <c r="X3" i="1" l="1"/>
  <c r="CC3" i="1"/>
  <c r="CP3" i="1"/>
  <c r="CQ3" i="1" s="1"/>
  <c r="CR3" i="1"/>
  <c r="DF3" i="1"/>
  <c r="DN4" i="1"/>
  <c r="X5" i="1"/>
  <c r="CC5" i="1"/>
  <c r="CP5" i="1"/>
  <c r="CQ5" i="1" s="1"/>
  <c r="CR5" i="1"/>
  <c r="DF5" i="1"/>
  <c r="X6" i="1"/>
  <c r="CC6" i="1"/>
  <c r="CP6" i="1"/>
  <c r="CQ6" i="1" s="1"/>
  <c r="CR6" i="1"/>
  <c r="DF6" i="1"/>
  <c r="X8" i="1"/>
  <c r="CC8" i="1"/>
  <c r="CP8" i="1"/>
  <c r="CQ8" i="1" s="1"/>
  <c r="CR8" i="1"/>
  <c r="DF8" i="1"/>
  <c r="X9" i="1"/>
  <c r="CC9" i="1"/>
  <c r="CP9" i="1"/>
  <c r="CQ9" i="1" s="1"/>
  <c r="CR9" i="1"/>
  <c r="X10" i="1"/>
  <c r="CC10" i="1"/>
  <c r="CP10" i="1"/>
  <c r="CQ10" i="1" s="1"/>
  <c r="CR10" i="1"/>
  <c r="DF10" i="1"/>
  <c r="X11" i="1"/>
  <c r="CC11" i="1"/>
  <c r="CP11" i="1"/>
  <c r="CQ11" i="1"/>
  <c r="CR11" i="1"/>
  <c r="DF11" i="1"/>
  <c r="X12" i="1"/>
  <c r="CC12" i="1"/>
  <c r="CP12" i="1"/>
  <c r="CQ12" i="1" s="1"/>
  <c r="CR12" i="1"/>
  <c r="DF12" i="1"/>
  <c r="X13" i="1"/>
  <c r="CC13" i="1"/>
  <c r="CP13" i="1"/>
  <c r="CQ13" i="1"/>
  <c r="CR13" i="1"/>
  <c r="DF13" i="1"/>
  <c r="X14" i="1"/>
  <c r="CC14" i="1"/>
  <c r="CP14" i="1"/>
  <c r="CQ14" i="1" s="1"/>
  <c r="CR14" i="1"/>
  <c r="DF14" i="1"/>
  <c r="X15" i="1"/>
  <c r="CC15" i="1"/>
  <c r="CP15" i="1"/>
  <c r="CQ15" i="1"/>
  <c r="CR15" i="1"/>
  <c r="DF15" i="1"/>
  <c r="X16" i="1"/>
  <c r="CC16" i="1"/>
  <c r="CP16" i="1"/>
  <c r="CQ16" i="1" s="1"/>
  <c r="CR16" i="1"/>
  <c r="DF16" i="1"/>
  <c r="X17" i="1"/>
  <c r="CC17" i="1"/>
  <c r="CP17" i="1"/>
  <c r="CQ17" i="1"/>
  <c r="CR17" i="1"/>
  <c r="DF17" i="1"/>
  <c r="X18" i="1"/>
  <c r="CC18" i="1"/>
  <c r="CP18" i="1"/>
  <c r="CQ18" i="1" s="1"/>
  <c r="CR18" i="1"/>
  <c r="DF18" i="1"/>
  <c r="X19" i="1"/>
  <c r="CC19" i="1"/>
  <c r="CP19" i="1"/>
  <c r="CQ19" i="1"/>
  <c r="CR19" i="1"/>
  <c r="DF19" i="1"/>
  <c r="X20" i="1"/>
  <c r="CC20" i="1"/>
  <c r="CP20" i="1"/>
  <c r="CQ20" i="1"/>
  <c r="CR20" i="1"/>
  <c r="DF20" i="1"/>
  <c r="X21" i="1"/>
  <c r="CC21" i="1"/>
  <c r="CP21" i="1"/>
  <c r="CQ21" i="1" s="1"/>
  <c r="CR21" i="1"/>
  <c r="DF21" i="1"/>
  <c r="X22" i="1"/>
  <c r="CC22" i="1"/>
  <c r="CP22" i="1"/>
  <c r="CQ22" i="1" s="1"/>
  <c r="CR22" i="1"/>
  <c r="DF22" i="1"/>
  <c r="X23" i="1"/>
  <c r="CC23" i="1"/>
  <c r="CP23" i="1"/>
  <c r="CQ23" i="1" s="1"/>
  <c r="CR23" i="1"/>
  <c r="DF23" i="1"/>
  <c r="X24" i="1"/>
  <c r="CC24" i="1"/>
  <c r="CP24" i="1"/>
  <c r="CQ24" i="1" s="1"/>
  <c r="CR24" i="1"/>
  <c r="X25" i="1"/>
  <c r="CC25" i="1"/>
  <c r="CP25" i="1"/>
  <c r="CQ25" i="1" s="1"/>
  <c r="CR25" i="1"/>
  <c r="DF25" i="1"/>
  <c r="X26" i="1"/>
  <c r="CC26" i="1"/>
  <c r="CP26" i="1"/>
  <c r="CQ26" i="1"/>
  <c r="CR26" i="1"/>
  <c r="DF26" i="1"/>
  <c r="X27" i="1"/>
  <c r="CC27" i="1"/>
  <c r="CP27" i="1"/>
  <c r="CQ27" i="1" s="1"/>
  <c r="CR27" i="1"/>
  <c r="DF27" i="1"/>
  <c r="X28" i="1"/>
  <c r="CC28" i="1"/>
  <c r="CP28" i="1"/>
  <c r="CQ28" i="1"/>
  <c r="CR28" i="1"/>
  <c r="DF28" i="1"/>
  <c r="X29" i="1"/>
  <c r="CC29" i="1"/>
  <c r="CP29" i="1"/>
  <c r="CQ29" i="1" s="1"/>
  <c r="CR29" i="1"/>
  <c r="DF29" i="1"/>
  <c r="X30" i="1"/>
  <c r="CC30" i="1"/>
  <c r="CP30" i="1"/>
  <c r="CQ30" i="1" s="1"/>
  <c r="CR30" i="1"/>
  <c r="DF30" i="1"/>
  <c r="X31" i="1"/>
  <c r="CC31" i="1"/>
  <c r="CP31" i="1"/>
  <c r="CQ31" i="1" s="1"/>
  <c r="CR31" i="1"/>
  <c r="DF31" i="1"/>
  <c r="X32" i="1"/>
  <c r="CC32" i="1"/>
  <c r="CP32" i="1"/>
  <c r="CQ32" i="1"/>
  <c r="CR32" i="1"/>
  <c r="DF32" i="1"/>
  <c r="X33" i="1"/>
  <c r="CC33" i="1"/>
  <c r="CP33" i="1"/>
  <c r="CQ33" i="1" s="1"/>
  <c r="CR33" i="1"/>
  <c r="DF33" i="1"/>
  <c r="X34" i="1"/>
  <c r="CC34" i="1"/>
  <c r="CP34" i="1"/>
  <c r="CQ34" i="1" s="1"/>
  <c r="CR34" i="1"/>
  <c r="DF34" i="1"/>
  <c r="X35" i="1"/>
  <c r="CC35" i="1"/>
  <c r="CP35" i="1"/>
  <c r="CQ35" i="1" s="1"/>
  <c r="CR35" i="1"/>
  <c r="DF35" i="1"/>
  <c r="X36" i="1"/>
  <c r="CC36" i="1"/>
  <c r="CP36" i="1"/>
  <c r="CQ36" i="1" s="1"/>
  <c r="DF36" i="1"/>
  <c r="CR36" i="1" l="1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B20" i="5"/>
  <c r="K19" i="5"/>
  <c r="B19" i="5"/>
  <c r="K18" i="5"/>
  <c r="B18" i="5"/>
  <c r="K17" i="5"/>
  <c r="K16" i="5"/>
  <c r="B16" i="5"/>
  <c r="K15" i="5"/>
  <c r="K14" i="5"/>
  <c r="C14" i="5"/>
  <c r="B14" i="5"/>
  <c r="K13" i="5"/>
  <c r="K12" i="5"/>
  <c r="K11" i="5"/>
  <c r="K10" i="5"/>
  <c r="G10" i="5"/>
  <c r="B10" i="5"/>
  <c r="K9" i="5"/>
  <c r="K8" i="5"/>
  <c r="G8" i="5"/>
  <c r="C8" i="5"/>
  <c r="K7" i="5"/>
  <c r="B7" i="5"/>
  <c r="K6" i="5"/>
  <c r="G6" i="5"/>
  <c r="B6" i="5"/>
  <c r="K5" i="5"/>
  <c r="K4" i="5"/>
  <c r="K3" i="5"/>
  <c r="K2" i="5"/>
  <c r="H2" i="5"/>
  <c r="G2" i="5"/>
  <c r="B8" i="5"/>
  <c r="N36" i="5" l="1"/>
  <c r="J52" i="5" s="1"/>
  <c r="N35" i="5"/>
  <c r="N34" i="5"/>
  <c r="J50" i="5" s="1"/>
  <c r="N33" i="5"/>
  <c r="J49" i="5" s="1"/>
  <c r="N32" i="5"/>
  <c r="J48" i="5" s="1"/>
  <c r="N31" i="5"/>
  <c r="J47" i="5" s="1"/>
  <c r="N30" i="5"/>
  <c r="J46" i="5" s="1"/>
  <c r="N29" i="5"/>
  <c r="J45" i="5" s="1"/>
  <c r="N28" i="5"/>
  <c r="J44" i="5" s="1"/>
  <c r="N27" i="5"/>
  <c r="J43" i="5" s="1"/>
  <c r="N26" i="5"/>
  <c r="J42" i="5" s="1"/>
  <c r="N25" i="5"/>
  <c r="N24" i="5"/>
  <c r="N23" i="5"/>
  <c r="N22" i="5"/>
  <c r="N20" i="5"/>
  <c r="N18" i="5"/>
  <c r="N16" i="5"/>
  <c r="N14" i="5"/>
  <c r="N12" i="5"/>
  <c r="N10" i="5"/>
  <c r="N8" i="5"/>
  <c r="N6" i="5"/>
  <c r="N4" i="5"/>
  <c r="N2" i="5"/>
  <c r="J51" i="5"/>
  <c r="P5" i="5"/>
  <c r="Q1" i="5"/>
  <c r="N37" i="5" l="1"/>
  <c r="G12" i="5" s="1"/>
  <c r="K1" i="5"/>
  <c r="G16" i="5" s="1"/>
  <c r="N1" i="5"/>
  <c r="G18" i="5" s="1"/>
  <c r="J41" i="5"/>
  <c r="G14" i="5" s="1"/>
  <c r="CP169" i="1" l="1"/>
  <c r="CR169" i="1" s="1"/>
  <c r="CC169" i="1"/>
  <c r="CP168" i="1"/>
  <c r="CR168" i="1" s="1"/>
  <c r="CC168" i="1"/>
  <c r="CP167" i="1"/>
  <c r="CR167" i="1" s="1"/>
  <c r="CC167" i="1"/>
  <c r="CP166" i="1"/>
  <c r="CR166" i="1" s="1"/>
  <c r="CC166" i="1"/>
  <c r="CP165" i="1"/>
  <c r="CR165" i="1" s="1"/>
  <c r="CC165" i="1"/>
  <c r="CP164" i="1"/>
  <c r="CR164" i="1" s="1"/>
  <c r="CC164" i="1"/>
  <c r="CP163" i="1"/>
  <c r="CR163" i="1" s="1"/>
  <c r="CC163" i="1"/>
  <c r="CP162" i="1"/>
  <c r="CR162" i="1" s="1"/>
  <c r="CC162" i="1"/>
  <c r="CP161" i="1"/>
  <c r="CR161" i="1" s="1"/>
  <c r="CC161" i="1"/>
  <c r="CP160" i="1"/>
  <c r="CR160" i="1" s="1"/>
  <c r="CC160" i="1"/>
  <c r="CP159" i="1"/>
  <c r="CR159" i="1" s="1"/>
  <c r="CC159" i="1"/>
  <c r="CP158" i="1"/>
  <c r="CR158" i="1" s="1"/>
  <c r="CC158" i="1"/>
  <c r="CP157" i="1"/>
  <c r="CR157" i="1" s="1"/>
  <c r="CC157" i="1"/>
  <c r="CP156" i="1"/>
  <c r="CR156" i="1" s="1"/>
  <c r="CC156" i="1"/>
  <c r="CP155" i="1"/>
  <c r="CR155" i="1" s="1"/>
  <c r="CC155" i="1"/>
  <c r="CP154" i="1"/>
  <c r="CR154" i="1" s="1"/>
  <c r="CC154" i="1"/>
  <c r="CP153" i="1"/>
  <c r="CR153" i="1" s="1"/>
  <c r="CC153" i="1"/>
  <c r="CP152" i="1"/>
  <c r="CR152" i="1" s="1"/>
  <c r="CC152" i="1"/>
  <c r="CP151" i="1"/>
  <c r="CR151" i="1" s="1"/>
  <c r="CC151" i="1"/>
  <c r="CP150" i="1"/>
  <c r="CR150" i="1" s="1"/>
  <c r="CC150" i="1"/>
  <c r="CP149" i="1"/>
  <c r="CR149" i="1" s="1"/>
  <c r="CC149" i="1"/>
  <c r="CP148" i="1"/>
  <c r="CR148" i="1" s="1"/>
  <c r="CC148" i="1"/>
  <c r="CP147" i="1"/>
  <c r="CR147" i="1" s="1"/>
  <c r="CC147" i="1"/>
  <c r="CP146" i="1"/>
  <c r="CR146" i="1" s="1"/>
  <c r="CC146" i="1"/>
  <c r="CP145" i="1"/>
  <c r="CR145" i="1" s="1"/>
  <c r="CC145" i="1"/>
  <c r="CP144" i="1"/>
  <c r="CR144" i="1" s="1"/>
  <c r="CC144" i="1"/>
  <c r="CP143" i="1"/>
  <c r="CR143" i="1" s="1"/>
  <c r="CC143" i="1"/>
  <c r="CP142" i="1"/>
  <c r="CR142" i="1" s="1"/>
  <c r="CC142" i="1"/>
  <c r="CP141" i="1"/>
  <c r="CR141" i="1" s="1"/>
  <c r="CC141" i="1"/>
  <c r="CP140" i="1"/>
  <c r="CR140" i="1" s="1"/>
  <c r="CC140" i="1"/>
  <c r="CP139" i="1"/>
  <c r="CR139" i="1" s="1"/>
  <c r="CC139" i="1"/>
  <c r="CP138" i="1"/>
  <c r="CR138" i="1" s="1"/>
  <c r="CC138" i="1"/>
  <c r="CP137" i="1"/>
  <c r="CR137" i="1" s="1"/>
  <c r="CC137" i="1"/>
  <c r="CP136" i="1"/>
  <c r="CR136" i="1" s="1"/>
  <c r="CC136" i="1"/>
  <c r="CP135" i="1"/>
  <c r="CR135" i="1" s="1"/>
  <c r="CC135" i="1"/>
  <c r="CP134" i="1"/>
  <c r="CR134" i="1" s="1"/>
  <c r="CC134" i="1"/>
  <c r="CP133" i="1"/>
  <c r="CR133" i="1" s="1"/>
  <c r="CC133" i="1"/>
  <c r="CP132" i="1"/>
  <c r="CR132" i="1" s="1"/>
  <c r="CC132" i="1"/>
  <c r="CP131" i="1"/>
  <c r="CR131" i="1" s="1"/>
  <c r="CC131" i="1"/>
  <c r="CP130" i="1"/>
  <c r="CR130" i="1" s="1"/>
  <c r="CC130" i="1"/>
  <c r="CP129" i="1"/>
  <c r="CR129" i="1" s="1"/>
  <c r="CC129" i="1"/>
  <c r="CP128" i="1"/>
  <c r="CR128" i="1" s="1"/>
  <c r="CC128" i="1"/>
  <c r="CP127" i="1"/>
  <c r="CR127" i="1" s="1"/>
  <c r="CC127" i="1"/>
  <c r="CP126" i="1"/>
  <c r="CR126" i="1" s="1"/>
  <c r="CC126" i="1"/>
  <c r="CP125" i="1"/>
  <c r="CR125" i="1" s="1"/>
  <c r="CC125" i="1"/>
  <c r="CP124" i="1"/>
  <c r="CR124" i="1" s="1"/>
  <c r="CC124" i="1"/>
  <c r="CP123" i="1"/>
  <c r="CR123" i="1" s="1"/>
  <c r="CC123" i="1"/>
  <c r="CP122" i="1"/>
  <c r="CR122" i="1" s="1"/>
  <c r="CC122" i="1"/>
  <c r="CP121" i="1"/>
  <c r="CR121" i="1" s="1"/>
  <c r="CC121" i="1"/>
  <c r="CP120" i="1"/>
  <c r="CQ120" i="1" s="1"/>
  <c r="CC120" i="1"/>
  <c r="CP119" i="1"/>
  <c r="CQ119" i="1" s="1"/>
  <c r="CC119" i="1"/>
  <c r="CP118" i="1"/>
  <c r="CQ118" i="1" s="1"/>
  <c r="CC118" i="1"/>
  <c r="CP117" i="1"/>
  <c r="CQ117" i="1" s="1"/>
  <c r="CC117" i="1"/>
  <c r="CP116" i="1"/>
  <c r="CQ116" i="1" s="1"/>
  <c r="CC116" i="1"/>
  <c r="CP115" i="1"/>
  <c r="CQ115" i="1" s="1"/>
  <c r="CC115" i="1"/>
  <c r="CP114" i="1"/>
  <c r="CQ114" i="1" s="1"/>
  <c r="CC114" i="1"/>
  <c r="CP113" i="1"/>
  <c r="CQ113" i="1" s="1"/>
  <c r="CC113" i="1"/>
  <c r="CP112" i="1"/>
  <c r="CQ112" i="1" s="1"/>
  <c r="CC112" i="1"/>
  <c r="CP111" i="1"/>
  <c r="CQ111" i="1" s="1"/>
  <c r="CC111" i="1"/>
  <c r="CP110" i="1"/>
  <c r="CQ110" i="1" s="1"/>
  <c r="CC110" i="1"/>
  <c r="CP109" i="1"/>
  <c r="CR109" i="1" s="1"/>
  <c r="CC109" i="1"/>
  <c r="CP108" i="1"/>
  <c r="CQ108" i="1" s="1"/>
  <c r="CC108" i="1"/>
  <c r="CP107" i="1"/>
  <c r="CQ107" i="1" s="1"/>
  <c r="CC107" i="1"/>
  <c r="CP106" i="1"/>
  <c r="CQ106" i="1" s="1"/>
  <c r="CC106" i="1"/>
  <c r="CP105" i="1"/>
  <c r="CR105" i="1" s="1"/>
  <c r="CC105" i="1"/>
  <c r="CP104" i="1"/>
  <c r="CQ104" i="1" s="1"/>
  <c r="CC104" i="1"/>
  <c r="CP103" i="1"/>
  <c r="CQ103" i="1" s="1"/>
  <c r="CC103" i="1"/>
  <c r="CP102" i="1"/>
  <c r="CQ102" i="1" s="1"/>
  <c r="CC102" i="1"/>
  <c r="CP101" i="1"/>
  <c r="CQ101" i="1" s="1"/>
  <c r="CC101" i="1"/>
  <c r="CP100" i="1"/>
  <c r="CQ100" i="1" s="1"/>
  <c r="CC100" i="1"/>
  <c r="CP99" i="1"/>
  <c r="CQ99" i="1" s="1"/>
  <c r="CC99" i="1"/>
  <c r="CP98" i="1"/>
  <c r="CQ98" i="1" s="1"/>
  <c r="CC98" i="1"/>
  <c r="CP97" i="1"/>
  <c r="CQ97" i="1" s="1"/>
  <c r="CC97" i="1"/>
  <c r="CP96" i="1"/>
  <c r="CQ96" i="1" s="1"/>
  <c r="CC96" i="1"/>
  <c r="CP95" i="1"/>
  <c r="CQ95" i="1" s="1"/>
  <c r="CC95" i="1"/>
  <c r="CP94" i="1"/>
  <c r="CQ94" i="1" s="1"/>
  <c r="CC94" i="1"/>
  <c r="CR97" i="1"/>
  <c r="CR113" i="1"/>
  <c r="CR101" i="1"/>
  <c r="CR117" i="1"/>
  <c r="CR95" i="1"/>
  <c r="CR99" i="1"/>
  <c r="CR103" i="1"/>
  <c r="CR107" i="1"/>
  <c r="CR111" i="1"/>
  <c r="CR115" i="1"/>
  <c r="CR119" i="1"/>
  <c r="CR94" i="1"/>
  <c r="CR96" i="1"/>
  <c r="CR98" i="1"/>
  <c r="CR100" i="1"/>
  <c r="CR102" i="1"/>
  <c r="CR104" i="1"/>
  <c r="CR106" i="1"/>
  <c r="CR108" i="1"/>
  <c r="CR110" i="1"/>
  <c r="CR112" i="1"/>
  <c r="CR114" i="1"/>
  <c r="CR116" i="1"/>
  <c r="CR118" i="1"/>
  <c r="CR120" i="1"/>
  <c r="CQ122" i="1"/>
  <c r="CQ123" i="1"/>
  <c r="CQ124" i="1"/>
  <c r="CQ125" i="1"/>
  <c r="CQ126" i="1"/>
  <c r="CQ127" i="1"/>
  <c r="CQ128" i="1"/>
  <c r="CQ129" i="1"/>
  <c r="CQ130" i="1"/>
  <c r="CQ131" i="1"/>
  <c r="CQ132" i="1"/>
  <c r="CQ133" i="1"/>
  <c r="CQ134" i="1"/>
  <c r="CQ135" i="1"/>
  <c r="CQ136" i="1"/>
  <c r="CQ137" i="1"/>
  <c r="CQ138" i="1"/>
  <c r="CQ139" i="1"/>
  <c r="CQ140" i="1"/>
  <c r="CQ141" i="1"/>
  <c r="CQ142" i="1"/>
  <c r="CQ143" i="1"/>
  <c r="CQ144" i="1"/>
  <c r="CQ145" i="1"/>
  <c r="CQ146" i="1"/>
  <c r="CQ147" i="1"/>
  <c r="CQ148" i="1"/>
  <c r="CQ149" i="1"/>
  <c r="CQ150" i="1"/>
  <c r="CQ151" i="1"/>
  <c r="CQ152" i="1"/>
  <c r="CQ153" i="1"/>
  <c r="CQ154" i="1"/>
  <c r="CQ155" i="1"/>
  <c r="CQ156" i="1"/>
  <c r="CQ157" i="1"/>
  <c r="CQ158" i="1"/>
  <c r="CQ159" i="1"/>
  <c r="CQ160" i="1"/>
  <c r="CQ161" i="1"/>
  <c r="CQ162" i="1"/>
  <c r="CQ163" i="1"/>
  <c r="CQ164" i="1"/>
  <c r="CQ165" i="1"/>
  <c r="CQ166" i="1"/>
  <c r="CQ167" i="1"/>
  <c r="CQ168" i="1"/>
  <c r="CQ169" i="1"/>
  <c r="CQ109" i="1" l="1"/>
  <c r="CQ105" i="1"/>
  <c r="CQ121" i="1"/>
</calcChain>
</file>

<file path=xl/sharedStrings.xml><?xml version="1.0" encoding="utf-8"?>
<sst xmlns="http://schemas.openxmlformats.org/spreadsheetml/2006/main" count="1080" uniqueCount="624">
  <si>
    <t xml:space="preserve">Madame </t>
  </si>
  <si>
    <t>F7</t>
  </si>
  <si>
    <t>Nr.téléphone</t>
  </si>
  <si>
    <t>Titre</t>
  </si>
  <si>
    <t>CP</t>
  </si>
  <si>
    <t>FF</t>
  </si>
  <si>
    <t>F8</t>
  </si>
  <si>
    <t>FA</t>
  </si>
  <si>
    <t>F9</t>
  </si>
  <si>
    <t>FK</t>
  </si>
  <si>
    <t>F4</t>
  </si>
  <si>
    <t>FL</t>
  </si>
  <si>
    <t>Ville</t>
  </si>
  <si>
    <t>FE</t>
  </si>
  <si>
    <t>FG</t>
  </si>
  <si>
    <t>FD</t>
  </si>
  <si>
    <t xml:space="preserve">Monsieur </t>
  </si>
  <si>
    <t>Contact</t>
  </si>
  <si>
    <t>code Revend</t>
  </si>
  <si>
    <t>Revendeur 1</t>
  </si>
  <si>
    <t>Désignation client</t>
  </si>
  <si>
    <t>Désignation client 2</t>
  </si>
  <si>
    <t>TOTAL Mach</t>
  </si>
  <si>
    <t>DII</t>
  </si>
  <si>
    <t>100T</t>
  </si>
  <si>
    <t>100TH</t>
  </si>
  <si>
    <t>AMB.T</t>
  </si>
  <si>
    <t>AMB.TH</t>
  </si>
  <si>
    <t>Code SAP</t>
  </si>
  <si>
    <t>contrôle fait le</t>
  </si>
  <si>
    <t>Nom 1</t>
  </si>
  <si>
    <t>Nom2</t>
  </si>
  <si>
    <t>STP</t>
  </si>
  <si>
    <t>SI STP=date du contrat</t>
  </si>
  <si>
    <t>N° Rue</t>
  </si>
  <si>
    <t>Rue</t>
  </si>
  <si>
    <t>n°exploitation- Désignation partenaire</t>
  </si>
  <si>
    <t>n°siret</t>
  </si>
  <si>
    <t>à faire</t>
  </si>
  <si>
    <t>matériels concernés</t>
  </si>
  <si>
    <t>modif.X</t>
  </si>
  <si>
    <t>avec ou sans machines</t>
  </si>
  <si>
    <t>151T</t>
  </si>
  <si>
    <t>151T N</t>
  </si>
  <si>
    <t>151TH</t>
  </si>
  <si>
    <t>151TH N</t>
  </si>
  <si>
    <t>141TH</t>
  </si>
  <si>
    <t>BOILER</t>
  </si>
  <si>
    <t>Euromatik</t>
  </si>
  <si>
    <t>AMB.pod</t>
  </si>
  <si>
    <t>Tour</t>
  </si>
  <si>
    <t>Bolero</t>
  </si>
  <si>
    <r>
      <t xml:space="preserve">Combi 2*5L         / </t>
    </r>
    <r>
      <rPr>
        <sz val="9"/>
        <color indexed="10"/>
        <rFont val="Arial"/>
        <family val="2"/>
      </rPr>
      <t>B5</t>
    </r>
  </si>
  <si>
    <t>Fav 2*5L</t>
  </si>
  <si>
    <t>Combi 2*10L /  B10</t>
  </si>
  <si>
    <t>Fav 2*10L</t>
  </si>
  <si>
    <t>BR508 PERCO5</t>
  </si>
  <si>
    <t>BR508 FD 230V</t>
  </si>
  <si>
    <t>DA colibri</t>
  </si>
  <si>
    <t>PC</t>
  </si>
  <si>
    <t>Ch.B.3L</t>
  </si>
  <si>
    <t>BOILER 9L</t>
  </si>
  <si>
    <t>MOULIN A CAFE</t>
  </si>
  <si>
    <t>SOLIS 70 /CIMBALLI</t>
  </si>
  <si>
    <t>9bis</t>
  </si>
  <si>
    <t>CHARTRES</t>
  </si>
  <si>
    <t>FONTAINE</t>
  </si>
  <si>
    <t>28</t>
  </si>
  <si>
    <t>Rue du Grand Faubourg</t>
  </si>
  <si>
    <t>Elaume</t>
  </si>
  <si>
    <t>CONSEIL GENERAL D'EURE &amp; LOIR</t>
  </si>
  <si>
    <t>Place Chatelet</t>
  </si>
  <si>
    <t>Bezannier</t>
  </si>
  <si>
    <t>FQ</t>
  </si>
  <si>
    <t>FOYER ACCUEIL CHARTRAIN</t>
  </si>
  <si>
    <t>Rue Hubert Latham</t>
  </si>
  <si>
    <t>Garel</t>
  </si>
  <si>
    <t>direction resto collective</t>
  </si>
  <si>
    <t>Direction</t>
  </si>
  <si>
    <t>13</t>
  </si>
  <si>
    <t>rue de sours</t>
  </si>
  <si>
    <t>chartres</t>
  </si>
  <si>
    <t>Charlemagne</t>
  </si>
  <si>
    <t>fh</t>
  </si>
  <si>
    <t>RESTAUVAL RdS 010</t>
  </si>
  <si>
    <t>1</t>
  </si>
  <si>
    <t>AVENUE GUSTAVE EIFFEL</t>
  </si>
  <si>
    <t>MENART</t>
  </si>
  <si>
    <t>FC</t>
  </si>
  <si>
    <t>FOYER ANAIS</t>
  </si>
  <si>
    <t>JARDIN D ETS</t>
  </si>
  <si>
    <t>RUE REAUMUR</t>
  </si>
  <si>
    <t>POULIGUEN</t>
  </si>
  <si>
    <t>NOUVEAU CONTRAT EN COURS</t>
  </si>
  <si>
    <t>NOVO NORDISK</t>
  </si>
  <si>
    <t>SODEXO ENTREPRISES</t>
  </si>
  <si>
    <t>Av. d'Orléans</t>
  </si>
  <si>
    <t>Delmotte</t>
  </si>
  <si>
    <t>ADAPEI 28</t>
  </si>
  <si>
    <t>Les Papillons Blancs d'Eure &amp; Loire</t>
  </si>
  <si>
    <t>10</t>
  </si>
  <si>
    <t>Rue de la maladrerie</t>
  </si>
  <si>
    <t>geoffroy</t>
  </si>
  <si>
    <t>FN</t>
  </si>
  <si>
    <t>LE CLOS DU ROY Ctre de Convalesc</t>
  </si>
  <si>
    <t>SODEXO SANTE MEDICO SOCIAL</t>
  </si>
  <si>
    <t>Bld. Louis Terrier</t>
  </si>
  <si>
    <t>DREUX</t>
  </si>
  <si>
    <t>Grivaux</t>
  </si>
  <si>
    <t>LOC.CTRCONVALES LE CLOS DU ROY</t>
  </si>
  <si>
    <t>Ledoux</t>
  </si>
  <si>
    <t>ANSAMBLE SAS</t>
  </si>
  <si>
    <t>Rue de Bretagne</t>
  </si>
  <si>
    <t>Toutain</t>
  </si>
  <si>
    <t>FB</t>
  </si>
  <si>
    <t>LP MAURICE VIOLLETTE</t>
  </si>
  <si>
    <t>Rue Pablo Neruda</t>
  </si>
  <si>
    <t>DREUX CEDEX</t>
  </si>
  <si>
    <t>Bouvier</t>
  </si>
  <si>
    <t>LES STAGES DE PILOTAGES</t>
  </si>
  <si>
    <t>PRO'PULSION</t>
  </si>
  <si>
    <t>chemin notre dame de la ronde</t>
  </si>
  <si>
    <t>glickmann</t>
  </si>
  <si>
    <t>LYCEE ROTROU</t>
  </si>
  <si>
    <t>Allée du Général Koenig -</t>
  </si>
  <si>
    <t>Branchu</t>
  </si>
  <si>
    <t>COLLEGE ALBERT CAMUS</t>
  </si>
  <si>
    <t>Rue du commandant beaurepaire</t>
  </si>
  <si>
    <t>petit</t>
  </si>
  <si>
    <t>CLUB DES LEVRIERS</t>
  </si>
  <si>
    <t>D'UTILISATION DE BEAUCE</t>
  </si>
  <si>
    <t>29 D</t>
  </si>
  <si>
    <t>Rue du Moulin</t>
  </si>
  <si>
    <t>LUCE</t>
  </si>
  <si>
    <t>Ringuenoir</t>
  </si>
  <si>
    <t>F5</t>
  </si>
  <si>
    <t>RESTAURANT SCOLAIRE DES BARRES</t>
  </si>
  <si>
    <t>Rue Rene Langlois</t>
  </si>
  <si>
    <t>dreano</t>
  </si>
  <si>
    <t>FH</t>
  </si>
  <si>
    <t>M. Linou Yves</t>
  </si>
  <si>
    <t>Rue DU MOULIN</t>
  </si>
  <si>
    <t>RESTAURANT SCOLAIRE AQUITAINE</t>
  </si>
  <si>
    <t>allee de l aubrac</t>
  </si>
  <si>
    <t>perrrault</t>
  </si>
  <si>
    <t xml:space="preserve">CCAS </t>
  </si>
  <si>
    <t>Centre Communal d'Action Sociale</t>
  </si>
  <si>
    <t>rue de bruxelle</t>
  </si>
  <si>
    <t>luce</t>
  </si>
  <si>
    <t>lelarge</t>
  </si>
  <si>
    <t>f9</t>
  </si>
  <si>
    <t>ASCO JOUMATIC</t>
  </si>
  <si>
    <t>SDR TENDANCE TERROIRS</t>
  </si>
  <si>
    <t>RUE DE BEAUCE</t>
  </si>
  <si>
    <t>LAIGNEAU</t>
  </si>
  <si>
    <t xml:space="preserve"> </t>
  </si>
  <si>
    <t>COLLEGE MARCEL PROUST</t>
  </si>
  <si>
    <t>Av. Georges Clémenceau</t>
  </si>
  <si>
    <t>ILLIERS COMBRAY</t>
  </si>
  <si>
    <t>Matte</t>
  </si>
  <si>
    <t>HOPITAL LOCAL</t>
  </si>
  <si>
    <t>0237336220-24</t>
  </si>
  <si>
    <t>Bouilly</t>
  </si>
  <si>
    <t>C.R.F. DE BEAUROUVRE</t>
  </si>
  <si>
    <t>Cuisines API Restauration</t>
  </si>
  <si>
    <t>BLANDAINVILLE</t>
  </si>
  <si>
    <t>CHARPENTIER</t>
  </si>
  <si>
    <t>HOTEL DE L IMAGE</t>
  </si>
  <si>
    <t>18</t>
  </si>
  <si>
    <t>PLACE DE L EGLISE</t>
  </si>
  <si>
    <t>HAMELIN</t>
  </si>
  <si>
    <t>SMD</t>
  </si>
  <si>
    <t>Rue des Dolmens Changés</t>
  </si>
  <si>
    <t>ST PIAT</t>
  </si>
  <si>
    <t>Mallet</t>
  </si>
  <si>
    <t>COLLEGE JEAN RACINE</t>
  </si>
  <si>
    <t>Rue du docteur reffegeau</t>
  </si>
  <si>
    <t>MAINTENON</t>
  </si>
  <si>
    <t>mathieu</t>
  </si>
  <si>
    <t>EDDY POMMIER</t>
  </si>
  <si>
    <t>29</t>
  </si>
  <si>
    <t>Rue des dolmens</t>
  </si>
  <si>
    <t>st piat</t>
  </si>
  <si>
    <t>POMMIER</t>
  </si>
  <si>
    <t>F6</t>
  </si>
  <si>
    <t>L'ETINCELLE</t>
  </si>
  <si>
    <t>Av. de l'Europe</t>
  </si>
  <si>
    <t>PIERNES</t>
  </si>
  <si>
    <t>Ligeron</t>
  </si>
  <si>
    <t>MAISON DE RETRAITE</t>
  </si>
  <si>
    <t>Fondation TEXIER GALLAS</t>
  </si>
  <si>
    <t>RUE TEXIER GALLAS</t>
  </si>
  <si>
    <t>ORGERES EN BAUCE</t>
  </si>
  <si>
    <t>VALENTIN</t>
  </si>
  <si>
    <t>Fondation TEXIER-GALLAS</t>
  </si>
  <si>
    <t>Rue Jules Langlois</t>
  </si>
  <si>
    <t>VOVES</t>
  </si>
  <si>
    <t>merie</t>
  </si>
  <si>
    <t>HOPITAL DE BROU</t>
  </si>
  <si>
    <t>Maison de Retraite</t>
  </si>
  <si>
    <t>Rue Marcel Bordet</t>
  </si>
  <si>
    <t>BROU</t>
  </si>
  <si>
    <t>DELAGE</t>
  </si>
  <si>
    <t>LE VILLAGEOIS</t>
  </si>
  <si>
    <t>Restaurant - Traiteur</t>
  </si>
  <si>
    <t>FAVIERES</t>
  </si>
  <si>
    <t>Poignard</t>
  </si>
  <si>
    <t>ANNULE ET REMPLACE EN COURS</t>
  </si>
  <si>
    <t>RESILIATION EN COURS</t>
  </si>
  <si>
    <t>MATERIEL SUP EN COURS</t>
  </si>
  <si>
    <t>VIRTUEL OU FERME EN COURS</t>
  </si>
  <si>
    <t>REPRISE PARTIELLE EN COURS</t>
  </si>
  <si>
    <t>BONDIA 15L</t>
  </si>
  <si>
    <t>MONDO</t>
  </si>
  <si>
    <t>PERCO</t>
  </si>
  <si>
    <t>RENEKA</t>
  </si>
  <si>
    <t>date de création</t>
  </si>
  <si>
    <t>date de Résiliation du client</t>
  </si>
  <si>
    <t>motif de résiliation</t>
  </si>
  <si>
    <t>Type de café</t>
  </si>
  <si>
    <t>FDRC</t>
  </si>
  <si>
    <t>LCF</t>
  </si>
  <si>
    <t>FD        BACCARA</t>
  </si>
  <si>
    <r>
      <rPr>
        <b/>
        <sz val="7"/>
        <color indexed="9"/>
        <rFont val="Arial"/>
        <family val="2"/>
      </rPr>
      <t xml:space="preserve">	F</t>
    </r>
    <r>
      <rPr>
        <b/>
        <sz val="9"/>
        <color indexed="9"/>
        <rFont val="Arial"/>
        <family val="2"/>
      </rPr>
      <t xml:space="preserve">D DIAMANT NOIR_x000D_
</t>
    </r>
  </si>
  <si>
    <t>FD         508/4L</t>
  </si>
  <si>
    <t>FD CONCERTO</t>
  </si>
  <si>
    <t>FD      DECA</t>
  </si>
  <si>
    <t>Perco          5</t>
  </si>
  <si>
    <t>FD       Puro</t>
  </si>
  <si>
    <t>Pods</t>
  </si>
  <si>
    <t>AUTRES</t>
  </si>
  <si>
    <t>Commentaires</t>
  </si>
  <si>
    <t>Conso. /mois</t>
  </si>
  <si>
    <t>date précédente visite SAV</t>
  </si>
  <si>
    <t>date dernière visite SAV</t>
  </si>
  <si>
    <t>date Visite Ccle</t>
  </si>
  <si>
    <t>date Visite Urgence</t>
  </si>
  <si>
    <t>Qualité client 1-2-3-4</t>
  </si>
  <si>
    <t>visite prévue le</t>
  </si>
  <si>
    <t>Nom du Ccl Client</t>
  </si>
  <si>
    <t>nom du Revendeur AUTOMATIC Voir colonne R</t>
  </si>
  <si>
    <t>Origine du contrat</t>
  </si>
  <si>
    <t xml:space="preserve">Direction Régionale </t>
  </si>
  <si>
    <t>Chef de secteur</t>
  </si>
  <si>
    <t>Affiliation e.Fnadepa</t>
  </si>
  <si>
    <t>Centrale de Réf.</t>
  </si>
  <si>
    <t>Tarif Relevé</t>
  </si>
  <si>
    <t>Nom du Ccl Miko</t>
  </si>
  <si>
    <t>Observ. 1</t>
  </si>
  <si>
    <t>Observ. 2</t>
  </si>
  <si>
    <t>Observ. 3</t>
  </si>
  <si>
    <t>Types de BRITA</t>
  </si>
  <si>
    <r>
      <t>Changt BRITA</t>
    </r>
    <r>
      <rPr>
        <b/>
        <sz val="8"/>
        <color indexed="62"/>
        <rFont val="Arial"/>
        <family val="2"/>
      </rPr>
      <t xml:space="preserve"> Date</t>
    </r>
  </si>
  <si>
    <t>Technicien</t>
  </si>
  <si>
    <t>Chef de Secteur</t>
  </si>
  <si>
    <t>THERMOS  64</t>
  </si>
  <si>
    <t>THERMOS 74</t>
  </si>
  <si>
    <t>THERMOS  84</t>
  </si>
  <si>
    <t>THERMOS SCIM</t>
  </si>
  <si>
    <t>THERMOS H. POT</t>
  </si>
  <si>
    <t>THERMOS AMB</t>
  </si>
  <si>
    <t>CHET GRADUE</t>
  </si>
  <si>
    <t>CARAFE VERRE</t>
  </si>
  <si>
    <t>CARAFE PLEXI</t>
  </si>
  <si>
    <t>POT INOX</t>
  </si>
  <si>
    <t>TELLIER</t>
  </si>
  <si>
    <t>Thermos 8L BR508</t>
  </si>
  <si>
    <t>POT DIVERS</t>
  </si>
  <si>
    <t>Total Accessoires</t>
  </si>
  <si>
    <t>gimond jl</t>
  </si>
  <si>
    <t>DT</t>
  </si>
  <si>
    <t>MR  MARAIS</t>
  </si>
  <si>
    <t>SODEXO - SFRS</t>
  </si>
  <si>
    <t>FD BAC</t>
  </si>
  <si>
    <t>BERTHAULT CEDRIC</t>
  </si>
  <si>
    <t>GILLES DEBRAY</t>
  </si>
  <si>
    <t>TELEVENTE</t>
  </si>
  <si>
    <t>gilles debray</t>
  </si>
  <si>
    <t>GRAND COMPTE</t>
  </si>
  <si>
    <t>christophe bouvet</t>
  </si>
  <si>
    <t>FD DN</t>
  </si>
  <si>
    <t>Gilles debray</t>
  </si>
  <si>
    <t>JEAN MICHEL caillard</t>
  </si>
  <si>
    <t>alexis fourre</t>
  </si>
  <si>
    <t>fd fuerte</t>
  </si>
  <si>
    <t>PURO FUERTE</t>
  </si>
  <si>
    <t>API RESTAURATION  SCE COMPTABILITE</t>
  </si>
  <si>
    <t>STANISLAS MALLET</t>
  </si>
  <si>
    <t>C500</t>
  </si>
  <si>
    <t xml:space="preserve">Chef </t>
  </si>
  <si>
    <t xml:space="preserve">Adjudant </t>
  </si>
  <si>
    <t>Capitaine</t>
  </si>
  <si>
    <t>Dir Adj</t>
  </si>
  <si>
    <t>Lieutenant</t>
  </si>
  <si>
    <t xml:space="preserve">Mademoiselle </t>
  </si>
  <si>
    <t>Major</t>
  </si>
  <si>
    <t>MDC</t>
  </si>
  <si>
    <t>Mesdames</t>
  </si>
  <si>
    <t xml:space="preserve">Messieurs </t>
  </si>
  <si>
    <t>Mr et Mme</t>
  </si>
  <si>
    <t>Mrs et Mmes</t>
  </si>
  <si>
    <t>Père</t>
  </si>
  <si>
    <t>Sergent</t>
  </si>
  <si>
    <t>Sergent-chef</t>
  </si>
  <si>
    <t>Sœur</t>
  </si>
  <si>
    <t>Catégorie Clients</t>
  </si>
  <si>
    <t>Désignation</t>
  </si>
  <si>
    <t>F0</t>
  </si>
  <si>
    <t>Revendeurs RHF</t>
  </si>
  <si>
    <t>F2</t>
  </si>
  <si>
    <t>Revendeurs VPC</t>
  </si>
  <si>
    <t>F3</t>
  </si>
  <si>
    <t>Revendeurs DA</t>
  </si>
  <si>
    <t>Revendeurs Divers</t>
  </si>
  <si>
    <t>Clients Détail</t>
  </si>
  <si>
    <t>Bureaux - CE</t>
  </si>
  <si>
    <t>Rest ETS Auto géré</t>
  </si>
  <si>
    <t>Scolaire Auto géré</t>
  </si>
  <si>
    <t>MDR Auto géré</t>
  </si>
  <si>
    <t>Hospitalier AutoGéré</t>
  </si>
  <si>
    <t>SDR CC</t>
  </si>
  <si>
    <t>SDR ETS</t>
  </si>
  <si>
    <t>SDR Scolaire</t>
  </si>
  <si>
    <t>SDR Santé</t>
  </si>
  <si>
    <t>CHR</t>
  </si>
  <si>
    <t>Traiteur</t>
  </si>
  <si>
    <t>Municipal Auto géré</t>
  </si>
  <si>
    <t>FI</t>
  </si>
  <si>
    <t>Armée Police Pompier</t>
  </si>
  <si>
    <t>FJ</t>
  </si>
  <si>
    <t>Saisonniers</t>
  </si>
  <si>
    <t>Centre Formation</t>
  </si>
  <si>
    <t>Foyers</t>
  </si>
  <si>
    <t>FM</t>
  </si>
  <si>
    <t>Boul Pat</t>
  </si>
  <si>
    <t>Associations</t>
  </si>
  <si>
    <t>FP</t>
  </si>
  <si>
    <t>Boutiques</t>
  </si>
  <si>
    <t>Divers</t>
  </si>
  <si>
    <t/>
  </si>
  <si>
    <t>Noms</t>
  </si>
  <si>
    <t>LES FRERES FONTEYNE</t>
  </si>
  <si>
    <t xml:space="preserve">TRANSGOURMET  WISSOUS </t>
  </si>
  <si>
    <t>XXX SNP LEROY</t>
  </si>
  <si>
    <t>CERCLE VERT</t>
  </si>
  <si>
    <t xml:space="preserve">TRANSGOURMET  GAP </t>
  </si>
  <si>
    <t>C50</t>
  </si>
  <si>
    <t>C150</t>
  </si>
  <si>
    <t>C300</t>
  </si>
  <si>
    <t>C1200</t>
  </si>
  <si>
    <t>X</t>
  </si>
  <si>
    <t>2</t>
  </si>
  <si>
    <t>16/05/89</t>
  </si>
  <si>
    <t>16/06/14</t>
  </si>
  <si>
    <t>27/02/14</t>
  </si>
  <si>
    <t>28/01/13</t>
  </si>
  <si>
    <t>01/01/15</t>
  </si>
  <si>
    <t>PRO A PRO  NORD CHALETTE SUR LOING</t>
  </si>
  <si>
    <t>46681</t>
  </si>
  <si>
    <t>46665</t>
  </si>
  <si>
    <t>samy</t>
  </si>
  <si>
    <t>CAPAL</t>
  </si>
  <si>
    <t>POMONA  BRETAGNE</t>
  </si>
  <si>
    <t>XXX TRANSGOURMET  LENS</t>
  </si>
  <si>
    <t>TRANSGOURMET  MUIZON</t>
  </si>
  <si>
    <t>ZZZ TRANSGOURMET  CHAPONNAY</t>
  </si>
  <si>
    <t xml:space="preserve">XXX TRANSGOURMET  CAVAILLON </t>
  </si>
  <si>
    <t>XXX TRANSGOURMET  LA ROCHE SUR YON</t>
  </si>
  <si>
    <t>LES FRERES FONTEYNE - MICHEL</t>
  </si>
  <si>
    <t xml:space="preserve">TRANSGOURMET  LAVAL  </t>
  </si>
  <si>
    <t>XXX TRANSGOURMET  ARGENTEUIL</t>
  </si>
  <si>
    <t>XXX SNP LANGUEDOC-ROUSIL(PRODIREST)</t>
  </si>
  <si>
    <t>XXX SNP GONINET</t>
  </si>
  <si>
    <t>MISA DIFFUSION</t>
  </si>
  <si>
    <t xml:space="preserve">XXX TRANSGOURMET  CASTELNAU D'ESTRETEFONDS </t>
  </si>
  <si>
    <t>ZZZ TRANSGOURMET  NOISSEVILLE</t>
  </si>
  <si>
    <t>TRANSGOURMET  GIBERVILLE</t>
  </si>
  <si>
    <t xml:space="preserve">PRO A PRO  SUD MONTAUBAN </t>
  </si>
  <si>
    <t xml:space="preserve">XXX TRANSGOURMET  POITIERS </t>
  </si>
  <si>
    <t>XXX POMONA  MIDI PYRENEES</t>
  </si>
  <si>
    <t>TRANSGOURMET  VILLENEUVE SUR LOT</t>
  </si>
  <si>
    <t>ETABLISSEMENT CLUZEL</t>
  </si>
  <si>
    <t>POMONA  AQUITAINE</t>
  </si>
  <si>
    <t>LA RUCHE DES GOURMETS</t>
  </si>
  <si>
    <t>SAS Ets BLIN</t>
  </si>
  <si>
    <t>PRO A PRO NORD RUNGIS</t>
  </si>
  <si>
    <t>A2S</t>
  </si>
  <si>
    <t>ZZZ TRANSGOURMET  FEGERSHEIM</t>
  </si>
  <si>
    <t>POUPART</t>
  </si>
  <si>
    <t>EPICERIE GROS HOFFMANN</t>
  </si>
  <si>
    <t>PRO A PRO  NORD DOLE</t>
  </si>
  <si>
    <t>LES FRERES FONTEYNE - CLAUDE</t>
  </si>
  <si>
    <t>POMONA  PROVENCE</t>
  </si>
  <si>
    <t>JUSTE A TEMPS</t>
  </si>
  <si>
    <t>FELIX POTIN MONACO</t>
  </si>
  <si>
    <t>FELIX POTIN BRIGNOLES</t>
  </si>
  <si>
    <t>FELIX POTIN GRASSE</t>
  </si>
  <si>
    <t>OD BS SAS</t>
  </si>
  <si>
    <t xml:space="preserve">NPN </t>
  </si>
  <si>
    <t>XXX HYPRAL</t>
  </si>
  <si>
    <t>BFS OUEST</t>
  </si>
  <si>
    <t>LA NATURE A TABLE</t>
  </si>
  <si>
    <t>LA NANCEIENNE APP</t>
  </si>
  <si>
    <t>Biscuiterie Confiserie Bourguignonn</t>
  </si>
  <si>
    <t>POMONA  CENTRE</t>
  </si>
  <si>
    <t>CENTRAL GROS</t>
  </si>
  <si>
    <t xml:space="preserve">DEGRENNE </t>
  </si>
  <si>
    <t>XXX DORMEX</t>
  </si>
  <si>
    <t>FROMAFRUIT</t>
  </si>
  <si>
    <t>NORMAPRO</t>
  </si>
  <si>
    <t>POMONA  NORD</t>
  </si>
  <si>
    <t>PROVENCE DISTRIBUT THOROISE</t>
  </si>
  <si>
    <t>BERARD SA</t>
  </si>
  <si>
    <t>AURIAC</t>
  </si>
  <si>
    <t>XXX SAVEURS DE L'EST</t>
  </si>
  <si>
    <t>ROMAF SAS</t>
  </si>
  <si>
    <t>PATIBOUL</t>
  </si>
  <si>
    <t>PRO A PRO  NORD SOMAIN</t>
  </si>
  <si>
    <t>POMONA  ALPES-DAUPHINE</t>
  </si>
  <si>
    <t>SAS MONTEBELLO</t>
  </si>
  <si>
    <t>XXX BONDU SAS</t>
  </si>
  <si>
    <t>DACTYL BURO OFFICE</t>
  </si>
  <si>
    <t>SETICO Groupe INTROPA G3+</t>
  </si>
  <si>
    <t>DEROCHE</t>
  </si>
  <si>
    <t>DISTRISUD</t>
  </si>
  <si>
    <t>ISERE  GOURMANDE</t>
  </si>
  <si>
    <t>ADVEO CHATEAUROUX</t>
  </si>
  <si>
    <t>ETS SERVAES ET FILS SA</t>
  </si>
  <si>
    <t>ETS DUCREUX</t>
  </si>
  <si>
    <t>DBP VAL DE LOIRE</t>
  </si>
  <si>
    <t>SEMIDIS</t>
  </si>
  <si>
    <t>SOLYLAND</t>
  </si>
  <si>
    <t>TRANSGOURMET  SAINT BERTHEVIN</t>
  </si>
  <si>
    <t>PRO A PRO SUD GALLAND GAP</t>
  </si>
  <si>
    <t>PRO A PRO SUD CHAPONNAY</t>
  </si>
  <si>
    <t>POMONA  RHONE ALPES</t>
  </si>
  <si>
    <t>JEAN RAMON</t>
  </si>
  <si>
    <t>PRO A PRO SUD MIRAMAS</t>
  </si>
  <si>
    <t>TRANSGOURMET  NORD</t>
  </si>
  <si>
    <t>TRANSGOURMET  YZEURE (CENTRE EST)</t>
  </si>
  <si>
    <t>DUTRIEUX</t>
  </si>
  <si>
    <t>MORER ET CASH CATALAN</t>
  </si>
  <si>
    <t>BEUVAIN</t>
  </si>
  <si>
    <t>DELICE ET CREATION - MURAT</t>
  </si>
  <si>
    <t>DELICE ET CREATION - SAPLER</t>
  </si>
  <si>
    <t>ZZZ LELIEVRE SAS</t>
  </si>
  <si>
    <t>DGF COTE D'AZUR</t>
  </si>
  <si>
    <t>ZZZ DELICE ET CREATION - AUCLERT</t>
  </si>
  <si>
    <t>DESRUENNES</t>
  </si>
  <si>
    <t xml:space="preserve">SAS VF </t>
  </si>
  <si>
    <t>GREMONT</t>
  </si>
  <si>
    <t>TRANSGOURMET  ST MARTIN DE CRAU (MEDITER,,,)</t>
  </si>
  <si>
    <t>SAS GODFROY</t>
  </si>
  <si>
    <t>FMB RESEAU KRILL</t>
  </si>
  <si>
    <t>TRANSGOURMET  BONNEVILLE (ALPES)</t>
  </si>
  <si>
    <t>TRANSGOURMET  ST MARTIN DE CRAU</t>
  </si>
  <si>
    <t xml:space="preserve">TRANSGOURMET ILE DE FRANCE ORLY </t>
  </si>
  <si>
    <t>TRANSGOURMET  VELLES (CENTRE OUEST)</t>
  </si>
  <si>
    <t>TRANSGOURMET  SAINT LOUBES (AQUITAINE)</t>
  </si>
  <si>
    <t>TRANSGOURMET  CASTELNAU D'ESTRETEFONDS (MIDI PYR..)</t>
  </si>
  <si>
    <t>TRANSGOURMET  RIBEAUVILLE (ALSACE)</t>
  </si>
  <si>
    <t>TRANSGOURMET  LUDRES ( LORRAINE)</t>
  </si>
  <si>
    <t>TRANSGOURMET  LEVERNOIS (BOURGOGNE)</t>
  </si>
  <si>
    <t>BERNARD FRANCE SAS</t>
  </si>
  <si>
    <t>POMONA  Midi-Pyrénées</t>
  </si>
  <si>
    <t>AUVERGNE BOULANGERE ET PATISSIERE</t>
  </si>
  <si>
    <t>POMONA  EST</t>
  </si>
  <si>
    <t xml:space="preserve">BLAIS </t>
  </si>
  <si>
    <t>TRANSGOURMET  SAUTRON (OUEST)</t>
  </si>
  <si>
    <t>TRANSGOURMET  ST QUENTIN FALLAVIER (RHONE)</t>
  </si>
  <si>
    <t>DISPRATEL</t>
  </si>
  <si>
    <t>PATISS'GARD</t>
  </si>
  <si>
    <t>TRANSGOURMET  CARQUEFOU</t>
  </si>
  <si>
    <t>DISTRI FOOD SAS</t>
  </si>
  <si>
    <t>DAHAN</t>
  </si>
  <si>
    <t>FOURNI'LABO</t>
  </si>
  <si>
    <t>MAG-DIS</t>
  </si>
  <si>
    <t>XXX PRO A PRO  SUD ne pas utiliser MONTAUBAN</t>
  </si>
  <si>
    <t>PERRET BUREAUTIQUE</t>
  </si>
  <si>
    <t>COLLECTIVITE SERVICE</t>
  </si>
  <si>
    <t>DELICE ET CREATION  - MAISON PIERNE</t>
  </si>
  <si>
    <t>MILLE PLUMES</t>
  </si>
  <si>
    <t>PLEIN CIEL</t>
  </si>
  <si>
    <t>MAX OFFICE 32</t>
  </si>
  <si>
    <t>ABG</t>
  </si>
  <si>
    <t>FACILITY</t>
  </si>
  <si>
    <t>LAUTURE DIDIER</t>
  </si>
  <si>
    <t>SLY INFO</t>
  </si>
  <si>
    <t>AMV PLEIN CIEL</t>
  </si>
  <si>
    <t>THIERY</t>
  </si>
  <si>
    <t>JEAN NICOT</t>
  </si>
  <si>
    <t>ACCORD BUREAU</t>
  </si>
  <si>
    <t>BUREAU 02</t>
  </si>
  <si>
    <t>BURO CITY</t>
  </si>
  <si>
    <t xml:space="preserve">ABELLAN </t>
  </si>
  <si>
    <t>SD DIFFUSION</t>
  </si>
  <si>
    <t>SERIAC IMPRIMERIE</t>
  </si>
  <si>
    <t>PAPETERIES REAUMUR</t>
  </si>
  <si>
    <t>ADRESS 13</t>
  </si>
  <si>
    <t xml:space="preserve">DENIS </t>
  </si>
  <si>
    <t>AZ BOX</t>
  </si>
  <si>
    <t>BOURGOGNE PAPETERIE</t>
  </si>
  <si>
    <t>BURO SERVICE</t>
  </si>
  <si>
    <t>TECHNI BUREAU MOBILIER</t>
  </si>
  <si>
    <t>LEDOUX IMPRIMERIE</t>
  </si>
  <si>
    <t>ICS DIRECT</t>
  </si>
  <si>
    <t>RAPID OFFSET</t>
  </si>
  <si>
    <t>MADEC LORI</t>
  </si>
  <si>
    <t>EQUIP BUREAU</t>
  </si>
  <si>
    <t>PAPETERIE FONBI</t>
  </si>
  <si>
    <t>BURO 2000</t>
  </si>
  <si>
    <t>BUROPLAN</t>
  </si>
  <si>
    <t>SOCOHM BOISSONS</t>
  </si>
  <si>
    <t>ACOMPUTERS</t>
  </si>
  <si>
    <t>PRAUD APPRO FOURNIL</t>
  </si>
  <si>
    <t xml:space="preserve">EPI </t>
  </si>
  <si>
    <t>SECOF</t>
  </si>
  <si>
    <t>LELIEVRE SAS</t>
  </si>
  <si>
    <t>TIRVIT</t>
  </si>
  <si>
    <t>PG DIS  ALPHA BUREAU</t>
  </si>
  <si>
    <t>PLEIN CIEL BON PLAN</t>
  </si>
  <si>
    <t>BONNIN</t>
  </si>
  <si>
    <t>SAS AU LABO</t>
  </si>
  <si>
    <t>LE PLUMIER</t>
  </si>
  <si>
    <t>PATILABO</t>
  </si>
  <si>
    <t>GOUGEON FOURNITURES SAS</t>
  </si>
  <si>
    <t>STE NOUVELLE BOF</t>
  </si>
  <si>
    <t>BLANCHIN SAS</t>
  </si>
  <si>
    <t>100% BUREAU ET FOURNITURE</t>
  </si>
  <si>
    <t>VANDENBULCKE SA</t>
  </si>
  <si>
    <t>PARTNER SYSTEMES</t>
  </si>
  <si>
    <t>AUDOUARD SAS</t>
  </si>
  <si>
    <t>MIKO CAFE SERVICE</t>
  </si>
  <si>
    <t>XXX POMONA  RHONE ALPES</t>
  </si>
  <si>
    <t>AITEC BUREAUTIQUE</t>
  </si>
  <si>
    <t>test samy</t>
  </si>
  <si>
    <t>argenteuil</t>
  </si>
  <si>
    <t>95 000</t>
  </si>
  <si>
    <t>Rue de la Croix Jumelinqq</t>
  </si>
  <si>
    <t>NC</t>
  </si>
  <si>
    <t>01/09/14</t>
  </si>
  <si>
    <t>MARTINE</t>
  </si>
  <si>
    <t>GREVET</t>
  </si>
  <si>
    <t>46627</t>
  </si>
  <si>
    <t>95</t>
  </si>
  <si>
    <t>02 37 20 16 99</t>
  </si>
  <si>
    <t>28 000</t>
  </si>
  <si>
    <t>02 37 90 87 14</t>
  </si>
  <si>
    <t>46631</t>
  </si>
  <si>
    <t>thierry</t>
  </si>
  <si>
    <t>28 110</t>
  </si>
  <si>
    <t>02 37 30 28 78</t>
  </si>
  <si>
    <t>67178</t>
  </si>
  <si>
    <t>Rue de Chanzy de moote</t>
  </si>
  <si>
    <t>STE LORILLARD,</t>
  </si>
  <si>
    <t>code SAP</t>
  </si>
  <si>
    <t>Titres</t>
  </si>
  <si>
    <t>24/06/2014</t>
  </si>
  <si>
    <r>
      <t xml:space="preserve">CODE à metre en colonne </t>
    </r>
    <r>
      <rPr>
        <b/>
        <sz val="10"/>
        <color rgb="FFFF0000"/>
        <rFont val="Arial"/>
        <family val="2"/>
      </rPr>
      <t xml:space="preserve">R </t>
    </r>
    <r>
      <rPr>
        <sz val="10"/>
        <rFont val="Arial"/>
        <family val="2"/>
      </rPr>
      <t>Puis cliquer sur le bouton (</t>
    </r>
    <r>
      <rPr>
        <b/>
        <sz val="10"/>
        <color theme="7" tint="0.39997558519241921"/>
        <rFont val="Arial"/>
        <family val="2"/>
      </rPr>
      <t>copie feuille</t>
    </r>
    <r>
      <rPr>
        <sz val="10"/>
        <rFont val="Arial"/>
        <family val="2"/>
      </rPr>
      <t>)</t>
    </r>
  </si>
  <si>
    <t xml:space="preserve">      FICHE SUIVI CLIENT                               </t>
  </si>
  <si>
    <t xml:space="preserve">Code Postal:  </t>
  </si>
  <si>
    <t>THERMOS BTS 64</t>
  </si>
  <si>
    <t>THERMOS BTS 74</t>
  </si>
  <si>
    <r>
      <t xml:space="preserve">Nom:       </t>
    </r>
    <r>
      <rPr>
        <i/>
        <sz val="11"/>
        <rFont val="Arial"/>
        <family val="2"/>
      </rPr>
      <t xml:space="preserve"> </t>
    </r>
  </si>
  <si>
    <r>
      <t>Distributeur</t>
    </r>
    <r>
      <rPr>
        <i/>
        <sz val="11"/>
        <rFont val="Arial"/>
        <family val="2"/>
      </rPr>
      <t xml:space="preserve"> :</t>
    </r>
    <r>
      <rPr>
        <sz val="11"/>
        <rFont val="Arial"/>
        <family val="2"/>
      </rPr>
      <t xml:space="preserve">  </t>
    </r>
  </si>
  <si>
    <t>THERMOS BTS 84</t>
  </si>
  <si>
    <t xml:space="preserve">                 </t>
  </si>
  <si>
    <r>
      <t>Adresse</t>
    </r>
    <r>
      <rPr>
        <i/>
        <sz val="11"/>
        <rFont val="Arial"/>
        <family val="2"/>
      </rPr>
      <t xml:space="preserve">:  </t>
    </r>
  </si>
  <si>
    <r>
      <t>Commercial</t>
    </r>
    <r>
      <rPr>
        <i/>
        <sz val="11"/>
        <rFont val="Arial"/>
        <family val="2"/>
      </rPr>
      <t xml:space="preserve"> :</t>
    </r>
    <r>
      <rPr>
        <sz val="11"/>
        <rFont val="Arial"/>
        <family val="2"/>
      </rPr>
      <t xml:space="preserve"> </t>
    </r>
  </si>
  <si>
    <r>
      <t>Ville</t>
    </r>
    <r>
      <rPr>
        <i/>
        <sz val="11"/>
        <rFont val="Arial"/>
        <family val="2"/>
      </rPr>
      <t xml:space="preserve">:     </t>
    </r>
  </si>
  <si>
    <r>
      <t>Association, Grpt d'achat</t>
    </r>
    <r>
      <rPr>
        <i/>
        <sz val="11"/>
        <rFont val="Arial"/>
        <family val="2"/>
      </rPr>
      <t xml:space="preserve"> :</t>
    </r>
  </si>
  <si>
    <r>
      <t>Consommation café</t>
    </r>
    <r>
      <rPr>
        <i/>
        <sz val="11"/>
        <rFont val="Arial"/>
        <family val="2"/>
      </rPr>
      <t xml:space="preserve">: </t>
    </r>
  </si>
  <si>
    <t>THERMOS AMBASSASOR</t>
  </si>
  <si>
    <t xml:space="preserve">Contact sur site: </t>
  </si>
  <si>
    <r>
      <t>Type de café</t>
    </r>
    <r>
      <rPr>
        <i/>
        <sz val="11"/>
        <rFont val="Arial"/>
        <family val="2"/>
      </rPr>
      <t xml:space="preserve"> :</t>
    </r>
    <r>
      <rPr>
        <sz val="11"/>
        <rFont val="Arial"/>
        <family val="2"/>
      </rPr>
      <t xml:space="preserve"> </t>
    </r>
  </si>
  <si>
    <t>PICHET GRADUE</t>
  </si>
  <si>
    <r>
      <t>Téléphone</t>
    </r>
    <r>
      <rPr>
        <i/>
        <sz val="11"/>
        <rFont val="Arial"/>
        <family val="2"/>
      </rPr>
      <t xml:space="preserve">:  </t>
    </r>
  </si>
  <si>
    <r>
      <t>Nbre Machines</t>
    </r>
    <r>
      <rPr>
        <i/>
        <sz val="11"/>
        <rFont val="Arial"/>
        <family val="2"/>
      </rPr>
      <t xml:space="preserve">:  </t>
    </r>
  </si>
  <si>
    <r>
      <t>Fax</t>
    </r>
    <r>
      <rPr>
        <i/>
        <sz val="11"/>
        <rFont val="Arial"/>
        <family val="2"/>
      </rPr>
      <t>:</t>
    </r>
    <r>
      <rPr>
        <sz val="11"/>
        <rFont val="Arial"/>
        <family val="2"/>
      </rPr>
      <t xml:space="preserve">     </t>
    </r>
  </si>
  <si>
    <r>
      <t xml:space="preserve">Combi 2*5L      / </t>
    </r>
    <r>
      <rPr>
        <sz val="9"/>
        <color rgb="FFFF0000"/>
        <rFont val="Arial"/>
        <family val="2"/>
      </rPr>
      <t>B5</t>
    </r>
  </si>
  <si>
    <t>Centrale/SDR</t>
  </si>
  <si>
    <r>
      <t>Nbre Accessoires</t>
    </r>
    <r>
      <rPr>
        <i/>
        <sz val="11"/>
        <rFont val="Arial"/>
        <family val="2"/>
      </rPr>
      <t xml:space="preserve">:  </t>
    </r>
  </si>
  <si>
    <t>CARAFE PLE0I</t>
  </si>
  <si>
    <t>Code SDR</t>
  </si>
  <si>
    <r>
      <t>Chef Secteur</t>
    </r>
    <r>
      <rPr>
        <i/>
        <sz val="11"/>
        <rFont val="Arial"/>
        <family val="2"/>
      </rPr>
      <t>:</t>
    </r>
  </si>
  <si>
    <t>POT INO0</t>
  </si>
  <si>
    <r>
      <t>Coordonnées</t>
    </r>
    <r>
      <rPr>
        <i/>
        <sz val="11"/>
        <rFont val="Arial"/>
        <family val="2"/>
      </rPr>
      <t xml:space="preserve">: </t>
    </r>
  </si>
  <si>
    <t>Date S.A.V</t>
  </si>
  <si>
    <t>Observations</t>
  </si>
  <si>
    <t>Suite à donner</t>
  </si>
  <si>
    <t>Signature</t>
  </si>
  <si>
    <t>FD BACCARA</t>
  </si>
  <si>
    <r>
      <rPr>
        <b/>
        <sz val="7"/>
        <color theme="0"/>
        <rFont val="Arial"/>
        <family val="2"/>
      </rPr>
      <t xml:space="preserve">	F</t>
    </r>
    <r>
      <rPr>
        <b/>
        <sz val="9"/>
        <color theme="0"/>
        <rFont val="Arial"/>
        <family val="2"/>
      </rPr>
      <t xml:space="preserve">D DIAMANT NOIR_x000D_
</t>
    </r>
  </si>
  <si>
    <t>FD 508/4L</t>
  </si>
  <si>
    <t>FD DECA</t>
  </si>
  <si>
    <t>Perco   5</t>
  </si>
  <si>
    <t>FD    Puro</t>
  </si>
  <si>
    <t>TOTAL CAFE</t>
  </si>
  <si>
    <t>10/10/14</t>
  </si>
  <si>
    <t>CAT du CLOS</t>
  </si>
  <si>
    <t>01/01/14</t>
  </si>
  <si>
    <t>CUISINE CENTRALES</t>
  </si>
  <si>
    <t>28 100</t>
  </si>
  <si>
    <t>3090</t>
  </si>
  <si>
    <t>02 37 50 03 47</t>
  </si>
  <si>
    <t>18/01/2013</t>
  </si>
  <si>
    <t>1,5</t>
  </si>
  <si>
    <t>22/07/2013</t>
  </si>
  <si>
    <t>22/01/2014</t>
  </si>
  <si>
    <t>01/10/2014</t>
  </si>
  <si>
    <t>26/03/2014</t>
  </si>
  <si>
    <t>02 37 21 90 71</t>
  </si>
  <si>
    <t>RESTAURANT L'ECUME DEL  POTO</t>
  </si>
  <si>
    <t>22/11/2004</t>
  </si>
  <si>
    <t>09/12/2013</t>
  </si>
  <si>
    <t>27/02/2014</t>
  </si>
  <si>
    <t>24/02/2011</t>
  </si>
  <si>
    <t>01/11/2014</t>
  </si>
  <si>
    <t>0</t>
  </si>
  <si>
    <t>test</t>
  </si>
  <si>
    <t>mettidji</t>
  </si>
  <si>
    <t>13/10/14</t>
  </si>
  <si>
    <t>01/11/14</t>
  </si>
  <si>
    <t>samy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</si>
</sst>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€_-;\-* #,##0\ _€_-;_-* &quot;-&quot;\ _€_-;_-@_-"/>
    <numFmt numFmtId="164" formatCode="_-* #,##0\ _F_-;\-* #,##0\ _F_-;_-* &quot;-&quot;\ _F_-;_-@_-"/>
    <numFmt numFmtId="165" formatCode="00000"/>
    <numFmt numFmtId="166" formatCode="0#&quot; &quot;##&quot; &quot;##&quot; &quot;##&quot; &quot;##"/>
    <numFmt numFmtId="167" formatCode="dd/mm/yy;@"/>
    <numFmt numFmtId="168" formatCode="000\ 000\ 000\ 000\ 00"/>
    <numFmt numFmtId="169" formatCode="000&quot; &quot;000&quot; &quot;000&quot; &quot;00000"/>
    <numFmt numFmtId="170" formatCode="[$-40C]mmm\-yy;@"/>
    <numFmt numFmtId="171" formatCode="_-* #,##0\ _F_-;\-* #,##0\ _F_-;_-* &quot;- &quot;_F_-;_-@_-"/>
    <numFmt numFmtId="172" formatCode="&quot;catégorie client   &quot;@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rgb="FFFF0000"/>
      <name val="Arial"/>
      <family val="2"/>
    </font>
    <font>
      <sz val="9"/>
      <color indexed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6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name val="Comic Sans MS"/>
      <family val="4"/>
    </font>
    <font>
      <b/>
      <sz val="10"/>
      <color rgb="FFFF0000"/>
      <name val="Arial"/>
      <family val="2"/>
    </font>
    <font>
      <b/>
      <sz val="10"/>
      <color theme="7" tint="0.39997558519241921"/>
      <name val="Arial"/>
      <family val="2"/>
    </font>
    <font>
      <b/>
      <i/>
      <sz val="12"/>
      <name val="Comic Sans MS"/>
      <family val="4"/>
    </font>
    <font>
      <b/>
      <sz val="12"/>
      <name val="Comic Sans MS"/>
      <family val="4"/>
    </font>
    <font>
      <i/>
      <sz val="12"/>
      <name val="Arial"/>
      <family val="2"/>
    </font>
    <font>
      <i/>
      <sz val="12"/>
      <name val="Comic Sans MS"/>
      <family val="4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i/>
      <sz val="11"/>
      <name val="Century Gothic"/>
      <family val="2"/>
    </font>
    <font>
      <b/>
      <i/>
      <sz val="11"/>
      <name val="Arial"/>
      <family val="2"/>
    </font>
    <font>
      <i/>
      <sz val="10"/>
      <name val="Century Gothic"/>
      <family val="2"/>
    </font>
    <font>
      <sz val="9"/>
      <color rgb="FFFF0000"/>
      <name val="Arial"/>
      <family val="2"/>
    </font>
    <font>
      <sz val="12"/>
      <name val="Arial"/>
      <family val="2"/>
    </font>
    <font>
      <i/>
      <sz val="11"/>
      <name val="Comic Sans MS"/>
      <family val="4"/>
    </font>
    <font>
      <b/>
      <sz val="7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thin">
        <color indexed="8"/>
      </left>
      <right style="thick">
        <color theme="5" tint="-0.24994659260841701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5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1">
    <xf numFmtId="0" fontId="0" fillId="0" borderId="0" xfId="0"/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166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5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1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 applyProtection="1">
      <alignment horizontal="center"/>
      <protection locked="0"/>
    </xf>
    <xf numFmtId="41" fontId="0" fillId="0" borderId="0" xfId="0" applyNumberFormat="1" applyFill="1" applyAlignment="1" applyProtection="1">
      <alignment horizontal="center"/>
      <protection locked="0"/>
    </xf>
    <xf numFmtId="41" fontId="0" fillId="0" borderId="0" xfId="0" applyNumberFormat="1" applyFill="1" applyProtection="1">
      <protection locked="0"/>
    </xf>
    <xf numFmtId="41" fontId="0" fillId="0" borderId="0" xfId="0" applyNumberForma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Protection="1">
      <protection locked="0"/>
    </xf>
    <xf numFmtId="49" fontId="1" fillId="0" borderId="0" xfId="0" applyNumberFormat="1" applyFont="1" applyFill="1" applyAlignment="1">
      <alignment horizontal="left" vertical="top"/>
    </xf>
    <xf numFmtId="164" fontId="0" fillId="0" borderId="0" xfId="0" applyNumberFormat="1" applyFill="1" applyAlignment="1" applyProtection="1">
      <alignment horizontal="left"/>
      <protection locked="0"/>
    </xf>
    <xf numFmtId="41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164" fontId="0" fillId="0" borderId="0" xfId="0" applyNumberForma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left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1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49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167" fontId="0" fillId="0" borderId="0" xfId="0" applyNumberFormat="1" applyFill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4" fontId="0" fillId="0" borderId="9" xfId="0" applyNumberFormat="1" applyFill="1" applyBorder="1" applyAlignment="1" applyProtection="1">
      <alignment horizontal="left" vertical="top"/>
      <protection locked="0"/>
    </xf>
    <xf numFmtId="167" fontId="1" fillId="0" borderId="0" xfId="0" applyNumberFormat="1" applyFont="1" applyAlignment="1" applyProtection="1">
      <alignment horizontal="center"/>
      <protection locked="0"/>
    </xf>
    <xf numFmtId="170" fontId="1" fillId="0" borderId="0" xfId="0" applyNumberFormat="1" applyFont="1" applyFill="1" applyAlignment="1" applyProtection="1">
      <alignment horizontal="center"/>
      <protection locked="0"/>
    </xf>
    <xf numFmtId="171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 applyProtection="1">
      <alignment horizontal="center"/>
      <protection locked="0"/>
    </xf>
    <xf numFmtId="41" fontId="0" fillId="0" borderId="10" xfId="0" applyNumberFormat="1" applyFill="1" applyBorder="1" applyAlignment="1" applyProtection="1">
      <alignment horizontal="center" vertical="center"/>
      <protection locked="0"/>
    </xf>
    <xf numFmtId="41" fontId="0" fillId="0" borderId="10" xfId="0" applyNumberFormat="1" applyFill="1" applyBorder="1" applyAlignment="1" applyProtection="1">
      <alignment horizontal="center"/>
      <protection locked="0"/>
    </xf>
    <xf numFmtId="170" fontId="0" fillId="0" borderId="0" xfId="0" applyNumberFormat="1" applyFill="1" applyAlignment="1" applyProtection="1">
      <alignment horizontal="center"/>
      <protection locked="0"/>
    </xf>
    <xf numFmtId="14" fontId="1" fillId="0" borderId="9" xfId="0" applyNumberFormat="1" applyFont="1" applyFill="1" applyBorder="1" applyAlignment="1" applyProtection="1">
      <alignment horizontal="left" vertical="top"/>
      <protection locked="0"/>
    </xf>
    <xf numFmtId="14" fontId="0" fillId="0" borderId="9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Fill="1"/>
    <xf numFmtId="167" fontId="1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4" fontId="0" fillId="0" borderId="0" xfId="0" applyNumberFormat="1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41" fontId="0" fillId="0" borderId="11" xfId="0" applyNumberFormat="1" applyFill="1" applyBorder="1" applyAlignment="1" applyProtection="1">
      <alignment horizontal="center" vertical="center"/>
      <protection locked="0"/>
    </xf>
    <xf numFmtId="41" fontId="0" fillId="0" borderId="12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41" fontId="0" fillId="0" borderId="10" xfId="0" applyNumberFormat="1" applyFill="1" applyBorder="1" applyProtection="1">
      <protection locked="0"/>
    </xf>
    <xf numFmtId="41" fontId="1" fillId="0" borderId="10" xfId="0" applyNumberFormat="1" applyFont="1" applyFill="1" applyBorder="1" applyProtection="1"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41" fontId="0" fillId="0" borderId="13" xfId="0" applyNumberFormat="1" applyFill="1" applyBorder="1" applyAlignment="1" applyProtection="1">
      <alignment horizontal="center"/>
      <protection locked="0"/>
    </xf>
    <xf numFmtId="164" fontId="15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locked="0"/>
    </xf>
    <xf numFmtId="14" fontId="1" fillId="0" borderId="9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41" fontId="0" fillId="0" borderId="0" xfId="0" applyNumberFormat="1" applyProtection="1">
      <protection locked="0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13" xfId="0" applyNumberFormat="1" applyFill="1" applyBorder="1" applyAlignment="1" applyProtection="1">
      <alignment horizontal="center" vertic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41" fontId="0" fillId="0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Fill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0" fontId="16" fillId="0" borderId="0" xfId="0" applyFont="1"/>
    <xf numFmtId="0" fontId="0" fillId="0" borderId="18" xfId="0" applyNumberFormat="1" applyFill="1" applyBorder="1" applyAlignment="1" applyProtection="1">
      <alignment horizontal="center"/>
      <protection locked="0"/>
    </xf>
    <xf numFmtId="14" fontId="0" fillId="0" borderId="18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8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0" xfId="0" applyFill="1" applyBorder="1" applyAlignment="1">
      <alignment horizontal="center"/>
    </xf>
    <xf numFmtId="164" fontId="1" fillId="12" borderId="17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1" fontId="2" fillId="11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1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167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67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70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1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12" borderId="7" xfId="0" applyNumberFormat="1" applyFont="1" applyFill="1" applyBorder="1" applyAlignment="1" applyProtection="1">
      <alignment horizontal="center" vertical="center" wrapText="1"/>
      <protection locked="0"/>
    </xf>
    <xf numFmtId="41" fontId="1" fillId="9" borderId="16" xfId="0" applyNumberFormat="1" applyFont="1" applyFill="1" applyBorder="1" applyAlignment="1" applyProtection="1">
      <alignment horizontal="center" vertical="center" wrapText="1"/>
      <protection locked="0"/>
    </xf>
    <xf numFmtId="41" fontId="1" fillId="9" borderId="7" xfId="0" applyNumberFormat="1" applyFont="1" applyFill="1" applyBorder="1" applyAlignment="1" applyProtection="1">
      <alignment horizontal="center" vertical="center" wrapText="1"/>
      <protection locked="0"/>
    </xf>
    <xf numFmtId="41" fontId="2" fillId="10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13" borderId="4" xfId="0" applyNumberFormat="1" applyFont="1" applyFill="1" applyBorder="1" applyAlignment="1" applyProtection="1">
      <alignment horizontal="center" vertical="center" wrapText="1"/>
      <protection locked="0"/>
    </xf>
    <xf numFmtId="167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0" xfId="0" applyNumberFormat="1" applyFill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41" fontId="1" fillId="0" borderId="0" xfId="0" applyNumberFormat="1" applyFont="1" applyFill="1" applyAlignment="1" applyProtection="1">
      <alignment horizontal="left"/>
      <protection locked="0"/>
    </xf>
    <xf numFmtId="0" fontId="0" fillId="0" borderId="13" xfId="0" applyFill="1" applyBorder="1"/>
    <xf numFmtId="0" fontId="0" fillId="0" borderId="10" xfId="0" applyFill="1" applyBorder="1"/>
    <xf numFmtId="41" fontId="0" fillId="0" borderId="0" xfId="0" applyNumberFormat="1" applyFill="1" applyAlignment="1" applyProtection="1">
      <alignment horizontal="center" vertical="center"/>
      <protection locked="0"/>
    </xf>
    <xf numFmtId="165" fontId="0" fillId="0" borderId="0" xfId="0" applyNumberFormat="1" applyFill="1" applyAlignment="1" applyProtection="1">
      <alignment horizontal="left" vertical="center"/>
      <protection locked="0"/>
    </xf>
    <xf numFmtId="168" fontId="0" fillId="0" borderId="0" xfId="0" applyNumberFormat="1" applyFill="1" applyAlignment="1" applyProtection="1">
      <alignment horizontal="left"/>
      <protection locked="0"/>
    </xf>
    <xf numFmtId="166" fontId="0" fillId="0" borderId="0" xfId="0" applyNumberFormat="1" applyFill="1" applyAlignment="1" applyProtection="1">
      <alignment horizontal="left"/>
      <protection locked="0"/>
    </xf>
    <xf numFmtId="0" fontId="1" fillId="0" borderId="0" xfId="0" applyNumberFormat="1" applyFont="1" applyFill="1" applyAlignment="1">
      <alignment horizontal="left"/>
    </xf>
    <xf numFmtId="169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166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164" fontId="1" fillId="0" borderId="0" xfId="0" applyNumberFormat="1" applyFont="1" applyFill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41" fontId="0" fillId="0" borderId="14" xfId="0" applyNumberFormat="1" applyFill="1" applyBorder="1" applyAlignment="1">
      <alignment horizontal="center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0" xfId="0" applyNumberFormat="1" applyFill="1" applyBorder="1" applyAlignment="1" applyProtection="1">
      <alignment horizontal="left"/>
      <protection locked="0"/>
    </xf>
    <xf numFmtId="41" fontId="0" fillId="5" borderId="3" xfId="0" applyNumberFormat="1" applyFont="1" applyFill="1" applyBorder="1" applyAlignment="1">
      <alignment horizontal="center" vertical="center" wrapText="1"/>
    </xf>
    <xf numFmtId="41" fontId="0" fillId="5" borderId="15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 applyProtection="1">
      <alignment horizontal="center"/>
      <protection locked="0"/>
    </xf>
    <xf numFmtId="4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Alignment="1">
      <alignment horizontal="center"/>
    </xf>
    <xf numFmtId="0" fontId="0" fillId="14" borderId="0" xfId="0" applyFill="1"/>
    <xf numFmtId="0" fontId="1" fillId="14" borderId="0" xfId="0" applyFont="1" applyFill="1"/>
    <xf numFmtId="49" fontId="1" fillId="15" borderId="0" xfId="0" applyNumberFormat="1" applyFont="1" applyFill="1" applyAlignment="1">
      <alignment horizontal="left"/>
    </xf>
    <xf numFmtId="49" fontId="0" fillId="15" borderId="0" xfId="0" applyNumberFormat="1" applyFill="1" applyAlignment="1">
      <alignment horizontal="left"/>
    </xf>
    <xf numFmtId="49" fontId="0" fillId="15" borderId="0" xfId="0" applyNumberFormat="1" applyFont="1" applyFill="1" applyAlignment="1">
      <alignment horizontal="left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1" fontId="19" fillId="0" borderId="0" xfId="0" applyNumberFormat="1" applyFont="1" applyAlignment="1">
      <alignment horizontal="center" vertical="center"/>
    </xf>
    <xf numFmtId="0" fontId="1" fillId="0" borderId="0" xfId="0" applyNumberFormat="1" applyFont="1" applyAlignment="1" applyProtection="1">
      <alignment vertical="center"/>
      <protection locked="0"/>
    </xf>
    <xf numFmtId="0" fontId="8" fillId="7" borderId="0" xfId="0" applyNumberFormat="1" applyFont="1" applyFill="1" applyAlignment="1" applyProtection="1">
      <alignment horizontal="center" vertical="center"/>
      <protection locked="0"/>
    </xf>
    <xf numFmtId="0" fontId="22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172" fontId="22" fillId="0" borderId="8" xfId="0" applyNumberFormat="1" applyFont="1" applyBorder="1" applyAlignment="1">
      <alignment horizontal="center" vertical="center"/>
    </xf>
    <xf numFmtId="172" fontId="22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14" fontId="19" fillId="0" borderId="0" xfId="0" applyNumberFormat="1" applyFont="1" applyAlignment="1">
      <alignment vertical="center"/>
    </xf>
    <xf numFmtId="164" fontId="24" fillId="0" borderId="21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24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24" fillId="0" borderId="22" xfId="0" applyNumberFormat="1" applyFont="1" applyBorder="1" applyAlignment="1">
      <alignment horizontal="left" vertical="center"/>
    </xf>
    <xf numFmtId="164" fontId="25" fillId="0" borderId="0" xfId="0" applyNumberFormat="1" applyFont="1" applyBorder="1" applyAlignment="1">
      <alignment horizontal="left" vertical="center"/>
    </xf>
    <xf numFmtId="0" fontId="1" fillId="0" borderId="0" xfId="0" applyNumberFormat="1" applyFont="1" applyProtection="1">
      <protection locked="0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164" fontId="24" fillId="0" borderId="21" xfId="0" applyNumberFormat="1" applyFont="1" applyBorder="1" applyAlignment="1">
      <alignment horizontal="right" vertical="center"/>
    </xf>
    <xf numFmtId="164" fontId="26" fillId="16" borderId="0" xfId="0" applyNumberFormat="1" applyFont="1" applyFill="1" applyBorder="1" applyAlignment="1" applyProtection="1">
      <alignment vertical="center"/>
      <protection locked="0"/>
    </xf>
    <xf numFmtId="164" fontId="24" fillId="0" borderId="23" xfId="0" applyNumberFormat="1" applyFont="1" applyBorder="1" applyAlignment="1">
      <alignment horizontal="left" vertical="center"/>
    </xf>
    <xf numFmtId="0" fontId="1" fillId="17" borderId="24" xfId="0" applyNumberFormat="1" applyFont="1" applyFill="1" applyBorder="1" applyProtection="1">
      <protection locked="0"/>
    </xf>
    <xf numFmtId="164" fontId="16" fillId="0" borderId="21" xfId="0" applyNumberFormat="1" applyFont="1" applyBorder="1" applyAlignment="1">
      <alignment horizontal="right" vertical="center"/>
    </xf>
    <xf numFmtId="164" fontId="16" fillId="0" borderId="0" xfId="0" applyNumberFormat="1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164" fontId="28" fillId="0" borderId="23" xfId="0" applyNumberFormat="1" applyFont="1" applyBorder="1" applyAlignment="1">
      <alignment horizontal="left" vertical="center"/>
    </xf>
    <xf numFmtId="164" fontId="29" fillId="0" borderId="0" xfId="0" applyNumberFormat="1" applyFont="1" applyBorder="1" applyAlignment="1">
      <alignment horizontal="left" vertical="center"/>
    </xf>
    <xf numFmtId="0" fontId="0" fillId="18" borderId="0" xfId="0" applyNumberFormat="1" applyFont="1" applyFill="1" applyAlignment="1" applyProtection="1">
      <alignment horizontal="center" vertical="center"/>
      <protection locked="0"/>
    </xf>
    <xf numFmtId="0" fontId="1" fillId="17" borderId="25" xfId="0" applyNumberFormat="1" applyFont="1" applyFill="1" applyBorder="1" applyAlignment="1">
      <alignment horizontal="center"/>
    </xf>
    <xf numFmtId="164" fontId="30" fillId="0" borderId="21" xfId="0" applyNumberFormat="1" applyFont="1" applyBorder="1" applyAlignment="1">
      <alignment horizontal="right" vertical="center"/>
    </xf>
    <xf numFmtId="164" fontId="30" fillId="0" borderId="0" xfId="0" applyNumberFormat="1" applyFont="1" applyBorder="1" applyAlignment="1">
      <alignment horizontal="right" vertical="center"/>
    </xf>
    <xf numFmtId="164" fontId="29" fillId="0" borderId="13" xfId="0" applyNumberFormat="1" applyFont="1" applyBorder="1" applyAlignment="1">
      <alignment vertical="center"/>
    </xf>
    <xf numFmtId="164" fontId="28" fillId="0" borderId="21" xfId="0" applyNumberFormat="1" applyFont="1" applyBorder="1" applyAlignment="1">
      <alignment horizontal="right" vertical="center"/>
    </xf>
    <xf numFmtId="164" fontId="28" fillId="0" borderId="0" xfId="0" applyNumberFormat="1" applyFont="1" applyBorder="1" applyAlignment="1">
      <alignment vertical="center"/>
    </xf>
    <xf numFmtId="164" fontId="16" fillId="0" borderId="23" xfId="0" applyNumberFormat="1" applyFont="1" applyBorder="1" applyAlignment="1">
      <alignment vertical="center"/>
    </xf>
    <xf numFmtId="164" fontId="31" fillId="0" borderId="0" xfId="0" applyNumberFormat="1" applyFont="1" applyBorder="1" applyAlignment="1">
      <alignment vertical="center"/>
    </xf>
    <xf numFmtId="164" fontId="28" fillId="0" borderId="0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164" fontId="28" fillId="0" borderId="0" xfId="0" applyNumberFormat="1" applyFont="1" applyBorder="1" applyAlignment="1">
      <alignment horizontal="center" vertical="center"/>
    </xf>
    <xf numFmtId="164" fontId="28" fillId="0" borderId="23" xfId="0" applyNumberFormat="1" applyFont="1" applyBorder="1" applyAlignment="1">
      <alignment vertical="center"/>
    </xf>
    <xf numFmtId="164" fontId="29" fillId="0" borderId="0" xfId="0" applyNumberFormat="1" applyFont="1" applyBorder="1" applyAlignment="1">
      <alignment vertical="center"/>
    </xf>
    <xf numFmtId="164" fontId="30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1" fontId="28" fillId="0" borderId="0" xfId="0" applyNumberFormat="1" applyFont="1" applyBorder="1" applyAlignment="1">
      <alignment vertical="center"/>
    </xf>
    <xf numFmtId="164" fontId="30" fillId="0" borderId="26" xfId="0" applyNumberFormat="1" applyFont="1" applyBorder="1" applyAlignment="1">
      <alignment horizontal="right" vertical="center"/>
    </xf>
    <xf numFmtId="164" fontId="28" fillId="0" borderId="27" xfId="0" applyNumberFormat="1" applyFont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8" fillId="0" borderId="27" xfId="0" applyNumberFormat="1" applyFont="1" applyBorder="1" applyAlignment="1">
      <alignment vertical="center"/>
    </xf>
    <xf numFmtId="164" fontId="24" fillId="0" borderId="28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vertical="center"/>
    </xf>
    <xf numFmtId="0" fontId="24" fillId="0" borderId="30" xfId="0" applyFont="1" applyBorder="1" applyAlignment="1">
      <alignment horizontal="left" vertical="center"/>
    </xf>
    <xf numFmtId="0" fontId="33" fillId="0" borderId="2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 wrapText="1"/>
    </xf>
    <xf numFmtId="41" fontId="19" fillId="0" borderId="0" xfId="0" applyNumberFormat="1" applyFont="1" applyBorder="1" applyAlignment="1">
      <alignment vertical="center"/>
    </xf>
    <xf numFmtId="14" fontId="34" fillId="0" borderId="33" xfId="0" applyNumberFormat="1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25" fillId="0" borderId="37" xfId="0" applyFont="1" applyBorder="1" applyAlignment="1" applyProtection="1">
      <alignment vertical="center"/>
      <protection locked="0"/>
    </xf>
    <xf numFmtId="0" fontId="25" fillId="0" borderId="9" xfId="0" applyFont="1" applyBorder="1" applyAlignment="1">
      <alignment vertical="center"/>
    </xf>
    <xf numFmtId="0" fontId="25" fillId="0" borderId="38" xfId="0" applyFont="1" applyBorder="1" applyAlignment="1" applyProtection="1">
      <alignment vertical="center"/>
      <protection locked="0"/>
    </xf>
    <xf numFmtId="0" fontId="25" fillId="0" borderId="39" xfId="0" applyFont="1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25" fillId="0" borderId="42" xfId="0" applyFont="1" applyBorder="1" applyAlignment="1" applyProtection="1">
      <alignment vertical="center"/>
      <protection locked="0"/>
    </xf>
    <xf numFmtId="0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43" xfId="0" applyFont="1" applyBorder="1" applyAlignment="1" applyProtection="1">
      <alignment vertical="center"/>
      <protection locked="0"/>
    </xf>
    <xf numFmtId="0" fontId="25" fillId="0" borderId="44" xfId="0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25" fillId="0" borderId="47" xfId="0" applyFont="1" applyBorder="1" applyAlignment="1" applyProtection="1">
      <alignment vertical="center"/>
      <protection locked="0"/>
    </xf>
    <xf numFmtId="0" fontId="25" fillId="0" borderId="48" xfId="0" applyFont="1" applyBorder="1" applyAlignment="1" applyProtection="1">
      <alignment vertical="center"/>
      <protection locked="0"/>
    </xf>
    <xf numFmtId="0" fontId="25" fillId="0" borderId="4" xfId="0" applyFont="1" applyBorder="1" applyAlignment="1" applyProtection="1">
      <alignment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25" fillId="0" borderId="50" xfId="0" applyFont="1" applyBorder="1" applyAlignment="1" applyProtection="1">
      <alignment vertical="center"/>
      <protection locked="0"/>
    </xf>
    <xf numFmtId="0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vertical="center"/>
      <protection locked="0"/>
    </xf>
    <xf numFmtId="0" fontId="25" fillId="0" borderId="52" xfId="0" applyFont="1" applyBorder="1" applyAlignment="1" applyProtection="1">
      <alignment vertical="center"/>
      <protection locked="0"/>
    </xf>
    <xf numFmtId="0" fontId="1" fillId="0" borderId="53" xfId="0" applyFont="1" applyBorder="1" applyAlignment="1" applyProtection="1">
      <alignment vertical="center"/>
      <protection locked="0"/>
    </xf>
    <xf numFmtId="0" fontId="1" fillId="0" borderId="54" xfId="0" applyFont="1" applyBorder="1" applyAlignment="1" applyProtection="1">
      <alignment vertical="center"/>
      <protection locked="0"/>
    </xf>
    <xf numFmtId="0" fontId="25" fillId="0" borderId="55" xfId="0" applyFont="1" applyBorder="1" applyAlignment="1" applyProtection="1">
      <alignment vertical="center"/>
      <protection locked="0"/>
    </xf>
    <xf numFmtId="41" fontId="1" fillId="0" borderId="0" xfId="0" applyNumberFormat="1" applyFont="1" applyAlignment="1">
      <alignment horizontal="center" vertical="center"/>
    </xf>
    <xf numFmtId="0" fontId="20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/>
    <xf numFmtId="0" fontId="1" fillId="17" borderId="25" xfId="0" applyNumberFormat="1" applyFont="1" applyFill="1" applyBorder="1" applyAlignment="1">
      <alignment horizontal="center" vertical="center"/>
    </xf>
    <xf numFmtId="0" fontId="1" fillId="17" borderId="25" xfId="0" applyFont="1" applyFill="1" applyBorder="1" applyAlignment="1">
      <alignment horizontal="center"/>
    </xf>
    <xf numFmtId="0" fontId="1" fillId="17" borderId="25" xfId="0" applyFont="1" applyFill="1" applyBorder="1"/>
    <xf numFmtId="0" fontId="1" fillId="17" borderId="25" xfId="0" applyNumberFormat="1" applyFont="1" applyFill="1" applyBorder="1" applyProtection="1">
      <protection locked="0"/>
    </xf>
    <xf numFmtId="0" fontId="1" fillId="17" borderId="56" xfId="0" applyNumberFormat="1" applyFont="1" applyFill="1" applyBorder="1" applyProtection="1">
      <protection locked="0"/>
    </xf>
    <xf numFmtId="164" fontId="30" fillId="0" borderId="0" xfId="0" applyNumberFormat="1" applyFont="1" applyBorder="1" applyAlignment="1">
      <alignment horizontal="left" vertical="center"/>
    </xf>
    <xf numFmtId="167" fontId="0" fillId="0" borderId="0" xfId="0" applyNumberFormat="1" applyFill="1" applyAlignment="1" applyProtection="1">
      <alignment horizontal="center" vertical="center"/>
      <protection locked="0"/>
    </xf>
    <xf numFmtId="41" fontId="1" fillId="0" borderId="0" xfId="0" applyNumberFormat="1" applyFont="1" applyFill="1" applyAlignment="1" applyProtection="1">
      <alignment horizontal="center" vertical="center"/>
      <protection locked="0"/>
    </xf>
    <xf numFmtId="167" fontId="1" fillId="0" borderId="0" xfId="0" applyNumberFormat="1" applyFont="1" applyFill="1" applyAlignment="1" applyProtection="1">
      <alignment horizontal="center" vertical="center"/>
      <protection locked="0"/>
    </xf>
    <xf numFmtId="49" fontId="1" fillId="11" borderId="0" xfId="0" applyNumberFormat="1" applyFont="1" applyFill="1" applyAlignment="1" applyProtection="1">
      <alignment horizontal="left"/>
      <protection locked="0"/>
    </xf>
    <xf numFmtId="164" fontId="28" fillId="0" borderId="0" xfId="0" applyNumberFormat="1" applyFont="1" applyBorder="1" applyAlignment="1">
      <alignment horizontal="left" vertical="center"/>
    </xf>
    <xf numFmtId="164" fontId="28" fillId="0" borderId="0" xfId="0" applyNumberFormat="1" applyFont="1" applyBorder="1" applyAlignment="1">
      <alignment horizontal="right" vertical="center"/>
    </xf>
    <xf numFmtId="164" fontId="28" fillId="0" borderId="23" xfId="0" applyNumberFormat="1" applyFont="1" applyBorder="1" applyAlignment="1">
      <alignment horizontal="right" vertical="center"/>
    </xf>
    <xf numFmtId="164" fontId="1" fillId="9" borderId="1" xfId="0" applyNumberFormat="1" applyFont="1" applyFill="1" applyBorder="1" applyAlignment="1">
      <alignment horizontal="center" vertical="center" wrapText="1"/>
    </xf>
    <xf numFmtId="41" fontId="1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166" fontId="28" fillId="0" borderId="0" xfId="0" applyNumberFormat="1" applyFont="1" applyBorder="1" applyAlignment="1">
      <alignment horizontal="center" vertical="center"/>
    </xf>
    <xf numFmtId="41" fontId="1" fillId="11" borderId="0" xfId="0" applyNumberFormat="1" applyFont="1" applyFill="1" applyAlignment="1" applyProtection="1">
      <alignment horizontal="left"/>
      <protection locked="0"/>
    </xf>
  </cellXfs>
  <cellStyles count="5">
    <cellStyle name="Normal" xfId="0" builtinId="0"/>
    <cellStyle name="Normal 10" xfId="1"/>
    <cellStyle name="Normal 11" xfId="2"/>
    <cellStyle name="Normal 12" xfId="3"/>
    <cellStyle name="Normal 2" xfId="4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condense val="0"/>
        <extend val="0"/>
        <color indexed="9"/>
      </font>
      <fill>
        <patternFill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</xdr:col>
          <xdr:colOff>28575</xdr:colOff>
          <xdr:row>0</xdr:row>
          <xdr:rowOff>533400</xdr:rowOff>
        </xdr:to>
        <xdr:sp macro="" textlink="">
          <xdr:nvSpPr>
            <xdr:cNvPr id="1031" name="Formulaire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1375834</xdr:colOff>
      <xdr:row>0</xdr:row>
      <xdr:rowOff>137583</xdr:rowOff>
    </xdr:from>
    <xdr:to>
      <xdr:col>10</xdr:col>
      <xdr:colOff>518584</xdr:colOff>
      <xdr:row>0</xdr:row>
      <xdr:rowOff>433917</xdr:rowOff>
    </xdr:to>
    <xdr:sp macro="" textlink="">
      <xdr:nvSpPr>
        <xdr:cNvPr id="2" name="ZoneTexte 1"/>
        <xdr:cNvSpPr txBox="1"/>
      </xdr:nvSpPr>
      <xdr:spPr>
        <a:xfrm>
          <a:off x="3704167" y="137583"/>
          <a:ext cx="8921750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http://forum.excel-pratique.com/excel/format-numerique-dans-un-useform-t55872-10.html</a:t>
          </a:r>
        </a:p>
      </xdr:txBody>
    </xdr:sp>
    <xdr:clientData/>
  </xdr:twoCellAnchor>
  <xdr:twoCellAnchor>
    <xdr:from>
      <xdr:col>3</xdr:col>
      <xdr:colOff>1968500</xdr:colOff>
      <xdr:row>11</xdr:row>
      <xdr:rowOff>52916</xdr:rowOff>
    </xdr:from>
    <xdr:to>
      <xdr:col>13</xdr:col>
      <xdr:colOff>148167</xdr:colOff>
      <xdr:row>41</xdr:row>
      <xdr:rowOff>95249</xdr:rowOff>
    </xdr:to>
    <xdr:sp macro="" textlink="">
      <xdr:nvSpPr>
        <xdr:cNvPr id="3" name="ZoneTexte 2"/>
        <xdr:cNvSpPr txBox="1"/>
      </xdr:nvSpPr>
      <xdr:spPr>
        <a:xfrm>
          <a:off x="4296833" y="2360083"/>
          <a:ext cx="11673417" cy="4804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Bonjour Banzaï,</a:t>
          </a:r>
          <a:br>
            <a:rPr lang="fr-FR"/>
          </a:br>
          <a:r>
            <a:rPr lang="fr-FR"/>
            <a:t/>
          </a:r>
          <a:br>
            <a:rPr lang="fr-FR"/>
          </a:br>
          <a:r>
            <a:rPr lang="fr-FR"/>
            <a:t>Aie aie j'ai utilisé le fichier plusieurs et j'ai un petit problème, .</a:t>
          </a:r>
          <a:br>
            <a:rPr lang="fr-FR"/>
          </a:br>
          <a:r>
            <a:rPr lang="fr-FR"/>
            <a:t/>
          </a:r>
          <a:br>
            <a:rPr lang="fr-FR"/>
          </a:br>
          <a:r>
            <a:rPr lang="fr-FR"/>
            <a:t>J'ai excel 2010 lorsque je modifie quelques soit la textbox ou li y a des dates il veut les convertir XX en 20XX.   </a:t>
          </a:r>
          <a:r>
            <a:rPr lang="fr-FR" sz="1400" b="1">
              <a:solidFill>
                <a:srgbClr val="FF0000"/>
              </a:solidFill>
            </a:rPr>
            <a:t>Voir pour la colonne G procédure :Private Sub ToggleButton1_Clic</a:t>
          </a:r>
          <a:r>
            <a:rPr lang="fr-FR" sz="1800" b="1">
              <a:solidFill>
                <a:srgbClr val="FF0000"/>
              </a:solidFill>
            </a:rPr>
            <a:t>k</a:t>
          </a:r>
          <a:r>
            <a:rPr lang="fr-FR" sz="1400" b="1">
              <a:solidFill>
                <a:srgbClr val="FF0000"/>
              </a:solidFill>
            </a:rPr>
            <a:t>() </a:t>
          </a:r>
          <a:r>
            <a:rPr lang="fr-FR"/>
            <a:t/>
          </a:r>
          <a:br>
            <a:rPr lang="fr-FR"/>
          </a:br>
          <a:r>
            <a:rPr lang="fr-FR"/>
            <a:t>Pas vraiment gênant mais si je peux corriger ça</a:t>
          </a:r>
          <a:br>
            <a:rPr lang="fr-FR"/>
          </a:br>
          <a:r>
            <a:rPr lang="fr-FR"/>
            <a:t/>
          </a:r>
          <a:br>
            <a:rPr lang="fr-FR"/>
          </a:br>
          <a:r>
            <a:rPr lang="fr-FR"/>
            <a:t>Sur le useform machines lorsqu'on modifie une première fois le type de machines les textbox ou il y a de la quantité elle se met en couleur et lorsque qu'on choisit un autre client les couleurs ne fonctionnent plus.  </a:t>
          </a:r>
          <a:r>
            <a:rPr lang="fr-FR" sz="1400" b="1">
              <a:solidFill>
                <a:srgbClr val="FF0000"/>
              </a:solidFill>
            </a:rPr>
            <a:t>A vérifier (voir procédure Private Sub ComboBox1_Change() </a:t>
          </a:r>
          <a:r>
            <a:rPr lang="fr-FR"/>
            <a:t>)</a:t>
          </a:r>
          <a:br>
            <a:rPr lang="fr-FR"/>
          </a:br>
          <a:r>
            <a:rPr lang="fr-FR"/>
            <a:t/>
          </a:r>
          <a:br>
            <a:rPr lang="fr-FR"/>
          </a:br>
          <a:r>
            <a:rPr lang="fr-FR"/>
            <a:t>Sur le userform NOUVEAU_CONTACT multifeuilles (machines) j'ai complémentent oublié de mettre le total machines et accessoires.</a:t>
          </a:r>
          <a:br>
            <a:rPr lang="fr-FR"/>
          </a:br>
          <a:r>
            <a:rPr lang="fr-FR"/>
            <a:t>J'ai essayé d'adapter ton code mais rien ne se passe. </a:t>
          </a:r>
          <a:r>
            <a:rPr lang="fr-FR" sz="1400" b="1">
              <a:solidFill>
                <a:srgbClr val="FF0000"/>
              </a:solidFill>
            </a:rPr>
            <a:t>un essai avec module de classe sinon tu fais</a:t>
          </a:r>
          <a:r>
            <a:rPr lang="fr-FR" sz="1400" b="1" baseline="0">
              <a:solidFill>
                <a:srgbClr val="FF0000"/>
              </a:solidFill>
            </a:rPr>
            <a:t> comme tu as fait dans l'userform MACHINES</a:t>
          </a:r>
          <a:r>
            <a:rPr lang="fr-FR"/>
            <a:t/>
          </a:r>
          <a:br>
            <a:rPr lang="fr-FR"/>
          </a:br>
          <a:r>
            <a:rPr lang="fr-FR"/>
            <a:t/>
          </a:r>
          <a:br>
            <a:rPr lang="fr-FR"/>
          </a:br>
          <a:r>
            <a:rPr lang="fr-FR"/>
            <a:t>Cordialement</a:t>
          </a:r>
          <a:br>
            <a:rPr lang="fr-FR"/>
          </a:br>
          <a:r>
            <a:rPr lang="fr-FR"/>
            <a:t>Samy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15240</xdr:rowOff>
    </xdr:from>
    <xdr:to>
      <xdr:col>3</xdr:col>
      <xdr:colOff>411480</xdr:colOff>
      <xdr:row>5</xdr:row>
      <xdr:rowOff>83820</xdr:rowOff>
    </xdr:to>
    <xdr:sp macro="" textlink="">
      <xdr:nvSpPr>
        <xdr:cNvPr id="2" name="Organigramme : Stockage à accès séquentiel 1"/>
        <xdr:cNvSpPr/>
      </xdr:nvSpPr>
      <xdr:spPr>
        <a:xfrm flipH="1">
          <a:off x="2179320" y="15240"/>
          <a:ext cx="1988820" cy="906780"/>
        </a:xfrm>
        <a:prstGeom prst="flowChartMagneticTap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Choix</a:t>
          </a:r>
          <a:r>
            <a:rPr lang="fr-FR" sz="1100" baseline="0"/>
            <a:t> qui doit être </a:t>
          </a:r>
        </a:p>
        <a:p>
          <a:pPr algn="l"/>
          <a:r>
            <a:rPr lang="fr-FR" sz="1100" baseline="0"/>
            <a:t>affectée à la textbox 1 useform machine</a:t>
          </a:r>
          <a:endParaRPr lang="fr-FR" sz="1100"/>
        </a:p>
      </xdr:txBody>
    </xdr:sp>
    <xdr:clientData/>
  </xdr:twoCellAnchor>
  <xdr:twoCellAnchor>
    <xdr:from>
      <xdr:col>5</xdr:col>
      <xdr:colOff>99060</xdr:colOff>
      <xdr:row>6</xdr:row>
      <xdr:rowOff>22860</xdr:rowOff>
    </xdr:from>
    <xdr:to>
      <xdr:col>7</xdr:col>
      <xdr:colOff>586740</xdr:colOff>
      <xdr:row>11</xdr:row>
      <xdr:rowOff>91440</xdr:rowOff>
    </xdr:to>
    <xdr:sp macro="" textlink="">
      <xdr:nvSpPr>
        <xdr:cNvPr id="3" name="Organigramme : Stockage à accès séquentiel 2"/>
        <xdr:cNvSpPr/>
      </xdr:nvSpPr>
      <xdr:spPr>
        <a:xfrm flipH="1">
          <a:off x="5440680" y="1028700"/>
          <a:ext cx="2072640" cy="906780"/>
        </a:xfrm>
        <a:prstGeom prst="flowChartMagneticTap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Choix</a:t>
          </a:r>
          <a:r>
            <a:rPr lang="fr-FR" sz="1100" baseline="0"/>
            <a:t> qui doit être </a:t>
          </a:r>
        </a:p>
        <a:p>
          <a:pPr algn="l"/>
          <a:r>
            <a:rPr lang="fr-FR" sz="1100" baseline="0"/>
            <a:t>affectée à la textbox 14 useform gestion_contacts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0</xdr:row>
      <xdr:rowOff>0</xdr:rowOff>
    </xdr:from>
    <xdr:to>
      <xdr:col>7</xdr:col>
      <xdr:colOff>594360</xdr:colOff>
      <xdr:row>0</xdr:row>
      <xdr:rowOff>693420</xdr:rowOff>
    </xdr:to>
    <xdr:pic>
      <xdr:nvPicPr>
        <xdr:cNvPr id="2" name="Picture 2" descr="Miko Logo Complet pet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7180" y="0"/>
          <a:ext cx="5867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7620</xdr:colOff>
      <xdr:row>0</xdr:row>
      <xdr:rowOff>0</xdr:rowOff>
    </xdr:from>
    <xdr:to>
      <xdr:col>7</xdr:col>
      <xdr:colOff>594360</xdr:colOff>
      <xdr:row>0</xdr:row>
      <xdr:rowOff>693420</xdr:rowOff>
    </xdr:to>
    <xdr:pic>
      <xdr:nvPicPr>
        <xdr:cNvPr id="3" name="Picture 2" descr="Miko Logo Complet pet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7180" y="0"/>
          <a:ext cx="5867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7620</xdr:colOff>
      <xdr:row>0</xdr:row>
      <xdr:rowOff>0</xdr:rowOff>
    </xdr:from>
    <xdr:to>
      <xdr:col>7</xdr:col>
      <xdr:colOff>594360</xdr:colOff>
      <xdr:row>0</xdr:row>
      <xdr:rowOff>693420</xdr:rowOff>
    </xdr:to>
    <xdr:pic>
      <xdr:nvPicPr>
        <xdr:cNvPr id="4" name="Picture 2" descr="Miko Logo Complet pet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7180" y="0"/>
          <a:ext cx="5867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421542</xdr:colOff>
      <xdr:row>1</xdr:row>
      <xdr:rowOff>12700</xdr:rowOff>
    </xdr:from>
    <xdr:to>
      <xdr:col>16</xdr:col>
      <xdr:colOff>436880</xdr:colOff>
      <xdr:row>2</xdr:row>
      <xdr:rowOff>182880</xdr:rowOff>
    </xdr:to>
    <xdr:cxnSp macro="">
      <xdr:nvCxnSpPr>
        <xdr:cNvPr id="5" name="Connecteur droit avec flèche 4"/>
        <xdr:cNvCxnSpPr/>
      </xdr:nvCxnSpPr>
      <xdr:spPr>
        <a:xfrm>
          <a:off x="15051942" y="759460"/>
          <a:ext cx="15338" cy="53594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121920</xdr:colOff>
      <xdr:row>1</xdr:row>
      <xdr:rowOff>121920</xdr:rowOff>
    </xdr:from>
    <xdr:to>
      <xdr:col>19</xdr:col>
      <xdr:colOff>497840</xdr:colOff>
      <xdr:row>2</xdr:row>
      <xdr:rowOff>213360</xdr:rowOff>
    </xdr:to>
    <xdr:cxnSp macro="">
      <xdr:nvCxnSpPr>
        <xdr:cNvPr id="6" name="Connecteur droit avec flèche 5"/>
        <xdr:cNvCxnSpPr/>
      </xdr:nvCxnSpPr>
      <xdr:spPr>
        <a:xfrm>
          <a:off x="16322040" y="868680"/>
          <a:ext cx="1160780" cy="457200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772160</xdr:colOff>
      <xdr:row>1</xdr:row>
      <xdr:rowOff>114300</xdr:rowOff>
    </xdr:from>
    <xdr:to>
      <xdr:col>18</xdr:col>
      <xdr:colOff>86262</xdr:colOff>
      <xdr:row>2</xdr:row>
      <xdr:rowOff>193040</xdr:rowOff>
    </xdr:to>
    <xdr:cxnSp macro="">
      <xdr:nvCxnSpPr>
        <xdr:cNvPr id="7" name="Connecteur droit avec flèche 6"/>
        <xdr:cNvCxnSpPr/>
      </xdr:nvCxnSpPr>
      <xdr:spPr>
        <a:xfrm flipH="1">
          <a:off x="15402560" y="861060"/>
          <a:ext cx="883822" cy="444500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57150</xdr:colOff>
          <xdr:row>0</xdr:row>
          <xdr:rowOff>504825</xdr:rowOff>
        </xdr:from>
        <xdr:to>
          <xdr:col>21</xdr:col>
          <xdr:colOff>476250</xdr:colOff>
          <xdr:row>1</xdr:row>
          <xdr:rowOff>352425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Copie feuille</a:t>
              </a:r>
            </a:p>
            <a:p>
              <a:pPr algn="ctr" rtl="0">
                <a:defRPr sz="1000"/>
              </a:pP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1</xdr:col>
          <xdr:colOff>57150</xdr:colOff>
          <xdr:row>0</xdr:row>
          <xdr:rowOff>742950</xdr:rowOff>
        </xdr:to>
        <xdr:sp macro="" textlink="">
          <xdr:nvSpPr>
            <xdr:cNvPr id="3074" name="CommandButton1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tabColor indexed="10"/>
    <pageSetUpPr fitToPage="1"/>
  </sheetPr>
  <dimension ref="A1:DN973"/>
  <sheetViews>
    <sheetView tabSelected="1" zoomScale="90" zoomScaleNormal="90" workbookViewId="0">
      <pane xSplit="1" ySplit="1" topLeftCell="B2" activePane="bottomRight" state="frozen"/>
      <selection activeCell="C9" sqref="C9"/>
      <selection pane="topRight" activeCell="C9" sqref="C9"/>
      <selection pane="bottomLeft" activeCell="C9" sqref="C9"/>
      <selection pane="bottomRight" activeCell="D41" sqref="D41"/>
    </sheetView>
  </sheetViews>
  <sheetFormatPr baseColWidth="10" defaultColWidth="11.42578125" defaultRowHeight="12.75" x14ac:dyDescent="0.2"/>
  <cols>
    <col min="1" max="1" width="15.42578125" style="3" customWidth="1"/>
    <col min="2" max="2" width="12.28515625" style="44" bestFit="1" customWidth="1"/>
    <col min="3" max="3" width="7.28515625" style="17" bestFit="1" customWidth="1"/>
    <col min="4" max="4" width="35.42578125" style="158" bestFit="1" customWidth="1"/>
    <col min="5" max="5" width="30.42578125" style="2" bestFit="1" customWidth="1"/>
    <col min="6" max="7" width="11.140625" style="4" customWidth="1"/>
    <col min="8" max="8" width="10.28515625" style="4" customWidth="1"/>
    <col min="9" max="9" width="28.28515625" style="2" bestFit="1" customWidth="1"/>
    <col min="10" max="10" width="20" style="165" bestFit="1" customWidth="1"/>
    <col min="11" max="11" width="11.42578125" style="100"/>
    <col min="12" max="12" width="27" style="168" customWidth="1"/>
    <col min="13" max="13" width="17.28515625" style="168" bestFit="1" customWidth="1"/>
    <col min="14" max="14" width="13.7109375" style="169" bestFit="1" customWidth="1"/>
    <col min="15" max="15" width="11.42578125" style="168"/>
    <col min="16" max="16" width="15" style="168" bestFit="1" customWidth="1"/>
    <col min="17" max="17" width="11.42578125" style="180"/>
    <col min="18" max="18" width="43.7109375" style="36" bestFit="1" customWidth="1"/>
    <col min="19" max="19" width="11.42578125" style="100"/>
    <col min="20" max="20" width="19.140625" style="40" bestFit="1" customWidth="1"/>
    <col min="21" max="21" width="16.140625" style="7" customWidth="1"/>
    <col min="22" max="22" width="11.42578125" style="7"/>
    <col min="23" max="23" width="31.7109375" style="7" bestFit="1" customWidth="1"/>
    <col min="24" max="25" width="11.42578125" style="5"/>
    <col min="26" max="56" width="11.42578125" style="180"/>
    <col min="57" max="80" width="11.42578125" style="7"/>
    <col min="81" max="81" width="43.7109375" style="7" bestFit="1" customWidth="1"/>
    <col min="82" max="16384" width="11.42578125" style="7"/>
  </cols>
  <sheetData>
    <row r="1" spans="1:118" s="99" customFormat="1" ht="57.6" customHeight="1" thickBot="1" x14ac:dyDescent="0.25">
      <c r="A1" s="101" t="s">
        <v>28</v>
      </c>
      <c r="B1" s="183" t="s">
        <v>29</v>
      </c>
      <c r="C1" s="182"/>
      <c r="D1" s="122" t="s">
        <v>30</v>
      </c>
      <c r="E1" s="122" t="s">
        <v>31</v>
      </c>
      <c r="F1" s="123" t="s">
        <v>32</v>
      </c>
      <c r="G1" s="124" t="s">
        <v>33</v>
      </c>
      <c r="H1" s="125" t="s">
        <v>34</v>
      </c>
      <c r="I1" s="122" t="s">
        <v>35</v>
      </c>
      <c r="J1" s="122" t="s">
        <v>12</v>
      </c>
      <c r="K1" s="126" t="s">
        <v>4</v>
      </c>
      <c r="L1" s="126" t="s">
        <v>36</v>
      </c>
      <c r="M1" s="126" t="s">
        <v>37</v>
      </c>
      <c r="N1" s="127" t="s">
        <v>2</v>
      </c>
      <c r="O1" s="122" t="s">
        <v>3</v>
      </c>
      <c r="P1" s="122" t="s">
        <v>17</v>
      </c>
      <c r="Q1" s="181" t="s">
        <v>18</v>
      </c>
      <c r="R1" s="122" t="s">
        <v>19</v>
      </c>
      <c r="S1" s="122" t="s">
        <v>20</v>
      </c>
      <c r="T1" s="176" t="s">
        <v>21</v>
      </c>
      <c r="U1" s="128" t="s">
        <v>38</v>
      </c>
      <c r="V1" s="129" t="s">
        <v>39</v>
      </c>
      <c r="W1" s="129" t="s">
        <v>40</v>
      </c>
      <c r="X1" s="130" t="s">
        <v>41</v>
      </c>
      <c r="Y1" s="130" t="s">
        <v>22</v>
      </c>
      <c r="Z1" s="130" t="s">
        <v>23</v>
      </c>
      <c r="AA1" s="130" t="s">
        <v>24</v>
      </c>
      <c r="AB1" s="130" t="s">
        <v>25</v>
      </c>
      <c r="AC1" s="130" t="s">
        <v>26</v>
      </c>
      <c r="AD1" s="130" t="s">
        <v>27</v>
      </c>
      <c r="AE1" s="130" t="s">
        <v>42</v>
      </c>
      <c r="AF1" s="131" t="s">
        <v>43</v>
      </c>
      <c r="AG1" s="130" t="s">
        <v>44</v>
      </c>
      <c r="AH1" s="131" t="s">
        <v>45</v>
      </c>
      <c r="AI1" s="130" t="s">
        <v>46</v>
      </c>
      <c r="AJ1" s="130" t="s">
        <v>47</v>
      </c>
      <c r="AK1" s="130" t="s">
        <v>48</v>
      </c>
      <c r="AL1" s="130" t="s">
        <v>49</v>
      </c>
      <c r="AM1" s="130" t="s">
        <v>50</v>
      </c>
      <c r="AN1" s="130" t="s">
        <v>51</v>
      </c>
      <c r="AO1" s="132" t="s">
        <v>52</v>
      </c>
      <c r="AP1" s="130" t="s">
        <v>53</v>
      </c>
      <c r="AQ1" s="132" t="s">
        <v>54</v>
      </c>
      <c r="AR1" s="130" t="s">
        <v>55</v>
      </c>
      <c r="AS1" s="130" t="s">
        <v>56</v>
      </c>
      <c r="AT1" s="130" t="s">
        <v>57</v>
      </c>
      <c r="AU1" s="130" t="s">
        <v>58</v>
      </c>
      <c r="AV1" s="130" t="s">
        <v>59</v>
      </c>
      <c r="AW1" s="130" t="s">
        <v>60</v>
      </c>
      <c r="AX1" s="130" t="s">
        <v>61</v>
      </c>
      <c r="AY1" s="130" t="s">
        <v>62</v>
      </c>
      <c r="AZ1" s="130" t="s">
        <v>63</v>
      </c>
      <c r="BA1" s="178" t="s">
        <v>212</v>
      </c>
      <c r="BB1" s="178" t="s">
        <v>213</v>
      </c>
      <c r="BC1" s="178" t="s">
        <v>214</v>
      </c>
      <c r="BD1" s="179" t="s">
        <v>215</v>
      </c>
      <c r="BE1" s="133" t="s">
        <v>216</v>
      </c>
      <c r="BF1" s="134" t="s">
        <v>217</v>
      </c>
      <c r="BG1" s="135" t="s">
        <v>218</v>
      </c>
      <c r="BH1" s="135" t="s">
        <v>219</v>
      </c>
      <c r="BI1" s="118" t="s">
        <v>220</v>
      </c>
      <c r="BJ1" s="118" t="s">
        <v>221</v>
      </c>
      <c r="BK1" s="118" t="s">
        <v>222</v>
      </c>
      <c r="BL1" s="119" t="s">
        <v>223</v>
      </c>
      <c r="BM1" s="118" t="s">
        <v>224</v>
      </c>
      <c r="BN1" s="118" t="s">
        <v>225</v>
      </c>
      <c r="BO1" s="118" t="s">
        <v>226</v>
      </c>
      <c r="BP1" s="118" t="s">
        <v>227</v>
      </c>
      <c r="BQ1" s="118" t="s">
        <v>228</v>
      </c>
      <c r="BR1" s="118" t="s">
        <v>229</v>
      </c>
      <c r="BS1" s="118" t="s">
        <v>230</v>
      </c>
      <c r="BT1" s="118" t="s">
        <v>231</v>
      </c>
      <c r="BU1" s="136" t="s">
        <v>232</v>
      </c>
      <c r="BV1" s="137" t="s">
        <v>233</v>
      </c>
      <c r="BW1" s="138" t="s">
        <v>234</v>
      </c>
      <c r="BX1" s="134" t="s">
        <v>235</v>
      </c>
      <c r="BY1" s="134" t="s">
        <v>236</v>
      </c>
      <c r="BZ1" s="139" t="s">
        <v>237</v>
      </c>
      <c r="CA1" s="140" t="s">
        <v>238</v>
      </c>
      <c r="CB1" s="151" t="s">
        <v>239</v>
      </c>
      <c r="CC1" s="141" t="s">
        <v>240</v>
      </c>
      <c r="CD1" s="141" t="s">
        <v>241</v>
      </c>
      <c r="CE1" s="141" t="s">
        <v>242</v>
      </c>
      <c r="CF1" s="141" t="s">
        <v>243</v>
      </c>
      <c r="CG1" s="141" t="s">
        <v>244</v>
      </c>
      <c r="CH1" s="141" t="s">
        <v>245</v>
      </c>
      <c r="CI1" s="141" t="s">
        <v>246</v>
      </c>
      <c r="CJ1" s="141" t="s">
        <v>247</v>
      </c>
      <c r="CK1" s="142" t="s">
        <v>248</v>
      </c>
      <c r="CL1" s="142" t="s">
        <v>249</v>
      </c>
      <c r="CM1" s="143" t="s">
        <v>250</v>
      </c>
      <c r="CN1" s="144" t="s">
        <v>251</v>
      </c>
      <c r="CO1" s="150" t="s">
        <v>252</v>
      </c>
      <c r="CP1" s="145" t="s">
        <v>4</v>
      </c>
      <c r="CQ1" s="146" t="s">
        <v>253</v>
      </c>
      <c r="CR1" s="146" t="s">
        <v>254</v>
      </c>
      <c r="CS1" s="147" t="s">
        <v>255</v>
      </c>
      <c r="CT1" s="148" t="s">
        <v>256</v>
      </c>
      <c r="CU1" s="148" t="s">
        <v>257</v>
      </c>
      <c r="CV1" s="148" t="s">
        <v>258</v>
      </c>
      <c r="CW1" s="148" t="s">
        <v>259</v>
      </c>
      <c r="CX1" s="148" t="s">
        <v>260</v>
      </c>
      <c r="CY1" s="148" t="s">
        <v>261</v>
      </c>
      <c r="CZ1" s="148" t="s">
        <v>262</v>
      </c>
      <c r="DA1" s="148" t="s">
        <v>263</v>
      </c>
      <c r="DB1" s="148" t="s">
        <v>264</v>
      </c>
      <c r="DC1" s="148" t="s">
        <v>265</v>
      </c>
      <c r="DD1" s="148" t="s">
        <v>266</v>
      </c>
      <c r="DE1" s="148" t="s">
        <v>267</v>
      </c>
      <c r="DF1" s="149" t="s">
        <v>268</v>
      </c>
    </row>
    <row r="2" spans="1:118" s="5" customFormat="1" x14ac:dyDescent="0.2">
      <c r="A2" s="15">
        <v>45824</v>
      </c>
      <c r="B2" s="16" t="s">
        <v>622</v>
      </c>
      <c r="C2" s="171" t="s">
        <v>350</v>
      </c>
      <c r="D2" s="300" t="s">
        <v>623</v>
      </c>
      <c r="E2" s="10" t="s">
        <v>620</v>
      </c>
      <c r="F2" s="12" t="s">
        <v>358</v>
      </c>
      <c r="G2" s="297" t="s">
        <v>598</v>
      </c>
      <c r="H2" s="17" t="s">
        <v>64</v>
      </c>
      <c r="I2" s="2" t="s">
        <v>538</v>
      </c>
      <c r="J2" s="2" t="s">
        <v>536</v>
      </c>
      <c r="K2" s="6" t="s">
        <v>537</v>
      </c>
      <c r="L2" s="20" t="s">
        <v>339</v>
      </c>
      <c r="M2" s="159" t="s">
        <v>339</v>
      </c>
      <c r="N2" s="160" t="s">
        <v>545</v>
      </c>
      <c r="O2" s="19" t="s">
        <v>298</v>
      </c>
      <c r="P2" s="20" t="s">
        <v>549</v>
      </c>
      <c r="Q2" s="21" t="s">
        <v>552</v>
      </c>
      <c r="R2" s="154" t="s">
        <v>532</v>
      </c>
      <c r="S2" s="12" t="s">
        <v>329</v>
      </c>
      <c r="T2" s="177" t="s">
        <v>330</v>
      </c>
      <c r="U2" s="22"/>
      <c r="V2" s="3"/>
      <c r="W2" s="23" t="s">
        <v>207</v>
      </c>
      <c r="X2" s="152" t="s">
        <v>85</v>
      </c>
      <c r="Y2" s="152">
        <v>2</v>
      </c>
      <c r="Z2" s="12">
        <v>2</v>
      </c>
      <c r="AA2" s="12">
        <v>0</v>
      </c>
      <c r="AB2" s="12">
        <v>0</v>
      </c>
      <c r="AC2" s="12">
        <v>0</v>
      </c>
      <c r="AD2" s="12">
        <v>0</v>
      </c>
      <c r="AE2" s="12">
        <v>0</v>
      </c>
      <c r="AF2" s="12">
        <v>0</v>
      </c>
      <c r="AG2" s="12">
        <v>0</v>
      </c>
      <c r="AH2" s="12">
        <v>0</v>
      </c>
      <c r="AI2" s="12">
        <v>0</v>
      </c>
      <c r="AJ2" s="12">
        <v>0</v>
      </c>
      <c r="AK2" s="12">
        <v>0</v>
      </c>
      <c r="AL2" s="12">
        <v>0</v>
      </c>
      <c r="AM2" s="12">
        <v>0</v>
      </c>
      <c r="AN2" s="12">
        <v>0</v>
      </c>
      <c r="AO2" s="12">
        <v>0</v>
      </c>
      <c r="AP2" s="12">
        <v>0</v>
      </c>
      <c r="AQ2" s="12">
        <v>0</v>
      </c>
      <c r="AR2" s="12">
        <v>0</v>
      </c>
      <c r="AS2" s="12">
        <v>0</v>
      </c>
      <c r="AT2" s="12">
        <v>0</v>
      </c>
      <c r="AU2" s="12">
        <v>0</v>
      </c>
      <c r="AV2" s="12">
        <v>0</v>
      </c>
      <c r="AW2" s="12">
        <v>0</v>
      </c>
      <c r="AX2" s="12">
        <v>0</v>
      </c>
      <c r="AY2" s="12">
        <v>0</v>
      </c>
      <c r="AZ2" s="12">
        <v>0</v>
      </c>
      <c r="BA2" s="12">
        <v>0</v>
      </c>
      <c r="BB2" s="12">
        <v>0</v>
      </c>
      <c r="BC2" s="12">
        <v>0</v>
      </c>
      <c r="BD2" s="91">
        <v>0</v>
      </c>
      <c r="BE2" s="44" t="s">
        <v>352</v>
      </c>
      <c r="BF2" s="44" t="s">
        <v>339</v>
      </c>
      <c r="BG2" s="45" t="s">
        <v>339</v>
      </c>
      <c r="BH2" s="46" t="s">
        <v>220</v>
      </c>
      <c r="BI2" s="109" t="s">
        <v>100</v>
      </c>
      <c r="BJ2" s="110" t="s">
        <v>85</v>
      </c>
      <c r="BK2" s="110" t="s">
        <v>339</v>
      </c>
      <c r="BL2" s="110" t="s">
        <v>339</v>
      </c>
      <c r="BM2" s="110" t="s">
        <v>339</v>
      </c>
      <c r="BN2" s="109" t="s">
        <v>339</v>
      </c>
      <c r="BO2" s="110" t="s">
        <v>339</v>
      </c>
      <c r="BP2" s="110" t="s">
        <v>339</v>
      </c>
      <c r="BQ2" s="110" t="s">
        <v>339</v>
      </c>
      <c r="BR2" s="110" t="s">
        <v>339</v>
      </c>
      <c r="BS2" s="109" t="s">
        <v>351</v>
      </c>
      <c r="BT2" s="110" t="s">
        <v>339</v>
      </c>
      <c r="BU2" s="17" t="s">
        <v>100</v>
      </c>
      <c r="BV2" s="44" t="s">
        <v>621</v>
      </c>
      <c r="BW2" s="16" t="s">
        <v>353</v>
      </c>
      <c r="BX2" s="44" t="s">
        <v>354</v>
      </c>
      <c r="BY2" s="44" t="s">
        <v>355</v>
      </c>
      <c r="BZ2" s="17" t="s">
        <v>85</v>
      </c>
      <c r="CA2" s="48" t="s">
        <v>356</v>
      </c>
      <c r="CB2" s="27" t="s">
        <v>269</v>
      </c>
      <c r="CC2" s="49" t="s">
        <v>357</v>
      </c>
      <c r="CD2" s="26" t="s">
        <v>339</v>
      </c>
      <c r="CE2" s="26" t="s">
        <v>339</v>
      </c>
      <c r="CF2" s="26" t="s">
        <v>339</v>
      </c>
      <c r="CG2" s="50" t="s">
        <v>339</v>
      </c>
      <c r="CH2" s="26" t="s">
        <v>339</v>
      </c>
      <c r="CI2" s="18" t="s">
        <v>339</v>
      </c>
      <c r="CJ2" s="35" t="s">
        <v>360</v>
      </c>
      <c r="CK2" s="50" t="s">
        <v>339</v>
      </c>
      <c r="CL2" s="50" t="s">
        <v>339</v>
      </c>
      <c r="CM2" s="50" t="s">
        <v>535</v>
      </c>
      <c r="CN2" s="50" t="s">
        <v>347</v>
      </c>
      <c r="CO2" s="26" t="s">
        <v>600</v>
      </c>
      <c r="CP2" s="51" t="s">
        <v>544</v>
      </c>
      <c r="CQ2" s="51" t="s">
        <v>270</v>
      </c>
      <c r="CR2" s="153" t="s">
        <v>270</v>
      </c>
      <c r="CS2" s="74">
        <v>1</v>
      </c>
      <c r="CT2" s="52">
        <v>0</v>
      </c>
      <c r="CU2" s="52">
        <v>0</v>
      </c>
      <c r="CV2" s="52">
        <v>0</v>
      </c>
      <c r="CW2" s="52">
        <v>0</v>
      </c>
      <c r="CX2" s="52">
        <v>0</v>
      </c>
      <c r="CY2" s="52">
        <v>0</v>
      </c>
      <c r="CZ2" s="52">
        <v>0</v>
      </c>
      <c r="DA2" s="52">
        <v>0</v>
      </c>
      <c r="DB2" s="53">
        <v>0</v>
      </c>
      <c r="DC2" s="53">
        <v>0</v>
      </c>
      <c r="DD2" s="53">
        <v>0</v>
      </c>
      <c r="DE2" s="53">
        <v>0</v>
      </c>
      <c r="DF2" s="54">
        <v>1</v>
      </c>
    </row>
    <row r="3" spans="1:118" s="5" customFormat="1" x14ac:dyDescent="0.2">
      <c r="A3" s="24">
        <v>47194</v>
      </c>
      <c r="B3" s="16" t="s">
        <v>557</v>
      </c>
      <c r="C3" s="171"/>
      <c r="D3" s="8" t="s">
        <v>599</v>
      </c>
      <c r="E3" s="62" t="s">
        <v>619</v>
      </c>
      <c r="F3" s="12" t="s">
        <v>339</v>
      </c>
      <c r="G3" s="297" t="s">
        <v>600</v>
      </c>
      <c r="H3" s="17" t="s">
        <v>100</v>
      </c>
      <c r="I3" s="2" t="s">
        <v>553</v>
      </c>
      <c r="J3" s="2" t="s">
        <v>65</v>
      </c>
      <c r="K3" s="6" t="s">
        <v>546</v>
      </c>
      <c r="L3" s="20" t="s">
        <v>339</v>
      </c>
      <c r="M3" s="159" t="s">
        <v>339</v>
      </c>
      <c r="N3" s="160" t="s">
        <v>547</v>
      </c>
      <c r="O3" s="19" t="s">
        <v>0</v>
      </c>
      <c r="P3" s="27" t="s">
        <v>66</v>
      </c>
      <c r="Q3" s="21" t="s">
        <v>548</v>
      </c>
      <c r="R3" s="154" t="s">
        <v>344</v>
      </c>
      <c r="S3" s="12" t="s">
        <v>184</v>
      </c>
      <c r="T3" s="177" t="s">
        <v>315</v>
      </c>
      <c r="U3" s="22"/>
      <c r="V3" s="3"/>
      <c r="W3" s="23" t="s">
        <v>207</v>
      </c>
      <c r="X3" s="152">
        <f>IF(Y3&gt;0,1,"X")</f>
        <v>1</v>
      </c>
      <c r="Y3" s="152">
        <v>1</v>
      </c>
      <c r="Z3" s="12">
        <v>1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v>0</v>
      </c>
      <c r="AT3" s="12">
        <v>0</v>
      </c>
      <c r="AU3" s="12">
        <v>0</v>
      </c>
      <c r="AV3" s="12">
        <v>0</v>
      </c>
      <c r="AW3" s="12">
        <v>0</v>
      </c>
      <c r="AX3" s="12">
        <v>0</v>
      </c>
      <c r="AY3" s="12">
        <v>0</v>
      </c>
      <c r="AZ3" s="12">
        <v>0</v>
      </c>
      <c r="BA3" s="12">
        <v>0</v>
      </c>
      <c r="BB3" s="12">
        <v>0</v>
      </c>
      <c r="BC3" s="12">
        <v>0</v>
      </c>
      <c r="BD3" s="91">
        <v>0</v>
      </c>
      <c r="BE3" s="44">
        <v>35356</v>
      </c>
      <c r="BF3" s="44"/>
      <c r="BG3" s="45"/>
      <c r="BH3" s="46" t="s">
        <v>221</v>
      </c>
      <c r="BI3" s="111"/>
      <c r="BJ3" s="112"/>
      <c r="BK3" s="112"/>
      <c r="BL3" s="112"/>
      <c r="BM3" s="112"/>
      <c r="BN3" s="111"/>
      <c r="BO3" s="112"/>
      <c r="BP3" s="112"/>
      <c r="BQ3" s="112"/>
      <c r="BR3" s="112"/>
      <c r="BS3" s="111">
        <v>1</v>
      </c>
      <c r="BT3" s="112"/>
      <c r="BU3" s="17">
        <v>1</v>
      </c>
      <c r="BV3" s="44">
        <v>41235</v>
      </c>
      <c r="BW3" s="44">
        <v>41669</v>
      </c>
      <c r="BX3" s="44">
        <v>41814</v>
      </c>
      <c r="BY3" s="44">
        <v>40289</v>
      </c>
      <c r="BZ3" s="17">
        <v>2</v>
      </c>
      <c r="CA3" s="55">
        <v>42005</v>
      </c>
      <c r="CB3" s="27" t="s">
        <v>271</v>
      </c>
      <c r="CC3" s="49" t="str">
        <f t="shared" ref="CC3:CC36" si="0">+R3</f>
        <v>CERCLE VERT</v>
      </c>
      <c r="CD3" s="26"/>
      <c r="CE3" s="26"/>
      <c r="CF3" s="26"/>
      <c r="CG3" s="50" t="s">
        <v>272</v>
      </c>
      <c r="CH3" s="26"/>
      <c r="CI3" s="18"/>
      <c r="CJ3" s="35" t="s">
        <v>270</v>
      </c>
      <c r="CK3" s="50"/>
      <c r="CL3" s="50"/>
      <c r="CM3" s="50"/>
      <c r="CN3" s="50"/>
      <c r="CO3" s="26"/>
      <c r="CP3" s="51" t="str">
        <f t="shared" ref="CP3:CP36" si="1">IF(K3="","",LEFT(TEXT(K3,"00000"),2))</f>
        <v>28</v>
      </c>
      <c r="CQ3" s="51" t="str">
        <f t="shared" ref="CQ3:CQ36" si="2">IF(CP3="","","DT")</f>
        <v>DT</v>
      </c>
      <c r="CR3" s="153" t="str">
        <f t="shared" ref="CR3:CR36" si="3">IF(CP3="","","DT")</f>
        <v>DT</v>
      </c>
      <c r="CS3" s="74">
        <v>0</v>
      </c>
      <c r="CT3" s="52">
        <v>0</v>
      </c>
      <c r="CU3" s="52">
        <v>0</v>
      </c>
      <c r="CV3" s="52">
        <v>0</v>
      </c>
      <c r="CW3" s="52">
        <v>0</v>
      </c>
      <c r="CX3" s="52">
        <v>0</v>
      </c>
      <c r="CY3" s="52">
        <v>0</v>
      </c>
      <c r="CZ3" s="52">
        <v>2</v>
      </c>
      <c r="DA3" s="52">
        <v>0</v>
      </c>
      <c r="DB3" s="53">
        <v>0</v>
      </c>
      <c r="DC3" s="53">
        <v>0</v>
      </c>
      <c r="DD3" s="53">
        <v>0</v>
      </c>
      <c r="DE3" s="53">
        <v>0</v>
      </c>
      <c r="DF3" s="54">
        <f t="shared" ref="DF3:DF8" si="4">SUM(CS3:DE3)</f>
        <v>2</v>
      </c>
    </row>
    <row r="4" spans="1:118" s="5" customFormat="1" x14ac:dyDescent="0.2">
      <c r="A4" s="24">
        <v>49653</v>
      </c>
      <c r="B4" s="16" t="s">
        <v>610</v>
      </c>
      <c r="C4" s="171"/>
      <c r="D4" s="2" t="s">
        <v>612</v>
      </c>
      <c r="E4" s="10"/>
      <c r="F4" s="12"/>
      <c r="G4" s="297"/>
      <c r="H4" s="17" t="s">
        <v>67</v>
      </c>
      <c r="I4" s="2" t="s">
        <v>68</v>
      </c>
      <c r="J4" s="2" t="s">
        <v>65</v>
      </c>
      <c r="K4" s="6" t="s">
        <v>546</v>
      </c>
      <c r="L4" s="20"/>
      <c r="M4" s="159"/>
      <c r="N4" s="160" t="s">
        <v>611</v>
      </c>
      <c r="O4" s="19" t="s">
        <v>0</v>
      </c>
      <c r="P4" s="20" t="s">
        <v>69</v>
      </c>
      <c r="Q4" s="21" t="s">
        <v>552</v>
      </c>
      <c r="R4" s="154"/>
      <c r="S4" s="12" t="s">
        <v>5</v>
      </c>
      <c r="T4" s="177" t="s">
        <v>324</v>
      </c>
      <c r="U4" s="22"/>
      <c r="V4" s="3"/>
      <c r="W4" s="23" t="s">
        <v>207</v>
      </c>
      <c r="X4" s="152" t="s">
        <v>85</v>
      </c>
      <c r="Y4" s="152">
        <v>7</v>
      </c>
      <c r="Z4" s="12">
        <v>2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0</v>
      </c>
      <c r="AL4" s="12">
        <v>0</v>
      </c>
      <c r="AM4" s="12">
        <v>0</v>
      </c>
      <c r="AN4" s="12">
        <v>0</v>
      </c>
      <c r="AO4" s="12">
        <v>0</v>
      </c>
      <c r="AP4" s="12">
        <v>0</v>
      </c>
      <c r="AQ4" s="12">
        <v>0</v>
      </c>
      <c r="AR4" s="12">
        <v>0</v>
      </c>
      <c r="AS4" s="12">
        <v>0</v>
      </c>
      <c r="AT4" s="12">
        <v>0</v>
      </c>
      <c r="AU4" s="12">
        <v>0</v>
      </c>
      <c r="AV4" s="12">
        <v>0</v>
      </c>
      <c r="AW4" s="12">
        <v>0</v>
      </c>
      <c r="AX4" s="12">
        <v>0</v>
      </c>
      <c r="AY4" s="12">
        <v>5</v>
      </c>
      <c r="AZ4" s="12">
        <v>0</v>
      </c>
      <c r="BA4" s="12">
        <v>0</v>
      </c>
      <c r="BB4" s="12">
        <v>0</v>
      </c>
      <c r="BC4" s="12">
        <v>0</v>
      </c>
      <c r="BD4" s="91">
        <v>0</v>
      </c>
      <c r="BE4" s="44" t="s">
        <v>613</v>
      </c>
      <c r="BF4" s="44" t="s">
        <v>339</v>
      </c>
      <c r="BG4" s="45" t="s">
        <v>339</v>
      </c>
      <c r="BH4" s="56" t="s">
        <v>273</v>
      </c>
      <c r="BI4" s="113" t="s">
        <v>155</v>
      </c>
      <c r="BJ4" s="114" t="s">
        <v>339</v>
      </c>
      <c r="BK4" s="113" t="s">
        <v>85</v>
      </c>
      <c r="BL4" s="114" t="s">
        <v>339</v>
      </c>
      <c r="BM4" s="114" t="s">
        <v>339</v>
      </c>
      <c r="BN4" s="113" t="s">
        <v>339</v>
      </c>
      <c r="BO4" s="114" t="s">
        <v>339</v>
      </c>
      <c r="BP4" s="114" t="s">
        <v>339</v>
      </c>
      <c r="BQ4" s="114" t="s">
        <v>339</v>
      </c>
      <c r="BR4" s="114" t="s">
        <v>339</v>
      </c>
      <c r="BS4" s="113" t="s">
        <v>339</v>
      </c>
      <c r="BT4" s="114" t="s">
        <v>339</v>
      </c>
      <c r="BU4" s="17" t="s">
        <v>85</v>
      </c>
      <c r="BV4" s="44" t="s">
        <v>614</v>
      </c>
      <c r="BW4" s="16" t="s">
        <v>610</v>
      </c>
      <c r="BX4" s="44" t="s">
        <v>615</v>
      </c>
      <c r="BY4" s="44" t="s">
        <v>616</v>
      </c>
      <c r="BZ4" s="17" t="s">
        <v>351</v>
      </c>
      <c r="CA4" s="55" t="s">
        <v>617</v>
      </c>
      <c r="CB4" s="27" t="s">
        <v>339</v>
      </c>
      <c r="CC4" s="49" t="s">
        <v>618</v>
      </c>
      <c r="CD4" s="26" t="s">
        <v>339</v>
      </c>
      <c r="CE4" s="26" t="s">
        <v>339</v>
      </c>
      <c r="CF4" s="26" t="s">
        <v>339</v>
      </c>
      <c r="CG4" s="50" t="s">
        <v>339</v>
      </c>
      <c r="CH4" s="26" t="s">
        <v>339</v>
      </c>
      <c r="CI4" s="18" t="s">
        <v>339</v>
      </c>
      <c r="CJ4" s="35" t="s">
        <v>270</v>
      </c>
      <c r="CK4" s="50" t="s">
        <v>339</v>
      </c>
      <c r="CL4" s="50" t="s">
        <v>339</v>
      </c>
      <c r="CM4" s="50" t="s">
        <v>339</v>
      </c>
      <c r="CN4" s="50" t="s">
        <v>339</v>
      </c>
      <c r="CO4" s="26" t="s">
        <v>339</v>
      </c>
      <c r="CP4" s="51" t="s">
        <v>67</v>
      </c>
      <c r="CQ4" s="51" t="s">
        <v>270</v>
      </c>
      <c r="CR4" s="153" t="s">
        <v>270</v>
      </c>
      <c r="CS4" s="74">
        <v>0</v>
      </c>
      <c r="CT4" s="52">
        <v>0</v>
      </c>
      <c r="CU4" s="52">
        <v>0</v>
      </c>
      <c r="CV4" s="52">
        <v>0</v>
      </c>
      <c r="CW4" s="52">
        <v>0</v>
      </c>
      <c r="CX4" s="52">
        <v>0</v>
      </c>
      <c r="CY4" s="52">
        <v>0</v>
      </c>
      <c r="CZ4" s="52">
        <v>4</v>
      </c>
      <c r="DA4" s="52">
        <v>0</v>
      </c>
      <c r="DB4" s="53">
        <v>0</v>
      </c>
      <c r="DC4" s="53">
        <v>0</v>
      </c>
      <c r="DD4" s="53">
        <v>0</v>
      </c>
      <c r="DE4" s="53">
        <v>0</v>
      </c>
      <c r="DF4" s="54">
        <v>4</v>
      </c>
      <c r="DN4" s="5">
        <f>88-22</f>
        <v>66</v>
      </c>
    </row>
    <row r="5" spans="1:118" s="5" customFormat="1" x14ac:dyDescent="0.2">
      <c r="A5" s="24">
        <v>49941</v>
      </c>
      <c r="B5" s="16">
        <v>41526</v>
      </c>
      <c r="C5" s="171"/>
      <c r="D5" s="2" t="s">
        <v>70</v>
      </c>
      <c r="E5" s="10"/>
      <c r="F5" s="12"/>
      <c r="G5" s="297"/>
      <c r="H5" s="17">
        <v>1</v>
      </c>
      <c r="I5" s="2" t="s">
        <v>71</v>
      </c>
      <c r="J5" s="2" t="s">
        <v>65</v>
      </c>
      <c r="K5" s="6">
        <v>28000</v>
      </c>
      <c r="L5" s="20"/>
      <c r="M5" s="159"/>
      <c r="N5" s="160">
        <v>688389469</v>
      </c>
      <c r="O5" s="19" t="s">
        <v>16</v>
      </c>
      <c r="P5" s="20" t="s">
        <v>72</v>
      </c>
      <c r="Q5" s="21">
        <v>46627</v>
      </c>
      <c r="R5" s="154" t="s">
        <v>342</v>
      </c>
      <c r="S5" s="12" t="s">
        <v>73</v>
      </c>
      <c r="T5" s="177" t="s">
        <v>338</v>
      </c>
      <c r="U5" s="22"/>
      <c r="V5" s="3"/>
      <c r="W5" s="23" t="s">
        <v>207</v>
      </c>
      <c r="X5" s="152">
        <f t="shared" ref="X5:X36" si="5">IF(Y5&gt;0,1,"X")</f>
        <v>1</v>
      </c>
      <c r="Y5" s="152">
        <v>2</v>
      </c>
      <c r="Z5" s="12">
        <v>1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1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91">
        <v>0</v>
      </c>
      <c r="BE5" s="44">
        <v>38575</v>
      </c>
      <c r="BF5" s="44"/>
      <c r="BG5" s="45"/>
      <c r="BH5" s="56" t="s">
        <v>273</v>
      </c>
      <c r="BI5" s="113" t="s">
        <v>155</v>
      </c>
      <c r="BJ5" s="114"/>
      <c r="BK5" s="113">
        <v>1</v>
      </c>
      <c r="BL5" s="114"/>
      <c r="BM5" s="114"/>
      <c r="BN5" s="113"/>
      <c r="BO5" s="114"/>
      <c r="BP5" s="114"/>
      <c r="BQ5" s="114"/>
      <c r="BR5" s="114"/>
      <c r="BS5" s="113"/>
      <c r="BT5" s="114"/>
      <c r="BU5" s="17">
        <v>1</v>
      </c>
      <c r="BV5" s="44">
        <v>41170</v>
      </c>
      <c r="BW5" s="44">
        <v>41627</v>
      </c>
      <c r="BX5" s="44">
        <v>40911</v>
      </c>
      <c r="BY5" s="44">
        <v>40598</v>
      </c>
      <c r="BZ5" s="17">
        <v>2</v>
      </c>
      <c r="CA5" s="55">
        <v>41760</v>
      </c>
      <c r="CB5" s="27" t="s">
        <v>274</v>
      </c>
      <c r="CC5" s="49" t="str">
        <f t="shared" si="0"/>
        <v xml:space="preserve">TRANSGOURMET  WISSOUS </v>
      </c>
      <c r="CD5" s="26"/>
      <c r="CE5" s="26"/>
      <c r="CF5" s="26"/>
      <c r="CG5" s="50"/>
      <c r="CH5" s="26"/>
      <c r="CI5" s="18"/>
      <c r="CJ5" s="35" t="s">
        <v>270</v>
      </c>
      <c r="CK5" s="50"/>
      <c r="CL5" s="50"/>
      <c r="CM5" s="50"/>
      <c r="CN5" s="50"/>
      <c r="CO5" s="26"/>
      <c r="CP5" s="51" t="str">
        <f t="shared" si="1"/>
        <v>28</v>
      </c>
      <c r="CQ5" s="51" t="str">
        <f t="shared" si="2"/>
        <v>DT</v>
      </c>
      <c r="CR5" s="153" t="str">
        <f t="shared" si="3"/>
        <v>DT</v>
      </c>
      <c r="CS5" s="74">
        <v>0</v>
      </c>
      <c r="CT5" s="52">
        <v>0</v>
      </c>
      <c r="CU5" s="52">
        <v>0</v>
      </c>
      <c r="CV5" s="52">
        <v>0</v>
      </c>
      <c r="CW5" s="52">
        <v>0</v>
      </c>
      <c r="CX5" s="52">
        <v>0</v>
      </c>
      <c r="CY5" s="52">
        <v>0</v>
      </c>
      <c r="CZ5" s="52">
        <v>0</v>
      </c>
      <c r="DA5" s="52">
        <v>0</v>
      </c>
      <c r="DB5" s="53">
        <v>0</v>
      </c>
      <c r="DC5" s="53">
        <v>0</v>
      </c>
      <c r="DD5" s="53">
        <v>0</v>
      </c>
      <c r="DE5" s="53">
        <v>0</v>
      </c>
      <c r="DF5" s="54">
        <f t="shared" si="4"/>
        <v>0</v>
      </c>
    </row>
    <row r="6" spans="1:118" s="5" customFormat="1" x14ac:dyDescent="0.2">
      <c r="A6" s="24">
        <v>50448</v>
      </c>
      <c r="B6" s="16"/>
      <c r="C6" s="171"/>
      <c r="D6" s="2" t="s">
        <v>74</v>
      </c>
      <c r="E6" s="10"/>
      <c r="F6" s="12"/>
      <c r="G6" s="297"/>
      <c r="H6" s="17">
        <v>12</v>
      </c>
      <c r="I6" s="2" t="s">
        <v>75</v>
      </c>
      <c r="J6" s="2" t="s">
        <v>65</v>
      </c>
      <c r="K6" s="28">
        <v>28000</v>
      </c>
      <c r="L6" s="20"/>
      <c r="M6" s="159"/>
      <c r="N6" s="160">
        <v>237884000</v>
      </c>
      <c r="O6" s="19" t="s">
        <v>0</v>
      </c>
      <c r="P6" s="20" t="s">
        <v>76</v>
      </c>
      <c r="Q6" s="21">
        <v>67178</v>
      </c>
      <c r="R6" s="154" t="s">
        <v>532</v>
      </c>
      <c r="S6" s="12" t="s">
        <v>11</v>
      </c>
      <c r="T6" s="177" t="s">
        <v>332</v>
      </c>
      <c r="U6" s="22"/>
      <c r="V6" s="3"/>
      <c r="W6" s="23" t="s">
        <v>207</v>
      </c>
      <c r="X6" s="152" t="str">
        <f t="shared" si="5"/>
        <v>X</v>
      </c>
      <c r="Y6" s="15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91">
        <v>0</v>
      </c>
      <c r="BE6" s="44">
        <v>38986</v>
      </c>
      <c r="BF6" s="44"/>
      <c r="BG6" s="45"/>
      <c r="BH6" s="57"/>
      <c r="BI6" s="111"/>
      <c r="BJ6" s="112"/>
      <c r="BK6" s="112"/>
      <c r="BL6" s="112"/>
      <c r="BM6" s="112"/>
      <c r="BN6" s="111"/>
      <c r="BO6" s="112"/>
      <c r="BP6" s="112"/>
      <c r="BQ6" s="112"/>
      <c r="BR6" s="112"/>
      <c r="BS6" s="111"/>
      <c r="BT6" s="112"/>
      <c r="BU6" s="17"/>
      <c r="BV6" s="44"/>
      <c r="BW6" s="44"/>
      <c r="BX6" s="44"/>
      <c r="BY6" s="44"/>
      <c r="BZ6" s="17"/>
      <c r="CA6" s="55"/>
      <c r="CB6" s="27"/>
      <c r="CC6" s="49" t="str">
        <f t="shared" si="0"/>
        <v>MIKO CAFE SERVICE</v>
      </c>
      <c r="CD6" s="26"/>
      <c r="CE6" s="26"/>
      <c r="CF6" s="26"/>
      <c r="CG6" s="50"/>
      <c r="CH6" s="26"/>
      <c r="CI6" s="18"/>
      <c r="CJ6" s="35" t="s">
        <v>270</v>
      </c>
      <c r="CK6" s="50"/>
      <c r="CL6" s="50"/>
      <c r="CM6" s="50"/>
      <c r="CN6" s="50"/>
      <c r="CO6" s="26"/>
      <c r="CP6" s="51" t="str">
        <f t="shared" si="1"/>
        <v>28</v>
      </c>
      <c r="CQ6" s="51" t="str">
        <f t="shared" si="2"/>
        <v>DT</v>
      </c>
      <c r="CR6" s="153" t="str">
        <f t="shared" si="3"/>
        <v>DT</v>
      </c>
      <c r="CS6" s="74">
        <v>0</v>
      </c>
      <c r="CT6" s="52">
        <v>0</v>
      </c>
      <c r="CU6" s="52">
        <v>0</v>
      </c>
      <c r="CV6" s="52">
        <v>0</v>
      </c>
      <c r="CW6" s="52">
        <v>0</v>
      </c>
      <c r="CX6" s="52">
        <v>0</v>
      </c>
      <c r="CY6" s="52">
        <v>0</v>
      </c>
      <c r="CZ6" s="52">
        <v>0</v>
      </c>
      <c r="DA6" s="52">
        <v>0</v>
      </c>
      <c r="DB6" s="53">
        <v>0</v>
      </c>
      <c r="DC6" s="53">
        <v>0</v>
      </c>
      <c r="DD6" s="53">
        <v>0</v>
      </c>
      <c r="DE6" s="53">
        <v>0</v>
      </c>
      <c r="DF6" s="54">
        <f t="shared" si="4"/>
        <v>0</v>
      </c>
    </row>
    <row r="7" spans="1:118" s="5" customFormat="1" x14ac:dyDescent="0.2">
      <c r="A7" s="29">
        <v>83768</v>
      </c>
      <c r="B7" s="16">
        <v>41661</v>
      </c>
      <c r="C7" s="171"/>
      <c r="D7" s="1" t="s">
        <v>77</v>
      </c>
      <c r="E7" s="10" t="s">
        <v>78</v>
      </c>
      <c r="F7" s="21">
        <v>46665</v>
      </c>
      <c r="G7" s="297">
        <v>41292</v>
      </c>
      <c r="H7" s="30" t="s">
        <v>79</v>
      </c>
      <c r="I7" s="1" t="s">
        <v>80</v>
      </c>
      <c r="J7" s="1" t="s">
        <v>81</v>
      </c>
      <c r="K7" s="31">
        <v>28000</v>
      </c>
      <c r="L7" s="161"/>
      <c r="M7" s="162">
        <v>20002633400108</v>
      </c>
      <c r="N7" s="163">
        <v>237884478</v>
      </c>
      <c r="O7" s="19" t="s">
        <v>16</v>
      </c>
      <c r="P7" s="32" t="s">
        <v>82</v>
      </c>
      <c r="Q7" s="21">
        <v>46665</v>
      </c>
      <c r="R7" s="154" t="s">
        <v>357</v>
      </c>
      <c r="S7" s="33" t="s">
        <v>83</v>
      </c>
      <c r="T7" s="177" t="s">
        <v>326</v>
      </c>
      <c r="U7" s="33"/>
      <c r="V7" s="9"/>
      <c r="W7" s="23" t="s">
        <v>207</v>
      </c>
      <c r="X7" s="152" t="s">
        <v>85</v>
      </c>
      <c r="Y7" s="152">
        <v>1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1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91">
        <v>0</v>
      </c>
      <c r="BE7" s="58" t="s">
        <v>605</v>
      </c>
      <c r="BF7" s="59" t="s">
        <v>339</v>
      </c>
      <c r="BG7" s="42" t="s">
        <v>339</v>
      </c>
      <c r="BH7" s="56" t="s">
        <v>273</v>
      </c>
      <c r="BI7" s="115" t="s">
        <v>339</v>
      </c>
      <c r="BJ7" s="51" t="s">
        <v>339</v>
      </c>
      <c r="BK7" s="115" t="s">
        <v>606</v>
      </c>
      <c r="BL7" s="51" t="s">
        <v>339</v>
      </c>
      <c r="BM7" s="51" t="s">
        <v>339</v>
      </c>
      <c r="BN7" s="115" t="s">
        <v>339</v>
      </c>
      <c r="BO7" s="51" t="s">
        <v>339</v>
      </c>
      <c r="BP7" s="51" t="s">
        <v>339</v>
      </c>
      <c r="BQ7" s="51" t="s">
        <v>339</v>
      </c>
      <c r="BR7" s="51" t="s">
        <v>339</v>
      </c>
      <c r="BS7" s="115" t="s">
        <v>339</v>
      </c>
      <c r="BT7" s="51" t="s">
        <v>339</v>
      </c>
      <c r="BU7" s="33" t="s">
        <v>606</v>
      </c>
      <c r="BV7" s="58" t="s">
        <v>607</v>
      </c>
      <c r="BW7" s="44" t="s">
        <v>608</v>
      </c>
      <c r="BX7" s="60" t="s">
        <v>339</v>
      </c>
      <c r="BY7" s="58" t="s">
        <v>339</v>
      </c>
      <c r="BZ7" s="33" t="s">
        <v>351</v>
      </c>
      <c r="CA7" s="61" t="s">
        <v>609</v>
      </c>
      <c r="CB7" s="62" t="s">
        <v>275</v>
      </c>
      <c r="CC7" s="49" t="s">
        <v>357</v>
      </c>
      <c r="CD7" s="42" t="s">
        <v>339</v>
      </c>
      <c r="CE7" s="42" t="s">
        <v>339</v>
      </c>
      <c r="CF7" s="42" t="s">
        <v>339</v>
      </c>
      <c r="CG7" s="50" t="s">
        <v>339</v>
      </c>
      <c r="CH7" s="33" t="s">
        <v>339</v>
      </c>
      <c r="CI7" s="33" t="s">
        <v>339</v>
      </c>
      <c r="CJ7" s="35" t="s">
        <v>270</v>
      </c>
      <c r="CK7" s="33" t="s">
        <v>339</v>
      </c>
      <c r="CL7" s="33" t="s">
        <v>339</v>
      </c>
      <c r="CM7" s="33" t="s">
        <v>339</v>
      </c>
      <c r="CN7" s="33" t="s">
        <v>339</v>
      </c>
      <c r="CO7" s="33" t="s">
        <v>339</v>
      </c>
      <c r="CP7" s="51" t="s">
        <v>67</v>
      </c>
      <c r="CQ7" s="51" t="s">
        <v>270</v>
      </c>
      <c r="CR7" s="153" t="s">
        <v>270</v>
      </c>
      <c r="CS7" s="74">
        <v>12</v>
      </c>
      <c r="CT7" s="52">
        <v>0</v>
      </c>
      <c r="CU7" s="52">
        <v>0</v>
      </c>
      <c r="CV7" s="52">
        <v>0</v>
      </c>
      <c r="CW7" s="52">
        <v>0</v>
      </c>
      <c r="CX7" s="52">
        <v>0</v>
      </c>
      <c r="CY7" s="52">
        <v>0</v>
      </c>
      <c r="CZ7" s="52">
        <v>0</v>
      </c>
      <c r="DA7" s="52">
        <v>0</v>
      </c>
      <c r="DB7" s="54">
        <v>0</v>
      </c>
      <c r="DC7" s="54">
        <v>0</v>
      </c>
      <c r="DD7" s="54">
        <v>0</v>
      </c>
      <c r="DE7" s="54">
        <v>0</v>
      </c>
      <c r="DF7" s="54">
        <v>12</v>
      </c>
    </row>
    <row r="8" spans="1:118" s="5" customFormat="1" x14ac:dyDescent="0.2">
      <c r="A8" s="29">
        <v>85292</v>
      </c>
      <c r="B8" s="16">
        <v>41526</v>
      </c>
      <c r="C8" s="171"/>
      <c r="D8" s="10" t="s">
        <v>554</v>
      </c>
      <c r="E8" s="10" t="s">
        <v>84</v>
      </c>
      <c r="F8" s="21"/>
      <c r="G8" s="297"/>
      <c r="H8" s="30" t="s">
        <v>85</v>
      </c>
      <c r="I8" s="2" t="s">
        <v>86</v>
      </c>
      <c r="J8" s="1" t="s">
        <v>65</v>
      </c>
      <c r="K8" s="31">
        <v>28000</v>
      </c>
      <c r="L8" s="161"/>
      <c r="M8" s="162"/>
      <c r="N8" s="163">
        <v>237914798</v>
      </c>
      <c r="O8" s="19" t="s">
        <v>16</v>
      </c>
      <c r="P8" s="32" t="s">
        <v>87</v>
      </c>
      <c r="Q8" s="21">
        <v>46694</v>
      </c>
      <c r="R8" s="154" t="s">
        <v>404</v>
      </c>
      <c r="S8" s="33" t="s">
        <v>88</v>
      </c>
      <c r="T8" s="177" t="s">
        <v>321</v>
      </c>
      <c r="U8" s="33"/>
      <c r="V8" s="9"/>
      <c r="W8" s="23" t="s">
        <v>208</v>
      </c>
      <c r="X8" s="152">
        <f t="shared" si="5"/>
        <v>1</v>
      </c>
      <c r="Y8" s="152">
        <v>1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21">
        <v>1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91">
        <v>0</v>
      </c>
      <c r="BE8" s="58">
        <v>41373</v>
      </c>
      <c r="BF8" s="59"/>
      <c r="BG8" s="42"/>
      <c r="BH8" s="56" t="s">
        <v>273</v>
      </c>
      <c r="BI8" s="115"/>
      <c r="BJ8" s="51"/>
      <c r="BK8" s="115">
        <v>0.5</v>
      </c>
      <c r="BL8" s="51"/>
      <c r="BM8" s="51"/>
      <c r="BN8" s="115"/>
      <c r="BO8" s="51"/>
      <c r="BP8" s="51"/>
      <c r="BQ8" s="51"/>
      <c r="BR8" s="51"/>
      <c r="BS8" s="115"/>
      <c r="BT8" s="51"/>
      <c r="BU8" s="33">
        <v>0.5</v>
      </c>
      <c r="BV8" s="58">
        <v>41373</v>
      </c>
      <c r="BW8" s="44">
        <v>41648</v>
      </c>
      <c r="BX8" s="60">
        <v>41484</v>
      </c>
      <c r="BY8" s="58"/>
      <c r="BZ8" s="33">
        <v>1</v>
      </c>
      <c r="CA8" s="61">
        <v>41974</v>
      </c>
      <c r="CB8" s="62" t="s">
        <v>276</v>
      </c>
      <c r="CC8" s="49" t="str">
        <f t="shared" si="0"/>
        <v>POMONA  CENTRE</v>
      </c>
      <c r="CD8" s="42"/>
      <c r="CE8" s="42"/>
      <c r="CF8" s="42"/>
      <c r="CG8" s="50"/>
      <c r="CH8" s="33"/>
      <c r="CI8" s="33"/>
      <c r="CJ8" s="63" t="s">
        <v>270</v>
      </c>
      <c r="CK8" s="33"/>
      <c r="CL8" s="33"/>
      <c r="CM8" s="33"/>
      <c r="CN8" s="33"/>
      <c r="CO8" s="33"/>
      <c r="CP8" s="51" t="str">
        <f t="shared" si="1"/>
        <v>28</v>
      </c>
      <c r="CQ8" s="51" t="str">
        <f t="shared" si="2"/>
        <v>DT</v>
      </c>
      <c r="CR8" s="153" t="str">
        <f t="shared" si="3"/>
        <v>DT</v>
      </c>
      <c r="CS8" s="74">
        <v>0</v>
      </c>
      <c r="CT8" s="52">
        <v>0</v>
      </c>
      <c r="CU8" s="52"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52">
        <v>0</v>
      </c>
      <c r="DB8" s="52">
        <v>0</v>
      </c>
      <c r="DC8" s="52">
        <v>0</v>
      </c>
      <c r="DD8" s="52">
        <v>0</v>
      </c>
      <c r="DE8" s="52">
        <v>0</v>
      </c>
      <c r="DF8" s="52">
        <f t="shared" si="4"/>
        <v>0</v>
      </c>
    </row>
    <row r="9" spans="1:118" s="5" customFormat="1" x14ac:dyDescent="0.2">
      <c r="A9" s="24">
        <v>90446</v>
      </c>
      <c r="B9" s="16">
        <v>41746</v>
      </c>
      <c r="C9" s="171"/>
      <c r="D9" s="8" t="s">
        <v>89</v>
      </c>
      <c r="E9" s="10" t="s">
        <v>90</v>
      </c>
      <c r="F9" s="34"/>
      <c r="G9" s="34"/>
      <c r="H9" s="17"/>
      <c r="I9" s="8" t="s">
        <v>91</v>
      </c>
      <c r="J9" s="8" t="s">
        <v>65</v>
      </c>
      <c r="K9" s="28">
        <v>28000</v>
      </c>
      <c r="L9" s="20"/>
      <c r="M9" s="159">
        <v>77562927200920</v>
      </c>
      <c r="N9" s="164">
        <v>237333080</v>
      </c>
      <c r="O9" s="19" t="s">
        <v>0</v>
      </c>
      <c r="P9" s="8" t="s">
        <v>92</v>
      </c>
      <c r="Q9" s="21">
        <v>46665</v>
      </c>
      <c r="R9" s="154" t="s">
        <v>357</v>
      </c>
      <c r="S9" s="34" t="s">
        <v>11</v>
      </c>
      <c r="T9" s="177" t="s">
        <v>332</v>
      </c>
      <c r="U9" s="35"/>
      <c r="V9" s="3"/>
      <c r="W9" s="3" t="s">
        <v>93</v>
      </c>
      <c r="X9" s="152">
        <f t="shared" si="5"/>
        <v>1</v>
      </c>
      <c r="Y9" s="152">
        <v>2</v>
      </c>
      <c r="Z9" s="12">
        <v>0</v>
      </c>
      <c r="AA9" s="12">
        <v>0</v>
      </c>
      <c r="AB9" s="12">
        <v>0</v>
      </c>
      <c r="AC9" s="12">
        <v>0</v>
      </c>
      <c r="AD9" s="12">
        <v>2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91">
        <v>0</v>
      </c>
      <c r="BE9" s="44">
        <v>41746</v>
      </c>
      <c r="BF9" s="16"/>
      <c r="BG9" s="45"/>
      <c r="BH9" s="56" t="s">
        <v>225</v>
      </c>
      <c r="BI9" s="111"/>
      <c r="BJ9" s="112"/>
      <c r="BK9" s="112"/>
      <c r="BL9" s="112"/>
      <c r="BM9" s="112"/>
      <c r="BN9" s="111">
        <v>4</v>
      </c>
      <c r="BO9" s="112"/>
      <c r="BP9" s="112"/>
      <c r="BQ9" s="112"/>
      <c r="BR9" s="112"/>
      <c r="BS9" s="111"/>
      <c r="BT9" s="112"/>
      <c r="BU9" s="17">
        <v>4</v>
      </c>
      <c r="BV9" s="44"/>
      <c r="BW9" s="16">
        <v>41746</v>
      </c>
      <c r="BX9" s="44"/>
      <c r="BY9" s="44"/>
      <c r="BZ9" s="17">
        <v>4</v>
      </c>
      <c r="CA9" s="48">
        <v>41883</v>
      </c>
      <c r="CB9" s="27" t="s">
        <v>275</v>
      </c>
      <c r="CC9" s="49" t="str">
        <f t="shared" si="0"/>
        <v>PRO A PRO  NORD CHALETTE SUR LOING</v>
      </c>
      <c r="CD9" s="26"/>
      <c r="CE9" s="26"/>
      <c r="CF9" s="26"/>
      <c r="CG9" s="50"/>
      <c r="CH9" s="18"/>
      <c r="CI9" s="18"/>
      <c r="CJ9" s="26"/>
      <c r="CK9" s="50"/>
      <c r="CL9" s="50"/>
      <c r="CM9" s="50"/>
      <c r="CN9" s="50"/>
      <c r="CO9" s="26"/>
      <c r="CP9" s="51" t="str">
        <f t="shared" si="1"/>
        <v>28</v>
      </c>
      <c r="CQ9" s="51" t="str">
        <f t="shared" si="2"/>
        <v>DT</v>
      </c>
      <c r="CR9" s="153" t="str">
        <f t="shared" si="3"/>
        <v>DT</v>
      </c>
      <c r="CS9" s="92"/>
      <c r="CT9" s="53"/>
      <c r="CU9" s="53">
        <v>6</v>
      </c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4"/>
    </row>
    <row r="10" spans="1:118" s="5" customFormat="1" x14ac:dyDescent="0.2">
      <c r="A10" s="24">
        <v>50079</v>
      </c>
      <c r="B10" s="16">
        <v>41697</v>
      </c>
      <c r="C10" s="171"/>
      <c r="D10" s="2" t="s">
        <v>94</v>
      </c>
      <c r="E10" s="62" t="s">
        <v>95</v>
      </c>
      <c r="F10" s="12"/>
      <c r="G10" s="297"/>
      <c r="H10" s="17">
        <v>45</v>
      </c>
      <c r="I10" s="2" t="s">
        <v>96</v>
      </c>
      <c r="J10" s="2" t="s">
        <v>65</v>
      </c>
      <c r="K10" s="6">
        <v>28002</v>
      </c>
      <c r="L10" s="20"/>
      <c r="M10" s="159"/>
      <c r="N10" s="160">
        <v>237914100</v>
      </c>
      <c r="O10" s="19" t="s">
        <v>16</v>
      </c>
      <c r="P10" s="20" t="s">
        <v>97</v>
      </c>
      <c r="Q10" s="21">
        <v>46665</v>
      </c>
      <c r="R10" s="154" t="s">
        <v>357</v>
      </c>
      <c r="S10" s="12" t="s">
        <v>88</v>
      </c>
      <c r="T10" s="177" t="s">
        <v>321</v>
      </c>
      <c r="U10" s="22"/>
      <c r="V10" s="3"/>
      <c r="W10" s="23"/>
      <c r="X10" s="152">
        <f t="shared" si="5"/>
        <v>1</v>
      </c>
      <c r="Y10" s="152">
        <v>12</v>
      </c>
      <c r="Z10" s="12">
        <v>0</v>
      </c>
      <c r="AA10" s="12">
        <v>0</v>
      </c>
      <c r="AB10" s="12">
        <v>0</v>
      </c>
      <c r="AC10" s="12">
        <v>0</v>
      </c>
      <c r="AD10" s="12">
        <v>3</v>
      </c>
      <c r="AE10" s="12">
        <v>0</v>
      </c>
      <c r="AF10" s="12">
        <v>0</v>
      </c>
      <c r="AG10" s="12">
        <v>9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91">
        <v>0</v>
      </c>
      <c r="BE10" s="44">
        <v>38702</v>
      </c>
      <c r="BF10" s="44"/>
      <c r="BG10" s="45"/>
      <c r="BH10" s="56" t="s">
        <v>273</v>
      </c>
      <c r="BI10" s="113" t="s">
        <v>155</v>
      </c>
      <c r="BJ10" s="114"/>
      <c r="BK10" s="113">
        <v>25</v>
      </c>
      <c r="BL10" s="114"/>
      <c r="BM10" s="114"/>
      <c r="BN10" s="113"/>
      <c r="BO10" s="114"/>
      <c r="BP10" s="114"/>
      <c r="BQ10" s="114"/>
      <c r="BR10" s="114"/>
      <c r="BS10" s="113"/>
      <c r="BT10" s="114"/>
      <c r="BU10" s="17">
        <v>25</v>
      </c>
      <c r="BV10" s="44">
        <v>41529</v>
      </c>
      <c r="BW10" s="44">
        <v>41697</v>
      </c>
      <c r="BX10" s="44">
        <v>41627</v>
      </c>
      <c r="BY10" s="44">
        <v>41529</v>
      </c>
      <c r="BZ10" s="17">
        <v>4</v>
      </c>
      <c r="CA10" s="55">
        <v>41760</v>
      </c>
      <c r="CB10" s="27"/>
      <c r="CC10" s="49" t="str">
        <f t="shared" si="0"/>
        <v>PRO A PRO  NORD CHALETTE SUR LOING</v>
      </c>
      <c r="CD10" s="26"/>
      <c r="CE10" s="26"/>
      <c r="CF10" s="26"/>
      <c r="CG10" s="50" t="s">
        <v>95</v>
      </c>
      <c r="CH10" s="26"/>
      <c r="CI10" s="18"/>
      <c r="CJ10" s="35" t="s">
        <v>270</v>
      </c>
      <c r="CK10" s="50"/>
      <c r="CL10" s="50"/>
      <c r="CM10" s="50"/>
      <c r="CN10" s="50"/>
      <c r="CO10" s="26"/>
      <c r="CP10" s="51" t="str">
        <f t="shared" si="1"/>
        <v>28</v>
      </c>
      <c r="CQ10" s="51" t="str">
        <f t="shared" si="2"/>
        <v>DT</v>
      </c>
      <c r="CR10" s="153" t="str">
        <f t="shared" si="3"/>
        <v>DT</v>
      </c>
      <c r="CS10" s="74">
        <v>0</v>
      </c>
      <c r="CT10" s="52">
        <v>0</v>
      </c>
      <c r="CU10" s="52">
        <v>22</v>
      </c>
      <c r="CV10" s="52">
        <v>0</v>
      </c>
      <c r="CW10" s="52">
        <v>4</v>
      </c>
      <c r="CX10" s="52">
        <v>0</v>
      </c>
      <c r="CY10" s="52">
        <v>11</v>
      </c>
      <c r="CZ10" s="52">
        <v>0</v>
      </c>
      <c r="DA10" s="52">
        <v>0</v>
      </c>
      <c r="DB10" s="53">
        <v>0</v>
      </c>
      <c r="DC10" s="53">
        <v>0</v>
      </c>
      <c r="DD10" s="53">
        <v>0</v>
      </c>
      <c r="DE10" s="53">
        <v>0</v>
      </c>
      <c r="DF10" s="54">
        <f t="shared" ref="DF10:DF23" si="6">SUM(CS10:DE10)</f>
        <v>37</v>
      </c>
    </row>
    <row r="11" spans="1:118" s="5" customFormat="1" x14ac:dyDescent="0.2">
      <c r="A11" s="24">
        <v>72691</v>
      </c>
      <c r="B11" s="16">
        <v>41652</v>
      </c>
      <c r="C11" s="171"/>
      <c r="D11" s="2" t="s">
        <v>98</v>
      </c>
      <c r="E11" s="10" t="s">
        <v>99</v>
      </c>
      <c r="F11" s="21">
        <v>46665</v>
      </c>
      <c r="G11" s="297">
        <v>40620</v>
      </c>
      <c r="H11" s="11" t="s">
        <v>100</v>
      </c>
      <c r="I11" s="2" t="s">
        <v>101</v>
      </c>
      <c r="J11" s="2" t="s">
        <v>65</v>
      </c>
      <c r="K11" s="6">
        <v>28007</v>
      </c>
      <c r="L11" s="161"/>
      <c r="M11" s="166"/>
      <c r="N11" s="160">
        <v>237300404</v>
      </c>
      <c r="O11" s="19" t="s">
        <v>16</v>
      </c>
      <c r="P11" s="20" t="s">
        <v>102</v>
      </c>
      <c r="Q11" s="21">
        <v>46665</v>
      </c>
      <c r="R11" s="154" t="s">
        <v>357</v>
      </c>
      <c r="S11" s="34" t="s">
        <v>103</v>
      </c>
      <c r="T11" s="177" t="s">
        <v>335</v>
      </c>
      <c r="U11" s="22"/>
      <c r="V11" s="3"/>
      <c r="W11" s="23"/>
      <c r="X11" s="152">
        <f t="shared" si="5"/>
        <v>1</v>
      </c>
      <c r="Y11" s="152">
        <v>1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1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91">
        <v>0</v>
      </c>
      <c r="BE11" s="44">
        <v>40133</v>
      </c>
      <c r="BF11" s="44"/>
      <c r="BG11" s="64"/>
      <c r="BH11" s="56" t="s">
        <v>273</v>
      </c>
      <c r="BI11" s="113"/>
      <c r="BJ11" s="114"/>
      <c r="BK11" s="113">
        <v>1</v>
      </c>
      <c r="BL11" s="114"/>
      <c r="BM11" s="114"/>
      <c r="BN11" s="113"/>
      <c r="BO11" s="114"/>
      <c r="BP11" s="114"/>
      <c r="BQ11" s="114"/>
      <c r="BR11" s="114"/>
      <c r="BS11" s="113"/>
      <c r="BT11" s="114"/>
      <c r="BU11" s="65">
        <v>1</v>
      </c>
      <c r="BV11" s="44">
        <v>41387</v>
      </c>
      <c r="BW11" s="44">
        <v>41652</v>
      </c>
      <c r="BX11" s="44">
        <v>41017</v>
      </c>
      <c r="BY11" s="44">
        <v>40133</v>
      </c>
      <c r="BZ11" s="17">
        <v>2</v>
      </c>
      <c r="CA11" s="55">
        <v>41944</v>
      </c>
      <c r="CB11" s="27" t="s">
        <v>277</v>
      </c>
      <c r="CC11" s="49" t="str">
        <f t="shared" si="0"/>
        <v>PRO A PRO  NORD CHALETTE SUR LOING</v>
      </c>
      <c r="CD11" s="26"/>
      <c r="CE11" s="26"/>
      <c r="CF11" s="26"/>
      <c r="CG11" s="50"/>
      <c r="CH11" s="26"/>
      <c r="CI11" s="18"/>
      <c r="CJ11" s="35" t="s">
        <v>270</v>
      </c>
      <c r="CK11" s="50"/>
      <c r="CL11" s="50"/>
      <c r="CM11" s="50"/>
      <c r="CN11" s="50"/>
      <c r="CO11" s="26"/>
      <c r="CP11" s="51" t="str">
        <f t="shared" si="1"/>
        <v>28</v>
      </c>
      <c r="CQ11" s="51" t="str">
        <f t="shared" si="2"/>
        <v>DT</v>
      </c>
      <c r="CR11" s="153" t="str">
        <f t="shared" si="3"/>
        <v>DT</v>
      </c>
      <c r="CS11" s="93">
        <v>0</v>
      </c>
      <c r="CT11" s="66">
        <v>0</v>
      </c>
      <c r="CU11" s="66">
        <v>0</v>
      </c>
      <c r="CV11" s="66">
        <v>0</v>
      </c>
      <c r="CW11" s="66">
        <v>2</v>
      </c>
      <c r="CX11" s="66">
        <v>0</v>
      </c>
      <c r="CY11" s="66">
        <v>0</v>
      </c>
      <c r="CZ11" s="66">
        <v>0</v>
      </c>
      <c r="DA11" s="66">
        <v>0</v>
      </c>
      <c r="DB11" s="67">
        <v>0</v>
      </c>
      <c r="DC11" s="67">
        <v>0</v>
      </c>
      <c r="DD11" s="67">
        <v>0</v>
      </c>
      <c r="DE11" s="67">
        <v>0</v>
      </c>
      <c r="DF11" s="68">
        <f t="shared" si="6"/>
        <v>2</v>
      </c>
    </row>
    <row r="12" spans="1:118" s="5" customFormat="1" x14ac:dyDescent="0.2">
      <c r="A12" s="24">
        <v>49838</v>
      </c>
      <c r="B12" s="16"/>
      <c r="C12" s="171"/>
      <c r="D12" s="2" t="s">
        <v>104</v>
      </c>
      <c r="E12" s="62" t="s">
        <v>105</v>
      </c>
      <c r="F12" s="12"/>
      <c r="G12" s="297"/>
      <c r="H12" s="17">
        <v>25</v>
      </c>
      <c r="I12" s="2" t="s">
        <v>106</v>
      </c>
      <c r="J12" s="2" t="s">
        <v>107</v>
      </c>
      <c r="K12" s="28">
        <v>28100</v>
      </c>
      <c r="L12" s="20"/>
      <c r="M12" s="159"/>
      <c r="N12" s="160">
        <v>237461664</v>
      </c>
      <c r="O12" s="19" t="s">
        <v>16</v>
      </c>
      <c r="P12" s="20" t="s">
        <v>108</v>
      </c>
      <c r="Q12" s="21">
        <v>67178</v>
      </c>
      <c r="R12" s="154" t="s">
        <v>532</v>
      </c>
      <c r="S12" s="12" t="s">
        <v>7</v>
      </c>
      <c r="T12" s="177" t="s">
        <v>319</v>
      </c>
      <c r="U12" s="22"/>
      <c r="V12" s="3"/>
      <c r="W12" s="23"/>
      <c r="X12" s="152" t="str">
        <f t="shared" si="5"/>
        <v>X</v>
      </c>
      <c r="Y12" s="15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91">
        <v>0</v>
      </c>
      <c r="BE12" s="44">
        <v>38497</v>
      </c>
      <c r="BF12" s="44"/>
      <c r="BG12" s="45"/>
      <c r="BH12" s="57"/>
      <c r="BI12" s="111"/>
      <c r="BJ12" s="112"/>
      <c r="BK12" s="112"/>
      <c r="BL12" s="112"/>
      <c r="BM12" s="112"/>
      <c r="BN12" s="111"/>
      <c r="BO12" s="112"/>
      <c r="BP12" s="112"/>
      <c r="BQ12" s="112"/>
      <c r="BR12" s="112"/>
      <c r="BS12" s="111"/>
      <c r="BT12" s="112"/>
      <c r="BU12" s="17"/>
      <c r="BV12" s="44"/>
      <c r="BW12" s="44"/>
      <c r="BX12" s="44"/>
      <c r="BY12" s="44"/>
      <c r="BZ12" s="17"/>
      <c r="CA12" s="55"/>
      <c r="CB12" s="27"/>
      <c r="CC12" s="49" t="str">
        <f t="shared" si="0"/>
        <v>MIKO CAFE SERVICE</v>
      </c>
      <c r="CD12" s="26"/>
      <c r="CE12" s="26"/>
      <c r="CF12" s="26"/>
      <c r="CG12" s="50" t="s">
        <v>105</v>
      </c>
      <c r="CH12" s="26"/>
      <c r="CI12" s="18"/>
      <c r="CJ12" s="35" t="s">
        <v>270</v>
      </c>
      <c r="CK12" s="50"/>
      <c r="CL12" s="50"/>
      <c r="CM12" s="50"/>
      <c r="CN12" s="50"/>
      <c r="CO12" s="26"/>
      <c r="CP12" s="51" t="str">
        <f t="shared" si="1"/>
        <v>28</v>
      </c>
      <c r="CQ12" s="51" t="str">
        <f t="shared" si="2"/>
        <v>DT</v>
      </c>
      <c r="CR12" s="153" t="str">
        <f t="shared" si="3"/>
        <v>DT</v>
      </c>
      <c r="CS12" s="93">
        <v>0</v>
      </c>
      <c r="CT12" s="66">
        <v>0</v>
      </c>
      <c r="CU12" s="66">
        <v>0</v>
      </c>
      <c r="CV12" s="66">
        <v>0</v>
      </c>
      <c r="CW12" s="66">
        <v>0</v>
      </c>
      <c r="CX12" s="66">
        <v>0</v>
      </c>
      <c r="CY12" s="66">
        <v>0</v>
      </c>
      <c r="CZ12" s="66">
        <v>0</v>
      </c>
      <c r="DA12" s="66">
        <v>0</v>
      </c>
      <c r="DB12" s="67">
        <v>0</v>
      </c>
      <c r="DC12" s="67">
        <v>0</v>
      </c>
      <c r="DD12" s="67">
        <v>0</v>
      </c>
      <c r="DE12" s="67">
        <v>0</v>
      </c>
      <c r="DF12" s="68">
        <f t="shared" si="6"/>
        <v>0</v>
      </c>
    </row>
    <row r="13" spans="1:118" s="5" customFormat="1" x14ac:dyDescent="0.2">
      <c r="A13" s="24">
        <v>51355</v>
      </c>
      <c r="B13" s="16"/>
      <c r="C13" s="171"/>
      <c r="D13" s="2" t="s">
        <v>109</v>
      </c>
      <c r="E13" s="62" t="s">
        <v>105</v>
      </c>
      <c r="F13" s="12"/>
      <c r="G13" s="297"/>
      <c r="H13" s="17">
        <v>25</v>
      </c>
      <c r="I13" s="2" t="s">
        <v>106</v>
      </c>
      <c r="J13" s="2" t="s">
        <v>107</v>
      </c>
      <c r="K13" s="28">
        <v>28100</v>
      </c>
      <c r="L13" s="161"/>
      <c r="M13" s="159"/>
      <c r="N13" s="160">
        <v>237500335</v>
      </c>
      <c r="O13" s="19" t="s">
        <v>16</v>
      </c>
      <c r="P13" s="20" t="s">
        <v>110</v>
      </c>
      <c r="Q13" s="21">
        <v>67178</v>
      </c>
      <c r="R13" s="154" t="s">
        <v>532</v>
      </c>
      <c r="S13" s="12" t="s">
        <v>13</v>
      </c>
      <c r="T13" s="177" t="s">
        <v>323</v>
      </c>
      <c r="U13" s="22"/>
      <c r="V13" s="3"/>
      <c r="W13" s="23"/>
      <c r="X13" s="152" t="str">
        <f t="shared" si="5"/>
        <v>X</v>
      </c>
      <c r="Y13" s="15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91">
        <v>0</v>
      </c>
      <c r="BE13" s="44">
        <v>38383</v>
      </c>
      <c r="BF13" s="44"/>
      <c r="BG13" s="45"/>
      <c r="BH13" s="57"/>
      <c r="BI13" s="111"/>
      <c r="BJ13" s="112"/>
      <c r="BK13" s="112"/>
      <c r="BL13" s="112"/>
      <c r="BM13" s="112"/>
      <c r="BN13" s="111"/>
      <c r="BO13" s="112"/>
      <c r="BP13" s="112"/>
      <c r="BQ13" s="112"/>
      <c r="BR13" s="112"/>
      <c r="BS13" s="111"/>
      <c r="BT13" s="112"/>
      <c r="BU13" s="17"/>
      <c r="BV13" s="44"/>
      <c r="BW13" s="44"/>
      <c r="BX13" s="44"/>
      <c r="BY13" s="44"/>
      <c r="BZ13" s="17"/>
      <c r="CA13" s="55"/>
      <c r="CB13" s="27"/>
      <c r="CC13" s="49" t="str">
        <f t="shared" si="0"/>
        <v>MIKO CAFE SERVICE</v>
      </c>
      <c r="CD13" s="26"/>
      <c r="CE13" s="26"/>
      <c r="CF13" s="26"/>
      <c r="CG13" s="50" t="s">
        <v>105</v>
      </c>
      <c r="CH13" s="26"/>
      <c r="CI13" s="18"/>
      <c r="CJ13" s="35" t="s">
        <v>270</v>
      </c>
      <c r="CK13" s="50"/>
      <c r="CL13" s="50"/>
      <c r="CM13" s="50"/>
      <c r="CN13" s="50"/>
      <c r="CO13" s="26"/>
      <c r="CP13" s="51" t="str">
        <f t="shared" si="1"/>
        <v>28</v>
      </c>
      <c r="CQ13" s="51" t="str">
        <f t="shared" si="2"/>
        <v>DT</v>
      </c>
      <c r="CR13" s="153" t="str">
        <f t="shared" si="3"/>
        <v>DT</v>
      </c>
      <c r="CS13" s="93">
        <v>0</v>
      </c>
      <c r="CT13" s="66">
        <v>0</v>
      </c>
      <c r="CU13" s="66">
        <v>0</v>
      </c>
      <c r="CV13" s="66">
        <v>0</v>
      </c>
      <c r="CW13" s="66">
        <v>0</v>
      </c>
      <c r="CX13" s="66">
        <v>0</v>
      </c>
      <c r="CY13" s="66">
        <v>0</v>
      </c>
      <c r="CZ13" s="66">
        <v>0</v>
      </c>
      <c r="DA13" s="66">
        <v>0</v>
      </c>
      <c r="DB13" s="67">
        <v>0</v>
      </c>
      <c r="DC13" s="67">
        <v>0</v>
      </c>
      <c r="DD13" s="67">
        <v>0</v>
      </c>
      <c r="DE13" s="67">
        <v>0</v>
      </c>
      <c r="DF13" s="68">
        <f t="shared" si="6"/>
        <v>0</v>
      </c>
    </row>
    <row r="14" spans="1:118" s="5" customFormat="1" x14ac:dyDescent="0.2">
      <c r="A14" s="24">
        <v>62967</v>
      </c>
      <c r="B14" s="16">
        <v>41640</v>
      </c>
      <c r="C14" s="171"/>
      <c r="D14" s="2" t="s">
        <v>601</v>
      </c>
      <c r="E14" s="8" t="s">
        <v>111</v>
      </c>
      <c r="F14" s="12"/>
      <c r="G14" s="297"/>
      <c r="H14" s="17"/>
      <c r="I14" s="2" t="s">
        <v>112</v>
      </c>
      <c r="J14" s="2" t="s">
        <v>107</v>
      </c>
      <c r="K14" s="6" t="s">
        <v>602</v>
      </c>
      <c r="L14" s="161" t="s">
        <v>603</v>
      </c>
      <c r="M14" s="159"/>
      <c r="N14" s="160" t="s">
        <v>604</v>
      </c>
      <c r="O14" s="19" t="s">
        <v>16</v>
      </c>
      <c r="P14" s="20" t="s">
        <v>113</v>
      </c>
      <c r="Q14" s="21" t="s">
        <v>359</v>
      </c>
      <c r="R14" s="310"/>
      <c r="S14" s="12" t="s">
        <v>114</v>
      </c>
      <c r="T14" s="177" t="s">
        <v>320</v>
      </c>
      <c r="U14" s="22"/>
      <c r="V14" s="3"/>
      <c r="W14" s="23"/>
      <c r="X14" s="152">
        <f t="shared" si="5"/>
        <v>1</v>
      </c>
      <c r="Y14" s="152">
        <v>1</v>
      </c>
      <c r="Z14" s="12">
        <v>0</v>
      </c>
      <c r="AA14" s="12">
        <v>0</v>
      </c>
      <c r="AB14" s="12">
        <v>0</v>
      </c>
      <c r="AC14" s="12">
        <v>0</v>
      </c>
      <c r="AD14" s="12">
        <v>1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21">
        <v>0</v>
      </c>
      <c r="BB14" s="21">
        <v>0</v>
      </c>
      <c r="BC14" s="21">
        <v>0</v>
      </c>
      <c r="BD14" s="170">
        <v>0</v>
      </c>
      <c r="BE14" s="44">
        <v>40148</v>
      </c>
      <c r="BF14" s="44"/>
      <c r="BG14" s="64"/>
      <c r="BH14" s="56" t="s">
        <v>273</v>
      </c>
      <c r="BI14" s="113"/>
      <c r="BJ14" s="114"/>
      <c r="BK14" s="113">
        <v>1</v>
      </c>
      <c r="BL14" s="114"/>
      <c r="BM14" s="114"/>
      <c r="BN14" s="113"/>
      <c r="BO14" s="114"/>
      <c r="BP14" s="114"/>
      <c r="BQ14" s="114"/>
      <c r="BR14" s="114"/>
      <c r="BS14" s="113"/>
      <c r="BT14" s="114"/>
      <c r="BU14" s="11">
        <v>1</v>
      </c>
      <c r="BV14" s="44">
        <v>41337</v>
      </c>
      <c r="BW14" s="44">
        <v>41648</v>
      </c>
      <c r="BX14" s="44">
        <v>41337</v>
      </c>
      <c r="BY14" s="44">
        <v>40673</v>
      </c>
      <c r="BZ14" s="17">
        <v>2</v>
      </c>
      <c r="CA14" s="55">
        <v>41913</v>
      </c>
      <c r="CB14" s="27" t="s">
        <v>278</v>
      </c>
      <c r="CC14" s="49">
        <f t="shared" si="0"/>
        <v>0</v>
      </c>
      <c r="CD14" s="26"/>
      <c r="CE14" s="26"/>
      <c r="CF14" s="26"/>
      <c r="CG14" s="50" t="s">
        <v>111</v>
      </c>
      <c r="CH14" s="26"/>
      <c r="CI14" s="18"/>
      <c r="CJ14" s="35" t="s">
        <v>270</v>
      </c>
      <c r="CK14" s="50"/>
      <c r="CL14" s="50"/>
      <c r="CM14" s="50"/>
      <c r="CN14" s="50"/>
      <c r="CO14" s="26"/>
      <c r="CP14" s="51" t="str">
        <f t="shared" si="1"/>
        <v>28</v>
      </c>
      <c r="CQ14" s="51" t="str">
        <f t="shared" si="2"/>
        <v>DT</v>
      </c>
      <c r="CR14" s="153" t="str">
        <f t="shared" si="3"/>
        <v>DT</v>
      </c>
      <c r="CS14" s="74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0</v>
      </c>
      <c r="CY14" s="52">
        <v>0</v>
      </c>
      <c r="CZ14" s="52">
        <v>0</v>
      </c>
      <c r="DA14" s="52">
        <v>2</v>
      </c>
      <c r="DB14" s="53">
        <v>0</v>
      </c>
      <c r="DC14" s="53">
        <v>0</v>
      </c>
      <c r="DD14" s="53">
        <v>0</v>
      </c>
      <c r="DE14" s="53">
        <v>0</v>
      </c>
      <c r="DF14" s="54">
        <f t="shared" si="6"/>
        <v>2</v>
      </c>
    </row>
    <row r="15" spans="1:118" s="5" customFormat="1" x14ac:dyDescent="0.2">
      <c r="A15" s="24">
        <v>49256</v>
      </c>
      <c r="B15" s="16">
        <v>41526</v>
      </c>
      <c r="C15" s="171"/>
      <c r="D15" s="2" t="s">
        <v>115</v>
      </c>
      <c r="E15" s="10"/>
      <c r="F15" s="12"/>
      <c r="G15" s="297"/>
      <c r="H15" s="17"/>
      <c r="I15" s="2" t="s">
        <v>116</v>
      </c>
      <c r="J15" s="2" t="s">
        <v>117</v>
      </c>
      <c r="K15" s="6">
        <v>28101</v>
      </c>
      <c r="L15" s="20"/>
      <c r="M15" s="159"/>
      <c r="N15" s="160">
        <v>237628860</v>
      </c>
      <c r="O15" s="19" t="s">
        <v>16</v>
      </c>
      <c r="P15" s="20" t="s">
        <v>118</v>
      </c>
      <c r="Q15" s="21">
        <v>67178</v>
      </c>
      <c r="R15" s="154" t="s">
        <v>532</v>
      </c>
      <c r="S15" s="12" t="s">
        <v>6</v>
      </c>
      <c r="T15" s="177" t="s">
        <v>317</v>
      </c>
      <c r="U15" s="22"/>
      <c r="V15" s="3"/>
      <c r="W15" s="23"/>
      <c r="X15" s="152">
        <f t="shared" si="5"/>
        <v>1</v>
      </c>
      <c r="Y15" s="152">
        <v>1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1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91">
        <v>0</v>
      </c>
      <c r="BE15" s="44">
        <v>37889</v>
      </c>
      <c r="BF15" s="44"/>
      <c r="BG15" s="45"/>
      <c r="BH15" s="56" t="s">
        <v>273</v>
      </c>
      <c r="BI15" s="113" t="s">
        <v>155</v>
      </c>
      <c r="BJ15" s="114"/>
      <c r="BK15" s="113">
        <v>1</v>
      </c>
      <c r="BL15" s="114"/>
      <c r="BM15" s="114"/>
      <c r="BN15" s="113"/>
      <c r="BO15" s="114"/>
      <c r="BP15" s="114"/>
      <c r="BQ15" s="114"/>
      <c r="BR15" s="114"/>
      <c r="BS15" s="113"/>
      <c r="BT15" s="114"/>
      <c r="BU15" s="11">
        <v>1</v>
      </c>
      <c r="BV15" s="44">
        <v>41445</v>
      </c>
      <c r="BW15" s="44">
        <v>41648</v>
      </c>
      <c r="BX15" s="44">
        <v>40983</v>
      </c>
      <c r="BY15" s="44">
        <v>40505</v>
      </c>
      <c r="BZ15" s="17">
        <v>2</v>
      </c>
      <c r="CA15" s="55">
        <v>41974</v>
      </c>
      <c r="CB15" s="27" t="s">
        <v>279</v>
      </c>
      <c r="CC15" s="49" t="str">
        <f t="shared" si="0"/>
        <v>MIKO CAFE SERVICE</v>
      </c>
      <c r="CD15" s="26"/>
      <c r="CE15" s="26"/>
      <c r="CF15" s="26"/>
      <c r="CG15" s="50"/>
      <c r="CH15" s="26"/>
      <c r="CI15" s="18"/>
      <c r="CJ15" s="35" t="s">
        <v>270</v>
      </c>
      <c r="CK15" s="50"/>
      <c r="CL15" s="50"/>
      <c r="CM15" s="50"/>
      <c r="CN15" s="50"/>
      <c r="CO15" s="26"/>
      <c r="CP15" s="51" t="str">
        <f t="shared" si="1"/>
        <v>28</v>
      </c>
      <c r="CQ15" s="51" t="str">
        <f t="shared" si="2"/>
        <v>DT</v>
      </c>
      <c r="CR15" s="153" t="str">
        <f t="shared" si="3"/>
        <v>DT</v>
      </c>
      <c r="CS15" s="74">
        <v>0</v>
      </c>
      <c r="CT15" s="52">
        <v>0</v>
      </c>
      <c r="CU15" s="52">
        <v>2</v>
      </c>
      <c r="CV15" s="52">
        <v>0</v>
      </c>
      <c r="CW15" s="52">
        <v>0</v>
      </c>
      <c r="CX15" s="52">
        <v>0</v>
      </c>
      <c r="CY15" s="52">
        <v>0</v>
      </c>
      <c r="CZ15" s="52">
        <v>0</v>
      </c>
      <c r="DA15" s="52">
        <v>0</v>
      </c>
      <c r="DB15" s="53">
        <v>0</v>
      </c>
      <c r="DC15" s="53">
        <v>0</v>
      </c>
      <c r="DD15" s="53">
        <v>0</v>
      </c>
      <c r="DE15" s="53">
        <v>0</v>
      </c>
      <c r="DF15" s="54">
        <f t="shared" si="6"/>
        <v>2</v>
      </c>
    </row>
    <row r="16" spans="1:118" s="5" customFormat="1" x14ac:dyDescent="0.2">
      <c r="A16" s="24">
        <v>80036</v>
      </c>
      <c r="B16" s="16">
        <v>41787</v>
      </c>
      <c r="C16" s="171"/>
      <c r="D16" s="2" t="s">
        <v>119</v>
      </c>
      <c r="E16" s="10" t="s">
        <v>120</v>
      </c>
      <c r="F16" s="21"/>
      <c r="G16" s="297"/>
      <c r="H16" s="17"/>
      <c r="I16" s="2" t="s">
        <v>121</v>
      </c>
      <c r="J16" s="2" t="s">
        <v>117</v>
      </c>
      <c r="K16" s="28">
        <v>28103</v>
      </c>
      <c r="L16" s="161"/>
      <c r="M16" s="38"/>
      <c r="N16" s="160">
        <v>662661860</v>
      </c>
      <c r="O16" s="19" t="s">
        <v>16</v>
      </c>
      <c r="P16" s="36" t="s">
        <v>122</v>
      </c>
      <c r="Q16" s="21">
        <v>67178</v>
      </c>
      <c r="R16" s="154" t="s">
        <v>532</v>
      </c>
      <c r="S16" s="35" t="s">
        <v>9</v>
      </c>
      <c r="T16" s="177" t="s">
        <v>331</v>
      </c>
      <c r="V16" s="37"/>
      <c r="X16" s="152">
        <f t="shared" si="5"/>
        <v>1</v>
      </c>
      <c r="Y16" s="152">
        <v>2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2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91">
        <v>0</v>
      </c>
      <c r="BE16" s="44">
        <v>41100</v>
      </c>
      <c r="BF16" s="44"/>
      <c r="BH16" s="56" t="s">
        <v>280</v>
      </c>
      <c r="BI16" s="113"/>
      <c r="BJ16" s="114"/>
      <c r="BK16" s="114"/>
      <c r="BL16" s="113">
        <v>1.5</v>
      </c>
      <c r="BM16" s="114"/>
      <c r="BN16" s="113"/>
      <c r="BO16" s="114"/>
      <c r="BP16" s="114"/>
      <c r="BQ16" s="114"/>
      <c r="BR16" s="114"/>
      <c r="BS16" s="113"/>
      <c r="BT16" s="114"/>
      <c r="BU16" s="17">
        <v>1.5</v>
      </c>
      <c r="BV16" s="44">
        <v>41571</v>
      </c>
      <c r="BW16" s="44">
        <v>41787</v>
      </c>
      <c r="BX16" s="44">
        <v>41571</v>
      </c>
      <c r="BY16" s="44"/>
      <c r="BZ16" s="23">
        <v>2</v>
      </c>
      <c r="CA16" s="48">
        <v>42005</v>
      </c>
      <c r="CB16" s="27"/>
      <c r="CC16" s="49" t="str">
        <f t="shared" si="0"/>
        <v>MIKO CAFE SERVICE</v>
      </c>
      <c r="CG16" s="50"/>
      <c r="CH16" s="23"/>
      <c r="CJ16" s="35" t="s">
        <v>270</v>
      </c>
      <c r="CK16" s="23"/>
      <c r="CL16" s="23"/>
      <c r="CM16" s="23"/>
      <c r="CN16" s="23"/>
      <c r="CO16" s="23"/>
      <c r="CP16" s="51" t="str">
        <f t="shared" si="1"/>
        <v>28</v>
      </c>
      <c r="CQ16" s="51" t="str">
        <f t="shared" si="2"/>
        <v>DT</v>
      </c>
      <c r="CR16" s="153" t="str">
        <f t="shared" si="3"/>
        <v>DT</v>
      </c>
      <c r="CS16" s="74">
        <v>0</v>
      </c>
      <c r="CT16" s="52">
        <v>0</v>
      </c>
      <c r="CU16" s="52">
        <v>0</v>
      </c>
      <c r="CV16" s="52">
        <v>0</v>
      </c>
      <c r="CW16" s="52">
        <v>4</v>
      </c>
      <c r="CX16" s="52">
        <v>0</v>
      </c>
      <c r="CY16" s="52">
        <v>0</v>
      </c>
      <c r="CZ16" s="52">
        <v>0</v>
      </c>
      <c r="DA16" s="52">
        <v>0</v>
      </c>
      <c r="DB16" s="54">
        <v>0</v>
      </c>
      <c r="DC16" s="54">
        <v>0</v>
      </c>
      <c r="DD16" s="54">
        <v>0</v>
      </c>
      <c r="DE16" s="54">
        <v>0</v>
      </c>
      <c r="DF16" s="54">
        <f t="shared" si="6"/>
        <v>4</v>
      </c>
    </row>
    <row r="17" spans="1:110" s="5" customFormat="1" x14ac:dyDescent="0.2">
      <c r="A17" s="24">
        <v>49232</v>
      </c>
      <c r="B17" s="16">
        <v>41565</v>
      </c>
      <c r="C17" s="171"/>
      <c r="D17" s="2" t="s">
        <v>123</v>
      </c>
      <c r="E17" s="10"/>
      <c r="F17" s="12"/>
      <c r="G17" s="297"/>
      <c r="H17" s="17"/>
      <c r="I17" s="2" t="s">
        <v>124</v>
      </c>
      <c r="J17" s="2" t="s">
        <v>117</v>
      </c>
      <c r="K17" s="6">
        <v>28104</v>
      </c>
      <c r="L17" s="20"/>
      <c r="M17" s="159"/>
      <c r="N17" s="160">
        <v>237389000</v>
      </c>
      <c r="O17" s="19" t="s">
        <v>16</v>
      </c>
      <c r="P17" s="20" t="s">
        <v>125</v>
      </c>
      <c r="Q17" s="21">
        <v>46633</v>
      </c>
      <c r="R17" s="154" t="s">
        <v>361</v>
      </c>
      <c r="S17" s="12" t="s">
        <v>6</v>
      </c>
      <c r="T17" s="177" t="s">
        <v>317</v>
      </c>
      <c r="U17" s="22"/>
      <c r="V17" s="3"/>
      <c r="W17" s="23"/>
      <c r="X17" s="152">
        <f t="shared" si="5"/>
        <v>1</v>
      </c>
      <c r="Y17" s="152">
        <v>2</v>
      </c>
      <c r="Z17" s="12">
        <v>0</v>
      </c>
      <c r="AA17" s="12">
        <v>0</v>
      </c>
      <c r="AB17" s="12">
        <v>0</v>
      </c>
      <c r="AC17" s="12">
        <v>0</v>
      </c>
      <c r="AD17" s="12">
        <v>2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91">
        <v>0</v>
      </c>
      <c r="BE17" s="44">
        <v>37880</v>
      </c>
      <c r="BF17" s="44"/>
      <c r="BG17" s="45"/>
      <c r="BH17" s="46" t="s">
        <v>220</v>
      </c>
      <c r="BI17" s="111">
        <v>1.5</v>
      </c>
      <c r="BJ17" s="112"/>
      <c r="BK17" s="112"/>
      <c r="BL17" s="112"/>
      <c r="BM17" s="112"/>
      <c r="BN17" s="111"/>
      <c r="BO17" s="112"/>
      <c r="BP17" s="112"/>
      <c r="BQ17" s="112"/>
      <c r="BR17" s="112"/>
      <c r="BS17" s="111"/>
      <c r="BT17" s="112"/>
      <c r="BU17" s="17">
        <v>1.5</v>
      </c>
      <c r="BV17" s="44">
        <v>41233</v>
      </c>
      <c r="BW17" s="44">
        <v>41550</v>
      </c>
      <c r="BX17" s="44">
        <v>40870</v>
      </c>
      <c r="BY17" s="44">
        <v>40505</v>
      </c>
      <c r="BZ17" s="17">
        <v>2</v>
      </c>
      <c r="CA17" s="55">
        <v>41883</v>
      </c>
      <c r="CB17" s="27" t="s">
        <v>281</v>
      </c>
      <c r="CC17" s="49" t="str">
        <f t="shared" si="0"/>
        <v>CAPAL</v>
      </c>
      <c r="CD17" s="26"/>
      <c r="CE17" s="26"/>
      <c r="CF17" s="26"/>
      <c r="CG17" s="50"/>
      <c r="CH17" s="26"/>
      <c r="CI17" s="18"/>
      <c r="CJ17" s="35" t="s">
        <v>270</v>
      </c>
      <c r="CK17" s="50"/>
      <c r="CL17" s="50"/>
      <c r="CM17" s="50"/>
      <c r="CN17" s="50"/>
      <c r="CO17" s="26"/>
      <c r="CP17" s="51" t="str">
        <f t="shared" si="1"/>
        <v>28</v>
      </c>
      <c r="CQ17" s="51" t="str">
        <f t="shared" si="2"/>
        <v>DT</v>
      </c>
      <c r="CR17" s="153" t="str">
        <f t="shared" si="3"/>
        <v>DT</v>
      </c>
      <c r="CS17" s="74">
        <v>0</v>
      </c>
      <c r="CT17" s="52">
        <v>0</v>
      </c>
      <c r="CU17" s="52">
        <v>4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v>0</v>
      </c>
      <c r="DB17" s="53">
        <v>0</v>
      </c>
      <c r="DC17" s="53">
        <v>0</v>
      </c>
      <c r="DD17" s="53">
        <v>0</v>
      </c>
      <c r="DE17" s="53">
        <v>0</v>
      </c>
      <c r="DF17" s="54">
        <f t="shared" si="6"/>
        <v>4</v>
      </c>
    </row>
    <row r="18" spans="1:110" s="5" customFormat="1" x14ac:dyDescent="0.2">
      <c r="A18" s="24">
        <v>73444</v>
      </c>
      <c r="B18" s="16">
        <v>41550</v>
      </c>
      <c r="C18" s="171"/>
      <c r="D18" s="2" t="s">
        <v>126</v>
      </c>
      <c r="E18" s="10"/>
      <c r="F18" s="21">
        <v>46663</v>
      </c>
      <c r="G18" s="297">
        <v>40631</v>
      </c>
      <c r="H18" s="17">
        <v>7</v>
      </c>
      <c r="I18" s="2" t="s">
        <v>127</v>
      </c>
      <c r="J18" s="2" t="s">
        <v>107</v>
      </c>
      <c r="K18" s="6">
        <v>28105</v>
      </c>
      <c r="L18" s="161"/>
      <c r="M18" s="166">
        <v>19280658600017</v>
      </c>
      <c r="N18" s="160">
        <v>237461740</v>
      </c>
      <c r="O18" s="19" t="s">
        <v>16</v>
      </c>
      <c r="P18" s="38" t="s">
        <v>128</v>
      </c>
      <c r="Q18" s="21">
        <v>46633</v>
      </c>
      <c r="R18" s="154" t="s">
        <v>361</v>
      </c>
      <c r="S18" s="34" t="s">
        <v>6</v>
      </c>
      <c r="T18" s="177" t="s">
        <v>317</v>
      </c>
      <c r="U18" s="22"/>
      <c r="V18" s="3"/>
      <c r="W18" s="23"/>
      <c r="X18" s="152">
        <f t="shared" si="5"/>
        <v>1</v>
      </c>
      <c r="Y18" s="152">
        <v>1</v>
      </c>
      <c r="Z18" s="12">
        <v>0</v>
      </c>
      <c r="AA18" s="12">
        <v>0</v>
      </c>
      <c r="AB18" s="12">
        <v>0</v>
      </c>
      <c r="AC18" s="12">
        <v>0</v>
      </c>
      <c r="AD18" s="12">
        <v>1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91">
        <v>0</v>
      </c>
      <c r="BE18" s="44">
        <v>40631</v>
      </c>
      <c r="BF18" s="44"/>
      <c r="BG18" s="64"/>
      <c r="BH18" s="46" t="s">
        <v>220</v>
      </c>
      <c r="BI18" s="111">
        <v>1.5</v>
      </c>
      <c r="BJ18" s="112"/>
      <c r="BK18" s="112"/>
      <c r="BL18" s="112"/>
      <c r="BM18" s="112"/>
      <c r="BN18" s="111"/>
      <c r="BO18" s="112"/>
      <c r="BP18" s="112"/>
      <c r="BQ18" s="112"/>
      <c r="BR18" s="112"/>
      <c r="BS18" s="111"/>
      <c r="BT18" s="112"/>
      <c r="BU18" s="69">
        <v>1.5</v>
      </c>
      <c r="BV18" s="44">
        <v>41317</v>
      </c>
      <c r="BW18" s="44">
        <v>41550</v>
      </c>
      <c r="BX18" s="44">
        <v>40983</v>
      </c>
      <c r="BY18" s="44">
        <v>40479</v>
      </c>
      <c r="BZ18" s="17">
        <v>2</v>
      </c>
      <c r="CA18" s="55">
        <v>41883</v>
      </c>
      <c r="CB18" s="27" t="s">
        <v>282</v>
      </c>
      <c r="CC18" s="49" t="str">
        <f t="shared" si="0"/>
        <v>CAPAL</v>
      </c>
      <c r="CD18" s="26"/>
      <c r="CE18" s="26"/>
      <c r="CF18" s="26"/>
      <c r="CG18" s="50"/>
      <c r="CH18" s="26"/>
      <c r="CI18" s="18"/>
      <c r="CJ18" s="35" t="s">
        <v>270</v>
      </c>
      <c r="CK18" s="50"/>
      <c r="CL18" s="50"/>
      <c r="CM18" s="50"/>
      <c r="CN18" s="50"/>
      <c r="CO18" s="26"/>
      <c r="CP18" s="51" t="str">
        <f t="shared" si="1"/>
        <v>28</v>
      </c>
      <c r="CQ18" s="51" t="str">
        <f t="shared" si="2"/>
        <v>DT</v>
      </c>
      <c r="CR18" s="153" t="str">
        <f t="shared" si="3"/>
        <v>DT</v>
      </c>
      <c r="CS18" s="74">
        <v>0</v>
      </c>
      <c r="CT18" s="52">
        <v>0</v>
      </c>
      <c r="CU18" s="52">
        <v>2</v>
      </c>
      <c r="CV18" s="52">
        <v>0</v>
      </c>
      <c r="CW18" s="52">
        <v>0</v>
      </c>
      <c r="CX18" s="52">
        <v>0</v>
      </c>
      <c r="CY18" s="52">
        <v>0</v>
      </c>
      <c r="CZ18" s="52">
        <v>0</v>
      </c>
      <c r="DA18" s="52">
        <v>0</v>
      </c>
      <c r="DB18" s="53">
        <v>0</v>
      </c>
      <c r="DC18" s="53">
        <v>0</v>
      </c>
      <c r="DD18" s="53">
        <v>0</v>
      </c>
      <c r="DE18" s="53">
        <v>0</v>
      </c>
      <c r="DF18" s="54">
        <f t="shared" si="6"/>
        <v>2</v>
      </c>
    </row>
    <row r="19" spans="1:110" s="5" customFormat="1" x14ac:dyDescent="0.2">
      <c r="A19" s="24">
        <v>45721</v>
      </c>
      <c r="B19" s="16"/>
      <c r="C19" s="171"/>
      <c r="D19" s="2" t="s">
        <v>129</v>
      </c>
      <c r="E19" s="10" t="s">
        <v>130</v>
      </c>
      <c r="F19" s="12"/>
      <c r="G19" s="297"/>
      <c r="H19" s="17" t="s">
        <v>131</v>
      </c>
      <c r="I19" s="2" t="s">
        <v>132</v>
      </c>
      <c r="J19" s="2" t="s">
        <v>133</v>
      </c>
      <c r="K19" s="28" t="s">
        <v>550</v>
      </c>
      <c r="L19" s="20"/>
      <c r="M19" s="159"/>
      <c r="N19" s="160" t="s">
        <v>551</v>
      </c>
      <c r="O19" s="19" t="s">
        <v>0</v>
      </c>
      <c r="P19" s="20" t="s">
        <v>134</v>
      </c>
      <c r="Q19" s="21" t="s">
        <v>552</v>
      </c>
      <c r="R19" s="310"/>
      <c r="S19" s="12" t="s">
        <v>135</v>
      </c>
      <c r="T19" s="177" t="s">
        <v>314</v>
      </c>
      <c r="U19" s="22"/>
      <c r="V19" s="3"/>
      <c r="W19" s="23"/>
      <c r="X19" s="152" t="str">
        <f t="shared" si="5"/>
        <v>X</v>
      </c>
      <c r="Y19" s="15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91">
        <v>0</v>
      </c>
      <c r="BE19" s="44">
        <v>33305</v>
      </c>
      <c r="BF19" s="44"/>
      <c r="BG19" s="45"/>
      <c r="BH19" s="57"/>
      <c r="BI19" s="111"/>
      <c r="BJ19" s="112"/>
      <c r="BK19" s="112"/>
      <c r="BL19" s="112"/>
      <c r="BM19" s="112"/>
      <c r="BN19" s="111"/>
      <c r="BO19" s="112"/>
      <c r="BP19" s="112"/>
      <c r="BQ19" s="112"/>
      <c r="BR19" s="112"/>
      <c r="BS19" s="111">
        <v>2</v>
      </c>
      <c r="BT19" s="112"/>
      <c r="BU19" s="17"/>
      <c r="BV19" s="44"/>
      <c r="BW19" s="44"/>
      <c r="BX19" s="44"/>
      <c r="BY19" s="44"/>
      <c r="BZ19" s="17"/>
      <c r="CA19" s="55"/>
      <c r="CB19" s="27"/>
      <c r="CC19" s="49">
        <f t="shared" si="0"/>
        <v>0</v>
      </c>
      <c r="CD19" s="26"/>
      <c r="CE19" s="26"/>
      <c r="CF19" s="26"/>
      <c r="CG19" s="50"/>
      <c r="CH19" s="26"/>
      <c r="CI19" s="18"/>
      <c r="CJ19" s="35" t="s">
        <v>270</v>
      </c>
      <c r="CK19" s="50"/>
      <c r="CL19" s="50"/>
      <c r="CM19" s="50"/>
      <c r="CN19" s="50"/>
      <c r="CO19" s="26"/>
      <c r="CP19" s="51" t="str">
        <f t="shared" si="1"/>
        <v>28</v>
      </c>
      <c r="CQ19" s="51" t="str">
        <f t="shared" si="2"/>
        <v>DT</v>
      </c>
      <c r="CR19" s="153" t="str">
        <f t="shared" si="3"/>
        <v>DT</v>
      </c>
      <c r="CS19" s="74">
        <v>0</v>
      </c>
      <c r="CT19" s="52">
        <v>0</v>
      </c>
      <c r="CU19" s="52">
        <v>0</v>
      </c>
      <c r="CV19" s="52">
        <v>0</v>
      </c>
      <c r="CW19" s="52">
        <v>0</v>
      </c>
      <c r="CX19" s="52">
        <v>0</v>
      </c>
      <c r="CY19" s="52">
        <v>0</v>
      </c>
      <c r="CZ19" s="52">
        <v>0</v>
      </c>
      <c r="DA19" s="52">
        <v>0</v>
      </c>
      <c r="DB19" s="53">
        <v>0</v>
      </c>
      <c r="DC19" s="53">
        <v>0</v>
      </c>
      <c r="DD19" s="53">
        <v>0</v>
      </c>
      <c r="DE19" s="53">
        <v>0</v>
      </c>
      <c r="DF19" s="54">
        <f t="shared" si="6"/>
        <v>0</v>
      </c>
    </row>
    <row r="20" spans="1:110" s="5" customFormat="1" x14ac:dyDescent="0.2">
      <c r="A20" s="24">
        <v>45889</v>
      </c>
      <c r="B20" s="16">
        <v>41651</v>
      </c>
      <c r="C20" s="171"/>
      <c r="D20" s="2" t="s">
        <v>136</v>
      </c>
      <c r="E20" s="10"/>
      <c r="F20" s="12"/>
      <c r="G20" s="297"/>
      <c r="H20" s="17">
        <v>30</v>
      </c>
      <c r="I20" s="2" t="s">
        <v>137</v>
      </c>
      <c r="J20" s="2" t="s">
        <v>133</v>
      </c>
      <c r="K20" s="6">
        <v>28110</v>
      </c>
      <c r="L20" s="20"/>
      <c r="M20" s="159"/>
      <c r="N20" s="160">
        <v>237357843</v>
      </c>
      <c r="O20" s="19" t="s">
        <v>0</v>
      </c>
      <c r="P20" s="20" t="s">
        <v>138</v>
      </c>
      <c r="Q20" s="21">
        <v>46694</v>
      </c>
      <c r="R20" s="154" t="s">
        <v>404</v>
      </c>
      <c r="S20" s="12" t="s">
        <v>139</v>
      </c>
      <c r="T20" s="177" t="s">
        <v>326</v>
      </c>
      <c r="U20" s="22"/>
      <c r="V20" s="3"/>
      <c r="W20" s="23"/>
      <c r="X20" s="152">
        <f t="shared" si="5"/>
        <v>1</v>
      </c>
      <c r="Y20" s="152">
        <v>1</v>
      </c>
      <c r="Z20" s="12">
        <v>0</v>
      </c>
      <c r="AA20" s="12">
        <v>0</v>
      </c>
      <c r="AB20" s="12">
        <v>0</v>
      </c>
      <c r="AC20" s="12">
        <v>0</v>
      </c>
      <c r="AD20" s="12">
        <v>1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91">
        <v>0</v>
      </c>
      <c r="BE20" s="44">
        <v>32926</v>
      </c>
      <c r="BF20" s="44"/>
      <c r="BG20" s="45"/>
      <c r="BH20" s="56" t="s">
        <v>273</v>
      </c>
      <c r="BI20" s="113" t="s">
        <v>155</v>
      </c>
      <c r="BJ20" s="114"/>
      <c r="BK20" s="113">
        <v>2</v>
      </c>
      <c r="BL20" s="114"/>
      <c r="BM20" s="114"/>
      <c r="BN20" s="113"/>
      <c r="BO20" s="114"/>
      <c r="BP20" s="114"/>
      <c r="BQ20" s="114"/>
      <c r="BR20" s="114"/>
      <c r="BS20" s="111">
        <v>1</v>
      </c>
      <c r="BT20" s="114"/>
      <c r="BU20" s="17">
        <v>2</v>
      </c>
      <c r="BV20" s="44">
        <v>41445</v>
      </c>
      <c r="BW20" s="44">
        <v>41651</v>
      </c>
      <c r="BX20" s="44">
        <v>40870</v>
      </c>
      <c r="BY20" s="44">
        <v>40598</v>
      </c>
      <c r="BZ20" s="17">
        <v>2</v>
      </c>
      <c r="CA20" s="55">
        <v>41944</v>
      </c>
      <c r="CB20" s="27" t="s">
        <v>279</v>
      </c>
      <c r="CC20" s="49" t="str">
        <f t="shared" si="0"/>
        <v>POMONA  CENTRE</v>
      </c>
      <c r="CD20" s="26"/>
      <c r="CE20" s="26"/>
      <c r="CF20" s="26"/>
      <c r="CG20" s="50"/>
      <c r="CH20" s="26"/>
      <c r="CI20" s="18"/>
      <c r="CJ20" s="35" t="s">
        <v>270</v>
      </c>
      <c r="CK20" s="50"/>
      <c r="CL20" s="50"/>
      <c r="CM20" s="50"/>
      <c r="CN20" s="50"/>
      <c r="CO20" s="26"/>
      <c r="CP20" s="51" t="str">
        <f t="shared" si="1"/>
        <v>28</v>
      </c>
      <c r="CQ20" s="51" t="str">
        <f t="shared" si="2"/>
        <v>DT</v>
      </c>
      <c r="CR20" s="153" t="str">
        <f t="shared" si="3"/>
        <v>DT</v>
      </c>
      <c r="CS20" s="74">
        <v>0</v>
      </c>
      <c r="CT20" s="52">
        <v>0</v>
      </c>
      <c r="CU20" s="52">
        <v>0</v>
      </c>
      <c r="CV20" s="52">
        <v>0</v>
      </c>
      <c r="CW20" s="52">
        <v>0</v>
      </c>
      <c r="CX20" s="52">
        <v>2</v>
      </c>
      <c r="CY20" s="52">
        <v>0</v>
      </c>
      <c r="CZ20" s="52">
        <v>0</v>
      </c>
      <c r="DA20" s="52">
        <v>0</v>
      </c>
      <c r="DB20" s="53">
        <v>0</v>
      </c>
      <c r="DC20" s="53">
        <v>0</v>
      </c>
      <c r="DD20" s="53">
        <v>0</v>
      </c>
      <c r="DE20" s="53">
        <v>0</v>
      </c>
      <c r="DF20" s="54">
        <f t="shared" si="6"/>
        <v>2</v>
      </c>
    </row>
    <row r="21" spans="1:110" s="5" customFormat="1" x14ac:dyDescent="0.2">
      <c r="A21" s="24">
        <v>56652</v>
      </c>
      <c r="B21" s="16"/>
      <c r="C21" s="171"/>
      <c r="D21" s="2" t="s">
        <v>129</v>
      </c>
      <c r="E21" s="10" t="s">
        <v>140</v>
      </c>
      <c r="F21" s="12"/>
      <c r="G21" s="297"/>
      <c r="H21" s="17" t="s">
        <v>131</v>
      </c>
      <c r="I21" s="2" t="s">
        <v>141</v>
      </c>
      <c r="J21" s="2" t="s">
        <v>133</v>
      </c>
      <c r="K21" s="28">
        <v>28110</v>
      </c>
      <c r="L21" s="161"/>
      <c r="M21" s="159"/>
      <c r="N21" s="160">
        <v>237302878</v>
      </c>
      <c r="O21" s="39"/>
      <c r="P21" s="20"/>
      <c r="Q21" s="21">
        <v>67178</v>
      </c>
      <c r="R21" s="154" t="s">
        <v>532</v>
      </c>
      <c r="S21" s="12" t="s">
        <v>135</v>
      </c>
      <c r="T21" s="177" t="s">
        <v>314</v>
      </c>
      <c r="U21" s="22"/>
      <c r="V21" s="3"/>
      <c r="W21" s="23"/>
      <c r="X21" s="152" t="str">
        <f t="shared" si="5"/>
        <v>X</v>
      </c>
      <c r="Y21" s="15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21">
        <v>0</v>
      </c>
      <c r="BB21" s="21">
        <v>0</v>
      </c>
      <c r="BC21" s="21">
        <v>0</v>
      </c>
      <c r="BD21" s="170">
        <v>0</v>
      </c>
      <c r="BE21" s="44">
        <v>39619</v>
      </c>
      <c r="BF21" s="44"/>
      <c r="BG21" s="64"/>
      <c r="BH21" s="57"/>
      <c r="BI21" s="111"/>
      <c r="BJ21" s="112"/>
      <c r="BK21" s="112"/>
      <c r="BL21" s="112"/>
      <c r="BM21" s="112"/>
      <c r="BN21" s="111"/>
      <c r="BO21" s="112"/>
      <c r="BP21" s="112"/>
      <c r="BQ21" s="112"/>
      <c r="BR21" s="112"/>
      <c r="BS21" s="111"/>
      <c r="BT21" s="112"/>
      <c r="BU21" s="17"/>
      <c r="BV21" s="44"/>
      <c r="BW21" s="44"/>
      <c r="BX21" s="44"/>
      <c r="BY21" s="44"/>
      <c r="BZ21" s="17"/>
      <c r="CA21" s="55"/>
      <c r="CB21" s="27"/>
      <c r="CC21" s="49" t="str">
        <f t="shared" si="0"/>
        <v>MIKO CAFE SERVICE</v>
      </c>
      <c r="CD21" s="26"/>
      <c r="CE21" s="26"/>
      <c r="CF21" s="26"/>
      <c r="CG21" s="50"/>
      <c r="CH21" s="26"/>
      <c r="CI21" s="18"/>
      <c r="CJ21" s="35" t="s">
        <v>270</v>
      </c>
      <c r="CK21" s="50"/>
      <c r="CL21" s="50"/>
      <c r="CM21" s="50"/>
      <c r="CN21" s="50"/>
      <c r="CO21" s="26"/>
      <c r="CP21" s="51" t="str">
        <f t="shared" si="1"/>
        <v>28</v>
      </c>
      <c r="CQ21" s="51" t="str">
        <f t="shared" si="2"/>
        <v>DT</v>
      </c>
      <c r="CR21" s="153" t="str">
        <f t="shared" si="3"/>
        <v>DT</v>
      </c>
      <c r="CS21" s="74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0</v>
      </c>
      <c r="DA21" s="52">
        <v>0</v>
      </c>
      <c r="DB21" s="53">
        <v>0</v>
      </c>
      <c r="DC21" s="53">
        <v>0</v>
      </c>
      <c r="DD21" s="53">
        <v>0</v>
      </c>
      <c r="DE21" s="53">
        <v>0</v>
      </c>
      <c r="DF21" s="54">
        <f t="shared" si="6"/>
        <v>0</v>
      </c>
    </row>
    <row r="22" spans="1:110" s="5" customFormat="1" x14ac:dyDescent="0.2">
      <c r="A22" s="24">
        <v>72673</v>
      </c>
      <c r="B22" s="16">
        <v>41651</v>
      </c>
      <c r="C22" s="171"/>
      <c r="D22" s="2" t="s">
        <v>142</v>
      </c>
      <c r="E22" s="10"/>
      <c r="F22" s="21"/>
      <c r="G22" s="297"/>
      <c r="H22" s="17"/>
      <c r="I22" s="2" t="s">
        <v>143</v>
      </c>
      <c r="J22" s="2" t="s">
        <v>133</v>
      </c>
      <c r="K22" s="6">
        <v>28110</v>
      </c>
      <c r="L22" s="161"/>
      <c r="M22" s="166">
        <v>41204885200013</v>
      </c>
      <c r="N22" s="160">
        <v>237340967</v>
      </c>
      <c r="O22" s="19" t="s">
        <v>0</v>
      </c>
      <c r="P22" s="40" t="s">
        <v>144</v>
      </c>
      <c r="Q22" s="21">
        <v>46631</v>
      </c>
      <c r="R22" s="154" t="s">
        <v>344</v>
      </c>
      <c r="S22" s="12" t="s">
        <v>1</v>
      </c>
      <c r="T22" s="177" t="s">
        <v>316</v>
      </c>
      <c r="U22" s="22"/>
      <c r="V22" s="3"/>
      <c r="W22" s="23"/>
      <c r="X22" s="152">
        <f t="shared" si="5"/>
        <v>1</v>
      </c>
      <c r="Y22" s="152">
        <v>1</v>
      </c>
      <c r="Z22" s="12">
        <v>0</v>
      </c>
      <c r="AA22" s="12">
        <v>0</v>
      </c>
      <c r="AB22" s="12">
        <v>0</v>
      </c>
      <c r="AC22" s="12">
        <v>0</v>
      </c>
      <c r="AD22" s="12">
        <v>1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91">
        <v>0</v>
      </c>
      <c r="BE22" s="44">
        <v>40600</v>
      </c>
      <c r="BF22" s="44"/>
      <c r="BG22" s="64"/>
      <c r="BH22" s="56" t="s">
        <v>273</v>
      </c>
      <c r="BI22" s="113"/>
      <c r="BJ22" s="114"/>
      <c r="BK22" s="113">
        <v>1</v>
      </c>
      <c r="BL22" s="114"/>
      <c r="BM22" s="114"/>
      <c r="BN22" s="113"/>
      <c r="BO22" s="114"/>
      <c r="BP22" s="114"/>
      <c r="BQ22" s="114"/>
      <c r="BR22" s="114"/>
      <c r="BS22" s="113"/>
      <c r="BT22" s="114"/>
      <c r="BU22" s="65">
        <v>1</v>
      </c>
      <c r="BV22" s="44">
        <v>41445</v>
      </c>
      <c r="BW22" s="44">
        <v>41651</v>
      </c>
      <c r="BX22" s="44">
        <v>41302</v>
      </c>
      <c r="BY22" s="44">
        <v>40600</v>
      </c>
      <c r="BZ22" s="17">
        <v>2</v>
      </c>
      <c r="CA22" s="55">
        <v>41944</v>
      </c>
      <c r="CB22" s="27" t="s">
        <v>283</v>
      </c>
      <c r="CC22" s="49" t="str">
        <f t="shared" si="0"/>
        <v>CERCLE VERT</v>
      </c>
      <c r="CD22" s="26"/>
      <c r="CE22" s="26"/>
      <c r="CF22" s="26"/>
      <c r="CG22" s="50"/>
      <c r="CH22" s="26"/>
      <c r="CI22" s="18"/>
      <c r="CJ22" s="35" t="s">
        <v>270</v>
      </c>
      <c r="CK22" s="50"/>
      <c r="CL22" s="50"/>
      <c r="CM22" s="50"/>
      <c r="CN22" s="50"/>
      <c r="CO22" s="26"/>
      <c r="CP22" s="51" t="str">
        <f t="shared" si="1"/>
        <v>28</v>
      </c>
      <c r="CQ22" s="51" t="str">
        <f t="shared" si="2"/>
        <v>DT</v>
      </c>
      <c r="CR22" s="153" t="str">
        <f t="shared" si="3"/>
        <v>DT</v>
      </c>
      <c r="CS22" s="74">
        <v>1</v>
      </c>
      <c r="CT22" s="52">
        <v>0</v>
      </c>
      <c r="CU22" s="52">
        <v>2</v>
      </c>
      <c r="CV22" s="52">
        <v>0</v>
      </c>
      <c r="CW22" s="52">
        <v>0</v>
      </c>
      <c r="CX22" s="52">
        <v>0</v>
      </c>
      <c r="CY22" s="52">
        <v>0</v>
      </c>
      <c r="CZ22" s="52">
        <v>0</v>
      </c>
      <c r="DA22" s="52">
        <v>0</v>
      </c>
      <c r="DB22" s="53">
        <v>0</v>
      </c>
      <c r="DC22" s="53">
        <v>0</v>
      </c>
      <c r="DD22" s="53">
        <v>0</v>
      </c>
      <c r="DE22" s="53">
        <v>0</v>
      </c>
      <c r="DF22" s="54">
        <f t="shared" si="6"/>
        <v>3</v>
      </c>
    </row>
    <row r="23" spans="1:110" s="5" customFormat="1" x14ac:dyDescent="0.2">
      <c r="A23" s="24">
        <v>79427</v>
      </c>
      <c r="B23" s="16">
        <v>41651</v>
      </c>
      <c r="C23" s="171"/>
      <c r="D23" s="2" t="s">
        <v>145</v>
      </c>
      <c r="E23" s="10" t="s">
        <v>146</v>
      </c>
      <c r="F23" s="21"/>
      <c r="G23" s="297"/>
      <c r="H23" s="17" t="s">
        <v>100</v>
      </c>
      <c r="I23" s="2" t="s">
        <v>147</v>
      </c>
      <c r="J23" s="2" t="s">
        <v>148</v>
      </c>
      <c r="K23" s="28">
        <v>28110</v>
      </c>
      <c r="L23" s="161"/>
      <c r="M23" s="38"/>
      <c r="N23" s="160">
        <v>627615302</v>
      </c>
      <c r="O23" s="19" t="s">
        <v>0</v>
      </c>
      <c r="P23" s="38" t="s">
        <v>149</v>
      </c>
      <c r="Q23" s="21">
        <v>46631</v>
      </c>
      <c r="R23" s="154" t="s">
        <v>344</v>
      </c>
      <c r="S23" s="23" t="s">
        <v>150</v>
      </c>
      <c r="T23" s="177" t="s">
        <v>318</v>
      </c>
      <c r="U23" s="22"/>
      <c r="V23" s="3"/>
      <c r="W23" s="23"/>
      <c r="X23" s="152">
        <f t="shared" si="5"/>
        <v>1</v>
      </c>
      <c r="Y23" s="152">
        <v>2</v>
      </c>
      <c r="Z23" s="12">
        <v>0</v>
      </c>
      <c r="AA23" s="12">
        <v>0</v>
      </c>
      <c r="AB23" s="12">
        <v>0</v>
      </c>
      <c r="AC23" s="12">
        <v>0</v>
      </c>
      <c r="AD23" s="12">
        <v>2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91">
        <v>0</v>
      </c>
      <c r="BE23" s="44">
        <v>41045</v>
      </c>
      <c r="BF23" s="44"/>
      <c r="BH23" s="70" t="s">
        <v>284</v>
      </c>
      <c r="BI23" s="111"/>
      <c r="BJ23" s="116"/>
      <c r="BK23" s="116"/>
      <c r="BL23" s="116"/>
      <c r="BM23" s="116"/>
      <c r="BN23" s="111"/>
      <c r="BO23" s="116"/>
      <c r="BP23" s="116"/>
      <c r="BQ23" s="116"/>
      <c r="BR23" s="116"/>
      <c r="BS23" s="111">
        <v>0.5</v>
      </c>
      <c r="BT23" s="117" t="s">
        <v>285</v>
      </c>
      <c r="BU23" s="17">
        <v>0.8</v>
      </c>
      <c r="BV23" s="44">
        <v>41548</v>
      </c>
      <c r="BW23" s="44">
        <v>41651</v>
      </c>
      <c r="BX23" s="44">
        <v>41410</v>
      </c>
      <c r="BY23" s="44"/>
      <c r="BZ23" s="23">
        <v>2</v>
      </c>
      <c r="CA23" s="55">
        <v>41944</v>
      </c>
      <c r="CB23" s="27" t="s">
        <v>271</v>
      </c>
      <c r="CC23" s="49" t="str">
        <f t="shared" si="0"/>
        <v>CERCLE VERT</v>
      </c>
      <c r="CG23" s="50"/>
      <c r="CH23" s="23"/>
      <c r="CJ23" s="35" t="s">
        <v>270</v>
      </c>
      <c r="CK23" s="23"/>
      <c r="CL23" s="23"/>
      <c r="CM23" s="23"/>
      <c r="CN23" s="23"/>
      <c r="CO23" s="23"/>
      <c r="CP23" s="51" t="str">
        <f t="shared" si="1"/>
        <v>28</v>
      </c>
      <c r="CQ23" s="51" t="str">
        <f t="shared" si="2"/>
        <v>DT</v>
      </c>
      <c r="CR23" s="153" t="str">
        <f t="shared" si="3"/>
        <v>DT</v>
      </c>
      <c r="CS23" s="74">
        <v>0</v>
      </c>
      <c r="CT23" s="52">
        <v>0</v>
      </c>
      <c r="CU23" s="52">
        <v>4</v>
      </c>
      <c r="CV23" s="52">
        <v>0</v>
      </c>
      <c r="CW23" s="52">
        <v>0</v>
      </c>
      <c r="CX23" s="52">
        <v>0</v>
      </c>
      <c r="CY23" s="52">
        <v>0</v>
      </c>
      <c r="CZ23" s="52">
        <v>0</v>
      </c>
      <c r="DA23" s="52">
        <v>0</v>
      </c>
      <c r="DB23" s="54">
        <v>0</v>
      </c>
      <c r="DC23" s="54">
        <v>0</v>
      </c>
      <c r="DD23" s="54">
        <v>0</v>
      </c>
      <c r="DE23" s="54">
        <v>0</v>
      </c>
      <c r="DF23" s="54">
        <f t="shared" si="6"/>
        <v>4</v>
      </c>
    </row>
    <row r="24" spans="1:110" s="5" customFormat="1" x14ac:dyDescent="0.2">
      <c r="A24" s="24">
        <v>90450</v>
      </c>
      <c r="B24" s="16">
        <v>41771</v>
      </c>
      <c r="C24" s="171"/>
      <c r="D24" s="8" t="s">
        <v>151</v>
      </c>
      <c r="E24" s="10" t="s">
        <v>152</v>
      </c>
      <c r="F24" s="34"/>
      <c r="G24" s="34"/>
      <c r="H24" s="17">
        <v>51</v>
      </c>
      <c r="I24" s="8" t="s">
        <v>153</v>
      </c>
      <c r="J24" s="8" t="s">
        <v>133</v>
      </c>
      <c r="K24" s="6">
        <v>28110</v>
      </c>
      <c r="L24" s="167"/>
      <c r="M24" s="166"/>
      <c r="N24" s="164">
        <v>237244262</v>
      </c>
      <c r="O24" s="19" t="s">
        <v>16</v>
      </c>
      <c r="P24" s="8" t="s">
        <v>154</v>
      </c>
      <c r="Q24" s="21">
        <v>46631</v>
      </c>
      <c r="R24" s="154" t="s">
        <v>344</v>
      </c>
      <c r="S24" s="33" t="s">
        <v>88</v>
      </c>
      <c r="T24" s="177" t="s">
        <v>321</v>
      </c>
      <c r="U24" s="23"/>
      <c r="V24" s="3"/>
      <c r="W24" s="3"/>
      <c r="X24" s="152">
        <f t="shared" si="5"/>
        <v>1</v>
      </c>
      <c r="Y24" s="152">
        <v>1</v>
      </c>
      <c r="Z24" s="12">
        <v>0</v>
      </c>
      <c r="AA24" s="12">
        <v>0</v>
      </c>
      <c r="AB24" s="14">
        <v>0</v>
      </c>
      <c r="AC24" s="12">
        <v>0</v>
      </c>
      <c r="AD24" s="12">
        <v>1</v>
      </c>
      <c r="AE24" s="12">
        <v>0</v>
      </c>
      <c r="AF24" s="12">
        <v>0</v>
      </c>
      <c r="AG24" s="12">
        <v>0</v>
      </c>
      <c r="AH24" s="34" t="s">
        <v>155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91">
        <v>0</v>
      </c>
      <c r="BE24" s="44">
        <v>41757</v>
      </c>
      <c r="BF24" s="44"/>
      <c r="BG24" s="64"/>
      <c r="BH24" s="56" t="s">
        <v>220</v>
      </c>
      <c r="BI24" s="111">
        <v>1</v>
      </c>
      <c r="BJ24" s="112"/>
      <c r="BK24" s="112"/>
      <c r="BL24" s="112"/>
      <c r="BM24" s="112"/>
      <c r="BN24" s="111"/>
      <c r="BO24" s="112"/>
      <c r="BP24" s="112"/>
      <c r="BQ24" s="112"/>
      <c r="BR24" s="112"/>
      <c r="BS24" s="111"/>
      <c r="BT24" s="112"/>
      <c r="BU24" s="69">
        <v>1</v>
      </c>
      <c r="BV24" s="44"/>
      <c r="BW24" s="16">
        <v>41757</v>
      </c>
      <c r="BX24" s="44"/>
      <c r="BY24" s="44"/>
      <c r="BZ24" s="17">
        <v>2</v>
      </c>
      <c r="CA24" s="55">
        <v>41821</v>
      </c>
      <c r="CB24" s="27" t="s">
        <v>276</v>
      </c>
      <c r="CC24" s="49" t="str">
        <f t="shared" si="0"/>
        <v>CERCLE VERT</v>
      </c>
      <c r="CD24" s="26"/>
      <c r="CE24" s="26"/>
      <c r="CF24" s="26"/>
      <c r="CG24" s="50"/>
      <c r="CH24" s="18"/>
      <c r="CI24" s="18"/>
      <c r="CJ24" s="50" t="s">
        <v>270</v>
      </c>
      <c r="CK24" s="50"/>
      <c r="CL24" s="50"/>
      <c r="CM24" s="71"/>
      <c r="CN24" s="50"/>
      <c r="CO24" s="26"/>
      <c r="CP24" s="51" t="str">
        <f t="shared" si="1"/>
        <v>28</v>
      </c>
      <c r="CQ24" s="51" t="str">
        <f t="shared" si="2"/>
        <v>DT</v>
      </c>
      <c r="CR24" s="153" t="str">
        <f t="shared" si="3"/>
        <v>DT</v>
      </c>
      <c r="CS24" s="94">
        <v>0</v>
      </c>
      <c r="CT24" s="72">
        <v>0</v>
      </c>
      <c r="CU24" s="72">
        <v>2</v>
      </c>
      <c r="CV24" s="72">
        <v>0</v>
      </c>
      <c r="CW24" s="73" t="s">
        <v>155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72">
        <v>0</v>
      </c>
      <c r="DE24" s="72">
        <v>0</v>
      </c>
      <c r="DF24" s="54">
        <v>2</v>
      </c>
    </row>
    <row r="25" spans="1:110" s="5" customFormat="1" x14ac:dyDescent="0.2">
      <c r="A25" s="24">
        <v>46799</v>
      </c>
      <c r="B25" s="16">
        <v>41669</v>
      </c>
      <c r="C25" s="171"/>
      <c r="D25" s="2" t="s">
        <v>156</v>
      </c>
      <c r="E25" s="10"/>
      <c r="F25" s="12"/>
      <c r="G25" s="297"/>
      <c r="H25" s="17">
        <v>4</v>
      </c>
      <c r="I25" s="2" t="s">
        <v>157</v>
      </c>
      <c r="J25" s="2" t="s">
        <v>158</v>
      </c>
      <c r="K25" s="6">
        <v>28120</v>
      </c>
      <c r="L25" s="20"/>
      <c r="M25" s="159"/>
      <c r="N25" s="160">
        <v>237240013</v>
      </c>
      <c r="O25" s="19" t="s">
        <v>16</v>
      </c>
      <c r="P25" s="20" t="s">
        <v>159</v>
      </c>
      <c r="Q25" s="21">
        <v>46665</v>
      </c>
      <c r="R25" s="154" t="s">
        <v>357</v>
      </c>
      <c r="S25" s="12" t="s">
        <v>6</v>
      </c>
      <c r="T25" s="177" t="s">
        <v>317</v>
      </c>
      <c r="U25" s="22"/>
      <c r="V25" s="3"/>
      <c r="W25" s="23"/>
      <c r="X25" s="152">
        <f t="shared" si="5"/>
        <v>1</v>
      </c>
      <c r="Y25" s="152">
        <v>1</v>
      </c>
      <c r="Z25" s="12">
        <v>1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91">
        <v>0</v>
      </c>
      <c r="BE25" s="44">
        <v>34746</v>
      </c>
      <c r="BF25" s="44"/>
      <c r="BG25" s="45"/>
      <c r="BH25" s="46" t="s">
        <v>220</v>
      </c>
      <c r="BI25" s="111">
        <v>1</v>
      </c>
      <c r="BJ25" s="112"/>
      <c r="BK25" s="112"/>
      <c r="BL25" s="112"/>
      <c r="BM25" s="112"/>
      <c r="BN25" s="111"/>
      <c r="BO25" s="112"/>
      <c r="BP25" s="112"/>
      <c r="BQ25" s="112"/>
      <c r="BR25" s="112"/>
      <c r="BS25" s="113">
        <v>2</v>
      </c>
      <c r="BT25" s="112"/>
      <c r="BU25" s="17">
        <v>1</v>
      </c>
      <c r="BV25" s="44">
        <v>41586</v>
      </c>
      <c r="BW25" s="44">
        <v>41669</v>
      </c>
      <c r="BX25" s="44">
        <v>41669</v>
      </c>
      <c r="BY25" s="44"/>
      <c r="BZ25" s="17">
        <v>2</v>
      </c>
      <c r="CA25" s="55">
        <v>42005</v>
      </c>
      <c r="CB25" s="27" t="s">
        <v>281</v>
      </c>
      <c r="CC25" s="49" t="str">
        <f t="shared" si="0"/>
        <v>PRO A PRO  NORD CHALETTE SUR LOING</v>
      </c>
      <c r="CD25" s="26"/>
      <c r="CE25" s="26"/>
      <c r="CF25" s="26"/>
      <c r="CG25" s="50"/>
      <c r="CH25" s="26"/>
      <c r="CI25" s="18"/>
      <c r="CJ25" s="35" t="s">
        <v>270</v>
      </c>
      <c r="CK25" s="50"/>
      <c r="CL25" s="50"/>
      <c r="CM25" s="50"/>
      <c r="CN25" s="50"/>
      <c r="CO25" s="26"/>
      <c r="CP25" s="51" t="str">
        <f t="shared" si="1"/>
        <v>28</v>
      </c>
      <c r="CQ25" s="51" t="str">
        <f t="shared" si="2"/>
        <v>DT</v>
      </c>
      <c r="CR25" s="153" t="str">
        <f t="shared" si="3"/>
        <v>DT</v>
      </c>
      <c r="CS25" s="74">
        <v>0</v>
      </c>
      <c r="CT25" s="52">
        <v>0</v>
      </c>
      <c r="CU25" s="52">
        <v>0</v>
      </c>
      <c r="CV25" s="52">
        <v>0</v>
      </c>
      <c r="CW25" s="52">
        <v>0</v>
      </c>
      <c r="CX25" s="52">
        <v>0</v>
      </c>
      <c r="CY25" s="52">
        <v>0</v>
      </c>
      <c r="CZ25" s="52">
        <v>0</v>
      </c>
      <c r="DA25" s="52">
        <v>0</v>
      </c>
      <c r="DB25" s="53">
        <v>0</v>
      </c>
      <c r="DC25" s="53">
        <v>0</v>
      </c>
      <c r="DD25" s="53">
        <v>0</v>
      </c>
      <c r="DE25" s="53">
        <v>0</v>
      </c>
      <c r="DF25" s="54">
        <f t="shared" ref="DF25:DF36" si="7">SUM(CS25:DE25)</f>
        <v>0</v>
      </c>
    </row>
    <row r="26" spans="1:110" s="5" customFormat="1" x14ac:dyDescent="0.2">
      <c r="A26" s="24">
        <v>48706</v>
      </c>
      <c r="B26" s="16">
        <v>41809</v>
      </c>
      <c r="C26" s="171"/>
      <c r="D26" s="2" t="s">
        <v>160</v>
      </c>
      <c r="E26" s="10"/>
      <c r="F26" s="12"/>
      <c r="G26" s="297"/>
      <c r="H26" s="17">
        <v>6</v>
      </c>
      <c r="I26" s="2" t="s">
        <v>157</v>
      </c>
      <c r="J26" s="2" t="s">
        <v>158</v>
      </c>
      <c r="K26" s="6">
        <v>28120</v>
      </c>
      <c r="L26" s="20"/>
      <c r="M26" s="159"/>
      <c r="N26" s="160" t="s">
        <v>161</v>
      </c>
      <c r="O26" s="19" t="s">
        <v>16</v>
      </c>
      <c r="P26" s="20" t="s">
        <v>162</v>
      </c>
      <c r="Q26" s="21">
        <v>46633</v>
      </c>
      <c r="R26" s="154" t="s">
        <v>361</v>
      </c>
      <c r="S26" s="12" t="s">
        <v>7</v>
      </c>
      <c r="T26" s="177" t="s">
        <v>319</v>
      </c>
      <c r="U26" s="23"/>
      <c r="V26" s="3"/>
      <c r="W26" s="23"/>
      <c r="X26" s="152">
        <f t="shared" si="5"/>
        <v>1</v>
      </c>
      <c r="Y26" s="152">
        <v>8</v>
      </c>
      <c r="Z26" s="12">
        <v>0</v>
      </c>
      <c r="AA26" s="12">
        <v>0</v>
      </c>
      <c r="AB26" s="12">
        <v>0</v>
      </c>
      <c r="AC26" s="12">
        <v>0</v>
      </c>
      <c r="AD26" s="12">
        <v>1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7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91">
        <v>0</v>
      </c>
      <c r="BE26" s="44">
        <v>37327</v>
      </c>
      <c r="BF26" s="44"/>
      <c r="BG26" s="45"/>
      <c r="BH26" s="46" t="s">
        <v>220</v>
      </c>
      <c r="BI26" s="111">
        <v>10</v>
      </c>
      <c r="BJ26" s="112"/>
      <c r="BK26" s="112"/>
      <c r="BL26" s="112"/>
      <c r="BM26" s="112"/>
      <c r="BN26" s="111"/>
      <c r="BO26" s="112"/>
      <c r="BP26" s="112"/>
      <c r="BQ26" s="112"/>
      <c r="BR26" s="112"/>
      <c r="BS26" s="111"/>
      <c r="BT26" s="112"/>
      <c r="BU26" s="17">
        <v>10</v>
      </c>
      <c r="BV26" s="44">
        <v>41586</v>
      </c>
      <c r="BW26" s="16">
        <v>41809</v>
      </c>
      <c r="BX26" s="44">
        <v>41659</v>
      </c>
      <c r="BY26" s="44">
        <v>41466</v>
      </c>
      <c r="BZ26" s="17">
        <v>4</v>
      </c>
      <c r="CA26" s="55">
        <v>42005</v>
      </c>
      <c r="CB26" s="27" t="s">
        <v>282</v>
      </c>
      <c r="CC26" s="49" t="str">
        <f t="shared" si="0"/>
        <v>CAPAL</v>
      </c>
      <c r="CD26" s="26"/>
      <c r="CE26" s="26"/>
      <c r="CF26" s="26"/>
      <c r="CG26" s="50"/>
      <c r="CH26" s="26"/>
      <c r="CI26" s="18"/>
      <c r="CJ26" s="35" t="s">
        <v>270</v>
      </c>
      <c r="CK26" s="50"/>
      <c r="CL26" s="50"/>
      <c r="CM26" s="50"/>
      <c r="CN26" s="50"/>
      <c r="CO26" s="26"/>
      <c r="CP26" s="51" t="str">
        <f t="shared" si="1"/>
        <v>28</v>
      </c>
      <c r="CQ26" s="51" t="str">
        <f t="shared" si="2"/>
        <v>DT</v>
      </c>
      <c r="CR26" s="153" t="str">
        <f t="shared" si="3"/>
        <v>DT</v>
      </c>
      <c r="CS26" s="74">
        <v>0</v>
      </c>
      <c r="CT26" s="52">
        <v>0</v>
      </c>
      <c r="CU26" s="52">
        <v>16</v>
      </c>
      <c r="CV26" s="52">
        <v>0</v>
      </c>
      <c r="CW26" s="52">
        <v>0</v>
      </c>
      <c r="CX26" s="52">
        <v>0</v>
      </c>
      <c r="CY26" s="52">
        <v>0</v>
      </c>
      <c r="CZ26" s="52">
        <v>0</v>
      </c>
      <c r="DA26" s="52">
        <v>0</v>
      </c>
      <c r="DB26" s="53">
        <v>0</v>
      </c>
      <c r="DC26" s="53">
        <v>0</v>
      </c>
      <c r="DD26" s="53">
        <v>0</v>
      </c>
      <c r="DE26" s="53">
        <v>0</v>
      </c>
      <c r="DF26" s="54">
        <f t="shared" si="7"/>
        <v>16</v>
      </c>
    </row>
    <row r="27" spans="1:110" s="5" customFormat="1" x14ac:dyDescent="0.2">
      <c r="A27" s="24">
        <v>52302</v>
      </c>
      <c r="B27" s="16"/>
      <c r="C27" s="171"/>
      <c r="D27" s="2" t="s">
        <v>163</v>
      </c>
      <c r="E27" s="10" t="s">
        <v>164</v>
      </c>
      <c r="F27" s="12"/>
      <c r="G27" s="297"/>
      <c r="H27" s="17"/>
      <c r="I27" s="2"/>
      <c r="J27" s="2" t="s">
        <v>165</v>
      </c>
      <c r="K27" s="28">
        <v>28120</v>
      </c>
      <c r="L27" s="161"/>
      <c r="M27" s="159"/>
      <c r="N27" s="160">
        <v>237332500</v>
      </c>
      <c r="O27" s="19" t="s">
        <v>16</v>
      </c>
      <c r="P27" s="20" t="s">
        <v>166</v>
      </c>
      <c r="Q27" s="21">
        <v>67178</v>
      </c>
      <c r="R27" s="154" t="s">
        <v>532</v>
      </c>
      <c r="S27" s="12" t="s">
        <v>73</v>
      </c>
      <c r="T27" s="177" t="s">
        <v>338</v>
      </c>
      <c r="U27" s="22"/>
      <c r="V27" s="3"/>
      <c r="W27" s="23"/>
      <c r="X27" s="152" t="str">
        <f t="shared" si="5"/>
        <v>X</v>
      </c>
      <c r="Y27" s="15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91">
        <v>0</v>
      </c>
      <c r="BE27" s="44">
        <v>39552</v>
      </c>
      <c r="BF27" s="44"/>
      <c r="BG27" s="45"/>
      <c r="BH27" s="57"/>
      <c r="BI27" s="111"/>
      <c r="BJ27" s="112"/>
      <c r="BK27" s="112"/>
      <c r="BL27" s="112"/>
      <c r="BM27" s="112"/>
      <c r="BN27" s="111"/>
      <c r="BO27" s="112"/>
      <c r="BP27" s="112"/>
      <c r="BQ27" s="112"/>
      <c r="BR27" s="112"/>
      <c r="BS27" s="111"/>
      <c r="BT27" s="112"/>
      <c r="BU27" s="17"/>
      <c r="BV27" s="44"/>
      <c r="BW27" s="44"/>
      <c r="BX27" s="44"/>
      <c r="BY27" s="44"/>
      <c r="BZ27" s="17"/>
      <c r="CA27" s="55"/>
      <c r="CB27" s="27"/>
      <c r="CC27" s="49" t="str">
        <f t="shared" si="0"/>
        <v>MIKO CAFE SERVICE</v>
      </c>
      <c r="CD27" s="26"/>
      <c r="CE27" s="26"/>
      <c r="CF27" s="26"/>
      <c r="CG27" s="50" t="s">
        <v>286</v>
      </c>
      <c r="CH27" s="26"/>
      <c r="CI27" s="18"/>
      <c r="CJ27" s="35" t="s">
        <v>270</v>
      </c>
      <c r="CK27" s="50"/>
      <c r="CL27" s="50"/>
      <c r="CM27" s="50"/>
      <c r="CN27" s="50"/>
      <c r="CO27" s="26"/>
      <c r="CP27" s="51" t="str">
        <f t="shared" si="1"/>
        <v>28</v>
      </c>
      <c r="CQ27" s="51" t="str">
        <f t="shared" si="2"/>
        <v>DT</v>
      </c>
      <c r="CR27" s="153" t="str">
        <f t="shared" si="3"/>
        <v>DT</v>
      </c>
      <c r="CS27" s="74">
        <v>0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0</v>
      </c>
      <c r="CZ27" s="52">
        <v>0</v>
      </c>
      <c r="DA27" s="52">
        <v>0</v>
      </c>
      <c r="DB27" s="53">
        <v>0</v>
      </c>
      <c r="DC27" s="53">
        <v>0</v>
      </c>
      <c r="DD27" s="53">
        <v>0</v>
      </c>
      <c r="DE27" s="53">
        <v>0</v>
      </c>
      <c r="DF27" s="54">
        <f t="shared" si="7"/>
        <v>0</v>
      </c>
    </row>
    <row r="28" spans="1:110" s="5" customFormat="1" x14ac:dyDescent="0.2">
      <c r="A28" s="29">
        <v>85578</v>
      </c>
      <c r="B28" s="16">
        <v>41659</v>
      </c>
      <c r="C28" s="171"/>
      <c r="D28" s="1" t="s">
        <v>167</v>
      </c>
      <c r="E28" s="10"/>
      <c r="F28" s="21">
        <v>46665</v>
      </c>
      <c r="G28" s="297">
        <v>41387</v>
      </c>
      <c r="H28" s="30" t="s">
        <v>168</v>
      </c>
      <c r="I28" s="2" t="s">
        <v>169</v>
      </c>
      <c r="J28" s="1" t="s">
        <v>158</v>
      </c>
      <c r="K28" s="31">
        <v>28120</v>
      </c>
      <c r="L28" s="161"/>
      <c r="M28" s="162">
        <v>79002670200023</v>
      </c>
      <c r="N28" s="163">
        <v>237240283</v>
      </c>
      <c r="O28" s="19" t="s">
        <v>16</v>
      </c>
      <c r="P28" s="32" t="s">
        <v>170</v>
      </c>
      <c r="Q28" s="21">
        <v>46665</v>
      </c>
      <c r="R28" s="154" t="s">
        <v>357</v>
      </c>
      <c r="S28" s="33" t="s">
        <v>5</v>
      </c>
      <c r="T28" s="177" t="s">
        <v>324</v>
      </c>
      <c r="U28" s="33"/>
      <c r="V28" s="9"/>
      <c r="W28" s="23"/>
      <c r="X28" s="152">
        <f t="shared" si="5"/>
        <v>1</v>
      </c>
      <c r="Y28" s="152">
        <v>2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2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91">
        <v>0</v>
      </c>
      <c r="BE28" s="58">
        <v>41387</v>
      </c>
      <c r="BF28" s="59"/>
      <c r="BG28" s="42"/>
      <c r="BH28" s="56" t="s">
        <v>273</v>
      </c>
      <c r="BI28" s="115"/>
      <c r="BJ28" s="51"/>
      <c r="BK28" s="115">
        <v>2</v>
      </c>
      <c r="BL28" s="51"/>
      <c r="BM28" s="51"/>
      <c r="BN28" s="115"/>
      <c r="BO28" s="51"/>
      <c r="BP28" s="51"/>
      <c r="BQ28" s="51"/>
      <c r="BR28" s="51"/>
      <c r="BS28" s="115"/>
      <c r="BT28" s="51"/>
      <c r="BU28" s="33">
        <v>2</v>
      </c>
      <c r="BV28" s="58">
        <v>41387</v>
      </c>
      <c r="BW28" s="44">
        <v>41659</v>
      </c>
      <c r="BX28" s="60"/>
      <c r="BY28" s="58"/>
      <c r="BZ28" s="33">
        <v>2</v>
      </c>
      <c r="CA28" s="55">
        <v>41913</v>
      </c>
      <c r="CB28" s="32" t="s">
        <v>275</v>
      </c>
      <c r="CC28" s="49" t="str">
        <f t="shared" si="0"/>
        <v>PRO A PRO  NORD CHALETTE SUR LOING</v>
      </c>
      <c r="CD28" s="42"/>
      <c r="CE28" s="42"/>
      <c r="CF28" s="42"/>
      <c r="CG28" s="50"/>
      <c r="CH28" s="33"/>
      <c r="CI28" s="33"/>
      <c r="CJ28" s="33"/>
      <c r="CK28" s="33"/>
      <c r="CL28" s="33"/>
      <c r="CM28" s="33"/>
      <c r="CN28" s="33"/>
      <c r="CO28" s="33"/>
      <c r="CP28" s="51" t="str">
        <f t="shared" si="1"/>
        <v>28</v>
      </c>
      <c r="CQ28" s="51" t="str">
        <f t="shared" si="2"/>
        <v>DT</v>
      </c>
      <c r="CR28" s="153" t="str">
        <f t="shared" si="3"/>
        <v>DT</v>
      </c>
      <c r="CS28" s="74">
        <v>0</v>
      </c>
      <c r="CT28" s="52">
        <v>0</v>
      </c>
      <c r="CU28" s="52">
        <v>0</v>
      </c>
      <c r="CV28" s="52">
        <v>0</v>
      </c>
      <c r="CW28" s="52">
        <v>0</v>
      </c>
      <c r="CX28" s="52">
        <v>0</v>
      </c>
      <c r="CY28" s="52">
        <v>0</v>
      </c>
      <c r="CZ28" s="52">
        <v>0</v>
      </c>
      <c r="DA28" s="52">
        <v>0</v>
      </c>
      <c r="DB28" s="52">
        <v>0</v>
      </c>
      <c r="DC28" s="52">
        <v>0</v>
      </c>
      <c r="DD28" s="52">
        <v>0</v>
      </c>
      <c r="DE28" s="52">
        <v>0</v>
      </c>
      <c r="DF28" s="52">
        <f t="shared" si="7"/>
        <v>0</v>
      </c>
    </row>
    <row r="29" spans="1:110" s="5" customFormat="1" x14ac:dyDescent="0.2">
      <c r="A29" s="24">
        <v>56859</v>
      </c>
      <c r="B29" s="16"/>
      <c r="C29" s="171"/>
      <c r="D29" s="2" t="s">
        <v>171</v>
      </c>
      <c r="E29" s="10"/>
      <c r="F29" s="12"/>
      <c r="G29" s="297"/>
      <c r="H29" s="17">
        <v>27</v>
      </c>
      <c r="I29" s="2" t="s">
        <v>172</v>
      </c>
      <c r="J29" s="2" t="s">
        <v>173</v>
      </c>
      <c r="K29" s="28">
        <v>28130</v>
      </c>
      <c r="L29" s="161"/>
      <c r="M29" s="159"/>
      <c r="N29" s="160">
        <v>237323448</v>
      </c>
      <c r="O29" s="19" t="s">
        <v>16</v>
      </c>
      <c r="P29" s="20" t="s">
        <v>174</v>
      </c>
      <c r="Q29" s="21">
        <v>67178</v>
      </c>
      <c r="R29" s="154" t="s">
        <v>532</v>
      </c>
      <c r="S29" s="12" t="s">
        <v>10</v>
      </c>
      <c r="T29" s="177" t="s">
        <v>313</v>
      </c>
      <c r="U29" s="22"/>
      <c r="V29" s="3"/>
      <c r="W29" s="23"/>
      <c r="X29" s="152" t="str">
        <f t="shared" si="5"/>
        <v>X</v>
      </c>
      <c r="Y29" s="15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21">
        <v>0</v>
      </c>
      <c r="BB29" s="21">
        <v>0</v>
      </c>
      <c r="BC29" s="21">
        <v>0</v>
      </c>
      <c r="BD29" s="170">
        <v>0</v>
      </c>
      <c r="BE29" s="44">
        <v>37778</v>
      </c>
      <c r="BF29" s="44"/>
      <c r="BG29" s="64"/>
      <c r="BH29" s="57"/>
      <c r="BI29" s="111"/>
      <c r="BJ29" s="112"/>
      <c r="BK29" s="112"/>
      <c r="BL29" s="112"/>
      <c r="BM29" s="112"/>
      <c r="BN29" s="111"/>
      <c r="BO29" s="112"/>
      <c r="BP29" s="112"/>
      <c r="BQ29" s="112"/>
      <c r="BR29" s="112"/>
      <c r="BS29" s="111"/>
      <c r="BT29" s="112"/>
      <c r="BU29" s="17"/>
      <c r="BV29" s="44"/>
      <c r="BW29" s="44"/>
      <c r="BX29" s="44"/>
      <c r="BY29" s="44"/>
      <c r="BZ29" s="17"/>
      <c r="CA29" s="55"/>
      <c r="CB29" s="27"/>
      <c r="CC29" s="49" t="str">
        <f t="shared" si="0"/>
        <v>MIKO CAFE SERVICE</v>
      </c>
      <c r="CD29" s="26"/>
      <c r="CE29" s="26"/>
      <c r="CF29" s="26"/>
      <c r="CG29" s="50"/>
      <c r="CH29" s="26"/>
      <c r="CI29" s="18"/>
      <c r="CJ29" s="35" t="s">
        <v>270</v>
      </c>
      <c r="CK29" s="50"/>
      <c r="CL29" s="50"/>
      <c r="CM29" s="50"/>
      <c r="CN29" s="50"/>
      <c r="CO29" s="26"/>
      <c r="CP29" s="51" t="str">
        <f t="shared" si="1"/>
        <v>28</v>
      </c>
      <c r="CQ29" s="51" t="str">
        <f t="shared" si="2"/>
        <v>DT</v>
      </c>
      <c r="CR29" s="153" t="str">
        <f t="shared" si="3"/>
        <v>DT</v>
      </c>
      <c r="CS29" s="74">
        <v>0</v>
      </c>
      <c r="CT29" s="52">
        <v>0</v>
      </c>
      <c r="CU29" s="52">
        <v>0</v>
      </c>
      <c r="CV29" s="52">
        <v>0</v>
      </c>
      <c r="CW29" s="52">
        <v>0</v>
      </c>
      <c r="CX29" s="52">
        <v>0</v>
      </c>
      <c r="CY29" s="52">
        <v>0</v>
      </c>
      <c r="CZ29" s="52">
        <v>0</v>
      </c>
      <c r="DA29" s="52">
        <v>0</v>
      </c>
      <c r="DB29" s="53">
        <v>0</v>
      </c>
      <c r="DC29" s="53">
        <v>0</v>
      </c>
      <c r="DD29" s="53">
        <v>0</v>
      </c>
      <c r="DE29" s="53">
        <v>0</v>
      </c>
      <c r="DF29" s="54">
        <f t="shared" si="7"/>
        <v>0</v>
      </c>
    </row>
    <row r="30" spans="1:110" s="5" customFormat="1" x14ac:dyDescent="0.2">
      <c r="A30" s="24">
        <v>73808</v>
      </c>
      <c r="B30" s="16">
        <v>41724</v>
      </c>
      <c r="C30" s="171"/>
      <c r="D30" s="2" t="s">
        <v>175</v>
      </c>
      <c r="E30" s="10"/>
      <c r="F30" s="21">
        <v>46633</v>
      </c>
      <c r="G30" s="297">
        <v>40686</v>
      </c>
      <c r="H30" s="17"/>
      <c r="I30" s="2" t="s">
        <v>176</v>
      </c>
      <c r="J30" s="2" t="s">
        <v>177</v>
      </c>
      <c r="K30" s="6">
        <v>28130</v>
      </c>
      <c r="L30" s="161"/>
      <c r="M30" s="166"/>
      <c r="N30" s="160">
        <v>237276105</v>
      </c>
      <c r="O30" s="19" t="s">
        <v>16</v>
      </c>
      <c r="P30" s="20" t="s">
        <v>178</v>
      </c>
      <c r="Q30" s="21">
        <v>46633</v>
      </c>
      <c r="R30" s="154" t="s">
        <v>361</v>
      </c>
      <c r="S30" s="12" t="s">
        <v>6</v>
      </c>
      <c r="T30" s="177" t="s">
        <v>317</v>
      </c>
      <c r="U30" s="22"/>
      <c r="V30" s="3"/>
      <c r="W30" s="23"/>
      <c r="X30" s="152">
        <f t="shared" si="5"/>
        <v>1</v>
      </c>
      <c r="Y30" s="152">
        <v>1</v>
      </c>
      <c r="Z30" s="12">
        <v>0</v>
      </c>
      <c r="AA30" s="12">
        <v>0</v>
      </c>
      <c r="AB30" s="12">
        <v>0</v>
      </c>
      <c r="AC30" s="12">
        <v>0</v>
      </c>
      <c r="AD30" s="12">
        <v>1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91">
        <v>0</v>
      </c>
      <c r="BE30" s="44">
        <v>40686</v>
      </c>
      <c r="BF30" s="44"/>
      <c r="BG30" s="64"/>
      <c r="BH30" s="56" t="s">
        <v>273</v>
      </c>
      <c r="BI30" s="113"/>
      <c r="BJ30" s="114"/>
      <c r="BK30" s="113">
        <v>1</v>
      </c>
      <c r="BL30" s="114"/>
      <c r="BM30" s="114"/>
      <c r="BN30" s="113"/>
      <c r="BO30" s="114"/>
      <c r="BP30" s="114"/>
      <c r="BQ30" s="114"/>
      <c r="BR30" s="114"/>
      <c r="BS30" s="113"/>
      <c r="BT30" s="114"/>
      <c r="BU30" s="69">
        <v>1</v>
      </c>
      <c r="BV30" s="44">
        <v>41541</v>
      </c>
      <c r="BW30" s="44">
        <v>41724</v>
      </c>
      <c r="BX30" s="44">
        <v>40877</v>
      </c>
      <c r="BY30" s="44">
        <v>41724</v>
      </c>
      <c r="BZ30" s="17">
        <v>2</v>
      </c>
      <c r="CA30" s="55">
        <v>41913</v>
      </c>
      <c r="CB30" s="27" t="s">
        <v>282</v>
      </c>
      <c r="CC30" s="49" t="str">
        <f t="shared" si="0"/>
        <v>CAPAL</v>
      </c>
      <c r="CD30" s="26"/>
      <c r="CE30" s="26"/>
      <c r="CF30" s="26"/>
      <c r="CG30" s="50"/>
      <c r="CH30" s="26"/>
      <c r="CI30" s="18"/>
      <c r="CJ30" s="35" t="s">
        <v>270</v>
      </c>
      <c r="CK30" s="50"/>
      <c r="CL30" s="50"/>
      <c r="CM30" s="50"/>
      <c r="CN30" s="50"/>
      <c r="CO30" s="26"/>
      <c r="CP30" s="51" t="str">
        <f t="shared" si="1"/>
        <v>28</v>
      </c>
      <c r="CQ30" s="51" t="str">
        <f t="shared" si="2"/>
        <v>DT</v>
      </c>
      <c r="CR30" s="153" t="str">
        <f t="shared" si="3"/>
        <v>DT</v>
      </c>
      <c r="CS30" s="74">
        <v>0</v>
      </c>
      <c r="CT30" s="52">
        <v>0</v>
      </c>
      <c r="CU30" s="52">
        <v>2</v>
      </c>
      <c r="CV30" s="52">
        <v>0</v>
      </c>
      <c r="CW30" s="52">
        <v>0</v>
      </c>
      <c r="CX30" s="52">
        <v>0</v>
      </c>
      <c r="CY30" s="52">
        <v>0</v>
      </c>
      <c r="CZ30" s="52">
        <v>0</v>
      </c>
      <c r="DA30" s="52">
        <v>0</v>
      </c>
      <c r="DB30" s="53">
        <v>0</v>
      </c>
      <c r="DC30" s="53">
        <v>0</v>
      </c>
      <c r="DD30" s="53">
        <v>0</v>
      </c>
      <c r="DE30" s="53">
        <v>0</v>
      </c>
      <c r="DF30" s="54">
        <f t="shared" si="7"/>
        <v>2</v>
      </c>
    </row>
    <row r="31" spans="1:110" s="5" customFormat="1" x14ac:dyDescent="0.2">
      <c r="A31" s="29">
        <v>84473</v>
      </c>
      <c r="B31" s="16">
        <v>41814</v>
      </c>
      <c r="C31" s="171"/>
      <c r="D31" s="1" t="s">
        <v>179</v>
      </c>
      <c r="E31" s="10"/>
      <c r="F31" s="21"/>
      <c r="G31" s="297"/>
      <c r="H31" s="30" t="s">
        <v>180</v>
      </c>
      <c r="I31" s="1" t="s">
        <v>181</v>
      </c>
      <c r="J31" s="1" t="s">
        <v>182</v>
      </c>
      <c r="K31" s="31">
        <v>28130</v>
      </c>
      <c r="L31" s="161"/>
      <c r="M31" s="162">
        <v>751888975</v>
      </c>
      <c r="N31" s="163">
        <v>684567171</v>
      </c>
      <c r="O31" s="19" t="s">
        <v>16</v>
      </c>
      <c r="P31" s="32" t="s">
        <v>183</v>
      </c>
      <c r="Q31" s="21">
        <v>56859</v>
      </c>
      <c r="R31" s="154" t="s">
        <v>171</v>
      </c>
      <c r="S31" s="33" t="s">
        <v>184</v>
      </c>
      <c r="T31" s="177" t="s">
        <v>315</v>
      </c>
      <c r="U31" s="33"/>
      <c r="V31" s="9"/>
      <c r="W31" s="23"/>
      <c r="X31" s="152">
        <f t="shared" si="5"/>
        <v>1</v>
      </c>
      <c r="Y31" s="152">
        <v>1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21">
        <v>1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91">
        <v>0</v>
      </c>
      <c r="BE31" s="58">
        <v>41330</v>
      </c>
      <c r="BF31" s="59"/>
      <c r="BG31" s="42"/>
      <c r="BH31" s="56" t="s">
        <v>273</v>
      </c>
      <c r="BI31" s="115"/>
      <c r="BJ31" s="51"/>
      <c r="BK31" s="115">
        <v>1</v>
      </c>
      <c r="BL31" s="51"/>
      <c r="BM31" s="51"/>
      <c r="BN31" s="115"/>
      <c r="BO31" s="51"/>
      <c r="BP31" s="51"/>
      <c r="BQ31" s="51"/>
      <c r="BR31" s="51"/>
      <c r="BS31" s="115"/>
      <c r="BT31" s="51"/>
      <c r="BU31" s="33">
        <v>1</v>
      </c>
      <c r="BV31" s="58">
        <v>41330</v>
      </c>
      <c r="BW31" s="16">
        <v>41814</v>
      </c>
      <c r="BX31" s="60">
        <v>41463</v>
      </c>
      <c r="BY31" s="58"/>
      <c r="BZ31" s="33">
        <v>2</v>
      </c>
      <c r="CA31" s="48">
        <v>42125</v>
      </c>
      <c r="CB31" s="32" t="s">
        <v>287</v>
      </c>
      <c r="CC31" s="49" t="str">
        <f t="shared" si="0"/>
        <v>SMD</v>
      </c>
      <c r="CD31" s="42"/>
      <c r="CE31" s="42"/>
      <c r="CF31" s="42"/>
      <c r="CG31" s="50"/>
      <c r="CH31" s="33"/>
      <c r="CI31" s="33"/>
      <c r="CJ31" s="35" t="s">
        <v>270</v>
      </c>
      <c r="CK31" s="33"/>
      <c r="CL31" s="33"/>
      <c r="CM31" s="33"/>
      <c r="CN31" s="33"/>
      <c r="CO31" s="33"/>
      <c r="CP31" s="51" t="str">
        <f t="shared" si="1"/>
        <v>28</v>
      </c>
      <c r="CQ31" s="51" t="str">
        <f t="shared" si="2"/>
        <v>DT</v>
      </c>
      <c r="CR31" s="153" t="str">
        <f t="shared" si="3"/>
        <v>DT</v>
      </c>
      <c r="CS31" s="74">
        <v>0</v>
      </c>
      <c r="CT31" s="52">
        <v>0</v>
      </c>
      <c r="CU31" s="52">
        <v>0</v>
      </c>
      <c r="CV31" s="52">
        <v>0</v>
      </c>
      <c r="CW31" s="52">
        <v>2</v>
      </c>
      <c r="CX31" s="52">
        <v>0</v>
      </c>
      <c r="CY31" s="52">
        <v>1</v>
      </c>
      <c r="CZ31" s="52">
        <v>0</v>
      </c>
      <c r="DA31" s="52">
        <v>0</v>
      </c>
      <c r="DB31" s="52">
        <v>0</v>
      </c>
      <c r="DC31" s="52">
        <v>0</v>
      </c>
      <c r="DD31" s="52">
        <v>0</v>
      </c>
      <c r="DE31" s="52">
        <v>0</v>
      </c>
      <c r="DF31" s="52">
        <f t="shared" si="7"/>
        <v>3</v>
      </c>
    </row>
    <row r="32" spans="1:110" s="5" customFormat="1" x14ac:dyDescent="0.2">
      <c r="A32" s="41">
        <v>82509</v>
      </c>
      <c r="B32" s="58"/>
      <c r="C32" s="171"/>
      <c r="D32" s="2" t="s">
        <v>185</v>
      </c>
      <c r="E32" s="10"/>
      <c r="F32" s="298"/>
      <c r="G32" s="299"/>
      <c r="H32" s="17">
        <v>13</v>
      </c>
      <c r="I32" s="2" t="s">
        <v>186</v>
      </c>
      <c r="J32" s="2" t="s">
        <v>187</v>
      </c>
      <c r="K32" s="6">
        <v>28130</v>
      </c>
      <c r="L32" s="167"/>
      <c r="M32" s="166"/>
      <c r="N32" s="164">
        <v>237283871</v>
      </c>
      <c r="O32" s="19" t="s">
        <v>16</v>
      </c>
      <c r="P32" s="2" t="s">
        <v>188</v>
      </c>
      <c r="Q32" s="21">
        <v>67178</v>
      </c>
      <c r="R32" s="154" t="s">
        <v>532</v>
      </c>
      <c r="S32" s="12" t="s">
        <v>184</v>
      </c>
      <c r="T32" s="177" t="s">
        <v>315</v>
      </c>
      <c r="U32" s="23"/>
      <c r="V32" s="3"/>
      <c r="W32" s="3"/>
      <c r="X32" s="152">
        <f t="shared" si="5"/>
        <v>1</v>
      </c>
      <c r="Y32" s="152">
        <v>2</v>
      </c>
      <c r="Z32" s="12">
        <v>0</v>
      </c>
      <c r="AA32" s="12">
        <v>0</v>
      </c>
      <c r="AB32" s="14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2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91">
        <v>0</v>
      </c>
      <c r="BE32" s="44">
        <v>41199</v>
      </c>
      <c r="BF32" s="44"/>
      <c r="BG32" s="64"/>
      <c r="BH32" s="56" t="s">
        <v>280</v>
      </c>
      <c r="BI32" s="111"/>
      <c r="BJ32" s="112"/>
      <c r="BK32" s="112"/>
      <c r="BL32" s="111">
        <v>1</v>
      </c>
      <c r="BM32" s="112"/>
      <c r="BN32" s="111"/>
      <c r="BO32" s="112"/>
      <c r="BP32" s="112"/>
      <c r="BQ32" s="112"/>
      <c r="BR32" s="112"/>
      <c r="BS32" s="111"/>
      <c r="BT32" s="112"/>
      <c r="BU32" s="69">
        <v>1</v>
      </c>
      <c r="BV32" s="44"/>
      <c r="BW32" s="16">
        <v>41597</v>
      </c>
      <c r="BX32" s="44"/>
      <c r="BY32" s="44"/>
      <c r="BZ32" s="17"/>
      <c r="CA32" s="55">
        <v>41913</v>
      </c>
      <c r="CB32" s="27"/>
      <c r="CC32" s="49" t="str">
        <f t="shared" si="0"/>
        <v>MIKO CAFE SERVICE</v>
      </c>
      <c r="CD32" s="26"/>
      <c r="CE32" s="26"/>
      <c r="CF32" s="26"/>
      <c r="CG32" s="50"/>
      <c r="CH32" s="18"/>
      <c r="CI32" s="18"/>
      <c r="CJ32" s="26"/>
      <c r="CK32" s="50"/>
      <c r="CL32" s="50"/>
      <c r="CM32" s="71"/>
      <c r="CN32" s="50"/>
      <c r="CO32" s="26"/>
      <c r="CP32" s="51" t="str">
        <f t="shared" si="1"/>
        <v>28</v>
      </c>
      <c r="CQ32" s="51" t="str">
        <f t="shared" si="2"/>
        <v>DT</v>
      </c>
      <c r="CR32" s="153" t="str">
        <f t="shared" si="3"/>
        <v>DT</v>
      </c>
      <c r="CS32" s="94">
        <v>0</v>
      </c>
      <c r="CT32" s="72">
        <v>0</v>
      </c>
      <c r="CU32" s="72">
        <v>0</v>
      </c>
      <c r="CV32" s="72">
        <v>0</v>
      </c>
      <c r="CW32" s="72">
        <v>6</v>
      </c>
      <c r="CX32" s="72">
        <v>0</v>
      </c>
      <c r="CY32" s="72">
        <v>0</v>
      </c>
      <c r="CZ32" s="72">
        <v>0</v>
      </c>
      <c r="DA32" s="72">
        <v>0</v>
      </c>
      <c r="DB32" s="72">
        <v>0</v>
      </c>
      <c r="DC32" s="72">
        <v>0</v>
      </c>
      <c r="DD32" s="72">
        <v>0</v>
      </c>
      <c r="DE32" s="72">
        <v>0</v>
      </c>
      <c r="DF32" s="54">
        <f t="shared" si="7"/>
        <v>6</v>
      </c>
    </row>
    <row r="33" spans="1:110" s="5" customFormat="1" x14ac:dyDescent="0.2">
      <c r="A33" s="24">
        <v>46603</v>
      </c>
      <c r="B33" s="16">
        <v>41662</v>
      </c>
      <c r="C33" s="171"/>
      <c r="D33" s="2" t="s">
        <v>189</v>
      </c>
      <c r="E33" s="10" t="s">
        <v>190</v>
      </c>
      <c r="F33" s="12"/>
      <c r="G33" s="297"/>
      <c r="H33" s="17"/>
      <c r="I33" s="2" t="s">
        <v>191</v>
      </c>
      <c r="J33" s="2" t="s">
        <v>192</v>
      </c>
      <c r="K33" s="6">
        <v>28140</v>
      </c>
      <c r="L33" s="20"/>
      <c r="M33" s="159"/>
      <c r="N33" s="160">
        <v>237997664</v>
      </c>
      <c r="O33" s="19" t="s">
        <v>0</v>
      </c>
      <c r="P33" s="20" t="s">
        <v>193</v>
      </c>
      <c r="Q33" s="21">
        <v>52754</v>
      </c>
      <c r="R33" s="154" t="s">
        <v>457</v>
      </c>
      <c r="S33" s="12" t="s">
        <v>8</v>
      </c>
      <c r="T33" s="177" t="s">
        <v>318</v>
      </c>
      <c r="U33" s="22"/>
      <c r="V33" s="3"/>
      <c r="W33" s="23"/>
      <c r="X33" s="152">
        <f t="shared" si="5"/>
        <v>1</v>
      </c>
      <c r="Y33" s="152">
        <v>2</v>
      </c>
      <c r="Z33" s="12">
        <v>2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91">
        <v>0</v>
      </c>
      <c r="BE33" s="44">
        <v>34647</v>
      </c>
      <c r="BF33" s="44"/>
      <c r="BG33" s="45"/>
      <c r="BH33" s="46" t="s">
        <v>220</v>
      </c>
      <c r="BI33" s="111">
        <v>4</v>
      </c>
      <c r="BJ33" s="112"/>
      <c r="BK33" s="112"/>
      <c r="BL33" s="112"/>
      <c r="BM33" s="112"/>
      <c r="BN33" s="111"/>
      <c r="BO33" s="112"/>
      <c r="BP33" s="112"/>
      <c r="BQ33" s="112"/>
      <c r="BR33" s="112"/>
      <c r="BS33" s="111">
        <v>1</v>
      </c>
      <c r="BT33" s="112"/>
      <c r="BU33" s="17">
        <v>4</v>
      </c>
      <c r="BV33" s="44">
        <v>41508</v>
      </c>
      <c r="BW33" s="44">
        <v>41662</v>
      </c>
      <c r="BX33" s="44">
        <v>41285</v>
      </c>
      <c r="BY33" s="44">
        <v>41096</v>
      </c>
      <c r="BZ33" s="17">
        <v>2</v>
      </c>
      <c r="CA33" s="55">
        <v>41791</v>
      </c>
      <c r="CB33" s="27" t="s">
        <v>276</v>
      </c>
      <c r="CC33" s="49" t="str">
        <f t="shared" si="0"/>
        <v>TRANSGOURMET  VELLES (CENTRE OUEST)</v>
      </c>
      <c r="CD33" s="26"/>
      <c r="CE33" s="26"/>
      <c r="CF33" s="26"/>
      <c r="CG33" s="50"/>
      <c r="CH33" s="26"/>
      <c r="CI33" s="18"/>
      <c r="CJ33" s="35" t="s">
        <v>270</v>
      </c>
      <c r="CK33" s="50"/>
      <c r="CL33" s="50"/>
      <c r="CM33" s="50"/>
      <c r="CN33" s="50"/>
      <c r="CO33" s="26"/>
      <c r="CP33" s="51" t="str">
        <f t="shared" si="1"/>
        <v>28</v>
      </c>
      <c r="CQ33" s="51" t="str">
        <f t="shared" si="2"/>
        <v>DT</v>
      </c>
      <c r="CR33" s="153" t="str">
        <f t="shared" si="3"/>
        <v>DT</v>
      </c>
      <c r="CS33" s="74">
        <v>0</v>
      </c>
      <c r="CT33" s="52">
        <v>0</v>
      </c>
      <c r="CU33" s="52">
        <v>0</v>
      </c>
      <c r="CV33" s="52">
        <v>0</v>
      </c>
      <c r="CW33" s="52">
        <v>0</v>
      </c>
      <c r="CX33" s="52">
        <v>0</v>
      </c>
      <c r="CY33" s="52">
        <v>0</v>
      </c>
      <c r="CZ33" s="52">
        <v>0</v>
      </c>
      <c r="DA33" s="52">
        <v>0</v>
      </c>
      <c r="DB33" s="53">
        <v>4</v>
      </c>
      <c r="DC33" s="53">
        <v>0</v>
      </c>
      <c r="DD33" s="53">
        <v>0</v>
      </c>
      <c r="DE33" s="53">
        <v>0</v>
      </c>
      <c r="DF33" s="54">
        <f t="shared" si="7"/>
        <v>4</v>
      </c>
    </row>
    <row r="34" spans="1:110" s="5" customFormat="1" x14ac:dyDescent="0.2">
      <c r="A34" s="24">
        <v>48155</v>
      </c>
      <c r="B34" s="16">
        <v>41526</v>
      </c>
      <c r="C34" s="171"/>
      <c r="D34" s="2" t="s">
        <v>189</v>
      </c>
      <c r="E34" s="10" t="s">
        <v>194</v>
      </c>
      <c r="F34" s="12"/>
      <c r="G34" s="297"/>
      <c r="H34" s="17">
        <v>25</v>
      </c>
      <c r="I34" s="2" t="s">
        <v>195</v>
      </c>
      <c r="J34" s="2" t="s">
        <v>196</v>
      </c>
      <c r="K34" s="6">
        <v>28150</v>
      </c>
      <c r="L34" s="20"/>
      <c r="M34" s="159"/>
      <c r="N34" s="160">
        <v>237990098</v>
      </c>
      <c r="O34" s="19" t="s">
        <v>0</v>
      </c>
      <c r="P34" s="20" t="s">
        <v>197</v>
      </c>
      <c r="Q34" s="21">
        <v>46665</v>
      </c>
      <c r="R34" s="154" t="s">
        <v>357</v>
      </c>
      <c r="S34" s="12" t="s">
        <v>8</v>
      </c>
      <c r="T34" s="177" t="s">
        <v>318</v>
      </c>
      <c r="U34" s="22"/>
      <c r="V34" s="3"/>
      <c r="W34" s="23"/>
      <c r="X34" s="152">
        <f t="shared" si="5"/>
        <v>1</v>
      </c>
      <c r="Y34" s="152">
        <v>11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8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3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91">
        <v>0</v>
      </c>
      <c r="BE34" s="44">
        <v>36613</v>
      </c>
      <c r="BF34" s="44"/>
      <c r="BG34" s="45"/>
      <c r="BH34" s="46" t="s">
        <v>220</v>
      </c>
      <c r="BI34" s="111">
        <v>5</v>
      </c>
      <c r="BJ34" s="112"/>
      <c r="BK34" s="112"/>
      <c r="BL34" s="112"/>
      <c r="BM34" s="112"/>
      <c r="BN34" s="111"/>
      <c r="BO34" s="112"/>
      <c r="BP34" s="112"/>
      <c r="BQ34" s="112"/>
      <c r="BR34" s="112"/>
      <c r="BS34" s="111"/>
      <c r="BT34" s="112"/>
      <c r="BU34" s="17">
        <v>5</v>
      </c>
      <c r="BV34" s="44">
        <v>41285</v>
      </c>
      <c r="BW34" s="44">
        <v>41484</v>
      </c>
      <c r="BX34" s="44">
        <v>41059</v>
      </c>
      <c r="BY34" s="44">
        <v>41606</v>
      </c>
      <c r="BZ34" s="17">
        <v>3</v>
      </c>
      <c r="CA34" s="48">
        <v>41760</v>
      </c>
      <c r="CB34" s="27" t="s">
        <v>276</v>
      </c>
      <c r="CC34" s="49" t="str">
        <f t="shared" si="0"/>
        <v>PRO A PRO  NORD CHALETTE SUR LOING</v>
      </c>
      <c r="CD34" s="26"/>
      <c r="CE34" s="26"/>
      <c r="CF34" s="26"/>
      <c r="CG34" s="50"/>
      <c r="CH34" s="26"/>
      <c r="CI34" s="18"/>
      <c r="CJ34" s="35" t="s">
        <v>270</v>
      </c>
      <c r="CK34" s="50"/>
      <c r="CL34" s="50"/>
      <c r="CM34" s="50"/>
      <c r="CN34" s="50"/>
      <c r="CO34" s="26"/>
      <c r="CP34" s="51" t="str">
        <f t="shared" si="1"/>
        <v>28</v>
      </c>
      <c r="CQ34" s="51" t="str">
        <f t="shared" si="2"/>
        <v>DT</v>
      </c>
      <c r="CR34" s="153" t="str">
        <f t="shared" si="3"/>
        <v>DT</v>
      </c>
      <c r="CS34" s="74">
        <v>0</v>
      </c>
      <c r="CT34" s="52">
        <v>0</v>
      </c>
      <c r="CU34" s="52">
        <v>8</v>
      </c>
      <c r="CV34" s="52">
        <v>8</v>
      </c>
      <c r="CW34" s="52">
        <v>0</v>
      </c>
      <c r="CX34" s="52">
        <v>0</v>
      </c>
      <c r="CY34" s="52">
        <v>0</v>
      </c>
      <c r="CZ34" s="52">
        <v>0</v>
      </c>
      <c r="DA34" s="52">
        <v>0</v>
      </c>
      <c r="DB34" s="53">
        <v>0</v>
      </c>
      <c r="DC34" s="53">
        <v>0</v>
      </c>
      <c r="DD34" s="53">
        <v>0</v>
      </c>
      <c r="DE34" s="53">
        <v>0</v>
      </c>
      <c r="DF34" s="54">
        <f t="shared" si="7"/>
        <v>16</v>
      </c>
    </row>
    <row r="35" spans="1:110" s="5" customFormat="1" x14ac:dyDescent="0.2">
      <c r="A35" s="24">
        <v>47286</v>
      </c>
      <c r="B35" s="16">
        <v>41792</v>
      </c>
      <c r="C35" s="171"/>
      <c r="D35" s="2" t="s">
        <v>198</v>
      </c>
      <c r="E35" s="10" t="s">
        <v>199</v>
      </c>
      <c r="F35" s="12"/>
      <c r="G35" s="297"/>
      <c r="H35" s="17">
        <v>1</v>
      </c>
      <c r="I35" s="2" t="s">
        <v>200</v>
      </c>
      <c r="J35" s="2" t="s">
        <v>201</v>
      </c>
      <c r="K35" s="6">
        <v>28160</v>
      </c>
      <c r="L35" s="20"/>
      <c r="M35" s="159"/>
      <c r="N35" s="160">
        <v>237470339</v>
      </c>
      <c r="O35" s="19" t="s">
        <v>0</v>
      </c>
      <c r="P35" s="20" t="s">
        <v>202</v>
      </c>
      <c r="Q35" s="21">
        <v>46665</v>
      </c>
      <c r="R35" s="154" t="s">
        <v>357</v>
      </c>
      <c r="S35" s="12" t="s">
        <v>8</v>
      </c>
      <c r="T35" s="177" t="s">
        <v>318</v>
      </c>
      <c r="U35" s="35"/>
      <c r="V35" s="3"/>
      <c r="W35" s="23"/>
      <c r="X35" s="152">
        <f t="shared" si="5"/>
        <v>1</v>
      </c>
      <c r="Y35" s="152">
        <v>8</v>
      </c>
      <c r="Z35" s="12">
        <v>0</v>
      </c>
      <c r="AA35" s="12">
        <v>0</v>
      </c>
      <c r="AB35" s="12">
        <v>0</v>
      </c>
      <c r="AC35" s="12">
        <v>0</v>
      </c>
      <c r="AD35" s="12">
        <v>2</v>
      </c>
      <c r="AE35" s="12">
        <v>0</v>
      </c>
      <c r="AF35" s="12">
        <v>0</v>
      </c>
      <c r="AG35" s="12">
        <v>6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91">
        <v>0</v>
      </c>
      <c r="BE35" s="44">
        <v>35487</v>
      </c>
      <c r="BF35" s="44"/>
      <c r="BG35" s="45"/>
      <c r="BH35" s="46" t="s">
        <v>220</v>
      </c>
      <c r="BI35" s="111">
        <v>10</v>
      </c>
      <c r="BJ35" s="112"/>
      <c r="BK35" s="112"/>
      <c r="BL35" s="112"/>
      <c r="BM35" s="112"/>
      <c r="BN35" s="111"/>
      <c r="BO35" s="112"/>
      <c r="BP35" s="112"/>
      <c r="BQ35" s="112"/>
      <c r="BR35" s="112"/>
      <c r="BS35" s="111"/>
      <c r="BT35" s="112"/>
      <c r="BU35" s="11">
        <v>10</v>
      </c>
      <c r="BV35" s="44">
        <v>41590</v>
      </c>
      <c r="BW35" s="16">
        <v>41792</v>
      </c>
      <c r="BX35" s="44">
        <v>41347</v>
      </c>
      <c r="BY35" s="44">
        <v>41617</v>
      </c>
      <c r="BZ35" s="17">
        <v>4</v>
      </c>
      <c r="CA35" s="55">
        <v>41944</v>
      </c>
      <c r="CB35" s="27" t="s">
        <v>279</v>
      </c>
      <c r="CC35" s="49" t="str">
        <f t="shared" si="0"/>
        <v>PRO A PRO  NORD CHALETTE SUR LOING</v>
      </c>
      <c r="CD35" s="50"/>
      <c r="CE35" s="26"/>
      <c r="CF35" s="26"/>
      <c r="CG35" s="50"/>
      <c r="CH35" s="26"/>
      <c r="CI35" s="18"/>
      <c r="CJ35" s="35" t="s">
        <v>270</v>
      </c>
      <c r="CK35" s="50"/>
      <c r="CL35" s="50"/>
      <c r="CM35" s="50"/>
      <c r="CN35" s="50"/>
      <c r="CO35" s="50"/>
      <c r="CP35" s="51" t="str">
        <f t="shared" si="1"/>
        <v>28</v>
      </c>
      <c r="CQ35" s="51" t="str">
        <f t="shared" si="2"/>
        <v>DT</v>
      </c>
      <c r="CR35" s="153" t="str">
        <f t="shared" si="3"/>
        <v>DT</v>
      </c>
      <c r="CS35" s="74">
        <v>0</v>
      </c>
      <c r="CT35" s="52">
        <v>0</v>
      </c>
      <c r="CU35" s="52">
        <v>14</v>
      </c>
      <c r="CV35" s="52">
        <v>0</v>
      </c>
      <c r="CW35" s="52">
        <v>0</v>
      </c>
      <c r="CX35" s="52">
        <v>0</v>
      </c>
      <c r="CY35" s="52">
        <v>0</v>
      </c>
      <c r="CZ35" s="52">
        <v>0</v>
      </c>
      <c r="DA35" s="52">
        <v>0</v>
      </c>
      <c r="DB35" s="53">
        <v>0</v>
      </c>
      <c r="DC35" s="53">
        <v>0</v>
      </c>
      <c r="DD35" s="53">
        <v>0</v>
      </c>
      <c r="DE35" s="53">
        <v>0</v>
      </c>
      <c r="DF35" s="54">
        <f t="shared" si="7"/>
        <v>14</v>
      </c>
    </row>
    <row r="36" spans="1:110" s="5" customFormat="1" x14ac:dyDescent="0.2">
      <c r="A36" s="24">
        <v>49177</v>
      </c>
      <c r="B36" s="16">
        <v>41526</v>
      </c>
      <c r="C36" s="171"/>
      <c r="D36" s="2" t="s">
        <v>203</v>
      </c>
      <c r="E36" s="10" t="s">
        <v>204</v>
      </c>
      <c r="F36" s="12"/>
      <c r="G36" s="297"/>
      <c r="H36" s="17"/>
      <c r="I36" s="2"/>
      <c r="J36" s="2" t="s">
        <v>205</v>
      </c>
      <c r="K36" s="6">
        <v>28170</v>
      </c>
      <c r="L36" s="20"/>
      <c r="M36" s="159">
        <v>50773596700014</v>
      </c>
      <c r="N36" s="160">
        <v>237510540</v>
      </c>
      <c r="O36" s="19" t="s">
        <v>16</v>
      </c>
      <c r="P36" s="20" t="s">
        <v>206</v>
      </c>
      <c r="Q36" s="21">
        <v>56859</v>
      </c>
      <c r="R36" s="154" t="s">
        <v>171</v>
      </c>
      <c r="S36" s="12" t="s">
        <v>14</v>
      </c>
      <c r="T36" s="177" t="s">
        <v>325</v>
      </c>
      <c r="U36" s="22"/>
      <c r="V36" s="3"/>
      <c r="W36" s="23"/>
      <c r="X36" s="152">
        <f t="shared" si="5"/>
        <v>1</v>
      </c>
      <c r="Y36" s="152">
        <v>2</v>
      </c>
      <c r="Z36" s="12">
        <v>2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91">
        <v>0</v>
      </c>
      <c r="BE36" s="44">
        <v>37785</v>
      </c>
      <c r="BF36" s="44"/>
      <c r="BG36" s="45"/>
      <c r="BH36" s="46" t="s">
        <v>221</v>
      </c>
      <c r="BI36" s="111"/>
      <c r="BJ36" s="112"/>
      <c r="BK36" s="112"/>
      <c r="BL36" s="112"/>
      <c r="BM36" s="112"/>
      <c r="BN36" s="111"/>
      <c r="BO36" s="112"/>
      <c r="BP36" s="112"/>
      <c r="BQ36" s="112"/>
      <c r="BR36" s="112"/>
      <c r="BS36" s="111">
        <v>2</v>
      </c>
      <c r="BT36" s="112"/>
      <c r="BU36" s="11">
        <v>2</v>
      </c>
      <c r="BV36" s="44">
        <v>41380</v>
      </c>
      <c r="BW36" s="44">
        <v>41597</v>
      </c>
      <c r="BX36" s="44">
        <v>41380</v>
      </c>
      <c r="BY36" s="44">
        <v>41045</v>
      </c>
      <c r="BZ36" s="17">
        <v>2</v>
      </c>
      <c r="CA36" s="48">
        <v>41760</v>
      </c>
      <c r="CB36" s="32" t="s">
        <v>287</v>
      </c>
      <c r="CC36" s="49" t="str">
        <f t="shared" si="0"/>
        <v>SMD</v>
      </c>
      <c r="CD36" s="26"/>
      <c r="CE36" s="26"/>
      <c r="CF36" s="26"/>
      <c r="CG36" s="50"/>
      <c r="CH36" s="26"/>
      <c r="CI36" s="18"/>
      <c r="CJ36" s="35" t="s">
        <v>270</v>
      </c>
      <c r="CK36" s="50"/>
      <c r="CL36" s="50"/>
      <c r="CM36" s="50"/>
      <c r="CN36" s="50"/>
      <c r="CO36" s="26"/>
      <c r="CP36" s="51" t="str">
        <f t="shared" si="1"/>
        <v>28</v>
      </c>
      <c r="CQ36" s="51" t="str">
        <f t="shared" si="2"/>
        <v>DT</v>
      </c>
      <c r="CR36" s="153" t="str">
        <f t="shared" si="3"/>
        <v>DT</v>
      </c>
      <c r="CS36" s="74">
        <v>0</v>
      </c>
      <c r="CT36" s="52">
        <v>0</v>
      </c>
      <c r="CU36" s="52">
        <v>0</v>
      </c>
      <c r="CV36" s="52">
        <v>0</v>
      </c>
      <c r="CW36" s="52">
        <v>0</v>
      </c>
      <c r="CX36" s="52">
        <v>0</v>
      </c>
      <c r="CY36" s="52">
        <v>0</v>
      </c>
      <c r="CZ36" s="52">
        <v>0</v>
      </c>
      <c r="DA36" s="52">
        <v>4</v>
      </c>
      <c r="DB36" s="53">
        <v>0</v>
      </c>
      <c r="DC36" s="53">
        <v>0</v>
      </c>
      <c r="DD36" s="53">
        <v>0</v>
      </c>
      <c r="DE36" s="53">
        <v>0</v>
      </c>
      <c r="DF36" s="54">
        <f t="shared" si="7"/>
        <v>4</v>
      </c>
    </row>
    <row r="37" spans="1:110" s="5" customFormat="1" x14ac:dyDescent="0.2">
      <c r="A37" s="3"/>
      <c r="B37" s="44"/>
      <c r="C37" s="171"/>
      <c r="D37" s="158"/>
      <c r="E37" s="2"/>
      <c r="F37" s="4"/>
      <c r="G37" s="4"/>
      <c r="H37" s="4"/>
      <c r="I37" s="2"/>
      <c r="J37" s="165"/>
      <c r="K37" s="23"/>
      <c r="L37" s="38"/>
      <c r="M37" s="38"/>
      <c r="N37" s="160"/>
      <c r="O37" s="38"/>
      <c r="P37" s="38"/>
      <c r="Q37" s="21"/>
      <c r="R37" s="36"/>
      <c r="S37" s="23"/>
      <c r="T37" s="40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>
        <v>0</v>
      </c>
      <c r="BB37" s="12">
        <v>0</v>
      </c>
      <c r="BC37" s="12">
        <v>0</v>
      </c>
      <c r="BD37" s="91">
        <v>0</v>
      </c>
      <c r="BE37" s="44"/>
      <c r="BF37" s="44"/>
      <c r="BG37" s="45"/>
      <c r="BH37" s="46"/>
      <c r="BI37" s="111"/>
      <c r="BJ37" s="112"/>
      <c r="BK37" s="112"/>
      <c r="BL37" s="112"/>
      <c r="BM37" s="112"/>
      <c r="BN37" s="111"/>
      <c r="BO37" s="112"/>
      <c r="BP37" s="112"/>
      <c r="BQ37" s="112"/>
      <c r="BR37" s="112"/>
      <c r="BS37" s="111"/>
      <c r="BT37" s="112"/>
      <c r="BU37" s="17"/>
      <c r="BV37" s="44"/>
      <c r="BW37" s="44"/>
      <c r="BX37" s="44"/>
      <c r="BY37" s="44"/>
      <c r="BZ37" s="17"/>
      <c r="CA37" s="55"/>
      <c r="CB37" s="27"/>
      <c r="CC37" s="49"/>
      <c r="CD37" s="26"/>
      <c r="CE37" s="26"/>
      <c r="CF37" s="26"/>
      <c r="CG37" s="50"/>
      <c r="CH37" s="26"/>
      <c r="CI37" s="18"/>
      <c r="CJ37" s="35"/>
      <c r="CK37" s="50"/>
      <c r="CL37" s="50"/>
      <c r="CM37" s="50"/>
      <c r="CN37" s="50"/>
      <c r="CO37" s="26"/>
      <c r="CP37" s="51"/>
      <c r="CQ37" s="51"/>
      <c r="CR37" s="153"/>
      <c r="CS37" s="74"/>
      <c r="CT37" s="52"/>
      <c r="CU37" s="52"/>
      <c r="CV37" s="52"/>
      <c r="CW37" s="52"/>
      <c r="CX37" s="52"/>
      <c r="CY37" s="52"/>
      <c r="CZ37" s="52"/>
      <c r="DA37" s="52"/>
      <c r="DB37" s="53"/>
      <c r="DC37" s="53"/>
      <c r="DD37" s="53"/>
      <c r="DE37" s="53"/>
      <c r="DF37" s="75"/>
    </row>
    <row r="38" spans="1:110" s="5" customFormat="1" x14ac:dyDescent="0.2">
      <c r="A38" s="3"/>
      <c r="B38" s="44"/>
      <c r="C38" s="171"/>
      <c r="D38" s="158"/>
      <c r="E38" s="2"/>
      <c r="F38" s="4"/>
      <c r="G38" s="4"/>
      <c r="H38" s="4"/>
      <c r="I38" s="2"/>
      <c r="J38" s="165"/>
      <c r="K38" s="23"/>
      <c r="L38" s="38"/>
      <c r="M38" s="38"/>
      <c r="N38" s="160"/>
      <c r="O38" s="38"/>
      <c r="P38" s="38"/>
      <c r="Q38" s="21"/>
      <c r="R38" s="36"/>
      <c r="S38" s="23"/>
      <c r="T38" s="40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>
        <v>0</v>
      </c>
      <c r="BB38" s="12">
        <v>0</v>
      </c>
      <c r="BC38" s="12">
        <v>0</v>
      </c>
      <c r="BD38" s="91">
        <v>0</v>
      </c>
      <c r="BE38" s="44"/>
      <c r="BF38" s="44"/>
      <c r="BG38" s="45"/>
      <c r="BH38" s="56"/>
      <c r="BI38" s="113"/>
      <c r="BJ38" s="114"/>
      <c r="BK38" s="114"/>
      <c r="BL38" s="114"/>
      <c r="BM38" s="114"/>
      <c r="BN38" s="113"/>
      <c r="BO38" s="114"/>
      <c r="BP38" s="114"/>
      <c r="BQ38" s="114"/>
      <c r="BR38" s="114"/>
      <c r="BS38" s="111"/>
      <c r="BT38" s="114"/>
      <c r="BU38" s="17"/>
      <c r="BV38" s="44"/>
      <c r="BW38" s="16"/>
      <c r="BX38" s="44"/>
      <c r="BY38" s="44"/>
      <c r="BZ38" s="17"/>
      <c r="CA38" s="55"/>
      <c r="CB38" s="27"/>
      <c r="CC38" s="49"/>
      <c r="CD38" s="26"/>
      <c r="CE38" s="26"/>
      <c r="CF38" s="26"/>
      <c r="CG38" s="50"/>
      <c r="CH38" s="26"/>
      <c r="CI38" s="18"/>
      <c r="CJ38" s="35"/>
      <c r="CK38" s="50"/>
      <c r="CL38" s="50"/>
      <c r="CM38" s="50"/>
      <c r="CN38" s="50"/>
      <c r="CO38" s="26"/>
      <c r="CP38" s="51"/>
      <c r="CQ38" s="51"/>
      <c r="CR38" s="153"/>
      <c r="CS38" s="74"/>
      <c r="CT38" s="52"/>
      <c r="CU38" s="52"/>
      <c r="CV38" s="52"/>
      <c r="CW38" s="52"/>
      <c r="CX38" s="52"/>
      <c r="CY38" s="52"/>
      <c r="CZ38" s="52"/>
      <c r="DA38" s="52"/>
      <c r="DB38" s="53"/>
      <c r="DC38" s="53"/>
      <c r="DD38" s="53"/>
      <c r="DE38" s="53"/>
      <c r="DF38" s="75"/>
    </row>
    <row r="39" spans="1:110" s="5" customFormat="1" x14ac:dyDescent="0.2">
      <c r="A39" s="3"/>
      <c r="B39" s="44"/>
      <c r="C39" s="171"/>
      <c r="D39" s="158"/>
      <c r="E39" s="2"/>
      <c r="F39" s="4"/>
      <c r="G39" s="4"/>
      <c r="H39" s="4"/>
      <c r="I39" s="2"/>
      <c r="J39" s="165"/>
      <c r="K39" s="23"/>
      <c r="L39" s="38"/>
      <c r="M39" s="38"/>
      <c r="N39" s="160"/>
      <c r="O39" s="38"/>
      <c r="P39" s="38"/>
      <c r="Q39" s="21"/>
      <c r="R39" s="36"/>
      <c r="S39" s="23"/>
      <c r="T39" s="40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>
        <v>0</v>
      </c>
      <c r="BB39" s="12">
        <v>0</v>
      </c>
      <c r="BC39" s="12">
        <v>0</v>
      </c>
      <c r="BD39" s="91">
        <v>0</v>
      </c>
      <c r="BE39" s="44"/>
      <c r="BF39" s="44"/>
      <c r="BG39" s="45"/>
      <c r="BH39" s="46"/>
      <c r="BI39" s="111"/>
      <c r="BJ39" s="112"/>
      <c r="BK39" s="112"/>
      <c r="BL39" s="112"/>
      <c r="BM39" s="112"/>
      <c r="BN39" s="111"/>
      <c r="BO39" s="112"/>
      <c r="BP39" s="112"/>
      <c r="BQ39" s="112"/>
      <c r="BR39" s="112"/>
      <c r="BS39" s="111"/>
      <c r="BT39" s="112"/>
      <c r="BU39" s="17"/>
      <c r="BV39" s="44"/>
      <c r="BW39" s="44"/>
      <c r="BX39" s="44"/>
      <c r="BY39" s="44"/>
      <c r="BZ39" s="17"/>
      <c r="CA39" s="55"/>
      <c r="CB39" s="27"/>
      <c r="CC39" s="49"/>
      <c r="CD39" s="26"/>
      <c r="CE39" s="26"/>
      <c r="CF39" s="26"/>
      <c r="CG39" s="50"/>
      <c r="CH39" s="26"/>
      <c r="CI39" s="18"/>
      <c r="CJ39" s="35"/>
      <c r="CK39" s="50"/>
      <c r="CL39" s="50"/>
      <c r="CM39" s="50"/>
      <c r="CN39" s="50"/>
      <c r="CO39" s="26"/>
      <c r="CP39" s="51"/>
      <c r="CQ39" s="51"/>
      <c r="CR39" s="153"/>
      <c r="CS39" s="74"/>
      <c r="CT39" s="52"/>
      <c r="CU39" s="52"/>
      <c r="CV39" s="52"/>
      <c r="CW39" s="52"/>
      <c r="CX39" s="52"/>
      <c r="CY39" s="52"/>
      <c r="CZ39" s="52"/>
      <c r="DA39" s="52"/>
      <c r="DB39" s="53"/>
      <c r="DC39" s="53"/>
      <c r="DD39" s="53"/>
      <c r="DE39" s="53"/>
      <c r="DF39" s="75"/>
    </row>
    <row r="40" spans="1:110" s="5" customFormat="1" x14ac:dyDescent="0.2">
      <c r="A40" s="71"/>
      <c r="B40" s="44"/>
      <c r="C40" s="171"/>
      <c r="D40" s="158"/>
      <c r="E40" s="2"/>
      <c r="F40" s="4"/>
      <c r="G40" s="4"/>
      <c r="H40" s="4"/>
      <c r="I40" s="2"/>
      <c r="J40" s="165"/>
      <c r="K40" s="23"/>
      <c r="L40" s="38"/>
      <c r="M40" s="38"/>
      <c r="N40" s="160"/>
      <c r="O40" s="38"/>
      <c r="P40" s="38"/>
      <c r="Q40" s="21"/>
      <c r="R40" s="36"/>
      <c r="S40" s="23"/>
      <c r="T40" s="40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>
        <v>0</v>
      </c>
      <c r="BB40" s="12">
        <v>0</v>
      </c>
      <c r="BC40" s="12">
        <v>0</v>
      </c>
      <c r="BD40" s="91">
        <v>0</v>
      </c>
      <c r="BE40" s="58"/>
      <c r="BF40" s="59"/>
      <c r="BG40" s="42"/>
      <c r="BH40" s="56"/>
      <c r="BI40" s="115"/>
      <c r="BJ40" s="51"/>
      <c r="BK40" s="115"/>
      <c r="BL40" s="51"/>
      <c r="BM40" s="51"/>
      <c r="BN40" s="115"/>
      <c r="BO40" s="51"/>
      <c r="BP40" s="51"/>
      <c r="BQ40" s="51"/>
      <c r="BR40" s="51"/>
      <c r="BS40" s="115"/>
      <c r="BT40" s="51"/>
      <c r="BU40" s="33"/>
      <c r="BV40" s="58"/>
      <c r="BW40" s="16"/>
      <c r="BX40" s="60"/>
      <c r="BY40" s="58"/>
      <c r="BZ40" s="33"/>
      <c r="CA40" s="48"/>
      <c r="CB40" s="27"/>
      <c r="CC40" s="49"/>
      <c r="CD40" s="42"/>
      <c r="CE40" s="42"/>
      <c r="CF40" s="42"/>
      <c r="CG40" s="50"/>
      <c r="CH40" s="33"/>
      <c r="CI40" s="33"/>
      <c r="CJ40" s="35"/>
      <c r="CK40" s="33"/>
      <c r="CL40" s="33"/>
      <c r="CM40" s="33"/>
      <c r="CN40" s="33"/>
      <c r="CO40" s="33"/>
      <c r="CP40" s="51"/>
      <c r="CQ40" s="51"/>
      <c r="CR40" s="153"/>
      <c r="CS40" s="74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74"/>
    </row>
    <row r="41" spans="1:110" s="5" customFormat="1" x14ac:dyDescent="0.2">
      <c r="A41" s="8"/>
      <c r="B41" s="44"/>
      <c r="C41" s="171"/>
      <c r="D41" s="158"/>
      <c r="E41" s="2"/>
      <c r="F41" s="4"/>
      <c r="G41" s="4"/>
      <c r="H41" s="4"/>
      <c r="I41" s="2"/>
      <c r="J41" s="165"/>
      <c r="K41" s="23"/>
      <c r="L41" s="38"/>
      <c r="M41" s="38"/>
      <c r="N41" s="160"/>
      <c r="O41" s="38"/>
      <c r="P41" s="38"/>
      <c r="Q41" s="21"/>
      <c r="R41" s="36"/>
      <c r="S41" s="23"/>
      <c r="T41" s="40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>
        <v>0</v>
      </c>
      <c r="BB41" s="12">
        <v>0</v>
      </c>
      <c r="BC41" s="12">
        <v>0</v>
      </c>
      <c r="BD41" s="91">
        <v>0</v>
      </c>
      <c r="BE41" s="44"/>
      <c r="BF41" s="44"/>
      <c r="BG41" s="45"/>
      <c r="BH41" s="56"/>
      <c r="BI41" s="113"/>
      <c r="BJ41" s="114"/>
      <c r="BK41" s="114"/>
      <c r="BL41" s="113"/>
      <c r="BM41" s="114"/>
      <c r="BN41" s="113"/>
      <c r="BO41" s="114"/>
      <c r="BP41" s="114"/>
      <c r="BQ41" s="114"/>
      <c r="BR41" s="114"/>
      <c r="BS41" s="113"/>
      <c r="BT41" s="114"/>
      <c r="BU41" s="17"/>
      <c r="BV41" s="44"/>
      <c r="BW41" s="44"/>
      <c r="BX41" s="44"/>
      <c r="BY41" s="44"/>
      <c r="BZ41" s="17"/>
      <c r="CA41" s="55"/>
      <c r="CB41" s="27"/>
      <c r="CC41" s="49"/>
      <c r="CD41" s="26"/>
      <c r="CE41" s="26"/>
      <c r="CF41" s="26"/>
      <c r="CG41" s="50"/>
      <c r="CH41" s="26"/>
      <c r="CI41" s="18"/>
      <c r="CJ41" s="35"/>
      <c r="CK41" s="50"/>
      <c r="CL41" s="50"/>
      <c r="CM41" s="50"/>
      <c r="CN41" s="50"/>
      <c r="CO41" s="26"/>
      <c r="CP41" s="51"/>
      <c r="CQ41" s="51"/>
      <c r="CR41" s="153"/>
      <c r="CS41" s="74"/>
      <c r="CT41" s="52"/>
      <c r="CU41" s="52"/>
      <c r="CV41" s="52"/>
      <c r="CW41" s="52"/>
      <c r="CX41" s="52"/>
      <c r="CY41" s="52"/>
      <c r="CZ41" s="52"/>
      <c r="DA41" s="52"/>
      <c r="DB41" s="53"/>
      <c r="DC41" s="53"/>
      <c r="DD41" s="53"/>
      <c r="DE41" s="53"/>
      <c r="DF41" s="75"/>
    </row>
    <row r="42" spans="1:110" s="5" customFormat="1" x14ac:dyDescent="0.2">
      <c r="A42" s="3"/>
      <c r="B42" s="44"/>
      <c r="C42" s="171"/>
      <c r="D42" s="158"/>
      <c r="E42" s="2"/>
      <c r="F42" s="4"/>
      <c r="G42" s="4"/>
      <c r="H42" s="4"/>
      <c r="I42" s="2"/>
      <c r="J42" s="165"/>
      <c r="K42" s="23"/>
      <c r="L42" s="38"/>
      <c r="M42" s="38"/>
      <c r="N42" s="160"/>
      <c r="O42" s="38"/>
      <c r="P42" s="38"/>
      <c r="Q42" s="21"/>
      <c r="R42" s="36"/>
      <c r="S42" s="23"/>
      <c r="T42" s="40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>
        <v>0</v>
      </c>
      <c r="BB42" s="12">
        <v>0</v>
      </c>
      <c r="BC42" s="12">
        <v>0</v>
      </c>
      <c r="BD42" s="91">
        <v>0</v>
      </c>
      <c r="BE42" s="44"/>
      <c r="BF42" s="44"/>
      <c r="BG42" s="45"/>
      <c r="BH42" s="46"/>
      <c r="BI42" s="111"/>
      <c r="BJ42" s="112"/>
      <c r="BK42" s="112"/>
      <c r="BL42" s="112"/>
      <c r="BM42" s="112"/>
      <c r="BN42" s="111"/>
      <c r="BO42" s="112"/>
      <c r="BP42" s="112"/>
      <c r="BQ42" s="112"/>
      <c r="BR42" s="112"/>
      <c r="BS42" s="111"/>
      <c r="BT42" s="114"/>
      <c r="BU42" s="17"/>
      <c r="BV42" s="44"/>
      <c r="BW42" s="16"/>
      <c r="BX42" s="44"/>
      <c r="BY42" s="44"/>
      <c r="BZ42" s="17"/>
      <c r="CA42" s="48"/>
      <c r="CB42" s="27"/>
      <c r="CC42" s="49"/>
      <c r="CD42" s="26"/>
      <c r="CE42" s="26"/>
      <c r="CF42" s="26"/>
      <c r="CG42" s="50"/>
      <c r="CH42" s="26"/>
      <c r="CI42" s="18"/>
      <c r="CJ42" s="35"/>
      <c r="CK42" s="50"/>
      <c r="CL42" s="50"/>
      <c r="CM42" s="50"/>
      <c r="CN42" s="50"/>
      <c r="CO42" s="26"/>
      <c r="CP42" s="51"/>
      <c r="CQ42" s="51"/>
      <c r="CR42" s="153"/>
      <c r="CS42" s="74"/>
      <c r="CT42" s="52"/>
      <c r="CU42" s="52"/>
      <c r="CV42" s="52"/>
      <c r="CW42" s="52"/>
      <c r="CX42" s="52"/>
      <c r="CY42" s="52"/>
      <c r="CZ42" s="52"/>
      <c r="DA42" s="52"/>
      <c r="DB42" s="53"/>
      <c r="DC42" s="53"/>
      <c r="DD42" s="53"/>
      <c r="DE42" s="53"/>
      <c r="DF42" s="75"/>
    </row>
    <row r="43" spans="1:110" s="5" customFormat="1" x14ac:dyDescent="0.2">
      <c r="A43" s="3"/>
      <c r="B43" s="44"/>
      <c r="C43" s="171"/>
      <c r="D43" s="158"/>
      <c r="E43" s="2"/>
      <c r="F43" s="4"/>
      <c r="G43" s="4"/>
      <c r="H43" s="4"/>
      <c r="I43" s="2"/>
      <c r="J43" s="165"/>
      <c r="K43" s="23"/>
      <c r="L43" s="38"/>
      <c r="M43" s="38"/>
      <c r="N43" s="160"/>
      <c r="O43" s="38"/>
      <c r="P43" s="38"/>
      <c r="Q43" s="21"/>
      <c r="R43" s="36"/>
      <c r="S43" s="23"/>
      <c r="T43" s="40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>
        <v>0</v>
      </c>
      <c r="BB43" s="12">
        <v>0</v>
      </c>
      <c r="BC43" s="12">
        <v>0</v>
      </c>
      <c r="BD43" s="91">
        <v>0</v>
      </c>
      <c r="BE43" s="44"/>
      <c r="BF43" s="44"/>
      <c r="BG43" s="45"/>
      <c r="BH43" s="46"/>
      <c r="BI43" s="111"/>
      <c r="BJ43" s="112"/>
      <c r="BK43" s="112"/>
      <c r="BL43" s="112"/>
      <c r="BM43" s="112"/>
      <c r="BN43" s="111"/>
      <c r="BO43" s="112"/>
      <c r="BP43" s="112"/>
      <c r="BQ43" s="112"/>
      <c r="BR43" s="112"/>
      <c r="BS43" s="111"/>
      <c r="BT43" s="112"/>
      <c r="BU43" s="17"/>
      <c r="BV43" s="44"/>
      <c r="BW43" s="44"/>
      <c r="BX43" s="44"/>
      <c r="BY43" s="44"/>
      <c r="BZ43" s="17"/>
      <c r="CA43" s="55"/>
      <c r="CB43" s="27"/>
      <c r="CC43" s="49"/>
      <c r="CD43" s="26"/>
      <c r="CE43" s="26"/>
      <c r="CF43" s="26"/>
      <c r="CG43" s="50"/>
      <c r="CH43" s="26"/>
      <c r="CI43" s="18"/>
      <c r="CJ43" s="35"/>
      <c r="CK43" s="50"/>
      <c r="CL43" s="50"/>
      <c r="CM43" s="50"/>
      <c r="CN43" s="50"/>
      <c r="CO43" s="26"/>
      <c r="CP43" s="51"/>
      <c r="CQ43" s="51"/>
      <c r="CR43" s="153"/>
      <c r="CS43" s="74"/>
      <c r="CT43" s="52"/>
      <c r="CU43" s="52"/>
      <c r="CV43" s="52"/>
      <c r="CW43" s="52"/>
      <c r="CX43" s="52"/>
      <c r="CY43" s="52"/>
      <c r="CZ43" s="52"/>
      <c r="DA43" s="52"/>
      <c r="DB43" s="53"/>
      <c r="DC43" s="53"/>
      <c r="DD43" s="53"/>
      <c r="DE43" s="53"/>
      <c r="DF43" s="75"/>
    </row>
    <row r="44" spans="1:110" s="5" customFormat="1" x14ac:dyDescent="0.2">
      <c r="A44" s="3"/>
      <c r="B44" s="44"/>
      <c r="C44" s="171"/>
      <c r="D44" s="158"/>
      <c r="E44" s="2"/>
      <c r="F44" s="4"/>
      <c r="G44" s="4"/>
      <c r="H44" s="4"/>
      <c r="I44" s="2"/>
      <c r="J44" s="165"/>
      <c r="K44" s="23"/>
      <c r="L44" s="38"/>
      <c r="M44" s="38"/>
      <c r="N44" s="160"/>
      <c r="O44" s="38"/>
      <c r="P44" s="38"/>
      <c r="Q44" s="21"/>
      <c r="R44" s="36"/>
      <c r="S44" s="23"/>
      <c r="T44" s="40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>
        <v>0</v>
      </c>
      <c r="BB44" s="12">
        <v>0</v>
      </c>
      <c r="BC44" s="12">
        <v>0</v>
      </c>
      <c r="BD44" s="91">
        <v>0</v>
      </c>
      <c r="BE44" s="44"/>
      <c r="BF44" s="44"/>
      <c r="BG44" s="45"/>
      <c r="BH44" s="46"/>
      <c r="BI44" s="111"/>
      <c r="BJ44" s="112"/>
      <c r="BK44" s="112"/>
      <c r="BL44" s="112"/>
      <c r="BM44" s="112"/>
      <c r="BN44" s="111"/>
      <c r="BO44" s="112"/>
      <c r="BP44" s="112"/>
      <c r="BQ44" s="112"/>
      <c r="BR44" s="112"/>
      <c r="BS44" s="111"/>
      <c r="BT44" s="114"/>
      <c r="BU44" s="17"/>
      <c r="BV44" s="44"/>
      <c r="BW44" s="16"/>
      <c r="BX44" s="44"/>
      <c r="BY44" s="44"/>
      <c r="BZ44" s="17"/>
      <c r="CA44" s="55"/>
      <c r="CB44" s="27"/>
      <c r="CC44" s="49"/>
      <c r="CD44" s="26"/>
      <c r="CE44" s="26"/>
      <c r="CF44" s="26"/>
      <c r="CG44" s="50"/>
      <c r="CH44" s="26"/>
      <c r="CI44" s="18"/>
      <c r="CJ44" s="35"/>
      <c r="CK44" s="50"/>
      <c r="CL44" s="50"/>
      <c r="CM44" s="50"/>
      <c r="CN44" s="50"/>
      <c r="CO44" s="26"/>
      <c r="CP44" s="51"/>
      <c r="CQ44" s="51"/>
      <c r="CR44" s="153"/>
      <c r="CS44" s="74"/>
      <c r="CT44" s="52"/>
      <c r="CU44" s="52"/>
      <c r="CV44" s="52"/>
      <c r="CW44" s="52"/>
      <c r="CX44" s="52"/>
      <c r="CY44" s="52"/>
      <c r="CZ44" s="52"/>
      <c r="DA44" s="52"/>
      <c r="DB44" s="53"/>
      <c r="DC44" s="53"/>
      <c r="DD44" s="53"/>
      <c r="DE44" s="53"/>
      <c r="DF44" s="75"/>
    </row>
    <row r="45" spans="1:110" s="5" customFormat="1" x14ac:dyDescent="0.2">
      <c r="A45" s="3"/>
      <c r="B45" s="44"/>
      <c r="C45" s="171"/>
      <c r="D45" s="158"/>
      <c r="E45" s="2"/>
      <c r="F45" s="4"/>
      <c r="G45" s="4"/>
      <c r="H45" s="4"/>
      <c r="I45" s="2"/>
      <c r="J45" s="165"/>
      <c r="K45" s="23"/>
      <c r="L45" s="38"/>
      <c r="M45" s="38"/>
      <c r="N45" s="160"/>
      <c r="O45" s="38"/>
      <c r="P45" s="38"/>
      <c r="Q45" s="21"/>
      <c r="R45" s="36"/>
      <c r="S45" s="23"/>
      <c r="T45" s="4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>
        <v>0</v>
      </c>
      <c r="BB45" s="12">
        <v>0</v>
      </c>
      <c r="BC45" s="12">
        <v>0</v>
      </c>
      <c r="BD45" s="91">
        <v>0</v>
      </c>
      <c r="BE45" s="44"/>
      <c r="BF45" s="44"/>
      <c r="BG45" s="45"/>
      <c r="BH45" s="46"/>
      <c r="BI45" s="111"/>
      <c r="BJ45" s="112"/>
      <c r="BK45" s="112"/>
      <c r="BL45" s="112"/>
      <c r="BM45" s="112"/>
      <c r="BN45" s="111"/>
      <c r="BO45" s="112"/>
      <c r="BP45" s="112"/>
      <c r="BQ45" s="112"/>
      <c r="BR45" s="112"/>
      <c r="BS45" s="111"/>
      <c r="BT45" s="112"/>
      <c r="BU45" s="17"/>
      <c r="BV45" s="44"/>
      <c r="BW45" s="44"/>
      <c r="BX45" s="44"/>
      <c r="BY45" s="44"/>
      <c r="BZ45" s="17"/>
      <c r="CA45" s="55"/>
      <c r="CB45" s="27"/>
      <c r="CC45" s="49"/>
      <c r="CD45" s="26"/>
      <c r="CE45" s="26"/>
      <c r="CF45" s="26"/>
      <c r="CG45" s="50"/>
      <c r="CH45" s="26"/>
      <c r="CI45" s="18"/>
      <c r="CJ45" s="35"/>
      <c r="CK45" s="50"/>
      <c r="CL45" s="50"/>
      <c r="CM45" s="50"/>
      <c r="CN45" s="50"/>
      <c r="CO45" s="50"/>
      <c r="CP45" s="51"/>
      <c r="CQ45" s="51"/>
      <c r="CR45" s="153"/>
      <c r="CS45" s="74"/>
      <c r="CT45" s="52"/>
      <c r="CU45" s="52"/>
      <c r="CV45" s="52"/>
      <c r="CW45" s="52"/>
      <c r="CX45" s="52"/>
      <c r="CY45" s="52"/>
      <c r="CZ45" s="52"/>
      <c r="DA45" s="52"/>
      <c r="DB45" s="53"/>
      <c r="DC45" s="53"/>
      <c r="DD45" s="53"/>
      <c r="DE45" s="53"/>
      <c r="DF45" s="75"/>
    </row>
    <row r="46" spans="1:110" s="5" customFormat="1" x14ac:dyDescent="0.2">
      <c r="A46" s="3"/>
      <c r="B46" s="44"/>
      <c r="C46" s="171"/>
      <c r="D46" s="158"/>
      <c r="E46" s="2"/>
      <c r="F46" s="4"/>
      <c r="G46" s="4"/>
      <c r="H46" s="4"/>
      <c r="I46" s="2"/>
      <c r="J46" s="165"/>
      <c r="K46" s="23"/>
      <c r="L46" s="38"/>
      <c r="M46" s="38"/>
      <c r="N46" s="160"/>
      <c r="O46" s="38"/>
      <c r="P46" s="38"/>
      <c r="Q46" s="21"/>
      <c r="R46" s="36"/>
      <c r="S46" s="23"/>
      <c r="T46" s="4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>
        <v>0</v>
      </c>
      <c r="BB46" s="12">
        <v>0</v>
      </c>
      <c r="BC46" s="12">
        <v>0</v>
      </c>
      <c r="BD46" s="91">
        <v>0</v>
      </c>
      <c r="BE46" s="44"/>
      <c r="BF46" s="44"/>
      <c r="BG46" s="45"/>
      <c r="BH46" s="56"/>
      <c r="BI46" s="113"/>
      <c r="BJ46" s="114"/>
      <c r="BK46" s="114"/>
      <c r="BL46" s="114"/>
      <c r="BM46" s="114"/>
      <c r="BN46" s="113"/>
      <c r="BO46" s="114"/>
      <c r="BP46" s="114"/>
      <c r="BQ46" s="114"/>
      <c r="BR46" s="114"/>
      <c r="BS46" s="113"/>
      <c r="BT46" s="114"/>
      <c r="BU46" s="69"/>
      <c r="BV46" s="44"/>
      <c r="BW46" s="44"/>
      <c r="BX46" s="44"/>
      <c r="BY46" s="44"/>
      <c r="BZ46" s="17"/>
      <c r="CA46" s="55"/>
      <c r="CB46" s="32"/>
      <c r="CC46" s="49"/>
      <c r="CD46" s="26"/>
      <c r="CE46" s="26"/>
      <c r="CF46" s="26"/>
      <c r="CG46" s="50"/>
      <c r="CH46" s="26"/>
      <c r="CI46" s="18"/>
      <c r="CJ46" s="35"/>
      <c r="CK46" s="50"/>
      <c r="CL46" s="50"/>
      <c r="CM46" s="50"/>
      <c r="CN46" s="50"/>
      <c r="CO46" s="26"/>
      <c r="CP46" s="51"/>
      <c r="CQ46" s="51"/>
      <c r="CR46" s="153"/>
      <c r="CS46" s="74"/>
      <c r="CT46" s="52"/>
      <c r="CU46" s="52"/>
      <c r="CV46" s="52"/>
      <c r="CW46" s="52"/>
      <c r="CX46" s="52"/>
      <c r="CY46" s="52"/>
      <c r="CZ46" s="52"/>
      <c r="DA46" s="52"/>
      <c r="DB46" s="53"/>
      <c r="DC46" s="53"/>
      <c r="DD46" s="53"/>
      <c r="DE46" s="53"/>
      <c r="DF46" s="75"/>
    </row>
    <row r="47" spans="1:110" s="5" customFormat="1" x14ac:dyDescent="0.2">
      <c r="A47" s="3"/>
      <c r="B47" s="44"/>
      <c r="C47" s="171"/>
      <c r="D47" s="158"/>
      <c r="E47" s="2"/>
      <c r="F47" s="4"/>
      <c r="G47" s="4"/>
      <c r="H47" s="4"/>
      <c r="I47" s="2"/>
      <c r="J47" s="165"/>
      <c r="K47" s="23"/>
      <c r="L47" s="38"/>
      <c r="M47" s="38"/>
      <c r="N47" s="160"/>
      <c r="O47" s="38"/>
      <c r="P47" s="38"/>
      <c r="Q47" s="21"/>
      <c r="R47" s="36"/>
      <c r="S47" s="23"/>
      <c r="T47" s="4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21">
        <v>0</v>
      </c>
      <c r="BB47" s="21">
        <v>0</v>
      </c>
      <c r="BC47" s="21">
        <v>0</v>
      </c>
      <c r="BD47" s="170">
        <v>0</v>
      </c>
      <c r="BE47" s="44"/>
      <c r="BF47" s="44"/>
      <c r="BG47" s="64"/>
      <c r="BH47" s="56"/>
      <c r="BI47" s="113"/>
      <c r="BJ47" s="114"/>
      <c r="BK47" s="113"/>
      <c r="BL47" s="114"/>
      <c r="BM47" s="114"/>
      <c r="BN47" s="113"/>
      <c r="BO47" s="114"/>
      <c r="BP47" s="114"/>
      <c r="BQ47" s="114"/>
      <c r="BR47" s="114"/>
      <c r="BS47" s="113"/>
      <c r="BT47" s="114"/>
      <c r="BU47" s="17"/>
      <c r="BV47" s="44"/>
      <c r="BW47" s="44"/>
      <c r="BX47" s="44"/>
      <c r="BY47" s="44"/>
      <c r="BZ47" s="17"/>
      <c r="CA47" s="55"/>
      <c r="CB47" s="27"/>
      <c r="CC47" s="49"/>
      <c r="CD47" s="26"/>
      <c r="CE47" s="26"/>
      <c r="CF47" s="26"/>
      <c r="CG47" s="50"/>
      <c r="CH47" s="26"/>
      <c r="CI47" s="18"/>
      <c r="CJ47" s="35"/>
      <c r="CK47" s="50"/>
      <c r="CL47" s="50"/>
      <c r="CM47" s="50"/>
      <c r="CN47" s="50"/>
      <c r="CO47" s="26"/>
      <c r="CP47" s="51"/>
      <c r="CQ47" s="51"/>
      <c r="CR47" s="153"/>
      <c r="CS47" s="74"/>
      <c r="CT47" s="52"/>
      <c r="CU47" s="52"/>
      <c r="CV47" s="52"/>
      <c r="CW47" s="52"/>
      <c r="CX47" s="52"/>
      <c r="CY47" s="52"/>
      <c r="CZ47" s="52"/>
      <c r="DA47" s="52"/>
      <c r="DB47" s="53"/>
      <c r="DC47" s="53"/>
      <c r="DD47" s="53"/>
      <c r="DE47" s="53"/>
      <c r="DF47" s="75"/>
    </row>
    <row r="48" spans="1:110" s="5" customFormat="1" x14ac:dyDescent="0.2">
      <c r="A48" s="3"/>
      <c r="B48" s="44"/>
      <c r="C48" s="171"/>
      <c r="D48" s="158"/>
      <c r="E48" s="2"/>
      <c r="F48" s="4"/>
      <c r="G48" s="4"/>
      <c r="H48" s="4"/>
      <c r="I48" s="2"/>
      <c r="J48" s="165"/>
      <c r="K48" s="23"/>
      <c r="L48" s="38"/>
      <c r="M48" s="38"/>
      <c r="N48" s="160"/>
      <c r="O48" s="38"/>
      <c r="P48" s="38"/>
      <c r="Q48" s="21"/>
      <c r="R48" s="36"/>
      <c r="S48" s="23"/>
      <c r="T48" s="4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>
        <v>0</v>
      </c>
      <c r="BB48" s="12">
        <v>0</v>
      </c>
      <c r="BC48" s="12">
        <v>0</v>
      </c>
      <c r="BD48" s="91">
        <v>0</v>
      </c>
      <c r="BE48" s="44"/>
      <c r="BF48" s="44"/>
      <c r="BG48" s="45"/>
      <c r="BH48" s="46"/>
      <c r="BI48" s="111"/>
      <c r="BJ48" s="112"/>
      <c r="BK48" s="112"/>
      <c r="BL48" s="112"/>
      <c r="BM48" s="112"/>
      <c r="BN48" s="111"/>
      <c r="BO48" s="112"/>
      <c r="BP48" s="112"/>
      <c r="BQ48" s="112"/>
      <c r="BR48" s="112"/>
      <c r="BS48" s="111"/>
      <c r="BT48" s="112"/>
      <c r="BU48" s="17"/>
      <c r="BV48" s="64"/>
      <c r="BW48" s="44"/>
      <c r="BX48" s="44"/>
      <c r="BY48" s="44"/>
      <c r="BZ48" s="17"/>
      <c r="CA48" s="55"/>
      <c r="CB48" s="27"/>
      <c r="CC48" s="49"/>
      <c r="CD48" s="26"/>
      <c r="CE48" s="26"/>
      <c r="CF48" s="26"/>
      <c r="CG48" s="50"/>
      <c r="CH48" s="26"/>
      <c r="CI48" s="18"/>
      <c r="CJ48" s="35"/>
      <c r="CK48" s="50"/>
      <c r="CL48" s="50"/>
      <c r="CM48" s="50"/>
      <c r="CN48" s="50"/>
      <c r="CO48" s="26"/>
      <c r="CP48" s="51"/>
      <c r="CQ48" s="51"/>
      <c r="CR48" s="153"/>
      <c r="CS48" s="74"/>
      <c r="CT48" s="52"/>
      <c r="CU48" s="52"/>
      <c r="CV48" s="52"/>
      <c r="CW48" s="52"/>
      <c r="CX48" s="52"/>
      <c r="CY48" s="52"/>
      <c r="CZ48" s="52"/>
      <c r="DA48" s="52"/>
      <c r="DB48" s="53"/>
      <c r="DC48" s="53"/>
      <c r="DD48" s="53"/>
      <c r="DE48" s="53"/>
      <c r="DF48" s="54"/>
    </row>
    <row r="49" spans="1:110" s="5" customFormat="1" x14ac:dyDescent="0.2">
      <c r="A49" s="3"/>
      <c r="B49" s="44"/>
      <c r="C49" s="171"/>
      <c r="D49" s="158"/>
      <c r="E49" s="2"/>
      <c r="F49" s="4"/>
      <c r="G49" s="4"/>
      <c r="H49" s="4"/>
      <c r="I49" s="2"/>
      <c r="J49" s="165"/>
      <c r="K49" s="23"/>
      <c r="L49" s="38"/>
      <c r="M49" s="38"/>
      <c r="N49" s="160"/>
      <c r="O49" s="38"/>
      <c r="P49" s="38"/>
      <c r="Q49" s="21"/>
      <c r="R49" s="36"/>
      <c r="S49" s="23"/>
      <c r="T49" s="40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>
        <v>0</v>
      </c>
      <c r="BB49" s="12">
        <v>0</v>
      </c>
      <c r="BC49" s="12">
        <v>0</v>
      </c>
      <c r="BD49" s="91">
        <v>0</v>
      </c>
      <c r="BE49" s="44"/>
      <c r="BF49" s="44"/>
      <c r="BG49" s="18"/>
      <c r="BH49" s="56"/>
      <c r="BI49" s="113"/>
      <c r="BJ49" s="114"/>
      <c r="BK49" s="113"/>
      <c r="BL49" s="114"/>
      <c r="BM49" s="114"/>
      <c r="BN49" s="113"/>
      <c r="BO49" s="114"/>
      <c r="BP49" s="114"/>
      <c r="BQ49" s="114"/>
      <c r="BR49" s="114"/>
      <c r="BS49" s="113"/>
      <c r="BT49" s="114"/>
      <c r="BU49" s="11"/>
      <c r="BV49" s="44"/>
      <c r="BW49" s="16"/>
      <c r="BX49" s="44"/>
      <c r="BY49" s="44"/>
      <c r="BZ49" s="17"/>
      <c r="CA49" s="55"/>
      <c r="CB49" s="27"/>
      <c r="CC49" s="49"/>
      <c r="CD49" s="26"/>
      <c r="CE49" s="50"/>
      <c r="CF49" s="26"/>
      <c r="CG49" s="50"/>
      <c r="CH49" s="26"/>
      <c r="CI49" s="18"/>
      <c r="CJ49" s="35"/>
      <c r="CK49" s="50"/>
      <c r="CL49" s="50"/>
      <c r="CM49" s="50"/>
      <c r="CN49" s="50"/>
      <c r="CO49" s="50"/>
      <c r="CP49" s="51"/>
      <c r="CQ49" s="51"/>
      <c r="CR49" s="153"/>
      <c r="CS49" s="74"/>
      <c r="CT49" s="52"/>
      <c r="CU49" s="52"/>
      <c r="CV49" s="52"/>
      <c r="CW49" s="52"/>
      <c r="CX49" s="52"/>
      <c r="CY49" s="52"/>
      <c r="CZ49" s="52"/>
      <c r="DA49" s="52"/>
      <c r="DB49" s="53"/>
      <c r="DC49" s="53"/>
      <c r="DD49" s="53"/>
      <c r="DE49" s="53"/>
      <c r="DF49" s="54"/>
    </row>
    <row r="50" spans="1:110" s="5" customFormat="1" x14ac:dyDescent="0.2">
      <c r="A50" s="3"/>
      <c r="B50" s="44"/>
      <c r="C50" s="171"/>
      <c r="D50" s="158"/>
      <c r="E50" s="2"/>
      <c r="F50" s="4"/>
      <c r="G50" s="4"/>
      <c r="H50" s="4"/>
      <c r="I50" s="2"/>
      <c r="J50" s="165"/>
      <c r="K50" s="23"/>
      <c r="L50" s="38"/>
      <c r="M50" s="38"/>
      <c r="N50" s="160"/>
      <c r="O50" s="38"/>
      <c r="P50" s="38"/>
      <c r="Q50" s="21"/>
      <c r="R50" s="36"/>
      <c r="S50" s="23"/>
      <c r="T50" s="4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>
        <v>0</v>
      </c>
      <c r="BB50" s="12">
        <v>0</v>
      </c>
      <c r="BC50" s="12">
        <v>0</v>
      </c>
      <c r="BD50" s="91">
        <v>0</v>
      </c>
      <c r="BE50" s="44"/>
      <c r="BF50" s="44"/>
      <c r="BG50" s="45"/>
      <c r="BH50" s="56"/>
      <c r="BI50" s="113"/>
      <c r="BJ50" s="114"/>
      <c r="BK50" s="113"/>
      <c r="BL50" s="114"/>
      <c r="BM50" s="114"/>
      <c r="BN50" s="113"/>
      <c r="BO50" s="114"/>
      <c r="BP50" s="114"/>
      <c r="BQ50" s="114"/>
      <c r="BR50" s="114"/>
      <c r="BS50" s="113"/>
      <c r="BT50" s="114"/>
      <c r="BU50" s="17"/>
      <c r="BV50" s="44"/>
      <c r="BW50" s="44"/>
      <c r="BX50" s="44"/>
      <c r="BY50" s="44"/>
      <c r="BZ50" s="17"/>
      <c r="CA50" s="55"/>
      <c r="CB50" s="27"/>
      <c r="CC50" s="49"/>
      <c r="CD50" s="26"/>
      <c r="CE50" s="26"/>
      <c r="CF50" s="26"/>
      <c r="CG50" s="50"/>
      <c r="CH50" s="26"/>
      <c r="CI50" s="18"/>
      <c r="CJ50" s="35"/>
      <c r="CK50" s="50"/>
      <c r="CL50" s="50"/>
      <c r="CM50" s="50"/>
      <c r="CN50" s="50"/>
      <c r="CO50" s="26"/>
      <c r="CP50" s="51"/>
      <c r="CQ50" s="51"/>
      <c r="CR50" s="153"/>
      <c r="CS50" s="74"/>
      <c r="CT50" s="52"/>
      <c r="CU50" s="52"/>
      <c r="CV50" s="52"/>
      <c r="CW50" s="52"/>
      <c r="CX50" s="52"/>
      <c r="CY50" s="52"/>
      <c r="CZ50" s="52"/>
      <c r="DA50" s="52"/>
      <c r="DB50" s="53"/>
      <c r="DC50" s="53"/>
      <c r="DD50" s="53"/>
      <c r="DE50" s="53"/>
      <c r="DF50" s="54"/>
    </row>
    <row r="51" spans="1:110" s="5" customFormat="1" x14ac:dyDescent="0.2">
      <c r="A51" s="3"/>
      <c r="B51" s="44"/>
      <c r="C51" s="171"/>
      <c r="D51" s="158"/>
      <c r="E51" s="2"/>
      <c r="F51" s="4"/>
      <c r="G51" s="4"/>
      <c r="H51" s="4"/>
      <c r="I51" s="2"/>
      <c r="J51" s="165"/>
      <c r="K51" s="23"/>
      <c r="L51" s="38"/>
      <c r="M51" s="38"/>
      <c r="N51" s="160"/>
      <c r="O51" s="38"/>
      <c r="P51" s="38"/>
      <c r="Q51" s="21"/>
      <c r="R51" s="36"/>
      <c r="S51" s="23"/>
      <c r="T51" s="4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>
        <v>0</v>
      </c>
      <c r="BB51" s="12">
        <v>0</v>
      </c>
      <c r="BC51" s="12">
        <v>0</v>
      </c>
      <c r="BD51" s="91">
        <v>0</v>
      </c>
      <c r="BE51" s="58"/>
      <c r="BF51" s="59"/>
      <c r="BG51" s="42"/>
      <c r="BH51" s="56"/>
      <c r="BI51" s="115"/>
      <c r="BJ51" s="51"/>
      <c r="BK51" s="115"/>
      <c r="BL51" s="51"/>
      <c r="BM51" s="51"/>
      <c r="BN51" s="115"/>
      <c r="BO51" s="51"/>
      <c r="BP51" s="51"/>
      <c r="BQ51" s="51"/>
      <c r="BR51" s="51"/>
      <c r="BS51" s="115"/>
      <c r="BT51" s="51"/>
      <c r="BU51" s="33"/>
      <c r="BV51" s="58"/>
      <c r="BW51" s="58"/>
      <c r="BX51" s="60"/>
      <c r="BY51" s="58"/>
      <c r="BZ51" s="33"/>
      <c r="CA51" s="61"/>
      <c r="CB51" s="32"/>
      <c r="CC51" s="49"/>
      <c r="CD51" s="42"/>
      <c r="CE51" s="42"/>
      <c r="CF51" s="42"/>
      <c r="CG51" s="50"/>
      <c r="CH51" s="33"/>
      <c r="CI51" s="33"/>
      <c r="CJ51" s="35"/>
      <c r="CK51" s="33"/>
      <c r="CL51" s="33"/>
      <c r="CM51" s="33"/>
      <c r="CN51" s="33"/>
      <c r="CO51" s="33"/>
      <c r="CP51" s="51"/>
      <c r="CQ51" s="51"/>
      <c r="CR51" s="153"/>
      <c r="CS51" s="155"/>
      <c r="CT51" s="156"/>
      <c r="CU51" s="52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</row>
    <row r="52" spans="1:110" s="5" customFormat="1" x14ac:dyDescent="0.2">
      <c r="A52" s="3"/>
      <c r="B52" s="44"/>
      <c r="C52" s="171"/>
      <c r="D52" s="158"/>
      <c r="E52" s="2"/>
      <c r="F52" s="4"/>
      <c r="G52" s="4"/>
      <c r="H52" s="4"/>
      <c r="I52" s="2"/>
      <c r="J52" s="165"/>
      <c r="K52" s="23"/>
      <c r="L52" s="38"/>
      <c r="M52" s="38"/>
      <c r="N52" s="160"/>
      <c r="O52" s="38"/>
      <c r="P52" s="38"/>
      <c r="Q52" s="21"/>
      <c r="R52" s="36"/>
      <c r="S52" s="23"/>
      <c r="T52" s="4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>
        <v>0</v>
      </c>
      <c r="BB52" s="12">
        <v>0</v>
      </c>
      <c r="BC52" s="12">
        <v>0</v>
      </c>
      <c r="BD52" s="91">
        <v>0</v>
      </c>
      <c r="BE52" s="44"/>
      <c r="BF52" s="16"/>
      <c r="BG52" s="45"/>
      <c r="BH52" s="57"/>
      <c r="BI52" s="111"/>
      <c r="BJ52" s="112"/>
      <c r="BK52" s="112"/>
      <c r="BL52" s="112"/>
      <c r="BM52" s="112"/>
      <c r="BN52" s="111"/>
      <c r="BO52" s="112"/>
      <c r="BP52" s="112"/>
      <c r="BQ52" s="112"/>
      <c r="BR52" s="112"/>
      <c r="BS52" s="111"/>
      <c r="BT52" s="112"/>
      <c r="BU52" s="17"/>
      <c r="BV52" s="44"/>
      <c r="BW52" s="16"/>
      <c r="BX52" s="44"/>
      <c r="BY52" s="44"/>
      <c r="BZ52" s="17"/>
      <c r="CA52" s="55"/>
      <c r="CB52" s="76"/>
      <c r="CC52" s="49"/>
      <c r="CD52" s="26"/>
      <c r="CE52" s="26"/>
      <c r="CF52" s="26"/>
      <c r="CG52" s="50"/>
      <c r="CH52" s="18"/>
      <c r="CI52" s="18"/>
      <c r="CJ52" s="26"/>
      <c r="CK52" s="50"/>
      <c r="CL52" s="50"/>
      <c r="CM52" s="50"/>
      <c r="CN52" s="50"/>
      <c r="CO52" s="26"/>
      <c r="CP52" s="51"/>
      <c r="CQ52" s="51"/>
      <c r="CR52" s="153"/>
      <c r="CS52" s="92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4"/>
    </row>
    <row r="53" spans="1:110" s="5" customFormat="1" x14ac:dyDescent="0.2">
      <c r="A53" s="3"/>
      <c r="B53" s="44"/>
      <c r="C53" s="171"/>
      <c r="D53" s="158"/>
      <c r="E53" s="2"/>
      <c r="F53" s="4"/>
      <c r="G53" s="4"/>
      <c r="H53" s="4"/>
      <c r="I53" s="2"/>
      <c r="J53" s="165"/>
      <c r="K53" s="23"/>
      <c r="L53" s="38"/>
      <c r="M53" s="38"/>
      <c r="N53" s="160"/>
      <c r="O53" s="38"/>
      <c r="P53" s="38"/>
      <c r="Q53" s="21"/>
      <c r="R53" s="36"/>
      <c r="S53" s="23"/>
      <c r="T53" s="40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>
        <v>0</v>
      </c>
      <c r="BB53" s="12">
        <v>0</v>
      </c>
      <c r="BC53" s="12">
        <v>0</v>
      </c>
      <c r="BD53" s="91">
        <v>0</v>
      </c>
      <c r="BE53" s="44"/>
      <c r="BF53" s="16"/>
      <c r="BG53" s="64"/>
      <c r="BH53" s="56"/>
      <c r="BI53" s="111"/>
      <c r="BJ53" s="112"/>
      <c r="BK53" s="112"/>
      <c r="BL53" s="112"/>
      <c r="BM53" s="112"/>
      <c r="BN53" s="111"/>
      <c r="BO53" s="112"/>
      <c r="BP53" s="112"/>
      <c r="BQ53" s="112"/>
      <c r="BR53" s="112"/>
      <c r="BS53" s="111"/>
      <c r="BT53" s="114"/>
      <c r="BU53" s="69"/>
      <c r="BV53" s="44"/>
      <c r="BW53" s="16"/>
      <c r="BX53" s="44"/>
      <c r="BY53" s="44"/>
      <c r="BZ53" s="17"/>
      <c r="CA53" s="48"/>
      <c r="CB53" s="27"/>
      <c r="CC53" s="49"/>
      <c r="CD53" s="26"/>
      <c r="CE53" s="26"/>
      <c r="CF53" s="26"/>
      <c r="CG53" s="50"/>
      <c r="CH53" s="18"/>
      <c r="CI53" s="18"/>
      <c r="CJ53" s="26"/>
      <c r="CK53" s="50"/>
      <c r="CL53" s="50"/>
      <c r="CM53" s="71"/>
      <c r="CN53" s="50"/>
      <c r="CO53" s="26"/>
      <c r="CP53" s="51"/>
      <c r="CQ53" s="51"/>
      <c r="CR53" s="153"/>
      <c r="CS53" s="92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4"/>
    </row>
    <row r="54" spans="1:110" s="5" customFormat="1" x14ac:dyDescent="0.2">
      <c r="A54" s="3"/>
      <c r="B54" s="44"/>
      <c r="C54" s="171"/>
      <c r="D54" s="158"/>
      <c r="E54" s="2"/>
      <c r="F54" s="4"/>
      <c r="G54" s="4"/>
      <c r="H54" s="4"/>
      <c r="I54" s="2"/>
      <c r="J54" s="165"/>
      <c r="K54" s="23"/>
      <c r="L54" s="38"/>
      <c r="M54" s="38"/>
      <c r="N54" s="160"/>
      <c r="O54" s="38"/>
      <c r="P54" s="38"/>
      <c r="Q54" s="21"/>
      <c r="R54" s="36"/>
      <c r="S54" s="23"/>
      <c r="T54" s="40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>
        <v>0</v>
      </c>
      <c r="BB54" s="12">
        <v>0</v>
      </c>
      <c r="BC54" s="12">
        <v>0</v>
      </c>
      <c r="BD54" s="91">
        <v>0</v>
      </c>
      <c r="BE54" s="44"/>
      <c r="BF54" s="16"/>
      <c r="BG54" s="64"/>
      <c r="BH54" s="57"/>
      <c r="BI54" s="111"/>
      <c r="BJ54" s="112"/>
      <c r="BK54" s="112"/>
      <c r="BL54" s="112"/>
      <c r="BM54" s="112"/>
      <c r="BN54" s="111"/>
      <c r="BO54" s="112"/>
      <c r="BP54" s="112"/>
      <c r="BQ54" s="112"/>
      <c r="BR54" s="112"/>
      <c r="BS54" s="111"/>
      <c r="BT54" s="112"/>
      <c r="BU54" s="69"/>
      <c r="BV54" s="44"/>
      <c r="BW54" s="16"/>
      <c r="BX54" s="44"/>
      <c r="BY54" s="44"/>
      <c r="BZ54" s="17"/>
      <c r="CA54" s="55"/>
      <c r="CB54" s="27"/>
      <c r="CC54" s="49"/>
      <c r="CD54" s="26"/>
      <c r="CE54" s="26"/>
      <c r="CF54" s="26"/>
      <c r="CG54" s="50"/>
      <c r="CH54" s="18"/>
      <c r="CI54" s="18"/>
      <c r="CJ54" s="26"/>
      <c r="CK54" s="50"/>
      <c r="CL54" s="50"/>
      <c r="CM54" s="50"/>
      <c r="CN54" s="50"/>
      <c r="CO54" s="26"/>
      <c r="CP54" s="51"/>
      <c r="CQ54" s="51"/>
      <c r="CR54" s="153"/>
      <c r="CS54" s="94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54"/>
    </row>
    <row r="55" spans="1:110" s="5" customFormat="1" x14ac:dyDescent="0.2">
      <c r="A55" s="3"/>
      <c r="B55" s="44"/>
      <c r="C55" s="171"/>
      <c r="D55" s="158"/>
      <c r="E55" s="2"/>
      <c r="F55" s="4"/>
      <c r="G55" s="4"/>
      <c r="H55" s="4"/>
      <c r="I55" s="2"/>
      <c r="J55" s="165"/>
      <c r="K55" s="23"/>
      <c r="L55" s="38"/>
      <c r="M55" s="38"/>
      <c r="N55" s="160"/>
      <c r="O55" s="38"/>
      <c r="P55" s="38"/>
      <c r="Q55" s="21"/>
      <c r="R55" s="36"/>
      <c r="S55" s="23"/>
      <c r="T55" s="40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>
        <v>0</v>
      </c>
      <c r="BB55" s="12">
        <v>0</v>
      </c>
      <c r="BC55" s="12">
        <v>0</v>
      </c>
      <c r="BD55" s="91">
        <v>0</v>
      </c>
      <c r="BE55" s="44"/>
      <c r="BF55" s="16"/>
      <c r="BG55" s="45"/>
      <c r="BH55" s="56"/>
      <c r="BI55" s="111"/>
      <c r="BJ55" s="112"/>
      <c r="BK55" s="112"/>
      <c r="BL55" s="112"/>
      <c r="BM55" s="112"/>
      <c r="BN55" s="111"/>
      <c r="BO55" s="112"/>
      <c r="BP55" s="112"/>
      <c r="BQ55" s="112"/>
      <c r="BR55" s="112"/>
      <c r="BS55" s="111"/>
      <c r="BT55" s="114"/>
      <c r="BU55" s="69"/>
      <c r="BV55" s="44"/>
      <c r="BW55" s="16"/>
      <c r="BX55" s="44"/>
      <c r="BY55" s="44"/>
      <c r="BZ55" s="17"/>
      <c r="CA55" s="48"/>
      <c r="CB55" s="27"/>
      <c r="CC55" s="49"/>
      <c r="CD55" s="26"/>
      <c r="CE55" s="26"/>
      <c r="CF55" s="26"/>
      <c r="CG55" s="50"/>
      <c r="CH55" s="18"/>
      <c r="CI55" s="18"/>
      <c r="CJ55" s="26"/>
      <c r="CK55" s="50"/>
      <c r="CL55" s="50"/>
      <c r="CM55" s="71"/>
      <c r="CN55" s="50"/>
      <c r="CO55" s="26"/>
      <c r="CP55" s="51"/>
      <c r="CQ55" s="51"/>
      <c r="CR55" s="153"/>
      <c r="CS55" s="92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4"/>
    </row>
    <row r="56" spans="1:110" s="5" customFormat="1" x14ac:dyDescent="0.2">
      <c r="A56" s="3"/>
      <c r="B56" s="44"/>
      <c r="C56" s="171"/>
      <c r="D56" s="158"/>
      <c r="E56" s="2"/>
      <c r="F56" s="4"/>
      <c r="G56" s="4"/>
      <c r="H56" s="4"/>
      <c r="I56" s="2"/>
      <c r="J56" s="165"/>
      <c r="K56" s="23"/>
      <c r="L56" s="38"/>
      <c r="M56" s="38"/>
      <c r="N56" s="160"/>
      <c r="O56" s="38"/>
      <c r="P56" s="38"/>
      <c r="Q56" s="21"/>
      <c r="R56" s="36"/>
      <c r="S56" s="23"/>
      <c r="T56" s="40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>
        <v>0</v>
      </c>
      <c r="BB56" s="12">
        <v>0</v>
      </c>
      <c r="BC56" s="12">
        <v>0</v>
      </c>
      <c r="BD56" s="91">
        <v>0</v>
      </c>
      <c r="BE56" s="44"/>
      <c r="BF56" s="16"/>
      <c r="BG56" s="45"/>
      <c r="BH56" s="56"/>
      <c r="BI56" s="113"/>
      <c r="BJ56" s="114"/>
      <c r="BK56" s="114"/>
      <c r="BL56" s="114"/>
      <c r="BM56" s="114"/>
      <c r="BN56" s="113"/>
      <c r="BO56" s="114"/>
      <c r="BP56" s="114"/>
      <c r="BQ56" s="114"/>
      <c r="BR56" s="114"/>
      <c r="BS56" s="113"/>
      <c r="BT56" s="114"/>
      <c r="BU56" s="17"/>
      <c r="BV56" s="44"/>
      <c r="BW56" s="16"/>
      <c r="BX56" s="44"/>
      <c r="BY56" s="44"/>
      <c r="BZ56" s="17"/>
      <c r="CA56" s="55"/>
      <c r="CB56" s="27"/>
      <c r="CC56" s="49"/>
      <c r="CD56" s="26"/>
      <c r="CE56" s="26"/>
      <c r="CF56" s="26"/>
      <c r="CG56" s="50"/>
      <c r="CH56" s="18"/>
      <c r="CI56" s="18"/>
      <c r="CJ56" s="26"/>
      <c r="CK56" s="50"/>
      <c r="CL56" s="50"/>
      <c r="CM56" s="50"/>
      <c r="CN56" s="50"/>
      <c r="CO56" s="26"/>
      <c r="CP56" s="51"/>
      <c r="CQ56" s="51"/>
      <c r="CR56" s="153"/>
      <c r="CS56" s="92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4"/>
    </row>
    <row r="57" spans="1:110" s="5" customFormat="1" x14ac:dyDescent="0.2">
      <c r="A57" s="3"/>
      <c r="B57" s="44"/>
      <c r="C57" s="171"/>
      <c r="D57" s="158"/>
      <c r="E57" s="2"/>
      <c r="F57" s="4"/>
      <c r="G57" s="4"/>
      <c r="H57" s="4"/>
      <c r="I57" s="2"/>
      <c r="J57" s="165"/>
      <c r="K57" s="23"/>
      <c r="L57" s="38"/>
      <c r="M57" s="38"/>
      <c r="N57" s="160"/>
      <c r="O57" s="38"/>
      <c r="P57" s="38"/>
      <c r="Q57" s="21"/>
      <c r="R57" s="36"/>
      <c r="S57" s="23"/>
      <c r="T57" s="40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>
        <v>0</v>
      </c>
      <c r="BB57" s="12">
        <v>0</v>
      </c>
      <c r="BC57" s="12">
        <v>0</v>
      </c>
      <c r="BD57" s="91">
        <v>0</v>
      </c>
      <c r="BE57" s="44"/>
      <c r="BF57" s="16"/>
      <c r="BG57" s="64"/>
      <c r="BH57" s="56"/>
      <c r="BI57" s="111"/>
      <c r="BJ57" s="112"/>
      <c r="BK57" s="112"/>
      <c r="BL57" s="112"/>
      <c r="BM57" s="112"/>
      <c r="BN57" s="111"/>
      <c r="BO57" s="112"/>
      <c r="BP57" s="112"/>
      <c r="BQ57" s="112"/>
      <c r="BR57" s="112"/>
      <c r="BS57" s="111"/>
      <c r="BT57" s="112"/>
      <c r="BU57" s="69"/>
      <c r="BV57" s="16"/>
      <c r="BW57" s="16"/>
      <c r="BX57" s="44"/>
      <c r="BY57" s="44"/>
      <c r="BZ57" s="17"/>
      <c r="CA57" s="55"/>
      <c r="CB57" s="20"/>
      <c r="CC57" s="49"/>
      <c r="CD57" s="26"/>
      <c r="CE57" s="26"/>
      <c r="CF57" s="26"/>
      <c r="CG57" s="50"/>
      <c r="CH57" s="18"/>
      <c r="CI57" s="18"/>
      <c r="CJ57" s="26"/>
      <c r="CK57" s="50"/>
      <c r="CL57" s="50"/>
      <c r="CM57" s="50"/>
      <c r="CN57" s="50"/>
      <c r="CO57" s="26"/>
      <c r="CP57" s="51"/>
      <c r="CQ57" s="51"/>
      <c r="CR57" s="153"/>
      <c r="CS57" s="92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4"/>
    </row>
    <row r="58" spans="1:110" s="5" customFormat="1" x14ac:dyDescent="0.2">
      <c r="A58" s="3"/>
      <c r="B58" s="44"/>
      <c r="C58" s="171"/>
      <c r="D58" s="158"/>
      <c r="E58" s="2"/>
      <c r="F58" s="4"/>
      <c r="G58" s="4"/>
      <c r="H58" s="4"/>
      <c r="I58" s="2"/>
      <c r="J58" s="165"/>
      <c r="K58" s="23"/>
      <c r="L58" s="38"/>
      <c r="M58" s="38"/>
      <c r="N58" s="160"/>
      <c r="O58" s="38"/>
      <c r="P58" s="38"/>
      <c r="Q58" s="21"/>
      <c r="R58" s="36"/>
      <c r="S58" s="23"/>
      <c r="T58" s="40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>
        <v>0</v>
      </c>
      <c r="BB58" s="12">
        <v>0</v>
      </c>
      <c r="BC58" s="12">
        <v>0</v>
      </c>
      <c r="BD58" s="91">
        <v>0</v>
      </c>
      <c r="BE58" s="44"/>
      <c r="BF58" s="44"/>
      <c r="BG58" s="64"/>
      <c r="BH58" s="56"/>
      <c r="BI58" s="111"/>
      <c r="BJ58" s="112"/>
      <c r="BK58" s="112"/>
      <c r="BL58" s="112"/>
      <c r="BM58" s="112"/>
      <c r="BN58" s="111"/>
      <c r="BO58" s="112"/>
      <c r="BP58" s="112"/>
      <c r="BQ58" s="112"/>
      <c r="BR58" s="112"/>
      <c r="BS58" s="111"/>
      <c r="BT58" s="112"/>
      <c r="BU58" s="69"/>
      <c r="BV58" s="44"/>
      <c r="BW58" s="16"/>
      <c r="BX58" s="44"/>
      <c r="BY58" s="44"/>
      <c r="BZ58" s="17"/>
      <c r="CA58" s="55"/>
      <c r="CB58" s="27"/>
      <c r="CC58" s="49"/>
      <c r="CD58" s="26"/>
      <c r="CE58" s="26"/>
      <c r="CF58" s="26"/>
      <c r="CG58" s="26"/>
      <c r="CH58" s="18"/>
      <c r="CI58" s="18"/>
      <c r="CJ58" s="50"/>
      <c r="CK58" s="50"/>
      <c r="CL58" s="50"/>
      <c r="CM58" s="71"/>
      <c r="CN58" s="50"/>
      <c r="CO58" s="26"/>
      <c r="CP58" s="52"/>
      <c r="CQ58" s="51"/>
      <c r="CR58" s="153"/>
      <c r="CS58" s="94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</row>
    <row r="59" spans="1:110" s="5" customFormat="1" x14ac:dyDescent="0.2">
      <c r="A59" s="3"/>
      <c r="B59" s="44"/>
      <c r="C59" s="171"/>
      <c r="D59" s="158"/>
      <c r="E59" s="2"/>
      <c r="F59" s="4"/>
      <c r="G59" s="4"/>
      <c r="H59" s="4"/>
      <c r="I59" s="2"/>
      <c r="J59" s="165"/>
      <c r="K59" s="23"/>
      <c r="L59" s="38"/>
      <c r="M59" s="38"/>
      <c r="N59" s="160"/>
      <c r="O59" s="38"/>
      <c r="P59" s="38"/>
      <c r="Q59" s="21"/>
      <c r="R59" s="36"/>
      <c r="S59" s="23"/>
      <c r="T59" s="40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>
        <v>0</v>
      </c>
      <c r="BB59" s="12">
        <v>0</v>
      </c>
      <c r="BC59" s="12">
        <v>0</v>
      </c>
      <c r="BD59" s="91">
        <v>0</v>
      </c>
      <c r="BE59" s="44"/>
      <c r="BF59" s="16"/>
      <c r="BG59" s="45"/>
      <c r="BH59" s="56"/>
      <c r="BI59" s="113"/>
      <c r="BJ59" s="114"/>
      <c r="BK59" s="114"/>
      <c r="BL59" s="114"/>
      <c r="BM59" s="114"/>
      <c r="BN59" s="113"/>
      <c r="BO59" s="114"/>
      <c r="BP59" s="114"/>
      <c r="BQ59" s="114"/>
      <c r="BR59" s="114"/>
      <c r="BS59" s="113"/>
      <c r="BT59" s="114"/>
      <c r="BU59" s="17"/>
      <c r="BV59" s="44"/>
      <c r="BW59" s="16"/>
      <c r="BX59" s="44"/>
      <c r="BY59" s="44"/>
      <c r="BZ59" s="17"/>
      <c r="CA59" s="55"/>
      <c r="CB59" s="27"/>
      <c r="CC59" s="49"/>
      <c r="CD59" s="26"/>
      <c r="CE59" s="26"/>
      <c r="CF59" s="26"/>
      <c r="CG59" s="50"/>
      <c r="CH59" s="18"/>
      <c r="CI59" s="18"/>
      <c r="CJ59" s="26"/>
      <c r="CK59" s="50"/>
      <c r="CL59" s="50"/>
      <c r="CM59" s="50"/>
      <c r="CN59" s="50"/>
      <c r="CO59" s="26"/>
      <c r="CP59" s="51"/>
      <c r="CQ59" s="51"/>
      <c r="CR59" s="153"/>
      <c r="CS59" s="92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4"/>
    </row>
    <row r="60" spans="1:110" s="5" customFormat="1" x14ac:dyDescent="0.2">
      <c r="A60" s="3"/>
      <c r="B60" s="44"/>
      <c r="C60" s="171"/>
      <c r="D60" s="158"/>
      <c r="E60" s="2"/>
      <c r="F60" s="4"/>
      <c r="G60" s="4"/>
      <c r="H60" s="4"/>
      <c r="I60" s="2"/>
      <c r="J60" s="165"/>
      <c r="K60" s="23"/>
      <c r="L60" s="38"/>
      <c r="M60" s="38"/>
      <c r="N60" s="160"/>
      <c r="O60" s="38"/>
      <c r="P60" s="38"/>
      <c r="Q60" s="21"/>
      <c r="R60" s="36"/>
      <c r="S60" s="23"/>
      <c r="T60" s="40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>
        <v>0</v>
      </c>
      <c r="BB60" s="12">
        <v>0</v>
      </c>
      <c r="BC60" s="12">
        <v>0</v>
      </c>
      <c r="BD60" s="91">
        <v>0</v>
      </c>
      <c r="BE60" s="44"/>
      <c r="BF60" s="16"/>
      <c r="BG60" s="45"/>
      <c r="BH60" s="56"/>
      <c r="BI60" s="113"/>
      <c r="BJ60" s="114"/>
      <c r="BK60" s="114"/>
      <c r="BL60" s="114"/>
      <c r="BM60" s="114"/>
      <c r="BN60" s="113"/>
      <c r="BO60" s="114"/>
      <c r="BP60" s="114"/>
      <c r="BQ60" s="114"/>
      <c r="BR60" s="114"/>
      <c r="BS60" s="113"/>
      <c r="BT60" s="114"/>
      <c r="BU60" s="17"/>
      <c r="BV60" s="44"/>
      <c r="BW60" s="16"/>
      <c r="BX60" s="44"/>
      <c r="BY60" s="44"/>
      <c r="BZ60" s="17"/>
      <c r="CA60" s="48"/>
      <c r="CB60" s="27"/>
      <c r="CC60" s="49"/>
      <c r="CD60" s="26"/>
      <c r="CE60" s="26"/>
      <c r="CF60" s="26"/>
      <c r="CG60" s="50"/>
      <c r="CH60" s="18"/>
      <c r="CI60" s="18"/>
      <c r="CJ60" s="26"/>
      <c r="CK60" s="50"/>
      <c r="CL60" s="50"/>
      <c r="CM60" s="50"/>
      <c r="CN60" s="50"/>
      <c r="CO60" s="26"/>
      <c r="CP60" s="51"/>
      <c r="CQ60" s="51"/>
      <c r="CR60" s="153"/>
      <c r="CS60" s="92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4"/>
    </row>
    <row r="61" spans="1:110" s="5" customFormat="1" x14ac:dyDescent="0.2">
      <c r="A61" s="3"/>
      <c r="B61" s="44"/>
      <c r="C61" s="171"/>
      <c r="D61" s="158"/>
      <c r="E61" s="2"/>
      <c r="F61" s="4"/>
      <c r="G61" s="4"/>
      <c r="H61" s="4"/>
      <c r="I61" s="2"/>
      <c r="J61" s="165"/>
      <c r="K61" s="23"/>
      <c r="L61" s="38"/>
      <c r="M61" s="38"/>
      <c r="N61" s="160"/>
      <c r="O61" s="38"/>
      <c r="P61" s="38"/>
      <c r="Q61" s="21"/>
      <c r="R61" s="36"/>
      <c r="S61" s="23"/>
      <c r="T61" s="40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>
        <v>0</v>
      </c>
      <c r="BB61" s="12">
        <v>0</v>
      </c>
      <c r="BC61" s="12">
        <v>0</v>
      </c>
      <c r="BD61" s="91">
        <v>0</v>
      </c>
      <c r="BE61" s="44"/>
      <c r="BF61" s="16"/>
      <c r="BG61" s="45"/>
      <c r="BH61" s="56"/>
      <c r="BI61" s="113"/>
      <c r="BJ61" s="114"/>
      <c r="BK61" s="114"/>
      <c r="BL61" s="114"/>
      <c r="BM61" s="114"/>
      <c r="BN61" s="113"/>
      <c r="BO61" s="114"/>
      <c r="BP61" s="114"/>
      <c r="BQ61" s="114"/>
      <c r="BR61" s="114"/>
      <c r="BS61" s="111"/>
      <c r="BT61" s="114"/>
      <c r="BU61" s="17"/>
      <c r="BV61" s="16"/>
      <c r="BW61" s="16"/>
      <c r="BX61" s="44"/>
      <c r="BY61" s="44"/>
      <c r="BZ61" s="17"/>
      <c r="CA61" s="48"/>
      <c r="CB61" s="27"/>
      <c r="CC61" s="49"/>
      <c r="CD61" s="26"/>
      <c r="CE61" s="26"/>
      <c r="CF61" s="26"/>
      <c r="CG61" s="50"/>
      <c r="CH61" s="18"/>
      <c r="CI61" s="18"/>
      <c r="CJ61" s="26"/>
      <c r="CK61" s="50"/>
      <c r="CL61" s="50"/>
      <c r="CM61" s="50"/>
      <c r="CN61" s="50"/>
      <c r="CO61" s="26"/>
      <c r="CP61" s="51"/>
      <c r="CQ61" s="51"/>
      <c r="CR61" s="153"/>
      <c r="CS61" s="92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4"/>
    </row>
    <row r="62" spans="1:110" s="5" customFormat="1" x14ac:dyDescent="0.2">
      <c r="A62" s="3"/>
      <c r="B62" s="44"/>
      <c r="C62" s="171"/>
      <c r="D62" s="158"/>
      <c r="E62" s="2"/>
      <c r="F62" s="4"/>
      <c r="G62" s="4"/>
      <c r="H62" s="4"/>
      <c r="I62" s="2"/>
      <c r="J62" s="165"/>
      <c r="K62" s="23"/>
      <c r="L62" s="38"/>
      <c r="M62" s="38"/>
      <c r="N62" s="160"/>
      <c r="O62" s="38"/>
      <c r="P62" s="38"/>
      <c r="Q62" s="21"/>
      <c r="R62" s="36"/>
      <c r="S62" s="23"/>
      <c r="T62" s="40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>
        <v>0</v>
      </c>
      <c r="BB62" s="12">
        <v>0</v>
      </c>
      <c r="BC62" s="12">
        <v>0</v>
      </c>
      <c r="BD62" s="91">
        <v>0</v>
      </c>
      <c r="BE62" s="44"/>
      <c r="BF62" s="16"/>
      <c r="BG62" s="64"/>
      <c r="BH62" s="46"/>
      <c r="BI62" s="111"/>
      <c r="BJ62" s="112"/>
      <c r="BK62" s="112"/>
      <c r="BL62" s="112"/>
      <c r="BM62" s="112"/>
      <c r="BN62" s="111"/>
      <c r="BO62" s="112"/>
      <c r="BP62" s="112"/>
      <c r="BQ62" s="112"/>
      <c r="BR62" s="112"/>
      <c r="BS62" s="111"/>
      <c r="BT62" s="112"/>
      <c r="BU62" s="69"/>
      <c r="BV62" s="16"/>
      <c r="BW62" s="16"/>
      <c r="BX62" s="44"/>
      <c r="BY62" s="44"/>
      <c r="BZ62" s="17"/>
      <c r="CA62" s="48"/>
      <c r="CB62" s="20"/>
      <c r="CC62" s="49"/>
      <c r="CD62" s="26"/>
      <c r="CE62" s="26"/>
      <c r="CF62" s="26"/>
      <c r="CG62" s="50"/>
      <c r="CH62" s="18"/>
      <c r="CI62" s="18"/>
      <c r="CJ62" s="26"/>
      <c r="CK62" s="50"/>
      <c r="CL62" s="50"/>
      <c r="CM62" s="71"/>
      <c r="CN62" s="50"/>
      <c r="CO62" s="26"/>
      <c r="CP62" s="51"/>
      <c r="CQ62" s="51"/>
      <c r="CR62" s="153"/>
      <c r="CS62" s="94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</row>
    <row r="63" spans="1:110" s="5" customFormat="1" x14ac:dyDescent="0.2">
      <c r="A63" s="3"/>
      <c r="B63" s="44"/>
      <c r="C63" s="171"/>
      <c r="D63" s="158"/>
      <c r="E63" s="2"/>
      <c r="F63" s="4"/>
      <c r="G63" s="4"/>
      <c r="H63" s="4"/>
      <c r="I63" s="2"/>
      <c r="J63" s="165"/>
      <c r="K63" s="23"/>
      <c r="L63" s="38"/>
      <c r="M63" s="38"/>
      <c r="N63" s="160"/>
      <c r="O63" s="38"/>
      <c r="P63" s="38"/>
      <c r="Q63" s="21"/>
      <c r="R63" s="36"/>
      <c r="S63" s="23"/>
      <c r="T63" s="40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>
        <v>0</v>
      </c>
      <c r="BB63" s="12">
        <v>0</v>
      </c>
      <c r="BC63" s="12">
        <v>0</v>
      </c>
      <c r="BD63" s="91">
        <v>0</v>
      </c>
      <c r="BE63" s="44"/>
      <c r="BF63" s="16"/>
      <c r="BG63" s="45"/>
      <c r="BH63" s="56"/>
      <c r="BI63" s="113"/>
      <c r="BJ63" s="114"/>
      <c r="BK63" s="114"/>
      <c r="BL63" s="114"/>
      <c r="BM63" s="114"/>
      <c r="BN63" s="113"/>
      <c r="BO63" s="114"/>
      <c r="BP63" s="114"/>
      <c r="BQ63" s="114"/>
      <c r="BR63" s="114"/>
      <c r="BS63" s="172"/>
      <c r="BT63" s="114"/>
      <c r="BU63" s="17"/>
      <c r="BV63" s="16"/>
      <c r="BW63" s="16"/>
      <c r="BX63" s="44"/>
      <c r="BY63" s="44"/>
      <c r="BZ63" s="17"/>
      <c r="CA63" s="48"/>
      <c r="CB63" s="27"/>
      <c r="CC63" s="49"/>
      <c r="CD63" s="26"/>
      <c r="CE63" s="26"/>
      <c r="CF63" s="26"/>
      <c r="CG63" s="50"/>
      <c r="CH63" s="18"/>
      <c r="CI63" s="18"/>
      <c r="CJ63" s="26"/>
      <c r="CK63" s="50"/>
      <c r="CL63" s="50"/>
      <c r="CM63" s="50"/>
      <c r="CN63" s="50"/>
      <c r="CO63" s="26"/>
      <c r="CP63" s="51"/>
      <c r="CQ63" s="51"/>
      <c r="CR63" s="153"/>
      <c r="CS63" s="92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4"/>
    </row>
    <row r="64" spans="1:110" s="5" customFormat="1" x14ac:dyDescent="0.2">
      <c r="A64" s="3"/>
      <c r="B64" s="44"/>
      <c r="C64" s="171"/>
      <c r="D64" s="158"/>
      <c r="E64" s="2"/>
      <c r="F64" s="4"/>
      <c r="G64" s="4"/>
      <c r="H64" s="4"/>
      <c r="I64" s="2"/>
      <c r="J64" s="165"/>
      <c r="K64" s="23"/>
      <c r="L64" s="38"/>
      <c r="M64" s="38"/>
      <c r="N64" s="160"/>
      <c r="O64" s="38"/>
      <c r="P64" s="38"/>
      <c r="Q64" s="21"/>
      <c r="R64" s="36"/>
      <c r="S64" s="23"/>
      <c r="T64" s="4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>
        <v>0</v>
      </c>
      <c r="BB64" s="12">
        <v>0</v>
      </c>
      <c r="BC64" s="12">
        <v>0</v>
      </c>
      <c r="BD64" s="91">
        <v>0</v>
      </c>
      <c r="BE64" s="44"/>
      <c r="BF64" s="16"/>
      <c r="BG64" s="64"/>
      <c r="BH64" s="56"/>
      <c r="BI64" s="113"/>
      <c r="BJ64" s="114"/>
      <c r="BK64" s="114"/>
      <c r="BL64" s="114"/>
      <c r="BM64" s="114"/>
      <c r="BN64" s="113"/>
      <c r="BO64" s="114"/>
      <c r="BP64" s="114"/>
      <c r="BQ64" s="114"/>
      <c r="BR64" s="114"/>
      <c r="BS64" s="113"/>
      <c r="BT64" s="114"/>
      <c r="BU64" s="69"/>
      <c r="BV64" s="44"/>
      <c r="BW64" s="16"/>
      <c r="BX64" s="44"/>
      <c r="BY64" s="44"/>
      <c r="BZ64" s="17"/>
      <c r="CA64" s="55"/>
      <c r="CB64" s="27"/>
      <c r="CC64" s="49"/>
      <c r="CD64" s="26"/>
      <c r="CE64" s="26"/>
      <c r="CF64" s="26"/>
      <c r="CG64" s="50"/>
      <c r="CH64" s="18"/>
      <c r="CI64" s="18"/>
      <c r="CJ64" s="26"/>
      <c r="CK64" s="50"/>
      <c r="CL64" s="50"/>
      <c r="CM64" s="50"/>
      <c r="CN64" s="50"/>
      <c r="CO64" s="26"/>
      <c r="CP64" s="51"/>
      <c r="CQ64" s="51"/>
      <c r="CR64" s="153"/>
      <c r="CS64" s="94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5"/>
    </row>
    <row r="65" spans="1:110" s="5" customFormat="1" x14ac:dyDescent="0.2">
      <c r="A65" s="3"/>
      <c r="B65" s="44"/>
      <c r="C65" s="171"/>
      <c r="D65" s="158"/>
      <c r="E65" s="2"/>
      <c r="F65" s="4"/>
      <c r="G65" s="4"/>
      <c r="H65" s="4"/>
      <c r="I65" s="2"/>
      <c r="J65" s="165"/>
      <c r="K65" s="23"/>
      <c r="L65" s="38"/>
      <c r="M65" s="38"/>
      <c r="N65" s="160"/>
      <c r="O65" s="38"/>
      <c r="P65" s="38"/>
      <c r="Q65" s="21"/>
      <c r="R65" s="36"/>
      <c r="S65" s="23"/>
      <c r="T65" s="4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>
        <v>0</v>
      </c>
      <c r="BB65" s="12">
        <v>0</v>
      </c>
      <c r="BC65" s="12">
        <v>0</v>
      </c>
      <c r="BD65" s="91">
        <v>0</v>
      </c>
      <c r="BE65" s="44"/>
      <c r="BF65" s="16"/>
      <c r="BG65" s="45"/>
      <c r="BH65" s="88"/>
      <c r="BI65" s="113"/>
      <c r="BJ65" s="114"/>
      <c r="BK65" s="114"/>
      <c r="BL65" s="114"/>
      <c r="BM65" s="114"/>
      <c r="BN65" s="113"/>
      <c r="BO65" s="114"/>
      <c r="BP65" s="114"/>
      <c r="BQ65" s="114"/>
      <c r="BR65" s="114"/>
      <c r="BS65" s="111"/>
      <c r="BT65" s="114"/>
      <c r="BU65" s="11"/>
      <c r="BV65" s="44"/>
      <c r="BW65" s="16"/>
      <c r="BX65" s="44"/>
      <c r="BY65" s="16"/>
      <c r="BZ65" s="17"/>
      <c r="CA65" s="48"/>
      <c r="CB65" s="76"/>
      <c r="CC65" s="49"/>
      <c r="CD65" s="26"/>
      <c r="CE65" s="26"/>
      <c r="CF65" s="26"/>
      <c r="CG65" s="50"/>
      <c r="CH65" s="18"/>
      <c r="CI65" s="18"/>
      <c r="CJ65" s="50"/>
      <c r="CK65" s="50"/>
      <c r="CL65" s="50"/>
      <c r="CM65" s="50"/>
      <c r="CN65" s="50"/>
      <c r="CO65" s="50"/>
      <c r="CP65" s="51"/>
      <c r="CQ65" s="51"/>
      <c r="CR65" s="153"/>
      <c r="CS65" s="92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75"/>
    </row>
    <row r="66" spans="1:110" s="5" customFormat="1" x14ac:dyDescent="0.2">
      <c r="A66" s="3"/>
      <c r="B66" s="44"/>
      <c r="C66" s="171"/>
      <c r="D66" s="158"/>
      <c r="E66" s="2"/>
      <c r="F66" s="4"/>
      <c r="G66" s="4"/>
      <c r="H66" s="4"/>
      <c r="I66" s="2"/>
      <c r="J66" s="165"/>
      <c r="K66" s="23"/>
      <c r="L66" s="38"/>
      <c r="M66" s="38"/>
      <c r="N66" s="160"/>
      <c r="O66" s="38"/>
      <c r="P66" s="38"/>
      <c r="Q66" s="21"/>
      <c r="R66" s="36"/>
      <c r="S66" s="23"/>
      <c r="T66" s="40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>
        <v>0</v>
      </c>
      <c r="BB66" s="12">
        <v>0</v>
      </c>
      <c r="BC66" s="12">
        <v>0</v>
      </c>
      <c r="BD66" s="91">
        <v>0</v>
      </c>
      <c r="BE66" s="44"/>
      <c r="BF66" s="16"/>
      <c r="BG66" s="64"/>
      <c r="BH66" s="46"/>
      <c r="BI66" s="111"/>
      <c r="BJ66" s="112"/>
      <c r="BK66" s="112"/>
      <c r="BL66" s="112"/>
      <c r="BM66" s="112"/>
      <c r="BN66" s="111"/>
      <c r="BO66" s="112"/>
      <c r="BP66" s="112"/>
      <c r="BQ66" s="112"/>
      <c r="BR66" s="112"/>
      <c r="BS66" s="111"/>
      <c r="BT66" s="112"/>
      <c r="BU66" s="69"/>
      <c r="BV66" s="44"/>
      <c r="BW66" s="16"/>
      <c r="BX66" s="44"/>
      <c r="BY66" s="44"/>
      <c r="BZ66" s="17"/>
      <c r="CA66" s="48"/>
      <c r="CB66" s="27"/>
      <c r="CC66" s="49"/>
      <c r="CD66" s="26"/>
      <c r="CE66" s="26"/>
      <c r="CF66" s="26"/>
      <c r="CG66" s="50"/>
      <c r="CH66" s="18"/>
      <c r="CI66" s="18"/>
      <c r="CJ66" s="26"/>
      <c r="CK66" s="50"/>
      <c r="CL66" s="50"/>
      <c r="CM66" s="71"/>
      <c r="CN66" s="50"/>
      <c r="CO66" s="26"/>
      <c r="CP66" s="51"/>
      <c r="CQ66" s="51"/>
      <c r="CR66" s="153"/>
      <c r="CS66" s="94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5"/>
    </row>
    <row r="67" spans="1:110" s="5" customFormat="1" x14ac:dyDescent="0.2">
      <c r="A67" s="3"/>
      <c r="B67" s="44"/>
      <c r="C67" s="171"/>
      <c r="D67" s="158"/>
      <c r="E67" s="2"/>
      <c r="F67" s="4"/>
      <c r="G67" s="4"/>
      <c r="H67" s="4"/>
      <c r="I67" s="2"/>
      <c r="J67" s="165"/>
      <c r="K67" s="23"/>
      <c r="L67" s="38"/>
      <c r="M67" s="38"/>
      <c r="N67" s="160"/>
      <c r="O67" s="38"/>
      <c r="P67" s="38"/>
      <c r="Q67" s="21"/>
      <c r="R67" s="36"/>
      <c r="S67" s="23"/>
      <c r="T67" s="4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>
        <v>0</v>
      </c>
      <c r="BB67" s="12">
        <v>0</v>
      </c>
      <c r="BC67" s="12">
        <v>0</v>
      </c>
      <c r="BD67" s="91">
        <v>0</v>
      </c>
      <c r="BE67" s="44"/>
      <c r="BF67" s="16"/>
      <c r="BG67" s="45"/>
      <c r="BH67" s="57"/>
      <c r="BI67" s="111"/>
      <c r="BJ67" s="112"/>
      <c r="BK67" s="112"/>
      <c r="BL67" s="112"/>
      <c r="BM67" s="112"/>
      <c r="BN67" s="111"/>
      <c r="BO67" s="112"/>
      <c r="BP67" s="112"/>
      <c r="BQ67" s="112"/>
      <c r="BR67" s="112"/>
      <c r="BS67" s="111"/>
      <c r="BT67" s="112"/>
      <c r="BU67" s="17"/>
      <c r="BV67" s="44"/>
      <c r="BW67" s="16"/>
      <c r="BX67" s="44"/>
      <c r="BY67" s="44"/>
      <c r="BZ67" s="17"/>
      <c r="CA67" s="55"/>
      <c r="CB67" s="76"/>
      <c r="CC67" s="49"/>
      <c r="CD67" s="26"/>
      <c r="CE67" s="26"/>
      <c r="CF67" s="26"/>
      <c r="CG67" s="50"/>
      <c r="CH67" s="18"/>
      <c r="CI67" s="18"/>
      <c r="CJ67" s="26"/>
      <c r="CK67" s="50"/>
      <c r="CL67" s="50"/>
      <c r="CM67" s="50"/>
      <c r="CN67" s="50"/>
      <c r="CO67" s="26"/>
      <c r="CP67" s="51"/>
      <c r="CQ67" s="51"/>
      <c r="CR67" s="153"/>
      <c r="CS67" s="92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75"/>
    </row>
    <row r="68" spans="1:110" s="5" customFormat="1" x14ac:dyDescent="0.2">
      <c r="A68" s="3"/>
      <c r="B68" s="44"/>
      <c r="C68" s="171"/>
      <c r="D68" s="158"/>
      <c r="E68" s="2"/>
      <c r="F68" s="4"/>
      <c r="G68" s="4"/>
      <c r="H68" s="4"/>
      <c r="I68" s="2"/>
      <c r="J68" s="165"/>
      <c r="K68" s="23"/>
      <c r="L68" s="38"/>
      <c r="M68" s="38"/>
      <c r="N68" s="160"/>
      <c r="O68" s="38"/>
      <c r="P68" s="38"/>
      <c r="Q68" s="21"/>
      <c r="R68" s="36"/>
      <c r="S68" s="23"/>
      <c r="T68" s="40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>
        <v>0</v>
      </c>
      <c r="BB68" s="12">
        <v>0</v>
      </c>
      <c r="BC68" s="12">
        <v>0</v>
      </c>
      <c r="BD68" s="91">
        <v>0</v>
      </c>
      <c r="BE68" s="44"/>
      <c r="BF68" s="16"/>
      <c r="BG68" s="64"/>
      <c r="BH68" s="57"/>
      <c r="BI68" s="111"/>
      <c r="BJ68" s="112"/>
      <c r="BK68" s="112"/>
      <c r="BL68" s="112"/>
      <c r="BM68" s="112"/>
      <c r="BN68" s="111"/>
      <c r="BO68" s="112"/>
      <c r="BP68" s="112"/>
      <c r="BQ68" s="112"/>
      <c r="BR68" s="112"/>
      <c r="BS68" s="111"/>
      <c r="BT68" s="112"/>
      <c r="BU68" s="69"/>
      <c r="BV68" s="44"/>
      <c r="BW68" s="16"/>
      <c r="BX68" s="44"/>
      <c r="BY68" s="44"/>
      <c r="BZ68" s="17"/>
      <c r="CA68" s="55"/>
      <c r="CB68" s="27"/>
      <c r="CC68" s="49"/>
      <c r="CD68" s="26"/>
      <c r="CE68" s="26"/>
      <c r="CF68" s="26"/>
      <c r="CG68" s="50"/>
      <c r="CH68" s="18"/>
      <c r="CI68" s="18"/>
      <c r="CJ68" s="26"/>
      <c r="CK68" s="50"/>
      <c r="CL68" s="50"/>
      <c r="CM68" s="50"/>
      <c r="CN68" s="50"/>
      <c r="CO68" s="26"/>
      <c r="CP68" s="51"/>
      <c r="CQ68" s="51"/>
      <c r="CR68" s="153"/>
      <c r="CS68" s="94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5"/>
    </row>
    <row r="69" spans="1:110" s="5" customFormat="1" x14ac:dyDescent="0.2">
      <c r="A69" s="3"/>
      <c r="B69" s="44"/>
      <c r="C69" s="171"/>
      <c r="D69" s="158"/>
      <c r="E69" s="2"/>
      <c r="F69" s="4"/>
      <c r="G69" s="4"/>
      <c r="H69" s="4"/>
      <c r="I69" s="2"/>
      <c r="J69" s="165"/>
      <c r="K69" s="23"/>
      <c r="L69" s="38"/>
      <c r="M69" s="38"/>
      <c r="N69" s="160"/>
      <c r="O69" s="38"/>
      <c r="P69" s="38"/>
      <c r="Q69" s="21"/>
      <c r="R69" s="36"/>
      <c r="S69" s="23"/>
      <c r="T69" s="40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>
        <v>0</v>
      </c>
      <c r="BB69" s="12">
        <v>0</v>
      </c>
      <c r="BC69" s="12">
        <v>0</v>
      </c>
      <c r="BD69" s="91">
        <v>0</v>
      </c>
      <c r="BE69" s="44"/>
      <c r="BF69" s="16"/>
      <c r="BG69" s="45"/>
      <c r="BH69" s="57"/>
      <c r="BI69" s="111"/>
      <c r="BJ69" s="112"/>
      <c r="BK69" s="112"/>
      <c r="BL69" s="112"/>
      <c r="BM69" s="112"/>
      <c r="BN69" s="111"/>
      <c r="BO69" s="112"/>
      <c r="BP69" s="112"/>
      <c r="BQ69" s="112"/>
      <c r="BR69" s="112"/>
      <c r="BS69" s="111"/>
      <c r="BT69" s="112"/>
      <c r="BU69" s="17"/>
      <c r="BV69" s="44"/>
      <c r="BW69" s="16"/>
      <c r="BX69" s="44"/>
      <c r="BY69" s="44"/>
      <c r="BZ69" s="17"/>
      <c r="CA69" s="55"/>
      <c r="CB69" s="76"/>
      <c r="CC69" s="49"/>
      <c r="CD69" s="26"/>
      <c r="CE69" s="26"/>
      <c r="CF69" s="26"/>
      <c r="CG69" s="50"/>
      <c r="CH69" s="18"/>
      <c r="CI69" s="18"/>
      <c r="CJ69" s="26"/>
      <c r="CK69" s="50"/>
      <c r="CL69" s="50"/>
      <c r="CM69" s="50"/>
      <c r="CN69" s="50"/>
      <c r="CO69" s="26"/>
      <c r="CP69" s="51"/>
      <c r="CQ69" s="51"/>
      <c r="CR69" s="153"/>
      <c r="CS69" s="92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75"/>
    </row>
    <row r="70" spans="1:110" s="5" customFormat="1" x14ac:dyDescent="0.2">
      <c r="A70" s="3"/>
      <c r="B70" s="44"/>
      <c r="C70" s="171"/>
      <c r="D70" s="158"/>
      <c r="E70" s="2"/>
      <c r="F70" s="4"/>
      <c r="G70" s="4"/>
      <c r="H70" s="4"/>
      <c r="I70" s="2"/>
      <c r="J70" s="165"/>
      <c r="K70" s="23"/>
      <c r="L70" s="38"/>
      <c r="M70" s="38"/>
      <c r="N70" s="160"/>
      <c r="O70" s="38"/>
      <c r="P70" s="38"/>
      <c r="Q70" s="21"/>
      <c r="R70" s="36"/>
      <c r="S70" s="23"/>
      <c r="T70" s="40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>
        <v>0</v>
      </c>
      <c r="BB70" s="12">
        <v>0</v>
      </c>
      <c r="BC70" s="12">
        <v>0</v>
      </c>
      <c r="BD70" s="91">
        <v>0</v>
      </c>
      <c r="BE70" s="44"/>
      <c r="BF70" s="16"/>
      <c r="BG70" s="45"/>
      <c r="BH70" s="56"/>
      <c r="BI70" s="113"/>
      <c r="BJ70" s="114"/>
      <c r="BK70" s="114"/>
      <c r="BL70" s="114"/>
      <c r="BM70" s="114"/>
      <c r="BN70" s="113"/>
      <c r="BO70" s="114"/>
      <c r="BP70" s="114"/>
      <c r="BQ70" s="114"/>
      <c r="BR70" s="114"/>
      <c r="BS70" s="111"/>
      <c r="BT70" s="114"/>
      <c r="BU70" s="17"/>
      <c r="BV70" s="44"/>
      <c r="BW70" s="16"/>
      <c r="BX70" s="44"/>
      <c r="BY70" s="44"/>
      <c r="BZ70" s="17"/>
      <c r="CA70" s="55"/>
      <c r="CB70" s="27"/>
      <c r="CC70" s="49"/>
      <c r="CD70" s="26"/>
      <c r="CE70" s="26"/>
      <c r="CF70" s="26"/>
      <c r="CG70" s="50"/>
      <c r="CH70" s="18"/>
      <c r="CI70" s="18"/>
      <c r="CJ70" s="26"/>
      <c r="CK70" s="50"/>
      <c r="CL70" s="50"/>
      <c r="CM70" s="50"/>
      <c r="CN70" s="50"/>
      <c r="CO70" s="26"/>
      <c r="CP70" s="51"/>
      <c r="CQ70" s="51"/>
      <c r="CR70" s="153"/>
      <c r="CS70" s="92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75"/>
    </row>
    <row r="71" spans="1:110" s="5" customFormat="1" x14ac:dyDescent="0.2">
      <c r="A71" s="3"/>
      <c r="B71" s="44"/>
      <c r="C71" s="171"/>
      <c r="D71" s="158"/>
      <c r="E71" s="2"/>
      <c r="F71" s="4"/>
      <c r="G71" s="4"/>
      <c r="H71" s="4"/>
      <c r="I71" s="2"/>
      <c r="J71" s="165"/>
      <c r="K71" s="23"/>
      <c r="L71" s="38"/>
      <c r="M71" s="38"/>
      <c r="N71" s="160"/>
      <c r="O71" s="38"/>
      <c r="P71" s="38"/>
      <c r="Q71" s="21"/>
      <c r="R71" s="36"/>
      <c r="S71" s="23"/>
      <c r="T71" s="40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>
        <v>0</v>
      </c>
      <c r="BB71" s="12">
        <v>0</v>
      </c>
      <c r="BC71" s="12">
        <v>0</v>
      </c>
      <c r="BD71" s="91">
        <v>0</v>
      </c>
      <c r="BE71" s="44"/>
      <c r="BF71" s="16"/>
      <c r="BG71" s="45"/>
      <c r="BH71" s="46"/>
      <c r="BI71" s="111"/>
      <c r="BJ71" s="112"/>
      <c r="BK71" s="112"/>
      <c r="BL71" s="112"/>
      <c r="BM71" s="112"/>
      <c r="BN71" s="111"/>
      <c r="BO71" s="112"/>
      <c r="BP71" s="112"/>
      <c r="BQ71" s="112"/>
      <c r="BR71" s="112"/>
      <c r="BS71" s="111"/>
      <c r="BT71" s="112"/>
      <c r="BU71" s="17"/>
      <c r="BV71" s="44"/>
      <c r="BW71" s="16"/>
      <c r="BX71" s="44"/>
      <c r="BY71" s="44"/>
      <c r="BZ71" s="17"/>
      <c r="CA71" s="55"/>
      <c r="CB71" s="27"/>
      <c r="CC71" s="49"/>
      <c r="CD71" s="26"/>
      <c r="CE71" s="26"/>
      <c r="CF71" s="26"/>
      <c r="CG71" s="50"/>
      <c r="CH71" s="18"/>
      <c r="CI71" s="18"/>
      <c r="CJ71" s="50"/>
      <c r="CK71" s="50"/>
      <c r="CL71" s="50"/>
      <c r="CM71" s="50"/>
      <c r="CN71" s="50"/>
      <c r="CO71" s="50"/>
      <c r="CP71" s="51"/>
      <c r="CQ71" s="51"/>
      <c r="CR71" s="153"/>
      <c r="CS71" s="92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75"/>
    </row>
    <row r="72" spans="1:110" s="5" customFormat="1" x14ac:dyDescent="0.2">
      <c r="A72" s="3"/>
      <c r="B72" s="44"/>
      <c r="C72" s="171"/>
      <c r="D72" s="158"/>
      <c r="E72" s="2"/>
      <c r="F72" s="4"/>
      <c r="G72" s="4"/>
      <c r="H72" s="4"/>
      <c r="I72" s="2"/>
      <c r="J72" s="165"/>
      <c r="K72" s="23"/>
      <c r="L72" s="38"/>
      <c r="M72" s="38"/>
      <c r="N72" s="160"/>
      <c r="O72" s="38"/>
      <c r="P72" s="38"/>
      <c r="Q72" s="21"/>
      <c r="R72" s="36"/>
      <c r="S72" s="23"/>
      <c r="T72" s="40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>
        <v>0</v>
      </c>
      <c r="BB72" s="12">
        <v>0</v>
      </c>
      <c r="BC72" s="12">
        <v>0</v>
      </c>
      <c r="BD72" s="91">
        <v>0</v>
      </c>
      <c r="BE72" s="44"/>
      <c r="BF72" s="16"/>
      <c r="BG72" s="45"/>
      <c r="BH72" s="57"/>
      <c r="BI72" s="111"/>
      <c r="BJ72" s="112"/>
      <c r="BK72" s="112"/>
      <c r="BL72" s="112"/>
      <c r="BM72" s="112"/>
      <c r="BN72" s="111"/>
      <c r="BO72" s="112"/>
      <c r="BP72" s="112"/>
      <c r="BQ72" s="112"/>
      <c r="BR72" s="112"/>
      <c r="BS72" s="111"/>
      <c r="BT72" s="112"/>
      <c r="BU72" s="17"/>
      <c r="BV72" s="44"/>
      <c r="BW72" s="44"/>
      <c r="BX72" s="44"/>
      <c r="BY72" s="44"/>
      <c r="BZ72" s="17"/>
      <c r="CA72" s="55"/>
      <c r="CB72" s="27"/>
      <c r="CC72" s="49"/>
      <c r="CD72" s="26"/>
      <c r="CE72" s="26"/>
      <c r="CF72" s="26"/>
      <c r="CG72" s="50"/>
      <c r="CH72" s="18"/>
      <c r="CI72" s="18"/>
      <c r="CJ72" s="26"/>
      <c r="CK72" s="50"/>
      <c r="CL72" s="50"/>
      <c r="CM72" s="50"/>
      <c r="CN72" s="50"/>
      <c r="CO72" s="26"/>
      <c r="CP72" s="51"/>
      <c r="CQ72" s="51"/>
      <c r="CR72" s="153"/>
      <c r="CS72" s="92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75"/>
    </row>
    <row r="73" spans="1:110" s="5" customFormat="1" x14ac:dyDescent="0.2">
      <c r="A73" s="3"/>
      <c r="B73" s="44"/>
      <c r="C73" s="171"/>
      <c r="D73" s="158"/>
      <c r="E73" s="2"/>
      <c r="F73" s="4"/>
      <c r="G73" s="4"/>
      <c r="H73" s="4"/>
      <c r="I73" s="2"/>
      <c r="J73" s="165"/>
      <c r="K73" s="23"/>
      <c r="L73" s="38"/>
      <c r="M73" s="38"/>
      <c r="N73" s="160"/>
      <c r="O73" s="38"/>
      <c r="P73" s="38"/>
      <c r="Q73" s="21"/>
      <c r="R73" s="36"/>
      <c r="S73" s="23"/>
      <c r="T73" s="40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>
        <v>0</v>
      </c>
      <c r="BB73" s="12">
        <v>0</v>
      </c>
      <c r="BC73" s="12">
        <v>0</v>
      </c>
      <c r="BD73" s="91">
        <v>0</v>
      </c>
      <c r="BE73" s="44"/>
      <c r="BF73" s="16"/>
      <c r="BG73" s="45"/>
      <c r="BH73" s="46"/>
      <c r="BI73" s="111"/>
      <c r="BJ73" s="112"/>
      <c r="BK73" s="112"/>
      <c r="BL73" s="112"/>
      <c r="BM73" s="112"/>
      <c r="BN73" s="111"/>
      <c r="BO73" s="112"/>
      <c r="BP73" s="112"/>
      <c r="BQ73" s="112"/>
      <c r="BR73" s="112"/>
      <c r="BS73" s="111"/>
      <c r="BT73" s="112"/>
      <c r="BU73" s="17"/>
      <c r="BV73" s="44"/>
      <c r="BW73" s="16"/>
      <c r="BX73" s="44"/>
      <c r="BY73" s="44"/>
      <c r="BZ73" s="17"/>
      <c r="CA73" s="55"/>
      <c r="CB73" s="27"/>
      <c r="CC73" s="49"/>
      <c r="CD73" s="26"/>
      <c r="CE73" s="26"/>
      <c r="CF73" s="26"/>
      <c r="CG73" s="50"/>
      <c r="CH73" s="18"/>
      <c r="CI73" s="18"/>
      <c r="CJ73" s="26"/>
      <c r="CK73" s="50"/>
      <c r="CL73" s="50"/>
      <c r="CM73" s="50"/>
      <c r="CN73" s="50"/>
      <c r="CO73" s="26"/>
      <c r="CP73" s="51"/>
      <c r="CQ73" s="51"/>
      <c r="CR73" s="153"/>
      <c r="CS73" s="92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4"/>
    </row>
    <row r="74" spans="1:110" s="5" customFormat="1" x14ac:dyDescent="0.2">
      <c r="A74" s="3"/>
      <c r="B74" s="44"/>
      <c r="C74" s="171"/>
      <c r="D74" s="158"/>
      <c r="E74" s="2"/>
      <c r="F74" s="4"/>
      <c r="G74" s="4"/>
      <c r="H74" s="4"/>
      <c r="I74" s="2"/>
      <c r="J74" s="165"/>
      <c r="K74" s="23"/>
      <c r="L74" s="38"/>
      <c r="M74" s="38"/>
      <c r="N74" s="160"/>
      <c r="O74" s="38"/>
      <c r="P74" s="38"/>
      <c r="Q74" s="21"/>
      <c r="R74" s="36"/>
      <c r="S74" s="23"/>
      <c r="T74" s="40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>
        <v>0</v>
      </c>
      <c r="BB74" s="12">
        <v>0</v>
      </c>
      <c r="BC74" s="12">
        <v>0</v>
      </c>
      <c r="BD74" s="91">
        <v>0</v>
      </c>
      <c r="BE74" s="44"/>
      <c r="BF74" s="16"/>
      <c r="BG74" s="45"/>
      <c r="BH74" s="56"/>
      <c r="BI74" s="113"/>
      <c r="BJ74" s="114"/>
      <c r="BK74" s="114"/>
      <c r="BL74" s="114"/>
      <c r="BM74" s="114"/>
      <c r="BN74" s="113"/>
      <c r="BO74" s="114"/>
      <c r="BP74" s="114"/>
      <c r="BQ74" s="114"/>
      <c r="BR74" s="114"/>
      <c r="BS74" s="113"/>
      <c r="BT74" s="114"/>
      <c r="BU74" s="17"/>
      <c r="BV74" s="16"/>
      <c r="BW74" s="16"/>
      <c r="BX74" s="44"/>
      <c r="BY74" s="44"/>
      <c r="BZ74" s="17"/>
      <c r="CA74" s="55"/>
      <c r="CB74" s="27"/>
      <c r="CC74" s="49"/>
      <c r="CD74" s="26"/>
      <c r="CE74" s="26"/>
      <c r="CF74" s="26"/>
      <c r="CG74" s="50"/>
      <c r="CH74" s="18"/>
      <c r="CI74" s="18"/>
      <c r="CJ74" s="26"/>
      <c r="CK74" s="50"/>
      <c r="CL74" s="50"/>
      <c r="CM74" s="50"/>
      <c r="CN74" s="50"/>
      <c r="CO74" s="26"/>
      <c r="CP74" s="51"/>
      <c r="CQ74" s="51"/>
      <c r="CR74" s="153"/>
      <c r="CS74" s="92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4"/>
    </row>
    <row r="75" spans="1:110" s="5" customFormat="1" x14ac:dyDescent="0.2">
      <c r="A75" s="3"/>
      <c r="B75" s="44"/>
      <c r="C75" s="171"/>
      <c r="D75" s="158"/>
      <c r="E75" s="2"/>
      <c r="F75" s="4"/>
      <c r="G75" s="4"/>
      <c r="H75" s="4"/>
      <c r="I75" s="2"/>
      <c r="J75" s="165"/>
      <c r="K75" s="23"/>
      <c r="L75" s="38"/>
      <c r="M75" s="38"/>
      <c r="N75" s="160"/>
      <c r="O75" s="38"/>
      <c r="P75" s="38"/>
      <c r="Q75" s="21"/>
      <c r="R75" s="36"/>
      <c r="S75" s="23"/>
      <c r="T75" s="40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>
        <v>0</v>
      </c>
      <c r="BB75" s="12">
        <v>0</v>
      </c>
      <c r="BC75" s="12">
        <v>0</v>
      </c>
      <c r="BD75" s="91">
        <v>0</v>
      </c>
      <c r="BE75" s="44"/>
      <c r="BF75" s="16"/>
      <c r="BG75" s="45"/>
      <c r="BH75" s="46"/>
      <c r="BI75" s="111"/>
      <c r="BJ75" s="112"/>
      <c r="BK75" s="112"/>
      <c r="BL75" s="112"/>
      <c r="BM75" s="112"/>
      <c r="BN75" s="111"/>
      <c r="BO75" s="112"/>
      <c r="BP75" s="112"/>
      <c r="BQ75" s="112"/>
      <c r="BR75" s="112"/>
      <c r="BS75" s="111"/>
      <c r="BT75" s="112"/>
      <c r="BU75" s="17"/>
      <c r="BV75" s="16"/>
      <c r="BW75" s="16"/>
      <c r="BX75" s="44"/>
      <c r="BY75" s="44"/>
      <c r="BZ75" s="17"/>
      <c r="CA75" s="55"/>
      <c r="CB75" s="27"/>
      <c r="CC75" s="49"/>
      <c r="CD75" s="26"/>
      <c r="CE75" s="26"/>
      <c r="CF75" s="26"/>
      <c r="CG75" s="50"/>
      <c r="CH75" s="18"/>
      <c r="CI75" s="18"/>
      <c r="CJ75" s="26"/>
      <c r="CK75" s="50"/>
      <c r="CL75" s="50"/>
      <c r="CM75" s="50"/>
      <c r="CN75" s="50"/>
      <c r="CO75" s="26"/>
      <c r="CP75" s="51"/>
      <c r="CQ75" s="51"/>
      <c r="CR75" s="153"/>
      <c r="CS75" s="92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4"/>
    </row>
    <row r="76" spans="1:110" s="5" customFormat="1" x14ac:dyDescent="0.2">
      <c r="A76" s="3"/>
      <c r="B76" s="44"/>
      <c r="C76" s="171"/>
      <c r="D76" s="158"/>
      <c r="E76" s="2"/>
      <c r="F76" s="4"/>
      <c r="G76" s="4"/>
      <c r="H76" s="4"/>
      <c r="I76" s="2"/>
      <c r="J76" s="165"/>
      <c r="K76" s="23"/>
      <c r="L76" s="38"/>
      <c r="M76" s="38"/>
      <c r="N76" s="160"/>
      <c r="O76" s="38"/>
      <c r="P76" s="38"/>
      <c r="Q76" s="21"/>
      <c r="R76" s="36"/>
      <c r="S76" s="23"/>
      <c r="T76" s="40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>
        <v>0</v>
      </c>
      <c r="BB76" s="12">
        <v>0</v>
      </c>
      <c r="BC76" s="12">
        <v>0</v>
      </c>
      <c r="BD76" s="91">
        <v>0</v>
      </c>
      <c r="BE76" s="44"/>
      <c r="BF76" s="16"/>
      <c r="BG76" s="64"/>
      <c r="BH76" s="56"/>
      <c r="BI76" s="111"/>
      <c r="BJ76" s="112"/>
      <c r="BK76" s="111"/>
      <c r="BL76" s="112"/>
      <c r="BM76" s="112"/>
      <c r="BN76" s="111"/>
      <c r="BO76" s="112"/>
      <c r="BP76" s="112"/>
      <c r="BQ76" s="112"/>
      <c r="BR76" s="112"/>
      <c r="BS76" s="111"/>
      <c r="BT76" s="112"/>
      <c r="BU76" s="69"/>
      <c r="BV76" s="44"/>
      <c r="BW76" s="16"/>
      <c r="BX76" s="44"/>
      <c r="BY76" s="44"/>
      <c r="BZ76" s="17"/>
      <c r="CA76" s="55"/>
      <c r="CB76" s="27"/>
      <c r="CC76" s="49"/>
      <c r="CD76" s="26"/>
      <c r="CE76" s="26"/>
      <c r="CF76" s="26"/>
      <c r="CG76" s="50"/>
      <c r="CH76" s="18"/>
      <c r="CI76" s="18"/>
      <c r="CJ76" s="26"/>
      <c r="CK76" s="50"/>
      <c r="CL76" s="50"/>
      <c r="CM76" s="71"/>
      <c r="CN76" s="50"/>
      <c r="CO76" s="26"/>
      <c r="CP76" s="51"/>
      <c r="CQ76" s="51"/>
      <c r="CR76" s="153"/>
      <c r="CS76" s="94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54"/>
    </row>
    <row r="77" spans="1:110" s="5" customFormat="1" x14ac:dyDescent="0.2">
      <c r="A77" s="3"/>
      <c r="B77" s="44"/>
      <c r="C77" s="171"/>
      <c r="D77" s="158"/>
      <c r="E77" s="2"/>
      <c r="F77" s="4"/>
      <c r="G77" s="4"/>
      <c r="H77" s="4"/>
      <c r="I77" s="2"/>
      <c r="J77" s="165"/>
      <c r="K77" s="23"/>
      <c r="L77" s="38"/>
      <c r="M77" s="38"/>
      <c r="N77" s="160"/>
      <c r="O77" s="38"/>
      <c r="P77" s="38"/>
      <c r="Q77" s="21"/>
      <c r="R77" s="36"/>
      <c r="S77" s="23"/>
      <c r="T77" s="40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>
        <v>0</v>
      </c>
      <c r="BB77" s="12">
        <v>0</v>
      </c>
      <c r="BC77" s="12">
        <v>0</v>
      </c>
      <c r="BD77" s="91">
        <v>0</v>
      </c>
      <c r="BE77" s="44"/>
      <c r="BF77" s="16"/>
      <c r="BG77" s="45"/>
      <c r="BH77" s="46"/>
      <c r="BI77" s="111"/>
      <c r="BJ77" s="112"/>
      <c r="BK77" s="112"/>
      <c r="BL77" s="112"/>
      <c r="BM77" s="112"/>
      <c r="BN77" s="111"/>
      <c r="BO77" s="112"/>
      <c r="BP77" s="112"/>
      <c r="BQ77" s="112"/>
      <c r="BR77" s="112"/>
      <c r="BS77" s="111"/>
      <c r="BT77" s="112"/>
      <c r="BU77" s="17"/>
      <c r="BV77" s="16"/>
      <c r="BW77" s="16"/>
      <c r="BX77" s="44"/>
      <c r="BY77" s="44"/>
      <c r="BZ77" s="17"/>
      <c r="CA77" s="55"/>
      <c r="CB77" s="27"/>
      <c r="CC77" s="49"/>
      <c r="CD77" s="26"/>
      <c r="CE77" s="26"/>
      <c r="CF77" s="26"/>
      <c r="CG77" s="50"/>
      <c r="CH77" s="18"/>
      <c r="CI77" s="18"/>
      <c r="CJ77" s="26"/>
      <c r="CK77" s="50"/>
      <c r="CL77" s="50"/>
      <c r="CM77" s="50"/>
      <c r="CN77" s="50"/>
      <c r="CO77" s="26"/>
      <c r="CP77" s="51"/>
      <c r="CQ77" s="51"/>
      <c r="CR77" s="153"/>
      <c r="CS77" s="92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4"/>
    </row>
    <row r="78" spans="1:110" s="5" customFormat="1" x14ac:dyDescent="0.2">
      <c r="A78" s="3"/>
      <c r="B78" s="44"/>
      <c r="C78" s="171"/>
      <c r="D78" s="158"/>
      <c r="E78" s="2"/>
      <c r="F78" s="4"/>
      <c r="G78" s="4"/>
      <c r="H78" s="4"/>
      <c r="I78" s="2"/>
      <c r="J78" s="165"/>
      <c r="K78" s="23"/>
      <c r="L78" s="38"/>
      <c r="M78" s="38"/>
      <c r="N78" s="160"/>
      <c r="O78" s="38"/>
      <c r="P78" s="38"/>
      <c r="Q78" s="21"/>
      <c r="R78" s="36"/>
      <c r="S78" s="23"/>
      <c r="T78" s="40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>
        <v>0</v>
      </c>
      <c r="BB78" s="12">
        <v>0</v>
      </c>
      <c r="BC78" s="12">
        <v>0</v>
      </c>
      <c r="BD78" s="91">
        <v>0</v>
      </c>
      <c r="BE78" s="44"/>
      <c r="BF78" s="16"/>
      <c r="BG78" s="64"/>
      <c r="BH78" s="46"/>
      <c r="BI78" s="111"/>
      <c r="BJ78" s="112"/>
      <c r="BK78" s="112"/>
      <c r="BL78" s="112"/>
      <c r="BM78" s="112"/>
      <c r="BN78" s="111"/>
      <c r="BO78" s="112"/>
      <c r="BP78" s="112"/>
      <c r="BQ78" s="112"/>
      <c r="BR78" s="112"/>
      <c r="BS78" s="111"/>
      <c r="BT78" s="114"/>
      <c r="BU78" s="69"/>
      <c r="BV78" s="16"/>
      <c r="BW78" s="16"/>
      <c r="BX78" s="44"/>
      <c r="BY78" s="44"/>
      <c r="BZ78" s="17"/>
      <c r="CA78" s="55"/>
      <c r="CB78" s="27"/>
      <c r="CC78" s="49"/>
      <c r="CD78" s="26"/>
      <c r="CE78" s="26"/>
      <c r="CF78" s="26"/>
      <c r="CG78" s="50"/>
      <c r="CH78" s="18"/>
      <c r="CI78" s="18"/>
      <c r="CJ78" s="26"/>
      <c r="CK78" s="50"/>
      <c r="CL78" s="50"/>
      <c r="CM78" s="71"/>
      <c r="CN78" s="50"/>
      <c r="CO78" s="26"/>
      <c r="CP78" s="51"/>
      <c r="CQ78" s="51"/>
      <c r="CR78" s="153"/>
      <c r="CS78" s="94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54"/>
    </row>
    <row r="79" spans="1:110" s="5" customFormat="1" x14ac:dyDescent="0.2">
      <c r="A79" s="3"/>
      <c r="B79" s="44"/>
      <c r="C79" s="171"/>
      <c r="D79" s="158"/>
      <c r="E79" s="2"/>
      <c r="F79" s="4"/>
      <c r="G79" s="4"/>
      <c r="H79" s="4"/>
      <c r="I79" s="2"/>
      <c r="J79" s="165"/>
      <c r="K79" s="23"/>
      <c r="L79" s="38"/>
      <c r="M79" s="38"/>
      <c r="N79" s="160"/>
      <c r="O79" s="38"/>
      <c r="P79" s="38"/>
      <c r="Q79" s="21"/>
      <c r="R79" s="36"/>
      <c r="S79" s="23"/>
      <c r="T79" s="40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>
        <v>0</v>
      </c>
      <c r="BB79" s="12">
        <v>0</v>
      </c>
      <c r="BC79" s="12">
        <v>0</v>
      </c>
      <c r="BD79" s="91">
        <v>0</v>
      </c>
      <c r="BE79" s="44"/>
      <c r="BF79" s="16"/>
      <c r="BG79" s="64"/>
      <c r="BH79" s="56"/>
      <c r="BI79" s="111"/>
      <c r="BJ79" s="112"/>
      <c r="BK79" s="111"/>
      <c r="BL79" s="112"/>
      <c r="BM79" s="112"/>
      <c r="BN79" s="111"/>
      <c r="BO79" s="112"/>
      <c r="BP79" s="112"/>
      <c r="BQ79" s="112"/>
      <c r="BR79" s="112"/>
      <c r="BS79" s="111"/>
      <c r="BT79" s="112"/>
      <c r="BU79" s="17"/>
      <c r="BV79" s="44"/>
      <c r="BW79" s="16"/>
      <c r="BX79" s="44"/>
      <c r="BY79" s="44"/>
      <c r="BZ79" s="17"/>
      <c r="CA79" s="55"/>
      <c r="CB79" s="20"/>
      <c r="CC79" s="49"/>
      <c r="CD79" s="26"/>
      <c r="CE79" s="26"/>
      <c r="CF79" s="26"/>
      <c r="CG79" s="50"/>
      <c r="CH79" s="18"/>
      <c r="CI79" s="18"/>
      <c r="CJ79" s="26"/>
      <c r="CK79" s="50"/>
      <c r="CL79" s="50"/>
      <c r="CM79" s="50"/>
      <c r="CN79" s="50"/>
      <c r="CO79" s="26"/>
      <c r="CP79" s="51"/>
      <c r="CQ79" s="51"/>
      <c r="CR79" s="153"/>
      <c r="CS79" s="92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4"/>
    </row>
    <row r="80" spans="1:110" s="5" customFormat="1" x14ac:dyDescent="0.2">
      <c r="A80" s="3"/>
      <c r="B80" s="44"/>
      <c r="C80" s="171"/>
      <c r="D80" s="158"/>
      <c r="E80" s="2"/>
      <c r="F80" s="4"/>
      <c r="G80" s="4"/>
      <c r="H80" s="4"/>
      <c r="I80" s="2"/>
      <c r="J80" s="165"/>
      <c r="K80" s="23"/>
      <c r="L80" s="38"/>
      <c r="M80" s="38"/>
      <c r="N80" s="160"/>
      <c r="O80" s="38"/>
      <c r="P80" s="38"/>
      <c r="Q80" s="21"/>
      <c r="R80" s="36"/>
      <c r="S80" s="23"/>
      <c r="T80" s="40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>
        <v>0</v>
      </c>
      <c r="BB80" s="12">
        <v>0</v>
      </c>
      <c r="BC80" s="12">
        <v>0</v>
      </c>
      <c r="BD80" s="91">
        <v>0</v>
      </c>
      <c r="BE80" s="44"/>
      <c r="BF80" s="16"/>
      <c r="BG80" s="45"/>
      <c r="BH80" s="46"/>
      <c r="BI80" s="111"/>
      <c r="BJ80" s="112"/>
      <c r="BK80" s="112"/>
      <c r="BL80" s="112"/>
      <c r="BM80" s="112"/>
      <c r="BN80" s="111"/>
      <c r="BO80" s="112"/>
      <c r="BP80" s="112"/>
      <c r="BQ80" s="112"/>
      <c r="BR80" s="112"/>
      <c r="BS80" s="111"/>
      <c r="BT80" s="112"/>
      <c r="BU80" s="17"/>
      <c r="BV80" s="44"/>
      <c r="BW80" s="16"/>
      <c r="BX80" s="44"/>
      <c r="BY80" s="44"/>
      <c r="BZ80" s="17"/>
      <c r="CA80" s="55"/>
      <c r="CB80" s="27"/>
      <c r="CC80" s="49"/>
      <c r="CD80" s="26"/>
      <c r="CE80" s="26"/>
      <c r="CF80" s="26"/>
      <c r="CG80" s="50"/>
      <c r="CH80" s="18"/>
      <c r="CI80" s="18"/>
      <c r="CJ80" s="26"/>
      <c r="CK80" s="50"/>
      <c r="CL80" s="50"/>
      <c r="CM80" s="50"/>
      <c r="CN80" s="50"/>
      <c r="CO80" s="26"/>
      <c r="CP80" s="51"/>
      <c r="CQ80" s="51"/>
      <c r="CR80" s="153"/>
      <c r="CS80" s="92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4"/>
    </row>
    <row r="81" spans="1:110" s="5" customFormat="1" x14ac:dyDescent="0.2">
      <c r="A81" s="3"/>
      <c r="B81" s="44"/>
      <c r="C81" s="171"/>
      <c r="D81" s="158"/>
      <c r="E81" s="2"/>
      <c r="F81" s="4"/>
      <c r="G81" s="4"/>
      <c r="H81" s="4"/>
      <c r="I81" s="2"/>
      <c r="J81" s="165"/>
      <c r="K81" s="23"/>
      <c r="L81" s="38"/>
      <c r="M81" s="38"/>
      <c r="N81" s="160"/>
      <c r="O81" s="38"/>
      <c r="P81" s="38"/>
      <c r="Q81" s="21"/>
      <c r="R81" s="36"/>
      <c r="S81" s="23"/>
      <c r="T81" s="40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>
        <v>0</v>
      </c>
      <c r="BB81" s="12">
        <v>0</v>
      </c>
      <c r="BC81" s="12">
        <v>0</v>
      </c>
      <c r="BD81" s="91">
        <v>0</v>
      </c>
      <c r="BE81" s="44"/>
      <c r="BF81" s="16"/>
      <c r="BG81" s="45"/>
      <c r="BH81" s="57"/>
      <c r="BI81" s="111"/>
      <c r="BJ81" s="112"/>
      <c r="BK81" s="112"/>
      <c r="BL81" s="112"/>
      <c r="BM81" s="112"/>
      <c r="BN81" s="111"/>
      <c r="BO81" s="112"/>
      <c r="BP81" s="112"/>
      <c r="BQ81" s="112"/>
      <c r="BR81" s="112"/>
      <c r="BS81" s="111"/>
      <c r="BT81" s="112"/>
      <c r="BU81" s="17"/>
      <c r="BV81" s="44"/>
      <c r="BW81" s="16"/>
      <c r="BX81" s="44"/>
      <c r="BY81" s="44"/>
      <c r="BZ81" s="17"/>
      <c r="CA81" s="55"/>
      <c r="CB81" s="76"/>
      <c r="CC81" s="49"/>
      <c r="CD81" s="26"/>
      <c r="CE81" s="26"/>
      <c r="CF81" s="26"/>
      <c r="CG81" s="50"/>
      <c r="CH81" s="18"/>
      <c r="CI81" s="18"/>
      <c r="CJ81" s="26"/>
      <c r="CK81" s="50"/>
      <c r="CL81" s="50"/>
      <c r="CM81" s="50"/>
      <c r="CN81" s="50"/>
      <c r="CO81" s="26"/>
      <c r="CP81" s="51"/>
      <c r="CQ81" s="51"/>
      <c r="CR81" s="153"/>
      <c r="CS81" s="92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4"/>
    </row>
    <row r="82" spans="1:110" s="5" customFormat="1" x14ac:dyDescent="0.2">
      <c r="A82" s="3"/>
      <c r="B82" s="44"/>
      <c r="C82" s="171"/>
      <c r="D82" s="158"/>
      <c r="E82" s="2"/>
      <c r="F82" s="4"/>
      <c r="G82" s="4"/>
      <c r="H82" s="4"/>
      <c r="I82" s="2"/>
      <c r="J82" s="165"/>
      <c r="K82" s="23"/>
      <c r="L82" s="38"/>
      <c r="M82" s="38"/>
      <c r="N82" s="160"/>
      <c r="O82" s="38"/>
      <c r="P82" s="38"/>
      <c r="Q82" s="21"/>
      <c r="R82" s="36"/>
      <c r="S82" s="23"/>
      <c r="T82" s="4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>
        <v>0</v>
      </c>
      <c r="BB82" s="12">
        <v>0</v>
      </c>
      <c r="BC82" s="12">
        <v>0</v>
      </c>
      <c r="BD82" s="91">
        <v>0</v>
      </c>
      <c r="BE82" s="44"/>
      <c r="BF82" s="16"/>
      <c r="BG82" s="45"/>
      <c r="BH82" s="56"/>
      <c r="BI82" s="111"/>
      <c r="BJ82" s="112"/>
      <c r="BK82" s="111"/>
      <c r="BL82" s="112"/>
      <c r="BM82" s="112"/>
      <c r="BN82" s="111"/>
      <c r="BO82" s="112"/>
      <c r="BP82" s="112"/>
      <c r="BQ82" s="112"/>
      <c r="BR82" s="112"/>
      <c r="BS82" s="111"/>
      <c r="BT82" s="112"/>
      <c r="BU82" s="17"/>
      <c r="BV82" s="44"/>
      <c r="BW82" s="16"/>
      <c r="BX82" s="44"/>
      <c r="BY82" s="44"/>
      <c r="BZ82" s="17"/>
      <c r="CA82" s="55"/>
      <c r="CB82" s="27"/>
      <c r="CC82" s="49"/>
      <c r="CD82" s="26"/>
      <c r="CE82" s="26"/>
      <c r="CF82" s="26"/>
      <c r="CG82" s="50"/>
      <c r="CH82" s="18"/>
      <c r="CI82" s="18"/>
      <c r="CJ82" s="26"/>
      <c r="CK82" s="50"/>
      <c r="CL82" s="50"/>
      <c r="CM82" s="50"/>
      <c r="CN82" s="50"/>
      <c r="CO82" s="26"/>
      <c r="CP82" s="51"/>
      <c r="CQ82" s="51"/>
      <c r="CR82" s="153"/>
      <c r="CS82" s="92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4"/>
    </row>
    <row r="83" spans="1:110" s="5" customFormat="1" x14ac:dyDescent="0.2">
      <c r="A83" s="3"/>
      <c r="B83" s="44"/>
      <c r="C83" s="171"/>
      <c r="D83" s="158"/>
      <c r="E83" s="2"/>
      <c r="F83" s="4"/>
      <c r="G83" s="4"/>
      <c r="H83" s="4"/>
      <c r="I83" s="2"/>
      <c r="J83" s="165"/>
      <c r="K83" s="23"/>
      <c r="L83" s="38"/>
      <c r="M83" s="38"/>
      <c r="N83" s="160"/>
      <c r="O83" s="38"/>
      <c r="P83" s="38"/>
      <c r="Q83" s="21"/>
      <c r="R83" s="36"/>
      <c r="S83" s="23"/>
      <c r="T83" s="40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>
        <v>0</v>
      </c>
      <c r="BB83" s="12">
        <v>0</v>
      </c>
      <c r="BC83" s="12">
        <v>0</v>
      </c>
      <c r="BD83" s="91">
        <v>0</v>
      </c>
      <c r="BE83" s="44"/>
      <c r="BF83" s="16"/>
      <c r="BG83" s="45"/>
      <c r="BH83" s="57"/>
      <c r="BI83" s="111"/>
      <c r="BJ83" s="112"/>
      <c r="BK83" s="112"/>
      <c r="BL83" s="112"/>
      <c r="BM83" s="112"/>
      <c r="BN83" s="111"/>
      <c r="BO83" s="112"/>
      <c r="BP83" s="112"/>
      <c r="BQ83" s="112"/>
      <c r="BR83" s="112"/>
      <c r="BS83" s="111"/>
      <c r="BT83" s="112"/>
      <c r="BU83" s="17"/>
      <c r="BV83" s="44"/>
      <c r="BW83" s="16"/>
      <c r="BX83" s="44"/>
      <c r="BY83" s="44"/>
      <c r="BZ83" s="17"/>
      <c r="CA83" s="48"/>
      <c r="CB83" s="76"/>
      <c r="CC83" s="49"/>
      <c r="CD83" s="26"/>
      <c r="CE83" s="26"/>
      <c r="CF83" s="26"/>
      <c r="CG83" s="50"/>
      <c r="CH83" s="18"/>
      <c r="CI83" s="18"/>
      <c r="CJ83" s="50"/>
      <c r="CK83" s="50"/>
      <c r="CL83" s="50"/>
      <c r="CM83" s="50"/>
      <c r="CN83" s="50"/>
      <c r="CO83" s="50"/>
      <c r="CP83" s="51"/>
      <c r="CQ83" s="51"/>
      <c r="CR83" s="153"/>
      <c r="CS83" s="92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4"/>
    </row>
    <row r="84" spans="1:110" s="5" customFormat="1" x14ac:dyDescent="0.2">
      <c r="A84" s="3"/>
      <c r="B84" s="44"/>
      <c r="C84" s="171"/>
      <c r="D84" s="158"/>
      <c r="E84" s="2"/>
      <c r="F84" s="4"/>
      <c r="G84" s="4"/>
      <c r="H84" s="4"/>
      <c r="I84" s="2"/>
      <c r="J84" s="165"/>
      <c r="K84" s="23"/>
      <c r="L84" s="38"/>
      <c r="M84" s="38"/>
      <c r="N84" s="160"/>
      <c r="O84" s="38"/>
      <c r="P84" s="38"/>
      <c r="Q84" s="21"/>
      <c r="R84" s="36"/>
      <c r="S84" s="23"/>
      <c r="T84" s="40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>
        <v>0</v>
      </c>
      <c r="BB84" s="12">
        <v>0</v>
      </c>
      <c r="BC84" s="12">
        <v>0</v>
      </c>
      <c r="BD84" s="91">
        <v>0</v>
      </c>
      <c r="BE84" s="44"/>
      <c r="BF84" s="16"/>
      <c r="BG84" s="45"/>
      <c r="BH84" s="46"/>
      <c r="BI84" s="111"/>
      <c r="BJ84" s="112"/>
      <c r="BK84" s="112"/>
      <c r="BL84" s="112"/>
      <c r="BM84" s="112"/>
      <c r="BN84" s="111"/>
      <c r="BO84" s="112"/>
      <c r="BP84" s="112"/>
      <c r="BQ84" s="112"/>
      <c r="BR84" s="112"/>
      <c r="BS84" s="111"/>
      <c r="BT84" s="112"/>
      <c r="BU84" s="17"/>
      <c r="BV84" s="44"/>
      <c r="BW84" s="16"/>
      <c r="BX84" s="44"/>
      <c r="BY84" s="44"/>
      <c r="BZ84" s="17"/>
      <c r="CA84" s="48"/>
      <c r="CB84" s="27"/>
      <c r="CC84" s="49"/>
      <c r="CD84" s="26"/>
      <c r="CE84" s="26"/>
      <c r="CF84" s="26"/>
      <c r="CG84" s="50"/>
      <c r="CH84" s="18"/>
      <c r="CI84" s="18"/>
      <c r="CJ84" s="26"/>
      <c r="CK84" s="50"/>
      <c r="CL84" s="50"/>
      <c r="CM84" s="50"/>
      <c r="CN84" s="50"/>
      <c r="CO84" s="26"/>
      <c r="CP84" s="51"/>
      <c r="CQ84" s="51"/>
      <c r="CR84" s="153"/>
      <c r="CS84" s="92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4"/>
    </row>
    <row r="85" spans="1:110" s="5" customFormat="1" x14ac:dyDescent="0.2">
      <c r="A85" s="3"/>
      <c r="B85" s="44"/>
      <c r="C85" s="171"/>
      <c r="D85" s="158"/>
      <c r="E85" s="2"/>
      <c r="F85" s="4"/>
      <c r="G85" s="4"/>
      <c r="H85" s="4"/>
      <c r="I85" s="2"/>
      <c r="J85" s="165"/>
      <c r="K85" s="23"/>
      <c r="L85" s="38"/>
      <c r="M85" s="38"/>
      <c r="N85" s="160"/>
      <c r="O85" s="38"/>
      <c r="P85" s="38"/>
      <c r="Q85" s="21"/>
      <c r="R85" s="36"/>
      <c r="S85" s="23"/>
      <c r="T85" s="40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21">
        <v>0</v>
      </c>
      <c r="BB85" s="21">
        <v>0</v>
      </c>
      <c r="BC85" s="21">
        <v>0</v>
      </c>
      <c r="BD85" s="170">
        <v>0</v>
      </c>
      <c r="BE85" s="44"/>
      <c r="BF85" s="16"/>
      <c r="BG85" s="64"/>
      <c r="BH85" s="56"/>
      <c r="BI85" s="111"/>
      <c r="BJ85" s="112"/>
      <c r="BK85" s="111"/>
      <c r="BL85" s="112"/>
      <c r="BM85" s="112"/>
      <c r="BN85" s="111"/>
      <c r="BO85" s="112"/>
      <c r="BP85" s="112"/>
      <c r="BQ85" s="112"/>
      <c r="BR85" s="112"/>
      <c r="BS85" s="111"/>
      <c r="BT85" s="112"/>
      <c r="BU85" s="17"/>
      <c r="BV85" s="44"/>
      <c r="BW85" s="16"/>
      <c r="BX85" s="44"/>
      <c r="BY85" s="44"/>
      <c r="BZ85" s="17"/>
      <c r="CA85" s="55"/>
      <c r="CB85" s="20"/>
      <c r="CC85" s="49"/>
      <c r="CD85" s="26"/>
      <c r="CE85" s="26"/>
      <c r="CF85" s="26"/>
      <c r="CG85" s="50"/>
      <c r="CH85" s="18"/>
      <c r="CI85" s="18"/>
      <c r="CJ85" s="26"/>
      <c r="CK85" s="50"/>
      <c r="CL85" s="50"/>
      <c r="CM85" s="50"/>
      <c r="CN85" s="50"/>
      <c r="CO85" s="26"/>
      <c r="CP85" s="51"/>
      <c r="CQ85" s="51"/>
      <c r="CR85" s="153"/>
      <c r="CS85" s="92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4"/>
    </row>
    <row r="86" spans="1:110" s="5" customFormat="1" x14ac:dyDescent="0.2">
      <c r="A86" s="3"/>
      <c r="B86" s="44"/>
      <c r="C86" s="171"/>
      <c r="D86" s="158"/>
      <c r="E86" s="2"/>
      <c r="F86" s="4"/>
      <c r="G86" s="4"/>
      <c r="H86" s="4"/>
      <c r="I86" s="2"/>
      <c r="J86" s="165"/>
      <c r="K86" s="23"/>
      <c r="L86" s="38"/>
      <c r="M86" s="38"/>
      <c r="N86" s="160"/>
      <c r="O86" s="38"/>
      <c r="P86" s="38"/>
      <c r="Q86" s="12"/>
      <c r="R86" s="36"/>
      <c r="S86" s="23"/>
      <c r="T86" s="40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>
        <v>0</v>
      </c>
      <c r="BB86" s="12">
        <v>0</v>
      </c>
      <c r="BC86" s="12">
        <v>0</v>
      </c>
      <c r="BD86" s="91">
        <v>0</v>
      </c>
      <c r="BE86" s="44"/>
      <c r="BF86" s="16"/>
      <c r="BG86" s="45"/>
      <c r="BH86" s="57"/>
      <c r="BI86" s="111"/>
      <c r="BJ86" s="112"/>
      <c r="BK86" s="112"/>
      <c r="BL86" s="112"/>
      <c r="BM86" s="112"/>
      <c r="BN86" s="111"/>
      <c r="BO86" s="112"/>
      <c r="BP86" s="112"/>
      <c r="BQ86" s="112"/>
      <c r="BR86" s="112"/>
      <c r="BS86" s="111"/>
      <c r="BT86" s="112"/>
      <c r="BU86" s="11"/>
      <c r="BV86" s="44"/>
      <c r="BW86" s="16"/>
      <c r="BX86" s="44"/>
      <c r="BY86" s="16"/>
      <c r="BZ86" s="17"/>
      <c r="CA86" s="55"/>
      <c r="CB86" s="27"/>
      <c r="CC86" s="49"/>
      <c r="CD86" s="26"/>
      <c r="CE86" s="26"/>
      <c r="CF86" s="26"/>
      <c r="CG86" s="50"/>
      <c r="CH86" s="18"/>
      <c r="CI86" s="18"/>
      <c r="CJ86" s="50"/>
      <c r="CK86" s="50"/>
      <c r="CL86" s="50"/>
      <c r="CM86" s="50"/>
      <c r="CN86" s="50"/>
      <c r="CO86" s="50"/>
      <c r="CP86" s="51"/>
      <c r="CQ86" s="51"/>
      <c r="CR86" s="153"/>
      <c r="CS86" s="92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4"/>
    </row>
    <row r="87" spans="1:110" s="5" customFormat="1" x14ac:dyDescent="0.2">
      <c r="A87" s="3"/>
      <c r="B87" s="44"/>
      <c r="C87" s="171"/>
      <c r="D87" s="158"/>
      <c r="E87" s="2"/>
      <c r="F87" s="4"/>
      <c r="G87" s="4"/>
      <c r="H87" s="4"/>
      <c r="I87" s="2"/>
      <c r="J87" s="165"/>
      <c r="K87" s="23"/>
      <c r="L87" s="38"/>
      <c r="M87" s="38"/>
      <c r="N87" s="160"/>
      <c r="O87" s="38"/>
      <c r="P87" s="38"/>
      <c r="Q87" s="12"/>
      <c r="R87" s="36"/>
      <c r="S87" s="23"/>
      <c r="T87" s="40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>
        <v>0</v>
      </c>
      <c r="BB87" s="12">
        <v>0</v>
      </c>
      <c r="BC87" s="12">
        <v>0</v>
      </c>
      <c r="BD87" s="91">
        <v>0</v>
      </c>
      <c r="BE87" s="44"/>
      <c r="BF87" s="16"/>
      <c r="BG87" s="45"/>
      <c r="BH87" s="57"/>
      <c r="BI87" s="111"/>
      <c r="BJ87" s="112"/>
      <c r="BK87" s="112"/>
      <c r="BL87" s="112"/>
      <c r="BM87" s="112"/>
      <c r="BN87" s="111"/>
      <c r="BO87" s="112"/>
      <c r="BP87" s="112"/>
      <c r="BQ87" s="112"/>
      <c r="BR87" s="112"/>
      <c r="BS87" s="111"/>
      <c r="BT87" s="112"/>
      <c r="BU87" s="17"/>
      <c r="BV87" s="44"/>
      <c r="BW87" s="16"/>
      <c r="BX87" s="44"/>
      <c r="BY87" s="44"/>
      <c r="BZ87" s="17"/>
      <c r="CA87" s="55"/>
      <c r="CB87" s="76"/>
      <c r="CC87" s="49"/>
      <c r="CD87" s="26"/>
      <c r="CE87" s="26"/>
      <c r="CF87" s="26"/>
      <c r="CG87" s="50"/>
      <c r="CH87" s="18"/>
      <c r="CI87" s="18"/>
      <c r="CJ87" s="26"/>
      <c r="CK87" s="50"/>
      <c r="CL87" s="50"/>
      <c r="CM87" s="50"/>
      <c r="CN87" s="50"/>
      <c r="CO87" s="26"/>
      <c r="CP87" s="51"/>
      <c r="CQ87" s="51"/>
      <c r="CR87" s="153"/>
      <c r="CS87" s="92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4"/>
    </row>
    <row r="88" spans="1:110" s="5" customFormat="1" x14ac:dyDescent="0.2">
      <c r="A88" s="3"/>
      <c r="B88" s="44"/>
      <c r="C88" s="171"/>
      <c r="D88" s="158"/>
      <c r="E88" s="2"/>
      <c r="F88" s="4"/>
      <c r="G88" s="4"/>
      <c r="H88" s="4"/>
      <c r="I88" s="2"/>
      <c r="J88" s="165"/>
      <c r="K88" s="23"/>
      <c r="L88" s="38"/>
      <c r="M88" s="38"/>
      <c r="N88" s="160"/>
      <c r="O88" s="38"/>
      <c r="P88" s="38"/>
      <c r="Q88" s="12"/>
      <c r="R88" s="36"/>
      <c r="S88" s="23"/>
      <c r="T88" s="40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>
        <v>0</v>
      </c>
      <c r="BB88" s="12">
        <v>0</v>
      </c>
      <c r="BC88" s="12">
        <v>0</v>
      </c>
      <c r="BD88" s="91">
        <v>0</v>
      </c>
      <c r="BE88" s="44"/>
      <c r="BF88" s="16"/>
      <c r="BG88" s="45"/>
      <c r="BH88" s="56"/>
      <c r="BI88" s="111"/>
      <c r="BJ88" s="112"/>
      <c r="BK88" s="112"/>
      <c r="BL88" s="112"/>
      <c r="BM88" s="112"/>
      <c r="BN88" s="111"/>
      <c r="BO88" s="112"/>
      <c r="BP88" s="112"/>
      <c r="BQ88" s="112"/>
      <c r="BR88" s="112"/>
      <c r="BS88" s="111"/>
      <c r="BT88" s="114"/>
      <c r="BU88" s="17"/>
      <c r="BV88" s="44"/>
      <c r="BW88" s="16"/>
      <c r="BX88" s="44"/>
      <c r="BY88" s="44"/>
      <c r="BZ88" s="17"/>
      <c r="CA88" s="55"/>
      <c r="CB88" s="27"/>
      <c r="CC88" s="49"/>
      <c r="CD88" s="26"/>
      <c r="CE88" s="26"/>
      <c r="CF88" s="26"/>
      <c r="CG88" s="50"/>
      <c r="CH88" s="18"/>
      <c r="CI88" s="18"/>
      <c r="CJ88" s="26"/>
      <c r="CK88" s="50"/>
      <c r="CL88" s="50"/>
      <c r="CM88" s="71"/>
      <c r="CN88" s="50"/>
      <c r="CO88" s="26"/>
      <c r="CP88" s="51"/>
      <c r="CQ88" s="51"/>
      <c r="CR88" s="153"/>
      <c r="CS88" s="157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2"/>
    </row>
    <row r="89" spans="1:110" s="5" customFormat="1" x14ac:dyDescent="0.2">
      <c r="A89" s="3"/>
      <c r="B89" s="44"/>
      <c r="C89" s="171"/>
      <c r="D89" s="158"/>
      <c r="E89" s="2"/>
      <c r="F89" s="4"/>
      <c r="G89" s="4"/>
      <c r="H89" s="4"/>
      <c r="I89" s="2"/>
      <c r="J89" s="165"/>
      <c r="K89" s="23"/>
      <c r="L89" s="38"/>
      <c r="M89" s="38"/>
      <c r="N89" s="160"/>
      <c r="O89" s="38"/>
      <c r="P89" s="38"/>
      <c r="Q89" s="12"/>
      <c r="R89" s="36"/>
      <c r="S89" s="23"/>
      <c r="T89" s="40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>
        <v>0</v>
      </c>
      <c r="BB89" s="12">
        <v>0</v>
      </c>
      <c r="BC89" s="12">
        <v>0</v>
      </c>
      <c r="BD89" s="91">
        <v>0</v>
      </c>
      <c r="BE89" s="44"/>
      <c r="BF89" s="44"/>
      <c r="BG89" s="64"/>
      <c r="BH89" s="56"/>
      <c r="BI89" s="111"/>
      <c r="BJ89" s="112"/>
      <c r="BK89" s="112"/>
      <c r="BL89" s="111"/>
      <c r="BM89" s="112"/>
      <c r="BN89" s="111"/>
      <c r="BO89" s="112"/>
      <c r="BP89" s="112"/>
      <c r="BQ89" s="112"/>
      <c r="BR89" s="112"/>
      <c r="BS89" s="111"/>
      <c r="BT89" s="112"/>
      <c r="BU89" s="69"/>
      <c r="BV89" s="44"/>
      <c r="BW89" s="16"/>
      <c r="BX89" s="44"/>
      <c r="BY89" s="44"/>
      <c r="BZ89" s="17"/>
      <c r="CA89" s="48"/>
      <c r="CB89" s="27"/>
      <c r="CC89" s="49"/>
      <c r="CD89" s="26"/>
      <c r="CE89" s="26"/>
      <c r="CF89" s="26"/>
      <c r="CG89" s="50"/>
      <c r="CH89" s="18"/>
      <c r="CI89" s="18"/>
      <c r="CJ89" s="26"/>
      <c r="CK89" s="50"/>
      <c r="CL89" s="50"/>
      <c r="CM89" s="71"/>
      <c r="CN89" s="50"/>
      <c r="CO89" s="26"/>
      <c r="CP89" s="51"/>
      <c r="CQ89" s="51"/>
      <c r="CR89" s="153"/>
      <c r="CS89" s="94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54"/>
    </row>
    <row r="90" spans="1:110" s="5" customFormat="1" x14ac:dyDescent="0.2">
      <c r="A90" s="3"/>
      <c r="B90" s="44"/>
      <c r="C90" s="171"/>
      <c r="D90" s="158"/>
      <c r="E90" s="2"/>
      <c r="F90" s="4"/>
      <c r="G90" s="4"/>
      <c r="H90" s="4"/>
      <c r="I90" s="2"/>
      <c r="J90" s="165"/>
      <c r="K90" s="23"/>
      <c r="L90" s="38"/>
      <c r="M90" s="38"/>
      <c r="N90" s="160"/>
      <c r="O90" s="38"/>
      <c r="P90" s="38"/>
      <c r="Q90" s="12"/>
      <c r="R90" s="36"/>
      <c r="S90" s="23"/>
      <c r="T90" s="40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>
        <v>0</v>
      </c>
      <c r="BB90" s="12">
        <v>0</v>
      </c>
      <c r="BC90" s="12">
        <v>0</v>
      </c>
      <c r="BD90" s="91">
        <v>0</v>
      </c>
      <c r="BE90" s="44"/>
      <c r="BF90" s="44"/>
      <c r="BG90" s="64"/>
      <c r="BH90" s="46"/>
      <c r="BI90" s="111"/>
      <c r="BJ90" s="112"/>
      <c r="BK90" s="112"/>
      <c r="BL90" s="111"/>
      <c r="BM90" s="112"/>
      <c r="BN90" s="111"/>
      <c r="BO90" s="112"/>
      <c r="BP90" s="112"/>
      <c r="BQ90" s="112"/>
      <c r="BR90" s="112"/>
      <c r="BS90" s="111"/>
      <c r="BT90" s="112"/>
      <c r="BU90" s="69"/>
      <c r="BV90" s="44"/>
      <c r="BW90" s="16"/>
      <c r="BX90" s="44"/>
      <c r="BY90" s="44"/>
      <c r="BZ90" s="17"/>
      <c r="CA90" s="55"/>
      <c r="CB90" s="27"/>
      <c r="CC90" s="49"/>
      <c r="CD90" s="26"/>
      <c r="CE90" s="26"/>
      <c r="CF90" s="26"/>
      <c r="CG90" s="50"/>
      <c r="CH90" s="18"/>
      <c r="CI90" s="18"/>
      <c r="CJ90" s="26"/>
      <c r="CK90" s="50"/>
      <c r="CL90" s="50"/>
      <c r="CM90" s="71"/>
      <c r="CN90" s="50"/>
      <c r="CO90" s="26"/>
      <c r="CP90" s="51"/>
      <c r="CQ90" s="51"/>
      <c r="CR90" s="153"/>
      <c r="CS90" s="94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54"/>
    </row>
    <row r="91" spans="1:110" s="5" customFormat="1" x14ac:dyDescent="0.2">
      <c r="A91" s="3"/>
      <c r="B91" s="44"/>
      <c r="C91" s="171"/>
      <c r="D91" s="158"/>
      <c r="E91" s="2"/>
      <c r="F91" s="4"/>
      <c r="G91" s="4"/>
      <c r="H91" s="4"/>
      <c r="I91" s="2"/>
      <c r="J91" s="165"/>
      <c r="K91" s="23"/>
      <c r="L91" s="38"/>
      <c r="M91" s="38"/>
      <c r="N91" s="160"/>
      <c r="O91" s="38"/>
      <c r="P91" s="38"/>
      <c r="Q91" s="12"/>
      <c r="R91" s="36"/>
      <c r="S91" s="23"/>
      <c r="T91" s="40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>
        <v>0</v>
      </c>
      <c r="BB91" s="12">
        <v>0</v>
      </c>
      <c r="BC91" s="12">
        <v>0</v>
      </c>
      <c r="BD91" s="91">
        <v>0</v>
      </c>
      <c r="BE91" s="44"/>
      <c r="BF91" s="44"/>
      <c r="BG91" s="64"/>
      <c r="BH91" s="46"/>
      <c r="BI91" s="111"/>
      <c r="BJ91" s="112"/>
      <c r="BK91" s="112"/>
      <c r="BL91" s="111"/>
      <c r="BM91" s="112"/>
      <c r="BN91" s="111"/>
      <c r="BO91" s="112"/>
      <c r="BP91" s="112"/>
      <c r="BQ91" s="112"/>
      <c r="BR91" s="112"/>
      <c r="BS91" s="111"/>
      <c r="BT91" s="112"/>
      <c r="BU91" s="69"/>
      <c r="BV91" s="44"/>
      <c r="BW91" s="16"/>
      <c r="BX91" s="44"/>
      <c r="BY91" s="44"/>
      <c r="BZ91" s="17"/>
      <c r="CA91" s="55"/>
      <c r="CB91" s="27"/>
      <c r="CC91" s="49"/>
      <c r="CD91" s="26"/>
      <c r="CE91" s="26"/>
      <c r="CF91" s="26"/>
      <c r="CG91" s="50"/>
      <c r="CH91" s="18"/>
      <c r="CI91" s="18"/>
      <c r="CJ91" s="26"/>
      <c r="CK91" s="50"/>
      <c r="CL91" s="50"/>
      <c r="CM91" s="71"/>
      <c r="CN91" s="50"/>
      <c r="CO91" s="26"/>
      <c r="CP91" s="51"/>
      <c r="CQ91" s="51"/>
      <c r="CR91" s="153"/>
      <c r="CS91" s="94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54"/>
    </row>
    <row r="92" spans="1:110" s="5" customFormat="1" x14ac:dyDescent="0.2">
      <c r="A92" s="3"/>
      <c r="B92" s="44"/>
      <c r="C92" s="171"/>
      <c r="D92" s="158"/>
      <c r="E92" s="2"/>
      <c r="F92" s="4"/>
      <c r="G92" s="4"/>
      <c r="H92" s="4"/>
      <c r="I92" s="2"/>
      <c r="J92" s="165"/>
      <c r="K92" s="23"/>
      <c r="L92" s="38"/>
      <c r="M92" s="38"/>
      <c r="N92" s="160"/>
      <c r="O92" s="38"/>
      <c r="P92" s="38"/>
      <c r="Q92" s="12"/>
      <c r="R92" s="36"/>
      <c r="S92" s="23"/>
      <c r="T92" s="40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>
        <v>0</v>
      </c>
      <c r="BB92" s="12">
        <v>0</v>
      </c>
      <c r="BC92" s="12">
        <v>0</v>
      </c>
      <c r="BD92" s="91">
        <v>0</v>
      </c>
      <c r="BE92" s="44"/>
      <c r="BF92" s="44"/>
      <c r="BG92" s="64"/>
      <c r="BH92" s="56"/>
      <c r="BI92" s="111"/>
      <c r="BJ92" s="112"/>
      <c r="BK92" s="112"/>
      <c r="BL92" s="111"/>
      <c r="BM92" s="112"/>
      <c r="BN92" s="111"/>
      <c r="BO92" s="112"/>
      <c r="BP92" s="112"/>
      <c r="BQ92" s="112"/>
      <c r="BR92" s="112"/>
      <c r="BS92" s="111"/>
      <c r="BT92" s="112"/>
      <c r="BU92" s="69"/>
      <c r="BV92" s="44"/>
      <c r="BW92" s="16"/>
      <c r="BX92" s="44"/>
      <c r="BY92" s="44"/>
      <c r="BZ92" s="17"/>
      <c r="CA92" s="55"/>
      <c r="CB92" s="27"/>
      <c r="CC92" s="49"/>
      <c r="CD92" s="26"/>
      <c r="CE92" s="26"/>
      <c r="CF92" s="26"/>
      <c r="CG92" s="50"/>
      <c r="CH92" s="18"/>
      <c r="CI92" s="18"/>
      <c r="CJ92" s="26"/>
      <c r="CK92" s="50"/>
      <c r="CL92" s="50"/>
      <c r="CM92" s="71"/>
      <c r="CN92" s="50"/>
      <c r="CO92" s="26"/>
      <c r="CP92" s="51"/>
      <c r="CQ92" s="51"/>
      <c r="CR92" s="153"/>
      <c r="CS92" s="94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54"/>
    </row>
    <row r="93" spans="1:110" s="5" customFormat="1" x14ac:dyDescent="0.2">
      <c r="A93" s="3"/>
      <c r="B93" s="44"/>
      <c r="C93" s="171"/>
      <c r="D93" s="158"/>
      <c r="E93" s="2"/>
      <c r="F93" s="4"/>
      <c r="G93" s="4"/>
      <c r="H93" s="4"/>
      <c r="I93" s="2"/>
      <c r="J93" s="165"/>
      <c r="K93" s="23"/>
      <c r="L93" s="38"/>
      <c r="M93" s="38"/>
      <c r="N93" s="160"/>
      <c r="O93" s="38"/>
      <c r="P93" s="38"/>
      <c r="Q93" s="12"/>
      <c r="R93" s="36"/>
      <c r="S93" s="23"/>
      <c r="T93" s="40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>
        <v>0</v>
      </c>
      <c r="BB93" s="12">
        <v>0</v>
      </c>
      <c r="BC93" s="12">
        <v>0</v>
      </c>
      <c r="BD93" s="91">
        <v>0</v>
      </c>
      <c r="BE93" s="44"/>
      <c r="BF93" s="44"/>
      <c r="BG93" s="64"/>
      <c r="BH93" s="46"/>
      <c r="BI93" s="111"/>
      <c r="BJ93" s="112"/>
      <c r="BK93" s="112"/>
      <c r="BL93" s="111"/>
      <c r="BM93" s="112"/>
      <c r="BN93" s="111"/>
      <c r="BO93" s="112"/>
      <c r="BP93" s="112"/>
      <c r="BQ93" s="112"/>
      <c r="BR93" s="112"/>
      <c r="BS93" s="111"/>
      <c r="BT93" s="112"/>
      <c r="BU93" s="69"/>
      <c r="BV93" s="44"/>
      <c r="BW93" s="16"/>
      <c r="BX93" s="44"/>
      <c r="BY93" s="44"/>
      <c r="BZ93" s="17"/>
      <c r="CA93" s="55"/>
      <c r="CB93" s="27"/>
      <c r="CC93" s="49"/>
      <c r="CD93" s="26"/>
      <c r="CE93" s="26"/>
      <c r="CF93" s="26"/>
      <c r="CG93" s="50"/>
      <c r="CH93" s="18"/>
      <c r="CI93" s="18"/>
      <c r="CJ93" s="26"/>
      <c r="CK93" s="50"/>
      <c r="CL93" s="50"/>
      <c r="CM93" s="71"/>
      <c r="CN93" s="50"/>
      <c r="CO93" s="26"/>
      <c r="CP93" s="51"/>
      <c r="CQ93" s="51"/>
      <c r="CR93" s="153"/>
      <c r="CS93" s="94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54"/>
    </row>
    <row r="94" spans="1:110" s="5" customFormat="1" x14ac:dyDescent="0.2">
      <c r="A94" s="3"/>
      <c r="B94" s="44"/>
      <c r="C94" s="171"/>
      <c r="D94" s="158"/>
      <c r="E94" s="2"/>
      <c r="F94" s="4"/>
      <c r="G94" s="4"/>
      <c r="H94" s="4"/>
      <c r="I94" s="2"/>
      <c r="J94" s="165"/>
      <c r="K94" s="23"/>
      <c r="L94" s="38"/>
      <c r="M94" s="38"/>
      <c r="N94" s="160"/>
      <c r="O94" s="38"/>
      <c r="P94" s="38"/>
      <c r="Q94" s="12"/>
      <c r="R94" s="36"/>
      <c r="S94" s="23"/>
      <c r="T94" s="40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>
        <v>0</v>
      </c>
      <c r="BB94" s="12">
        <v>0</v>
      </c>
      <c r="BC94" s="12">
        <v>0</v>
      </c>
      <c r="BD94" s="91">
        <v>0</v>
      </c>
      <c r="BE94" s="44"/>
      <c r="BF94" s="44"/>
      <c r="BG94" s="64"/>
      <c r="BH94" s="173"/>
      <c r="BI94" s="174"/>
      <c r="BJ94" s="175"/>
      <c r="BK94" s="174"/>
      <c r="BL94" s="174"/>
      <c r="BM94" s="175"/>
      <c r="BN94" s="174"/>
      <c r="BO94" s="175"/>
      <c r="BP94" s="175"/>
      <c r="BQ94" s="175"/>
      <c r="BR94" s="175"/>
      <c r="BS94" s="174"/>
      <c r="BT94" s="175"/>
      <c r="BU94" s="69"/>
      <c r="BV94" s="44"/>
      <c r="BW94" s="16"/>
      <c r="BX94" s="44"/>
      <c r="BY94" s="44"/>
      <c r="BZ94" s="17"/>
      <c r="CA94" s="55"/>
      <c r="CB94" s="27"/>
      <c r="CC94" s="49">
        <f t="shared" ref="CC94:CC103" si="8">+R94</f>
        <v>0</v>
      </c>
      <c r="CD94" s="26"/>
      <c r="CE94" s="26"/>
      <c r="CF94" s="26"/>
      <c r="CG94" s="26"/>
      <c r="CH94" s="18"/>
      <c r="CI94" s="18"/>
      <c r="CJ94" s="26"/>
      <c r="CK94" s="50"/>
      <c r="CL94" s="50"/>
      <c r="CM94" s="71"/>
      <c r="CN94" s="50"/>
      <c r="CO94" s="26"/>
      <c r="CP94" s="51" t="str">
        <f t="shared" ref="CP94:CP122" si="9">IF(K94="","",LEFT(TEXT(K94,"00000"),2))</f>
        <v/>
      </c>
      <c r="CQ94" s="51" t="str">
        <f t="shared" ref="CQ94:CQ104" si="10">IF(CP94="","","DT")</f>
        <v/>
      </c>
      <c r="CR94" s="153" t="str">
        <f t="shared" ref="CR94:CR104" si="11">IF(CP94="","","DT")</f>
        <v/>
      </c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</row>
    <row r="95" spans="1:110" s="5" customFormat="1" x14ac:dyDescent="0.2">
      <c r="A95" s="3"/>
      <c r="B95" s="44"/>
      <c r="C95" s="171"/>
      <c r="D95" s="158"/>
      <c r="E95" s="2"/>
      <c r="F95" s="4"/>
      <c r="G95" s="4"/>
      <c r="H95" s="4"/>
      <c r="I95" s="2"/>
      <c r="J95" s="165"/>
      <c r="K95" s="23"/>
      <c r="L95" s="38"/>
      <c r="M95" s="38"/>
      <c r="N95" s="160"/>
      <c r="O95" s="38"/>
      <c r="P95" s="38"/>
      <c r="Q95" s="12"/>
      <c r="R95" s="36"/>
      <c r="S95" s="23"/>
      <c r="T95" s="40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>
        <v>0</v>
      </c>
      <c r="BB95" s="12">
        <v>0</v>
      </c>
      <c r="BC95" s="12">
        <v>0</v>
      </c>
      <c r="BD95" s="91">
        <v>0</v>
      </c>
      <c r="BE95" s="44"/>
      <c r="BF95" s="44"/>
      <c r="BG95" s="64"/>
      <c r="BH95" s="173"/>
      <c r="BI95" s="174"/>
      <c r="BJ95" s="175"/>
      <c r="BK95" s="174"/>
      <c r="BL95" s="174"/>
      <c r="BM95" s="175"/>
      <c r="BN95" s="174"/>
      <c r="BO95" s="175"/>
      <c r="BP95" s="175"/>
      <c r="BQ95" s="175"/>
      <c r="BR95" s="175"/>
      <c r="BS95" s="174"/>
      <c r="BT95" s="175"/>
      <c r="BU95" s="69"/>
      <c r="BV95" s="44"/>
      <c r="BW95" s="16"/>
      <c r="BX95" s="44"/>
      <c r="BY95" s="44"/>
      <c r="BZ95" s="17"/>
      <c r="CA95" s="55"/>
      <c r="CB95" s="27"/>
      <c r="CC95" s="49">
        <f t="shared" si="8"/>
        <v>0</v>
      </c>
      <c r="CD95" s="26"/>
      <c r="CE95" s="26"/>
      <c r="CF95" s="26"/>
      <c r="CG95" s="26"/>
      <c r="CH95" s="18"/>
      <c r="CI95" s="18"/>
      <c r="CJ95" s="26"/>
      <c r="CK95" s="50"/>
      <c r="CL95" s="50"/>
      <c r="CM95" s="71"/>
      <c r="CN95" s="50"/>
      <c r="CO95" s="26"/>
      <c r="CP95" s="51" t="str">
        <f t="shared" si="9"/>
        <v/>
      </c>
      <c r="CQ95" s="51" t="str">
        <f t="shared" si="10"/>
        <v/>
      </c>
      <c r="CR95" s="153" t="str">
        <f t="shared" si="11"/>
        <v/>
      </c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</row>
    <row r="96" spans="1:110" s="5" customFormat="1" x14ac:dyDescent="0.2">
      <c r="A96" s="3"/>
      <c r="B96" s="44"/>
      <c r="C96" s="171"/>
      <c r="D96" s="158"/>
      <c r="E96" s="2"/>
      <c r="F96" s="4"/>
      <c r="G96" s="4"/>
      <c r="H96" s="4"/>
      <c r="I96" s="2"/>
      <c r="J96" s="165"/>
      <c r="K96" s="23"/>
      <c r="L96" s="38"/>
      <c r="M96" s="38"/>
      <c r="N96" s="160"/>
      <c r="O96" s="38"/>
      <c r="P96" s="38"/>
      <c r="Q96" s="12"/>
      <c r="R96" s="36"/>
      <c r="S96" s="23"/>
      <c r="T96" s="40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>
        <v>0</v>
      </c>
      <c r="BB96" s="12">
        <v>0</v>
      </c>
      <c r="BC96" s="12">
        <v>0</v>
      </c>
      <c r="BD96" s="91">
        <v>0</v>
      </c>
      <c r="BE96" s="44"/>
      <c r="BF96" s="44"/>
      <c r="BG96" s="64"/>
      <c r="BH96" s="173"/>
      <c r="BI96" s="174"/>
      <c r="BJ96" s="175"/>
      <c r="BK96" s="174"/>
      <c r="BL96" s="174"/>
      <c r="BM96" s="175"/>
      <c r="BN96" s="174"/>
      <c r="BO96" s="175"/>
      <c r="BP96" s="175"/>
      <c r="BQ96" s="175"/>
      <c r="BR96" s="175"/>
      <c r="BS96" s="174"/>
      <c r="BT96" s="175"/>
      <c r="BU96" s="69"/>
      <c r="BV96" s="44"/>
      <c r="BW96" s="16"/>
      <c r="BX96" s="44"/>
      <c r="BY96" s="44"/>
      <c r="BZ96" s="17"/>
      <c r="CA96" s="55"/>
      <c r="CB96" s="27"/>
      <c r="CC96" s="49">
        <f t="shared" si="8"/>
        <v>0</v>
      </c>
      <c r="CD96" s="26"/>
      <c r="CE96" s="26"/>
      <c r="CF96" s="26"/>
      <c r="CG96" s="26"/>
      <c r="CH96" s="18"/>
      <c r="CI96" s="18"/>
      <c r="CJ96" s="26"/>
      <c r="CK96" s="50"/>
      <c r="CL96" s="50"/>
      <c r="CM96" s="71"/>
      <c r="CN96" s="50"/>
      <c r="CO96" s="26"/>
      <c r="CP96" s="51" t="str">
        <f t="shared" si="9"/>
        <v/>
      </c>
      <c r="CQ96" s="51" t="str">
        <f t="shared" si="10"/>
        <v/>
      </c>
      <c r="CR96" s="153" t="str">
        <f t="shared" si="11"/>
        <v/>
      </c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</row>
    <row r="97" spans="1:110" s="5" customFormat="1" x14ac:dyDescent="0.2">
      <c r="A97" s="3"/>
      <c r="B97" s="44"/>
      <c r="C97" s="171"/>
      <c r="D97" s="158"/>
      <c r="E97" s="2"/>
      <c r="F97" s="4"/>
      <c r="G97" s="4"/>
      <c r="H97" s="4"/>
      <c r="I97" s="2"/>
      <c r="J97" s="165"/>
      <c r="K97" s="23"/>
      <c r="L97" s="38"/>
      <c r="M97" s="38"/>
      <c r="N97" s="160"/>
      <c r="O97" s="38"/>
      <c r="P97" s="38"/>
      <c r="Q97" s="12"/>
      <c r="R97" s="36"/>
      <c r="S97" s="23"/>
      <c r="T97" s="4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>
        <v>0</v>
      </c>
      <c r="BB97" s="12">
        <v>0</v>
      </c>
      <c r="BC97" s="12">
        <v>0</v>
      </c>
      <c r="BD97" s="91">
        <v>0</v>
      </c>
      <c r="BE97" s="44"/>
      <c r="BF97" s="44"/>
      <c r="BG97" s="64"/>
      <c r="BH97" s="173"/>
      <c r="BI97" s="174"/>
      <c r="BJ97" s="175"/>
      <c r="BK97" s="174"/>
      <c r="BL97" s="174"/>
      <c r="BM97" s="175"/>
      <c r="BN97" s="174"/>
      <c r="BO97" s="175"/>
      <c r="BP97" s="175"/>
      <c r="BQ97" s="175"/>
      <c r="BR97" s="175"/>
      <c r="BS97" s="174"/>
      <c r="BT97" s="175"/>
      <c r="BU97" s="69"/>
      <c r="BV97" s="44"/>
      <c r="BW97" s="16"/>
      <c r="BX97" s="44"/>
      <c r="BY97" s="44"/>
      <c r="BZ97" s="17"/>
      <c r="CA97" s="55"/>
      <c r="CB97" s="27"/>
      <c r="CC97" s="49">
        <f t="shared" si="8"/>
        <v>0</v>
      </c>
      <c r="CD97" s="26"/>
      <c r="CE97" s="26"/>
      <c r="CF97" s="26"/>
      <c r="CG97" s="26"/>
      <c r="CH97" s="18"/>
      <c r="CI97" s="18"/>
      <c r="CJ97" s="26"/>
      <c r="CK97" s="50"/>
      <c r="CL97" s="50"/>
      <c r="CM97" s="71"/>
      <c r="CN97" s="50"/>
      <c r="CO97" s="26"/>
      <c r="CP97" s="51" t="str">
        <f t="shared" si="9"/>
        <v/>
      </c>
      <c r="CQ97" s="51" t="str">
        <f t="shared" si="10"/>
        <v/>
      </c>
      <c r="CR97" s="153" t="str">
        <f t="shared" si="11"/>
        <v/>
      </c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</row>
    <row r="98" spans="1:110" s="5" customFormat="1" x14ac:dyDescent="0.2">
      <c r="A98" s="3"/>
      <c r="B98" s="44"/>
      <c r="C98" s="171"/>
      <c r="D98" s="158"/>
      <c r="E98" s="2"/>
      <c r="F98" s="4"/>
      <c r="G98" s="4"/>
      <c r="H98" s="4"/>
      <c r="I98" s="2"/>
      <c r="J98" s="165"/>
      <c r="K98" s="23"/>
      <c r="L98" s="38"/>
      <c r="M98" s="38"/>
      <c r="N98" s="160"/>
      <c r="O98" s="38"/>
      <c r="P98" s="38"/>
      <c r="Q98" s="12"/>
      <c r="R98" s="36"/>
      <c r="S98" s="23"/>
      <c r="T98" s="40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>
        <v>0</v>
      </c>
      <c r="BB98" s="12">
        <v>0</v>
      </c>
      <c r="BC98" s="12">
        <v>0</v>
      </c>
      <c r="BD98" s="91">
        <v>0</v>
      </c>
      <c r="BE98" s="44"/>
      <c r="BF98" s="44"/>
      <c r="BG98" s="64"/>
      <c r="BH98" s="173"/>
      <c r="BI98" s="174"/>
      <c r="BJ98" s="175"/>
      <c r="BK98" s="174"/>
      <c r="BL98" s="174"/>
      <c r="BM98" s="175"/>
      <c r="BN98" s="174"/>
      <c r="BO98" s="175"/>
      <c r="BP98" s="175"/>
      <c r="BQ98" s="175"/>
      <c r="BR98" s="175"/>
      <c r="BS98" s="174"/>
      <c r="BT98" s="175"/>
      <c r="BU98" s="69"/>
      <c r="BV98" s="44"/>
      <c r="BW98" s="16"/>
      <c r="BX98" s="44"/>
      <c r="BY98" s="44"/>
      <c r="BZ98" s="17"/>
      <c r="CA98" s="55"/>
      <c r="CB98" s="27"/>
      <c r="CC98" s="49">
        <f t="shared" si="8"/>
        <v>0</v>
      </c>
      <c r="CD98" s="26"/>
      <c r="CE98" s="26"/>
      <c r="CF98" s="26"/>
      <c r="CG98" s="26"/>
      <c r="CH98" s="18"/>
      <c r="CI98" s="18"/>
      <c r="CJ98" s="26"/>
      <c r="CK98" s="50"/>
      <c r="CL98" s="50"/>
      <c r="CM98" s="71"/>
      <c r="CN98" s="50"/>
      <c r="CO98" s="26"/>
      <c r="CP98" s="51" t="str">
        <f t="shared" si="9"/>
        <v/>
      </c>
      <c r="CQ98" s="51" t="str">
        <f t="shared" si="10"/>
        <v/>
      </c>
      <c r="CR98" s="153" t="str">
        <f t="shared" si="11"/>
        <v/>
      </c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</row>
    <row r="99" spans="1:110" s="5" customFormat="1" x14ac:dyDescent="0.2">
      <c r="A99" s="3"/>
      <c r="B99" s="44"/>
      <c r="C99" s="171"/>
      <c r="D99" s="158"/>
      <c r="E99" s="2"/>
      <c r="F99" s="4"/>
      <c r="G99" s="4"/>
      <c r="H99" s="4"/>
      <c r="I99" s="2"/>
      <c r="J99" s="165"/>
      <c r="K99" s="23"/>
      <c r="L99" s="38"/>
      <c r="M99" s="38"/>
      <c r="N99" s="160"/>
      <c r="O99" s="38"/>
      <c r="P99" s="38"/>
      <c r="Q99" s="12"/>
      <c r="R99" s="36"/>
      <c r="S99" s="23"/>
      <c r="T99" s="40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>
        <v>0</v>
      </c>
      <c r="BB99" s="12">
        <v>0</v>
      </c>
      <c r="BC99" s="12">
        <v>0</v>
      </c>
      <c r="BD99" s="91">
        <v>0</v>
      </c>
      <c r="BE99" s="44"/>
      <c r="BF99" s="44"/>
      <c r="BG99" s="64"/>
      <c r="BH99" s="173"/>
      <c r="BI99" s="174"/>
      <c r="BJ99" s="175"/>
      <c r="BK99" s="174"/>
      <c r="BL99" s="174"/>
      <c r="BM99" s="175"/>
      <c r="BN99" s="174"/>
      <c r="BO99" s="175"/>
      <c r="BP99" s="175"/>
      <c r="BQ99" s="175"/>
      <c r="BR99" s="175"/>
      <c r="BS99" s="174"/>
      <c r="BT99" s="175"/>
      <c r="BU99" s="69"/>
      <c r="BV99" s="44"/>
      <c r="BW99" s="16"/>
      <c r="BX99" s="44"/>
      <c r="BY99" s="44"/>
      <c r="BZ99" s="17"/>
      <c r="CA99" s="55"/>
      <c r="CB99" s="27"/>
      <c r="CC99" s="49">
        <f t="shared" si="8"/>
        <v>0</v>
      </c>
      <c r="CD99" s="26"/>
      <c r="CE99" s="26"/>
      <c r="CF99" s="26"/>
      <c r="CG99" s="26"/>
      <c r="CH99" s="18"/>
      <c r="CI99" s="18"/>
      <c r="CJ99" s="26"/>
      <c r="CK99" s="50"/>
      <c r="CL99" s="50"/>
      <c r="CM99" s="71"/>
      <c r="CN99" s="50"/>
      <c r="CO99" s="26"/>
      <c r="CP99" s="51" t="str">
        <f t="shared" si="9"/>
        <v/>
      </c>
      <c r="CQ99" s="51" t="str">
        <f t="shared" si="10"/>
        <v/>
      </c>
      <c r="CR99" s="153" t="str">
        <f t="shared" si="11"/>
        <v/>
      </c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</row>
    <row r="100" spans="1:110" s="5" customFormat="1" x14ac:dyDescent="0.2">
      <c r="A100" s="3"/>
      <c r="B100" s="44"/>
      <c r="C100" s="171"/>
      <c r="D100" s="158"/>
      <c r="E100" s="2"/>
      <c r="F100" s="4"/>
      <c r="G100" s="4"/>
      <c r="H100" s="4"/>
      <c r="I100" s="2"/>
      <c r="J100" s="165"/>
      <c r="K100" s="23"/>
      <c r="L100" s="38"/>
      <c r="M100" s="38"/>
      <c r="N100" s="160"/>
      <c r="O100" s="38"/>
      <c r="P100" s="38"/>
      <c r="Q100" s="12"/>
      <c r="R100" s="36"/>
      <c r="S100" s="23"/>
      <c r="T100" s="40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>
        <v>0</v>
      </c>
      <c r="BB100" s="12">
        <v>0</v>
      </c>
      <c r="BC100" s="12">
        <v>0</v>
      </c>
      <c r="BD100" s="91">
        <v>0</v>
      </c>
      <c r="BE100" s="44"/>
      <c r="BF100" s="44"/>
      <c r="BG100" s="64"/>
      <c r="BH100" s="173"/>
      <c r="BI100" s="174"/>
      <c r="BJ100" s="175"/>
      <c r="BK100" s="174"/>
      <c r="BL100" s="174"/>
      <c r="BM100" s="175"/>
      <c r="BN100" s="174"/>
      <c r="BO100" s="175"/>
      <c r="BP100" s="175"/>
      <c r="BQ100" s="175"/>
      <c r="BR100" s="175"/>
      <c r="BS100" s="174"/>
      <c r="BT100" s="175"/>
      <c r="BU100" s="69"/>
      <c r="BV100" s="44"/>
      <c r="BW100" s="16"/>
      <c r="BX100" s="44"/>
      <c r="BY100" s="44"/>
      <c r="BZ100" s="17"/>
      <c r="CA100" s="55"/>
      <c r="CB100" s="27"/>
      <c r="CC100" s="49">
        <f t="shared" si="8"/>
        <v>0</v>
      </c>
      <c r="CD100" s="26"/>
      <c r="CE100" s="26"/>
      <c r="CF100" s="26"/>
      <c r="CG100" s="26"/>
      <c r="CH100" s="18"/>
      <c r="CI100" s="18"/>
      <c r="CJ100" s="26"/>
      <c r="CK100" s="50"/>
      <c r="CL100" s="50"/>
      <c r="CM100" s="71"/>
      <c r="CN100" s="50"/>
      <c r="CO100" s="26"/>
      <c r="CP100" s="51" t="str">
        <f t="shared" si="9"/>
        <v/>
      </c>
      <c r="CQ100" s="51" t="str">
        <f t="shared" si="10"/>
        <v/>
      </c>
      <c r="CR100" s="153" t="str">
        <f t="shared" si="11"/>
        <v/>
      </c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</row>
    <row r="101" spans="1:110" s="5" customFormat="1" x14ac:dyDescent="0.2">
      <c r="A101" s="3"/>
      <c r="B101" s="44"/>
      <c r="C101" s="171"/>
      <c r="D101" s="158"/>
      <c r="E101" s="2"/>
      <c r="F101" s="4"/>
      <c r="G101" s="4"/>
      <c r="H101" s="4"/>
      <c r="I101" s="2"/>
      <c r="J101" s="165"/>
      <c r="K101" s="23"/>
      <c r="L101" s="38"/>
      <c r="M101" s="38"/>
      <c r="N101" s="160"/>
      <c r="O101" s="38"/>
      <c r="P101" s="38"/>
      <c r="Q101" s="12"/>
      <c r="R101" s="36"/>
      <c r="S101" s="23"/>
      <c r="T101" s="40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>
        <v>0</v>
      </c>
      <c r="BB101" s="12">
        <v>0</v>
      </c>
      <c r="BC101" s="12">
        <v>0</v>
      </c>
      <c r="BD101" s="91">
        <v>0</v>
      </c>
      <c r="BE101" s="44"/>
      <c r="BF101" s="44"/>
      <c r="BG101" s="64"/>
      <c r="BH101" s="173"/>
      <c r="BI101" s="174"/>
      <c r="BJ101" s="175"/>
      <c r="BK101" s="174"/>
      <c r="BL101" s="174"/>
      <c r="BM101" s="175"/>
      <c r="BN101" s="174"/>
      <c r="BO101" s="175"/>
      <c r="BP101" s="175"/>
      <c r="BQ101" s="175"/>
      <c r="BR101" s="175"/>
      <c r="BS101" s="174"/>
      <c r="BT101" s="175"/>
      <c r="BU101" s="69"/>
      <c r="BV101" s="44"/>
      <c r="BW101" s="16"/>
      <c r="BX101" s="44"/>
      <c r="BY101" s="44"/>
      <c r="BZ101" s="17"/>
      <c r="CA101" s="55"/>
      <c r="CB101" s="27"/>
      <c r="CC101" s="49">
        <f t="shared" si="8"/>
        <v>0</v>
      </c>
      <c r="CD101" s="26"/>
      <c r="CE101" s="26"/>
      <c r="CF101" s="26"/>
      <c r="CG101" s="26"/>
      <c r="CH101" s="18"/>
      <c r="CI101" s="18"/>
      <c r="CJ101" s="26"/>
      <c r="CK101" s="50"/>
      <c r="CL101" s="50"/>
      <c r="CM101" s="71"/>
      <c r="CN101" s="50"/>
      <c r="CO101" s="26"/>
      <c r="CP101" s="51" t="str">
        <f t="shared" si="9"/>
        <v/>
      </c>
      <c r="CQ101" s="51" t="str">
        <f t="shared" si="10"/>
        <v/>
      </c>
      <c r="CR101" s="153" t="str">
        <f t="shared" si="11"/>
        <v/>
      </c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</row>
    <row r="102" spans="1:110" s="5" customFormat="1" x14ac:dyDescent="0.2">
      <c r="A102" s="3"/>
      <c r="B102" s="44"/>
      <c r="C102" s="171"/>
      <c r="D102" s="158"/>
      <c r="E102" s="2"/>
      <c r="F102" s="4"/>
      <c r="G102" s="4"/>
      <c r="H102" s="4"/>
      <c r="I102" s="2"/>
      <c r="J102" s="165"/>
      <c r="K102" s="23"/>
      <c r="L102" s="38"/>
      <c r="M102" s="38"/>
      <c r="N102" s="160"/>
      <c r="O102" s="38"/>
      <c r="P102" s="38"/>
      <c r="Q102" s="12"/>
      <c r="R102" s="36"/>
      <c r="S102" s="23"/>
      <c r="T102" s="40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>
        <v>0</v>
      </c>
      <c r="BB102" s="12">
        <v>0</v>
      </c>
      <c r="BC102" s="12">
        <v>0</v>
      </c>
      <c r="BD102" s="91">
        <v>0</v>
      </c>
      <c r="BE102" s="44"/>
      <c r="BF102" s="44"/>
      <c r="BG102" s="64"/>
      <c r="BH102" s="173"/>
      <c r="BI102" s="174"/>
      <c r="BJ102" s="175"/>
      <c r="BK102" s="174"/>
      <c r="BL102" s="174"/>
      <c r="BM102" s="175"/>
      <c r="BN102" s="174"/>
      <c r="BO102" s="175"/>
      <c r="BP102" s="175"/>
      <c r="BQ102" s="175"/>
      <c r="BR102" s="175"/>
      <c r="BS102" s="174"/>
      <c r="BT102" s="175"/>
      <c r="BU102" s="69"/>
      <c r="BV102" s="44"/>
      <c r="BW102" s="16"/>
      <c r="BX102" s="44"/>
      <c r="BY102" s="44"/>
      <c r="BZ102" s="17"/>
      <c r="CA102" s="55"/>
      <c r="CB102" s="27"/>
      <c r="CC102" s="49">
        <f t="shared" si="8"/>
        <v>0</v>
      </c>
      <c r="CD102" s="26"/>
      <c r="CE102" s="26"/>
      <c r="CF102" s="26"/>
      <c r="CG102" s="26"/>
      <c r="CH102" s="18"/>
      <c r="CI102" s="18"/>
      <c r="CJ102" s="26"/>
      <c r="CK102" s="50"/>
      <c r="CL102" s="50"/>
      <c r="CM102" s="71"/>
      <c r="CN102" s="50"/>
      <c r="CO102" s="26"/>
      <c r="CP102" s="51" t="str">
        <f t="shared" si="9"/>
        <v/>
      </c>
      <c r="CQ102" s="51" t="str">
        <f t="shared" si="10"/>
        <v/>
      </c>
      <c r="CR102" s="153" t="str">
        <f t="shared" si="11"/>
        <v/>
      </c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</row>
    <row r="103" spans="1:110" s="5" customFormat="1" x14ac:dyDescent="0.2">
      <c r="A103" s="3"/>
      <c r="B103" s="44"/>
      <c r="C103" s="171"/>
      <c r="D103" s="158"/>
      <c r="E103" s="2"/>
      <c r="F103" s="4"/>
      <c r="G103" s="4"/>
      <c r="H103" s="4"/>
      <c r="I103" s="2"/>
      <c r="J103" s="165"/>
      <c r="K103" s="23"/>
      <c r="L103" s="38"/>
      <c r="M103" s="38"/>
      <c r="N103" s="160"/>
      <c r="O103" s="38"/>
      <c r="P103" s="38"/>
      <c r="Q103" s="12"/>
      <c r="R103" s="36"/>
      <c r="S103" s="23"/>
      <c r="T103" s="40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>
        <v>0</v>
      </c>
      <c r="BB103" s="12">
        <v>0</v>
      </c>
      <c r="BC103" s="12">
        <v>0</v>
      </c>
      <c r="BD103" s="91">
        <v>0</v>
      </c>
      <c r="BE103" s="44"/>
      <c r="BF103" s="44"/>
      <c r="BG103" s="64"/>
      <c r="BH103" s="173"/>
      <c r="BI103" s="174"/>
      <c r="BJ103" s="175"/>
      <c r="BK103" s="174"/>
      <c r="BL103" s="174"/>
      <c r="BM103" s="175"/>
      <c r="BN103" s="174"/>
      <c r="BO103" s="175"/>
      <c r="BP103" s="175"/>
      <c r="BQ103" s="175"/>
      <c r="BR103" s="175"/>
      <c r="BS103" s="174"/>
      <c r="BT103" s="175"/>
      <c r="BU103" s="69"/>
      <c r="BV103" s="44"/>
      <c r="BW103" s="16"/>
      <c r="BX103" s="44"/>
      <c r="BY103" s="44"/>
      <c r="BZ103" s="17"/>
      <c r="CA103" s="55"/>
      <c r="CB103" s="27"/>
      <c r="CC103" s="49">
        <f t="shared" si="8"/>
        <v>0</v>
      </c>
      <c r="CD103" s="26"/>
      <c r="CE103" s="26"/>
      <c r="CF103" s="26"/>
      <c r="CG103" s="26"/>
      <c r="CH103" s="18"/>
      <c r="CI103" s="18"/>
      <c r="CJ103" s="26"/>
      <c r="CK103" s="50"/>
      <c r="CL103" s="50"/>
      <c r="CM103" s="71"/>
      <c r="CN103" s="50"/>
      <c r="CO103" s="26"/>
      <c r="CP103" s="51" t="str">
        <f t="shared" si="9"/>
        <v/>
      </c>
      <c r="CQ103" s="51" t="str">
        <f t="shared" si="10"/>
        <v/>
      </c>
      <c r="CR103" s="153" t="str">
        <f t="shared" si="11"/>
        <v/>
      </c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</row>
    <row r="104" spans="1:110" s="5" customFormat="1" x14ac:dyDescent="0.2">
      <c r="A104" s="3"/>
      <c r="B104" s="44"/>
      <c r="C104" s="171"/>
      <c r="D104" s="158"/>
      <c r="E104" s="2"/>
      <c r="F104" s="4"/>
      <c r="G104" s="4"/>
      <c r="H104" s="4"/>
      <c r="I104" s="2"/>
      <c r="J104" s="165"/>
      <c r="K104" s="23"/>
      <c r="L104" s="38"/>
      <c r="M104" s="38"/>
      <c r="N104" s="160"/>
      <c r="O104" s="38"/>
      <c r="P104" s="38"/>
      <c r="Q104" s="12"/>
      <c r="R104" s="36"/>
      <c r="S104" s="23"/>
      <c r="T104" s="40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>
        <v>0</v>
      </c>
      <c r="BB104" s="12">
        <v>0</v>
      </c>
      <c r="BC104" s="12">
        <v>0</v>
      </c>
      <c r="BD104" s="91">
        <v>0</v>
      </c>
      <c r="BE104" s="44"/>
      <c r="BF104" s="44"/>
      <c r="BG104" s="64"/>
      <c r="BH104" s="173"/>
      <c r="BI104" s="174"/>
      <c r="BJ104" s="175"/>
      <c r="BK104" s="174"/>
      <c r="BL104" s="174"/>
      <c r="BM104" s="175"/>
      <c r="BN104" s="174"/>
      <c r="BO104" s="175"/>
      <c r="BP104" s="175"/>
      <c r="BQ104" s="175"/>
      <c r="BR104" s="175"/>
      <c r="BS104" s="174"/>
      <c r="BT104" s="175"/>
      <c r="BU104" s="69"/>
      <c r="BV104" s="44"/>
      <c r="BW104" s="16"/>
      <c r="BX104" s="44"/>
      <c r="BY104" s="44"/>
      <c r="BZ104" s="17"/>
      <c r="CA104" s="55"/>
      <c r="CB104" s="27"/>
      <c r="CC104" s="49">
        <f t="shared" ref="CC104:CC167" si="12">+R104</f>
        <v>0</v>
      </c>
      <c r="CD104" s="26"/>
      <c r="CE104" s="26"/>
      <c r="CF104" s="26"/>
      <c r="CG104" s="26"/>
      <c r="CH104" s="18"/>
      <c r="CI104" s="18"/>
      <c r="CJ104" s="26"/>
      <c r="CK104" s="50"/>
      <c r="CL104" s="50"/>
      <c r="CM104" s="71"/>
      <c r="CN104" s="50"/>
      <c r="CO104" s="26"/>
      <c r="CP104" s="51" t="str">
        <f t="shared" si="9"/>
        <v/>
      </c>
      <c r="CQ104" s="51" t="str">
        <f t="shared" si="10"/>
        <v/>
      </c>
      <c r="CR104" s="153" t="str">
        <f t="shared" si="11"/>
        <v/>
      </c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</row>
    <row r="105" spans="1:110" s="5" customFormat="1" x14ac:dyDescent="0.2">
      <c r="A105" s="3"/>
      <c r="B105" s="44"/>
      <c r="C105" s="171"/>
      <c r="D105" s="158"/>
      <c r="E105" s="2"/>
      <c r="F105" s="4"/>
      <c r="G105" s="4"/>
      <c r="H105" s="4"/>
      <c r="I105" s="2"/>
      <c r="J105" s="165"/>
      <c r="K105" s="23"/>
      <c r="L105" s="38"/>
      <c r="M105" s="38"/>
      <c r="N105" s="160"/>
      <c r="O105" s="38"/>
      <c r="P105" s="38"/>
      <c r="Q105" s="12"/>
      <c r="R105" s="36"/>
      <c r="S105" s="23"/>
      <c r="T105" s="40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>
        <v>0</v>
      </c>
      <c r="BB105" s="12">
        <v>0</v>
      </c>
      <c r="BC105" s="12">
        <v>0</v>
      </c>
      <c r="BD105" s="91">
        <v>0</v>
      </c>
      <c r="BE105" s="44"/>
      <c r="BF105" s="44"/>
      <c r="BG105" s="64"/>
      <c r="BH105" s="173"/>
      <c r="BI105" s="174"/>
      <c r="BJ105" s="175"/>
      <c r="BK105" s="174"/>
      <c r="BL105" s="174"/>
      <c r="BM105" s="175"/>
      <c r="BN105" s="174"/>
      <c r="BO105" s="175"/>
      <c r="BP105" s="175"/>
      <c r="BQ105" s="175"/>
      <c r="BR105" s="175"/>
      <c r="BS105" s="174"/>
      <c r="BT105" s="175"/>
      <c r="BU105" s="69"/>
      <c r="BV105" s="44"/>
      <c r="BW105" s="16"/>
      <c r="BX105" s="44"/>
      <c r="BY105" s="44"/>
      <c r="BZ105" s="17"/>
      <c r="CA105" s="55"/>
      <c r="CB105" s="27"/>
      <c r="CC105" s="49">
        <f t="shared" si="12"/>
        <v>0</v>
      </c>
      <c r="CD105" s="26"/>
      <c r="CE105" s="26"/>
      <c r="CF105" s="26"/>
      <c r="CG105" s="26"/>
      <c r="CH105" s="18"/>
      <c r="CI105" s="18"/>
      <c r="CJ105" s="26"/>
      <c r="CK105" s="50"/>
      <c r="CL105" s="50"/>
      <c r="CM105" s="71"/>
      <c r="CN105" s="50"/>
      <c r="CO105" s="26"/>
      <c r="CP105" s="51" t="str">
        <f t="shared" si="9"/>
        <v/>
      </c>
      <c r="CQ105" s="51" t="str">
        <f t="shared" ref="CQ105:CQ168" si="13">IF(CP105="","","DT")</f>
        <v/>
      </c>
      <c r="CR105" s="153" t="str">
        <f t="shared" ref="CR105:CR168" si="14">IF(CP105="","","DT")</f>
        <v/>
      </c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</row>
    <row r="106" spans="1:110" s="5" customFormat="1" x14ac:dyDescent="0.2">
      <c r="A106" s="3"/>
      <c r="B106" s="44"/>
      <c r="C106" s="171"/>
      <c r="D106" s="158"/>
      <c r="E106" s="2"/>
      <c r="F106" s="4"/>
      <c r="G106" s="4"/>
      <c r="H106" s="4"/>
      <c r="I106" s="2"/>
      <c r="J106" s="165"/>
      <c r="K106" s="23"/>
      <c r="L106" s="38"/>
      <c r="M106" s="38"/>
      <c r="N106" s="160"/>
      <c r="O106" s="38"/>
      <c r="P106" s="38"/>
      <c r="Q106" s="12"/>
      <c r="R106" s="36"/>
      <c r="S106" s="23"/>
      <c r="T106" s="40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>
        <v>0</v>
      </c>
      <c r="BB106" s="12">
        <v>0</v>
      </c>
      <c r="BC106" s="12">
        <v>0</v>
      </c>
      <c r="BD106" s="91">
        <v>0</v>
      </c>
      <c r="BE106" s="44"/>
      <c r="BF106" s="44"/>
      <c r="BG106" s="64"/>
      <c r="BH106" s="173"/>
      <c r="BI106" s="174"/>
      <c r="BJ106" s="175"/>
      <c r="BK106" s="174"/>
      <c r="BL106" s="174"/>
      <c r="BM106" s="175"/>
      <c r="BN106" s="174"/>
      <c r="BO106" s="175"/>
      <c r="BP106" s="175"/>
      <c r="BQ106" s="175"/>
      <c r="BR106" s="175"/>
      <c r="BS106" s="174"/>
      <c r="BT106" s="175"/>
      <c r="BU106" s="69"/>
      <c r="BV106" s="44"/>
      <c r="BW106" s="16"/>
      <c r="BX106" s="44"/>
      <c r="BY106" s="44"/>
      <c r="BZ106" s="17"/>
      <c r="CA106" s="55"/>
      <c r="CB106" s="27"/>
      <c r="CC106" s="49">
        <f t="shared" si="12"/>
        <v>0</v>
      </c>
      <c r="CD106" s="26"/>
      <c r="CE106" s="26"/>
      <c r="CF106" s="26"/>
      <c r="CG106" s="26"/>
      <c r="CH106" s="18"/>
      <c r="CI106" s="18"/>
      <c r="CJ106" s="26"/>
      <c r="CK106" s="50"/>
      <c r="CL106" s="50"/>
      <c r="CM106" s="71"/>
      <c r="CN106" s="50"/>
      <c r="CO106" s="26"/>
      <c r="CP106" s="51" t="str">
        <f t="shared" si="9"/>
        <v/>
      </c>
      <c r="CQ106" s="51" t="str">
        <f t="shared" si="13"/>
        <v/>
      </c>
      <c r="CR106" s="153" t="str">
        <f t="shared" si="14"/>
        <v/>
      </c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</row>
    <row r="107" spans="1:110" s="5" customFormat="1" x14ac:dyDescent="0.2">
      <c r="A107" s="3"/>
      <c r="B107" s="44"/>
      <c r="C107" s="171"/>
      <c r="D107" s="158"/>
      <c r="E107" s="2"/>
      <c r="F107" s="4"/>
      <c r="G107" s="4"/>
      <c r="H107" s="4"/>
      <c r="I107" s="2"/>
      <c r="J107" s="165"/>
      <c r="K107" s="23"/>
      <c r="L107" s="38"/>
      <c r="M107" s="38"/>
      <c r="N107" s="160"/>
      <c r="O107" s="38"/>
      <c r="P107" s="38"/>
      <c r="Q107" s="12"/>
      <c r="R107" s="36"/>
      <c r="S107" s="23"/>
      <c r="T107" s="40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>
        <v>0</v>
      </c>
      <c r="BB107" s="12">
        <v>0</v>
      </c>
      <c r="BC107" s="12">
        <v>0</v>
      </c>
      <c r="BD107" s="91">
        <v>0</v>
      </c>
      <c r="BE107" s="44"/>
      <c r="BF107" s="44"/>
      <c r="BG107" s="64"/>
      <c r="BH107" s="173"/>
      <c r="BI107" s="174"/>
      <c r="BJ107" s="175"/>
      <c r="BK107" s="174"/>
      <c r="BL107" s="174"/>
      <c r="BM107" s="175"/>
      <c r="BN107" s="174"/>
      <c r="BO107" s="175"/>
      <c r="BP107" s="175"/>
      <c r="BQ107" s="175"/>
      <c r="BR107" s="175"/>
      <c r="BS107" s="174"/>
      <c r="BT107" s="175"/>
      <c r="BU107" s="69"/>
      <c r="BV107" s="44"/>
      <c r="BW107" s="16"/>
      <c r="BX107" s="44"/>
      <c r="BY107" s="44"/>
      <c r="BZ107" s="17"/>
      <c r="CA107" s="55"/>
      <c r="CB107" s="27"/>
      <c r="CC107" s="49">
        <f t="shared" si="12"/>
        <v>0</v>
      </c>
      <c r="CD107" s="26"/>
      <c r="CE107" s="26"/>
      <c r="CF107" s="26"/>
      <c r="CG107" s="26"/>
      <c r="CH107" s="18"/>
      <c r="CI107" s="18"/>
      <c r="CJ107" s="26"/>
      <c r="CK107" s="50"/>
      <c r="CL107" s="50"/>
      <c r="CM107" s="71"/>
      <c r="CN107" s="50"/>
      <c r="CO107" s="26"/>
      <c r="CP107" s="51" t="str">
        <f t="shared" si="9"/>
        <v/>
      </c>
      <c r="CQ107" s="51" t="str">
        <f t="shared" si="13"/>
        <v/>
      </c>
      <c r="CR107" s="153" t="str">
        <f t="shared" si="14"/>
        <v/>
      </c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</row>
    <row r="108" spans="1:110" s="5" customFormat="1" x14ac:dyDescent="0.2">
      <c r="A108" s="3"/>
      <c r="B108" s="44"/>
      <c r="C108" s="171"/>
      <c r="D108" s="158"/>
      <c r="E108" s="2"/>
      <c r="F108" s="4"/>
      <c r="G108" s="4"/>
      <c r="H108" s="4"/>
      <c r="I108" s="2"/>
      <c r="J108" s="165"/>
      <c r="K108" s="23"/>
      <c r="L108" s="38"/>
      <c r="M108" s="38"/>
      <c r="N108" s="160"/>
      <c r="O108" s="38"/>
      <c r="P108" s="38"/>
      <c r="Q108" s="12"/>
      <c r="R108" s="36"/>
      <c r="S108" s="23"/>
      <c r="T108" s="40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>
        <v>0</v>
      </c>
      <c r="BB108" s="12">
        <v>0</v>
      </c>
      <c r="BC108" s="12">
        <v>0</v>
      </c>
      <c r="BD108" s="91">
        <v>0</v>
      </c>
      <c r="BE108" s="44"/>
      <c r="BF108" s="44"/>
      <c r="BG108" s="64"/>
      <c r="BH108" s="173"/>
      <c r="BI108" s="174"/>
      <c r="BJ108" s="175"/>
      <c r="BK108" s="174"/>
      <c r="BL108" s="174"/>
      <c r="BM108" s="175"/>
      <c r="BN108" s="174"/>
      <c r="BO108" s="175"/>
      <c r="BP108" s="175"/>
      <c r="BQ108" s="175"/>
      <c r="BR108" s="175"/>
      <c r="BS108" s="174"/>
      <c r="BT108" s="175"/>
      <c r="BU108" s="69"/>
      <c r="BV108" s="44"/>
      <c r="BW108" s="16"/>
      <c r="BX108" s="44"/>
      <c r="BY108" s="44"/>
      <c r="BZ108" s="17"/>
      <c r="CA108" s="55"/>
      <c r="CB108" s="27"/>
      <c r="CC108" s="49">
        <f t="shared" si="12"/>
        <v>0</v>
      </c>
      <c r="CD108" s="26"/>
      <c r="CE108" s="26"/>
      <c r="CF108" s="26"/>
      <c r="CG108" s="26"/>
      <c r="CH108" s="18"/>
      <c r="CI108" s="18"/>
      <c r="CJ108" s="26"/>
      <c r="CK108" s="50"/>
      <c r="CL108" s="50"/>
      <c r="CM108" s="71"/>
      <c r="CN108" s="50"/>
      <c r="CO108" s="26"/>
      <c r="CP108" s="51" t="str">
        <f t="shared" si="9"/>
        <v/>
      </c>
      <c r="CQ108" s="51" t="str">
        <f t="shared" si="13"/>
        <v/>
      </c>
      <c r="CR108" s="153" t="str">
        <f t="shared" si="14"/>
        <v/>
      </c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</row>
    <row r="109" spans="1:110" s="5" customFormat="1" x14ac:dyDescent="0.2">
      <c r="A109" s="3"/>
      <c r="B109" s="44"/>
      <c r="C109" s="171"/>
      <c r="D109" s="158"/>
      <c r="E109" s="2"/>
      <c r="F109" s="4"/>
      <c r="G109" s="4"/>
      <c r="H109" s="4"/>
      <c r="I109" s="2"/>
      <c r="J109" s="165"/>
      <c r="K109" s="23"/>
      <c r="L109" s="38"/>
      <c r="M109" s="38"/>
      <c r="N109" s="160"/>
      <c r="O109" s="38"/>
      <c r="P109" s="38"/>
      <c r="Q109" s="12"/>
      <c r="R109" s="36"/>
      <c r="S109" s="23"/>
      <c r="T109" s="40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>
        <v>0</v>
      </c>
      <c r="BB109" s="12">
        <v>0</v>
      </c>
      <c r="BC109" s="12">
        <v>0</v>
      </c>
      <c r="BD109" s="91">
        <v>0</v>
      </c>
      <c r="BE109" s="44"/>
      <c r="BF109" s="44"/>
      <c r="BG109" s="64"/>
      <c r="BH109" s="173"/>
      <c r="BI109" s="174"/>
      <c r="BJ109" s="175"/>
      <c r="BK109" s="174"/>
      <c r="BL109" s="174"/>
      <c r="BM109" s="175"/>
      <c r="BN109" s="174"/>
      <c r="BO109" s="175"/>
      <c r="BP109" s="175"/>
      <c r="BQ109" s="175"/>
      <c r="BR109" s="175"/>
      <c r="BS109" s="174"/>
      <c r="BT109" s="175"/>
      <c r="BU109" s="69"/>
      <c r="BV109" s="44"/>
      <c r="BW109" s="16"/>
      <c r="BX109" s="44"/>
      <c r="BY109" s="44"/>
      <c r="BZ109" s="17"/>
      <c r="CA109" s="55"/>
      <c r="CB109" s="27"/>
      <c r="CC109" s="49">
        <f t="shared" si="12"/>
        <v>0</v>
      </c>
      <c r="CD109" s="26"/>
      <c r="CE109" s="26"/>
      <c r="CF109" s="26"/>
      <c r="CG109" s="26"/>
      <c r="CH109" s="18"/>
      <c r="CI109" s="18"/>
      <c r="CJ109" s="26"/>
      <c r="CK109" s="50"/>
      <c r="CL109" s="50"/>
      <c r="CM109" s="71"/>
      <c r="CN109" s="50"/>
      <c r="CO109" s="26"/>
      <c r="CP109" s="51" t="str">
        <f t="shared" si="9"/>
        <v/>
      </c>
      <c r="CQ109" s="51" t="str">
        <f t="shared" si="13"/>
        <v/>
      </c>
      <c r="CR109" s="153" t="str">
        <f t="shared" si="14"/>
        <v/>
      </c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</row>
    <row r="110" spans="1:110" s="5" customFormat="1" x14ac:dyDescent="0.2">
      <c r="A110" s="3"/>
      <c r="B110" s="44"/>
      <c r="C110" s="171"/>
      <c r="D110" s="158"/>
      <c r="E110" s="2"/>
      <c r="F110" s="4"/>
      <c r="G110" s="4"/>
      <c r="H110" s="4"/>
      <c r="I110" s="2"/>
      <c r="J110" s="165"/>
      <c r="K110" s="23"/>
      <c r="L110" s="38"/>
      <c r="M110" s="38"/>
      <c r="N110" s="160"/>
      <c r="O110" s="38"/>
      <c r="P110" s="38"/>
      <c r="Q110" s="12"/>
      <c r="R110" s="36"/>
      <c r="S110" s="23"/>
      <c r="T110" s="40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>
        <v>0</v>
      </c>
      <c r="BB110" s="12">
        <v>0</v>
      </c>
      <c r="BC110" s="12">
        <v>0</v>
      </c>
      <c r="BD110" s="91">
        <v>0</v>
      </c>
      <c r="BE110" s="44"/>
      <c r="BF110" s="44"/>
      <c r="BG110" s="64"/>
      <c r="BH110" s="173"/>
      <c r="BI110" s="174"/>
      <c r="BJ110" s="175"/>
      <c r="BK110" s="174"/>
      <c r="BL110" s="174"/>
      <c r="BM110" s="175"/>
      <c r="BN110" s="174"/>
      <c r="BO110" s="175"/>
      <c r="BP110" s="175"/>
      <c r="BQ110" s="175"/>
      <c r="BR110" s="175"/>
      <c r="BS110" s="174"/>
      <c r="BT110" s="175"/>
      <c r="BU110" s="69"/>
      <c r="BV110" s="44"/>
      <c r="BW110" s="16"/>
      <c r="BX110" s="44"/>
      <c r="BY110" s="44"/>
      <c r="BZ110" s="17"/>
      <c r="CA110" s="55"/>
      <c r="CB110" s="27"/>
      <c r="CC110" s="49">
        <f t="shared" si="12"/>
        <v>0</v>
      </c>
      <c r="CD110" s="26"/>
      <c r="CE110" s="26"/>
      <c r="CF110" s="26"/>
      <c r="CG110" s="26"/>
      <c r="CH110" s="18"/>
      <c r="CI110" s="18"/>
      <c r="CJ110" s="26"/>
      <c r="CK110" s="50"/>
      <c r="CL110" s="50"/>
      <c r="CM110" s="71"/>
      <c r="CN110" s="50"/>
      <c r="CO110" s="26"/>
      <c r="CP110" s="51" t="str">
        <f t="shared" si="9"/>
        <v/>
      </c>
      <c r="CQ110" s="51" t="str">
        <f t="shared" si="13"/>
        <v/>
      </c>
      <c r="CR110" s="153" t="str">
        <f t="shared" si="14"/>
        <v/>
      </c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</row>
    <row r="111" spans="1:110" s="5" customFormat="1" x14ac:dyDescent="0.2">
      <c r="A111" s="3"/>
      <c r="B111" s="44"/>
      <c r="C111" s="171"/>
      <c r="D111" s="158"/>
      <c r="E111" s="2"/>
      <c r="F111" s="4"/>
      <c r="G111" s="4"/>
      <c r="H111" s="4"/>
      <c r="I111" s="2"/>
      <c r="J111" s="165"/>
      <c r="K111" s="23"/>
      <c r="L111" s="38"/>
      <c r="M111" s="38"/>
      <c r="N111" s="160"/>
      <c r="O111" s="38"/>
      <c r="P111" s="38"/>
      <c r="Q111" s="12"/>
      <c r="R111" s="36"/>
      <c r="S111" s="23"/>
      <c r="T111" s="40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>
        <v>0</v>
      </c>
      <c r="BB111" s="12">
        <v>0</v>
      </c>
      <c r="BC111" s="12">
        <v>0</v>
      </c>
      <c r="BD111" s="91">
        <v>0</v>
      </c>
      <c r="BE111" s="44"/>
      <c r="BF111" s="44"/>
      <c r="BG111" s="64"/>
      <c r="BH111" s="173"/>
      <c r="BI111" s="174"/>
      <c r="BJ111" s="175"/>
      <c r="BK111" s="174"/>
      <c r="BL111" s="174"/>
      <c r="BM111" s="175"/>
      <c r="BN111" s="174"/>
      <c r="BO111" s="175"/>
      <c r="BP111" s="175"/>
      <c r="BQ111" s="175"/>
      <c r="BR111" s="175"/>
      <c r="BS111" s="174"/>
      <c r="BT111" s="175"/>
      <c r="BU111" s="69"/>
      <c r="BV111" s="44"/>
      <c r="BW111" s="16"/>
      <c r="BX111" s="44"/>
      <c r="BY111" s="44"/>
      <c r="BZ111" s="17"/>
      <c r="CA111" s="55"/>
      <c r="CB111" s="27"/>
      <c r="CC111" s="49">
        <f t="shared" si="12"/>
        <v>0</v>
      </c>
      <c r="CD111" s="26"/>
      <c r="CE111" s="26"/>
      <c r="CF111" s="26"/>
      <c r="CG111" s="26"/>
      <c r="CH111" s="18"/>
      <c r="CI111" s="18"/>
      <c r="CJ111" s="26"/>
      <c r="CK111" s="50"/>
      <c r="CL111" s="50"/>
      <c r="CM111" s="71"/>
      <c r="CN111" s="50"/>
      <c r="CO111" s="26"/>
      <c r="CP111" s="51" t="str">
        <f t="shared" si="9"/>
        <v/>
      </c>
      <c r="CQ111" s="51" t="str">
        <f t="shared" si="13"/>
        <v/>
      </c>
      <c r="CR111" s="153" t="str">
        <f t="shared" si="14"/>
        <v/>
      </c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</row>
    <row r="112" spans="1:110" s="5" customFormat="1" x14ac:dyDescent="0.2">
      <c r="A112" s="3"/>
      <c r="B112" s="44"/>
      <c r="C112" s="171"/>
      <c r="D112" s="158"/>
      <c r="E112" s="2"/>
      <c r="F112" s="4"/>
      <c r="G112" s="4"/>
      <c r="H112" s="4"/>
      <c r="I112" s="2"/>
      <c r="J112" s="165"/>
      <c r="K112" s="23"/>
      <c r="L112" s="38"/>
      <c r="M112" s="38"/>
      <c r="N112" s="160"/>
      <c r="O112" s="38"/>
      <c r="P112" s="38"/>
      <c r="Q112" s="12"/>
      <c r="R112" s="36"/>
      <c r="S112" s="23"/>
      <c r="T112" s="40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>
        <v>0</v>
      </c>
      <c r="BB112" s="12">
        <v>0</v>
      </c>
      <c r="BC112" s="12">
        <v>0</v>
      </c>
      <c r="BD112" s="91">
        <v>0</v>
      </c>
      <c r="BE112" s="44"/>
      <c r="BF112" s="44"/>
      <c r="BG112" s="64"/>
      <c r="BH112" s="173"/>
      <c r="BI112" s="174"/>
      <c r="BJ112" s="175"/>
      <c r="BK112" s="174"/>
      <c r="BL112" s="174"/>
      <c r="BM112" s="175"/>
      <c r="BN112" s="174"/>
      <c r="BO112" s="175"/>
      <c r="BP112" s="175"/>
      <c r="BQ112" s="175"/>
      <c r="BR112" s="175"/>
      <c r="BS112" s="174"/>
      <c r="BT112" s="175"/>
      <c r="BU112" s="69"/>
      <c r="BV112" s="44"/>
      <c r="BW112" s="16"/>
      <c r="BX112" s="44"/>
      <c r="BY112" s="44"/>
      <c r="BZ112" s="17"/>
      <c r="CA112" s="55"/>
      <c r="CB112" s="27"/>
      <c r="CC112" s="49">
        <f t="shared" si="12"/>
        <v>0</v>
      </c>
      <c r="CD112" s="26"/>
      <c r="CE112" s="26"/>
      <c r="CF112" s="26"/>
      <c r="CG112" s="26"/>
      <c r="CH112" s="18"/>
      <c r="CI112" s="18"/>
      <c r="CJ112" s="26"/>
      <c r="CK112" s="50"/>
      <c r="CL112" s="50"/>
      <c r="CM112" s="71"/>
      <c r="CN112" s="50"/>
      <c r="CO112" s="26"/>
      <c r="CP112" s="51" t="str">
        <f t="shared" si="9"/>
        <v/>
      </c>
      <c r="CQ112" s="51" t="str">
        <f t="shared" si="13"/>
        <v/>
      </c>
      <c r="CR112" s="153" t="str">
        <f t="shared" si="14"/>
        <v/>
      </c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</row>
    <row r="113" spans="1:110" s="5" customFormat="1" x14ac:dyDescent="0.2">
      <c r="A113" s="3"/>
      <c r="B113" s="44"/>
      <c r="C113" s="171"/>
      <c r="D113" s="158"/>
      <c r="E113" s="2"/>
      <c r="F113" s="4"/>
      <c r="G113" s="4"/>
      <c r="H113" s="4"/>
      <c r="I113" s="2"/>
      <c r="J113" s="165"/>
      <c r="K113" s="23"/>
      <c r="L113" s="38"/>
      <c r="M113" s="38"/>
      <c r="N113" s="160"/>
      <c r="O113" s="38"/>
      <c r="P113" s="38"/>
      <c r="Q113" s="12"/>
      <c r="R113" s="36"/>
      <c r="S113" s="23"/>
      <c r="T113" s="40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>
        <v>0</v>
      </c>
      <c r="BB113" s="12">
        <v>0</v>
      </c>
      <c r="BC113" s="12">
        <v>0</v>
      </c>
      <c r="BD113" s="91">
        <v>0</v>
      </c>
      <c r="BE113" s="44"/>
      <c r="BF113" s="44"/>
      <c r="BG113" s="64"/>
      <c r="BH113" s="173"/>
      <c r="BI113" s="174"/>
      <c r="BJ113" s="175"/>
      <c r="BK113" s="174"/>
      <c r="BL113" s="174"/>
      <c r="BM113" s="175"/>
      <c r="BN113" s="174"/>
      <c r="BO113" s="175"/>
      <c r="BP113" s="175"/>
      <c r="BQ113" s="175"/>
      <c r="BR113" s="175"/>
      <c r="BS113" s="174"/>
      <c r="BT113" s="175"/>
      <c r="BU113" s="69"/>
      <c r="BV113" s="44"/>
      <c r="BW113" s="16"/>
      <c r="BX113" s="44"/>
      <c r="BY113" s="44"/>
      <c r="BZ113" s="17"/>
      <c r="CA113" s="55"/>
      <c r="CB113" s="27"/>
      <c r="CC113" s="49">
        <f t="shared" si="12"/>
        <v>0</v>
      </c>
      <c r="CD113" s="26"/>
      <c r="CE113" s="26"/>
      <c r="CF113" s="26"/>
      <c r="CG113" s="26"/>
      <c r="CH113" s="18"/>
      <c r="CI113" s="18"/>
      <c r="CJ113" s="26"/>
      <c r="CK113" s="50"/>
      <c r="CL113" s="50"/>
      <c r="CM113" s="71"/>
      <c r="CN113" s="50"/>
      <c r="CO113" s="26"/>
      <c r="CP113" s="51" t="str">
        <f t="shared" si="9"/>
        <v/>
      </c>
      <c r="CQ113" s="51" t="str">
        <f t="shared" si="13"/>
        <v/>
      </c>
      <c r="CR113" s="153" t="str">
        <f t="shared" si="14"/>
        <v/>
      </c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</row>
    <row r="114" spans="1:110" s="5" customFormat="1" x14ac:dyDescent="0.2">
      <c r="A114" s="3"/>
      <c r="B114" s="44"/>
      <c r="C114" s="171"/>
      <c r="D114" s="158"/>
      <c r="E114" s="2"/>
      <c r="F114" s="4"/>
      <c r="G114" s="4"/>
      <c r="H114" s="4"/>
      <c r="I114" s="2"/>
      <c r="J114" s="165"/>
      <c r="K114" s="23"/>
      <c r="L114" s="38"/>
      <c r="M114" s="38"/>
      <c r="N114" s="160"/>
      <c r="O114" s="38"/>
      <c r="P114" s="38"/>
      <c r="Q114" s="12"/>
      <c r="R114" s="36"/>
      <c r="S114" s="23"/>
      <c r="T114" s="40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>
        <v>0</v>
      </c>
      <c r="BB114" s="12">
        <v>0</v>
      </c>
      <c r="BC114" s="12">
        <v>0</v>
      </c>
      <c r="BD114" s="91">
        <v>0</v>
      </c>
      <c r="BE114" s="44"/>
      <c r="BF114" s="44"/>
      <c r="BG114" s="64"/>
      <c r="BH114" s="173"/>
      <c r="BI114" s="174"/>
      <c r="BJ114" s="175"/>
      <c r="BK114" s="174"/>
      <c r="BL114" s="174"/>
      <c r="BM114" s="175"/>
      <c r="BN114" s="174"/>
      <c r="BO114" s="175"/>
      <c r="BP114" s="175"/>
      <c r="BQ114" s="175"/>
      <c r="BR114" s="175"/>
      <c r="BS114" s="174"/>
      <c r="BT114" s="175"/>
      <c r="BU114" s="69"/>
      <c r="BV114" s="44"/>
      <c r="BW114" s="16"/>
      <c r="BX114" s="44"/>
      <c r="BY114" s="44"/>
      <c r="BZ114" s="17"/>
      <c r="CA114" s="55"/>
      <c r="CB114" s="27"/>
      <c r="CC114" s="49">
        <f t="shared" si="12"/>
        <v>0</v>
      </c>
      <c r="CD114" s="26"/>
      <c r="CE114" s="26"/>
      <c r="CF114" s="26"/>
      <c r="CG114" s="26"/>
      <c r="CH114" s="18"/>
      <c r="CI114" s="18"/>
      <c r="CJ114" s="26"/>
      <c r="CK114" s="50"/>
      <c r="CL114" s="50"/>
      <c r="CM114" s="71"/>
      <c r="CN114" s="50"/>
      <c r="CO114" s="26"/>
      <c r="CP114" s="51" t="str">
        <f t="shared" si="9"/>
        <v/>
      </c>
      <c r="CQ114" s="51" t="str">
        <f t="shared" si="13"/>
        <v/>
      </c>
      <c r="CR114" s="153" t="str">
        <f t="shared" si="14"/>
        <v/>
      </c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</row>
    <row r="115" spans="1:110" s="5" customFormat="1" x14ac:dyDescent="0.2">
      <c r="A115" s="3"/>
      <c r="B115" s="44"/>
      <c r="C115" s="171"/>
      <c r="D115" s="158"/>
      <c r="E115" s="2"/>
      <c r="F115" s="4"/>
      <c r="G115" s="4"/>
      <c r="H115" s="4"/>
      <c r="I115" s="2"/>
      <c r="J115" s="165"/>
      <c r="K115" s="23"/>
      <c r="L115" s="38"/>
      <c r="M115" s="38"/>
      <c r="N115" s="160"/>
      <c r="O115" s="38"/>
      <c r="P115" s="38"/>
      <c r="Q115" s="12"/>
      <c r="R115" s="36"/>
      <c r="S115" s="23"/>
      <c r="T115" s="40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>
        <v>0</v>
      </c>
      <c r="BB115" s="12">
        <v>0</v>
      </c>
      <c r="BC115" s="12">
        <v>0</v>
      </c>
      <c r="BD115" s="91">
        <v>0</v>
      </c>
      <c r="BE115" s="44"/>
      <c r="BF115" s="44"/>
      <c r="BG115" s="64"/>
      <c r="BH115" s="173"/>
      <c r="BI115" s="174"/>
      <c r="BJ115" s="175"/>
      <c r="BK115" s="174"/>
      <c r="BL115" s="174"/>
      <c r="BM115" s="175"/>
      <c r="BN115" s="174"/>
      <c r="BO115" s="175"/>
      <c r="BP115" s="175"/>
      <c r="BQ115" s="175"/>
      <c r="BR115" s="175"/>
      <c r="BS115" s="174"/>
      <c r="BT115" s="175"/>
      <c r="BU115" s="69"/>
      <c r="BV115" s="44"/>
      <c r="BW115" s="16"/>
      <c r="BX115" s="44"/>
      <c r="BY115" s="44"/>
      <c r="BZ115" s="17"/>
      <c r="CA115" s="55"/>
      <c r="CB115" s="27"/>
      <c r="CC115" s="49">
        <f t="shared" si="12"/>
        <v>0</v>
      </c>
      <c r="CD115" s="26"/>
      <c r="CE115" s="26"/>
      <c r="CF115" s="26"/>
      <c r="CG115" s="26"/>
      <c r="CH115" s="18"/>
      <c r="CI115" s="18"/>
      <c r="CJ115" s="26"/>
      <c r="CK115" s="50"/>
      <c r="CL115" s="50"/>
      <c r="CM115" s="71"/>
      <c r="CN115" s="50"/>
      <c r="CO115" s="26"/>
      <c r="CP115" s="51" t="str">
        <f t="shared" si="9"/>
        <v/>
      </c>
      <c r="CQ115" s="51" t="str">
        <f t="shared" si="13"/>
        <v/>
      </c>
      <c r="CR115" s="153" t="str">
        <f t="shared" si="14"/>
        <v/>
      </c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</row>
    <row r="116" spans="1:110" s="5" customFormat="1" x14ac:dyDescent="0.2">
      <c r="A116" s="3"/>
      <c r="B116" s="44"/>
      <c r="C116" s="171"/>
      <c r="D116" s="158"/>
      <c r="E116" s="2"/>
      <c r="F116" s="4"/>
      <c r="G116" s="4"/>
      <c r="H116" s="4"/>
      <c r="I116" s="2"/>
      <c r="J116" s="165"/>
      <c r="K116" s="23"/>
      <c r="L116" s="38"/>
      <c r="M116" s="38"/>
      <c r="N116" s="160"/>
      <c r="O116" s="38"/>
      <c r="P116" s="38"/>
      <c r="Q116" s="12"/>
      <c r="R116" s="36"/>
      <c r="S116" s="23"/>
      <c r="T116" s="40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>
        <v>0</v>
      </c>
      <c r="BB116" s="12">
        <v>0</v>
      </c>
      <c r="BC116" s="12">
        <v>0</v>
      </c>
      <c r="BD116" s="91">
        <v>0</v>
      </c>
      <c r="BE116" s="44"/>
      <c r="BF116" s="44"/>
      <c r="BG116" s="64"/>
      <c r="BH116" s="173"/>
      <c r="BI116" s="174"/>
      <c r="BJ116" s="175"/>
      <c r="BK116" s="174"/>
      <c r="BL116" s="174"/>
      <c r="BM116" s="175"/>
      <c r="BN116" s="174"/>
      <c r="BO116" s="175"/>
      <c r="BP116" s="175"/>
      <c r="BQ116" s="175"/>
      <c r="BR116" s="175"/>
      <c r="BS116" s="174"/>
      <c r="BT116" s="175"/>
      <c r="BU116" s="69"/>
      <c r="BV116" s="44"/>
      <c r="BW116" s="16"/>
      <c r="BX116" s="44"/>
      <c r="BY116" s="44"/>
      <c r="BZ116" s="17"/>
      <c r="CA116" s="55"/>
      <c r="CB116" s="27"/>
      <c r="CC116" s="49">
        <f t="shared" si="12"/>
        <v>0</v>
      </c>
      <c r="CD116" s="26"/>
      <c r="CE116" s="26"/>
      <c r="CF116" s="26"/>
      <c r="CG116" s="26"/>
      <c r="CH116" s="18"/>
      <c r="CI116" s="18"/>
      <c r="CJ116" s="26"/>
      <c r="CK116" s="50"/>
      <c r="CL116" s="50"/>
      <c r="CM116" s="71"/>
      <c r="CN116" s="50"/>
      <c r="CO116" s="26"/>
      <c r="CP116" s="51" t="str">
        <f t="shared" si="9"/>
        <v/>
      </c>
      <c r="CQ116" s="51" t="str">
        <f t="shared" si="13"/>
        <v/>
      </c>
      <c r="CR116" s="153" t="str">
        <f t="shared" si="14"/>
        <v/>
      </c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</row>
    <row r="117" spans="1:110" s="5" customFormat="1" x14ac:dyDescent="0.2">
      <c r="A117" s="3"/>
      <c r="B117" s="44"/>
      <c r="C117" s="171"/>
      <c r="D117" s="158"/>
      <c r="E117" s="2"/>
      <c r="F117" s="4"/>
      <c r="G117" s="4"/>
      <c r="H117" s="4"/>
      <c r="I117" s="2"/>
      <c r="J117" s="165"/>
      <c r="K117" s="23"/>
      <c r="L117" s="38"/>
      <c r="M117" s="38"/>
      <c r="N117" s="160"/>
      <c r="O117" s="38"/>
      <c r="P117" s="38"/>
      <c r="Q117" s="12"/>
      <c r="R117" s="36"/>
      <c r="S117" s="23"/>
      <c r="T117" s="40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>
        <v>0</v>
      </c>
      <c r="BB117" s="12">
        <v>0</v>
      </c>
      <c r="BC117" s="12">
        <v>0</v>
      </c>
      <c r="BD117" s="91">
        <v>0</v>
      </c>
      <c r="BE117" s="44"/>
      <c r="BF117" s="44"/>
      <c r="BG117" s="64"/>
      <c r="BH117" s="173"/>
      <c r="BI117" s="174"/>
      <c r="BJ117" s="175"/>
      <c r="BK117" s="174"/>
      <c r="BL117" s="174"/>
      <c r="BM117" s="175"/>
      <c r="BN117" s="174"/>
      <c r="BO117" s="175"/>
      <c r="BP117" s="175"/>
      <c r="BQ117" s="175"/>
      <c r="BR117" s="175"/>
      <c r="BS117" s="174"/>
      <c r="BT117" s="175"/>
      <c r="BU117" s="69"/>
      <c r="BV117" s="44"/>
      <c r="BW117" s="16"/>
      <c r="BX117" s="44"/>
      <c r="BY117" s="44"/>
      <c r="BZ117" s="17"/>
      <c r="CA117" s="55"/>
      <c r="CB117" s="27"/>
      <c r="CC117" s="49">
        <f t="shared" si="12"/>
        <v>0</v>
      </c>
      <c r="CD117" s="26"/>
      <c r="CE117" s="26"/>
      <c r="CF117" s="26"/>
      <c r="CG117" s="26"/>
      <c r="CH117" s="18"/>
      <c r="CI117" s="18"/>
      <c r="CJ117" s="26"/>
      <c r="CK117" s="50"/>
      <c r="CL117" s="50"/>
      <c r="CM117" s="71"/>
      <c r="CN117" s="50"/>
      <c r="CO117" s="26"/>
      <c r="CP117" s="51" t="str">
        <f t="shared" si="9"/>
        <v/>
      </c>
      <c r="CQ117" s="51" t="str">
        <f t="shared" si="13"/>
        <v/>
      </c>
      <c r="CR117" s="153" t="str">
        <f t="shared" si="14"/>
        <v/>
      </c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</row>
    <row r="118" spans="1:110" s="5" customFormat="1" x14ac:dyDescent="0.2">
      <c r="A118" s="3"/>
      <c r="B118" s="44"/>
      <c r="C118" s="171"/>
      <c r="D118" s="158"/>
      <c r="E118" s="2"/>
      <c r="F118" s="4"/>
      <c r="G118" s="4"/>
      <c r="H118" s="4"/>
      <c r="I118" s="2"/>
      <c r="J118" s="165"/>
      <c r="K118" s="23"/>
      <c r="L118" s="38"/>
      <c r="M118" s="38"/>
      <c r="N118" s="160"/>
      <c r="O118" s="38"/>
      <c r="P118" s="38"/>
      <c r="Q118" s="12"/>
      <c r="R118" s="36"/>
      <c r="S118" s="23"/>
      <c r="T118" s="40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>
        <v>0</v>
      </c>
      <c r="BB118" s="12">
        <v>0</v>
      </c>
      <c r="BC118" s="12">
        <v>0</v>
      </c>
      <c r="BD118" s="91">
        <v>0</v>
      </c>
      <c r="BE118" s="44"/>
      <c r="BF118" s="44"/>
      <c r="BG118" s="64"/>
      <c r="BH118" s="173"/>
      <c r="BI118" s="174"/>
      <c r="BJ118" s="175"/>
      <c r="BK118" s="174"/>
      <c r="BL118" s="174"/>
      <c r="BM118" s="175"/>
      <c r="BN118" s="174"/>
      <c r="BO118" s="175"/>
      <c r="BP118" s="175"/>
      <c r="BQ118" s="175"/>
      <c r="BR118" s="175"/>
      <c r="BS118" s="174"/>
      <c r="BT118" s="175"/>
      <c r="BU118" s="69"/>
      <c r="BV118" s="44"/>
      <c r="BW118" s="16"/>
      <c r="BX118" s="44"/>
      <c r="BY118" s="44"/>
      <c r="BZ118" s="17"/>
      <c r="CA118" s="55"/>
      <c r="CB118" s="27"/>
      <c r="CC118" s="49">
        <f t="shared" si="12"/>
        <v>0</v>
      </c>
      <c r="CD118" s="26"/>
      <c r="CE118" s="26"/>
      <c r="CF118" s="26"/>
      <c r="CG118" s="26"/>
      <c r="CH118" s="18"/>
      <c r="CI118" s="18"/>
      <c r="CJ118" s="26"/>
      <c r="CK118" s="50"/>
      <c r="CL118" s="50"/>
      <c r="CM118" s="71"/>
      <c r="CN118" s="50"/>
      <c r="CO118" s="26"/>
      <c r="CP118" s="51" t="str">
        <f t="shared" si="9"/>
        <v/>
      </c>
      <c r="CQ118" s="51" t="str">
        <f t="shared" si="13"/>
        <v/>
      </c>
      <c r="CR118" s="153" t="str">
        <f t="shared" si="14"/>
        <v/>
      </c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</row>
    <row r="119" spans="1:110" s="5" customFormat="1" x14ac:dyDescent="0.2">
      <c r="A119" s="3"/>
      <c r="B119" s="44"/>
      <c r="C119" s="171"/>
      <c r="D119" s="158"/>
      <c r="E119" s="2"/>
      <c r="F119" s="4"/>
      <c r="G119" s="4"/>
      <c r="H119" s="4"/>
      <c r="I119" s="2"/>
      <c r="J119" s="165"/>
      <c r="K119" s="23"/>
      <c r="L119" s="38"/>
      <c r="M119" s="38"/>
      <c r="N119" s="160"/>
      <c r="O119" s="38"/>
      <c r="P119" s="38"/>
      <c r="Q119" s="12"/>
      <c r="R119" s="36"/>
      <c r="S119" s="23"/>
      <c r="T119" s="40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>
        <v>0</v>
      </c>
      <c r="BB119" s="12">
        <v>0</v>
      </c>
      <c r="BC119" s="12">
        <v>0</v>
      </c>
      <c r="BD119" s="91">
        <v>0</v>
      </c>
      <c r="BE119" s="44"/>
      <c r="BF119" s="44"/>
      <c r="BG119" s="64"/>
      <c r="BH119" s="173"/>
      <c r="BI119" s="174"/>
      <c r="BJ119" s="175"/>
      <c r="BK119" s="174"/>
      <c r="BL119" s="174"/>
      <c r="BM119" s="175"/>
      <c r="BN119" s="174"/>
      <c r="BO119" s="175"/>
      <c r="BP119" s="175"/>
      <c r="BQ119" s="175"/>
      <c r="BR119" s="175"/>
      <c r="BS119" s="174"/>
      <c r="BT119" s="175"/>
      <c r="BU119" s="69"/>
      <c r="BV119" s="44"/>
      <c r="BW119" s="16"/>
      <c r="BX119" s="44"/>
      <c r="BY119" s="44"/>
      <c r="BZ119" s="17"/>
      <c r="CA119" s="55"/>
      <c r="CB119" s="27"/>
      <c r="CC119" s="49">
        <f t="shared" si="12"/>
        <v>0</v>
      </c>
      <c r="CD119" s="26"/>
      <c r="CE119" s="26"/>
      <c r="CF119" s="26"/>
      <c r="CG119" s="26"/>
      <c r="CH119" s="18"/>
      <c r="CI119" s="18"/>
      <c r="CJ119" s="26"/>
      <c r="CK119" s="50"/>
      <c r="CL119" s="50"/>
      <c r="CM119" s="71"/>
      <c r="CN119" s="50"/>
      <c r="CO119" s="26"/>
      <c r="CP119" s="51" t="str">
        <f t="shared" si="9"/>
        <v/>
      </c>
      <c r="CQ119" s="51" t="str">
        <f t="shared" si="13"/>
        <v/>
      </c>
      <c r="CR119" s="153" t="str">
        <f t="shared" si="14"/>
        <v/>
      </c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</row>
    <row r="120" spans="1:110" s="5" customFormat="1" x14ac:dyDescent="0.2">
      <c r="A120" s="3"/>
      <c r="B120" s="44"/>
      <c r="C120" s="171"/>
      <c r="D120" s="158"/>
      <c r="E120" s="2"/>
      <c r="F120" s="4"/>
      <c r="G120" s="4"/>
      <c r="H120" s="4"/>
      <c r="I120" s="2"/>
      <c r="J120" s="165"/>
      <c r="K120" s="23"/>
      <c r="L120" s="38"/>
      <c r="M120" s="38"/>
      <c r="N120" s="160"/>
      <c r="O120" s="38"/>
      <c r="P120" s="38"/>
      <c r="Q120" s="12"/>
      <c r="R120" s="36"/>
      <c r="S120" s="23"/>
      <c r="T120" s="40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>
        <v>0</v>
      </c>
      <c r="BB120" s="12">
        <v>0</v>
      </c>
      <c r="BC120" s="12">
        <v>0</v>
      </c>
      <c r="BD120" s="91">
        <v>0</v>
      </c>
      <c r="BE120" s="44"/>
      <c r="BF120" s="44"/>
      <c r="BG120" s="64"/>
      <c r="BH120" s="173"/>
      <c r="BI120" s="174"/>
      <c r="BJ120" s="175"/>
      <c r="BK120" s="174"/>
      <c r="BL120" s="174"/>
      <c r="BM120" s="175"/>
      <c r="BN120" s="174"/>
      <c r="BO120" s="175"/>
      <c r="BP120" s="175"/>
      <c r="BQ120" s="175"/>
      <c r="BR120" s="175"/>
      <c r="BS120" s="174"/>
      <c r="BT120" s="175"/>
      <c r="BU120" s="69"/>
      <c r="BV120" s="44"/>
      <c r="BW120" s="16"/>
      <c r="BX120" s="44"/>
      <c r="BY120" s="44"/>
      <c r="BZ120" s="17"/>
      <c r="CA120" s="55"/>
      <c r="CB120" s="27"/>
      <c r="CC120" s="49">
        <f t="shared" si="12"/>
        <v>0</v>
      </c>
      <c r="CD120" s="26"/>
      <c r="CE120" s="26"/>
      <c r="CF120" s="26"/>
      <c r="CG120" s="26"/>
      <c r="CH120" s="18"/>
      <c r="CI120" s="18"/>
      <c r="CJ120" s="26"/>
      <c r="CK120" s="50"/>
      <c r="CL120" s="50"/>
      <c r="CM120" s="71"/>
      <c r="CN120" s="50"/>
      <c r="CO120" s="26"/>
      <c r="CP120" s="51" t="str">
        <f t="shared" si="9"/>
        <v/>
      </c>
      <c r="CQ120" s="51" t="str">
        <f t="shared" si="13"/>
        <v/>
      </c>
      <c r="CR120" s="153" t="str">
        <f t="shared" si="14"/>
        <v/>
      </c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</row>
    <row r="121" spans="1:110" s="5" customFormat="1" x14ac:dyDescent="0.2">
      <c r="A121" s="3"/>
      <c r="B121" s="44"/>
      <c r="C121" s="171"/>
      <c r="D121" s="158"/>
      <c r="E121" s="2"/>
      <c r="F121" s="4"/>
      <c r="G121" s="4"/>
      <c r="H121" s="4"/>
      <c r="I121" s="2"/>
      <c r="J121" s="165"/>
      <c r="K121" s="23"/>
      <c r="L121" s="38"/>
      <c r="M121" s="38"/>
      <c r="N121" s="160"/>
      <c r="O121" s="38"/>
      <c r="P121" s="38"/>
      <c r="Q121" s="12"/>
      <c r="R121" s="36"/>
      <c r="S121" s="23"/>
      <c r="T121" s="40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>
        <v>0</v>
      </c>
      <c r="BB121" s="12">
        <v>0</v>
      </c>
      <c r="BC121" s="12">
        <v>0</v>
      </c>
      <c r="BD121" s="91">
        <v>0</v>
      </c>
      <c r="BE121" s="44"/>
      <c r="BF121" s="44"/>
      <c r="BG121" s="64"/>
      <c r="BH121" s="173"/>
      <c r="BI121" s="174"/>
      <c r="BJ121" s="175"/>
      <c r="BK121" s="174"/>
      <c r="BL121" s="174"/>
      <c r="BM121" s="175"/>
      <c r="BN121" s="174"/>
      <c r="BO121" s="175"/>
      <c r="BP121" s="175"/>
      <c r="BQ121" s="175"/>
      <c r="BR121" s="175"/>
      <c r="BS121" s="174"/>
      <c r="BT121" s="175"/>
      <c r="BU121" s="69"/>
      <c r="BV121" s="44"/>
      <c r="BW121" s="16"/>
      <c r="BX121" s="44"/>
      <c r="BY121" s="44"/>
      <c r="BZ121" s="17"/>
      <c r="CA121" s="55"/>
      <c r="CB121" s="27"/>
      <c r="CC121" s="49">
        <f t="shared" si="12"/>
        <v>0</v>
      </c>
      <c r="CD121" s="26"/>
      <c r="CE121" s="26"/>
      <c r="CF121" s="26"/>
      <c r="CG121" s="26"/>
      <c r="CH121" s="18"/>
      <c r="CI121" s="18"/>
      <c r="CJ121" s="26"/>
      <c r="CK121" s="50"/>
      <c r="CL121" s="50"/>
      <c r="CM121" s="71"/>
      <c r="CN121" s="50"/>
      <c r="CO121" s="26"/>
      <c r="CP121" s="51" t="str">
        <f t="shared" si="9"/>
        <v/>
      </c>
      <c r="CQ121" s="51" t="str">
        <f t="shared" si="13"/>
        <v/>
      </c>
      <c r="CR121" s="153" t="str">
        <f t="shared" si="14"/>
        <v/>
      </c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</row>
    <row r="122" spans="1:110" s="5" customFormat="1" x14ac:dyDescent="0.2">
      <c r="A122" s="3"/>
      <c r="B122" s="44"/>
      <c r="C122" s="171"/>
      <c r="D122" s="158"/>
      <c r="E122" s="2"/>
      <c r="F122" s="4"/>
      <c r="G122" s="4"/>
      <c r="H122" s="4"/>
      <c r="I122" s="2"/>
      <c r="J122" s="165"/>
      <c r="K122" s="23"/>
      <c r="L122" s="38"/>
      <c r="M122" s="38"/>
      <c r="N122" s="160"/>
      <c r="O122" s="38"/>
      <c r="P122" s="38"/>
      <c r="Q122" s="12"/>
      <c r="R122" s="36"/>
      <c r="S122" s="23"/>
      <c r="T122" s="40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>
        <v>0</v>
      </c>
      <c r="BB122" s="12">
        <v>0</v>
      </c>
      <c r="BC122" s="12">
        <v>0</v>
      </c>
      <c r="BD122" s="91">
        <v>0</v>
      </c>
      <c r="BE122" s="44"/>
      <c r="BF122" s="44"/>
      <c r="BG122" s="64"/>
      <c r="BH122" s="173"/>
      <c r="BI122" s="174"/>
      <c r="BJ122" s="175"/>
      <c r="BK122" s="174"/>
      <c r="BL122" s="174"/>
      <c r="BM122" s="175"/>
      <c r="BN122" s="174"/>
      <c r="BO122" s="175"/>
      <c r="BP122" s="175"/>
      <c r="BQ122" s="175"/>
      <c r="BR122" s="175"/>
      <c r="BS122" s="174"/>
      <c r="BT122" s="175"/>
      <c r="BU122" s="69"/>
      <c r="BV122" s="44"/>
      <c r="BW122" s="16"/>
      <c r="BX122" s="44"/>
      <c r="BY122" s="44"/>
      <c r="BZ122" s="17"/>
      <c r="CA122" s="55"/>
      <c r="CB122" s="27"/>
      <c r="CC122" s="49">
        <f t="shared" si="12"/>
        <v>0</v>
      </c>
      <c r="CD122" s="26"/>
      <c r="CE122" s="26"/>
      <c r="CF122" s="26"/>
      <c r="CG122" s="26"/>
      <c r="CH122" s="18"/>
      <c r="CI122" s="18"/>
      <c r="CJ122" s="26"/>
      <c r="CK122" s="50"/>
      <c r="CL122" s="50"/>
      <c r="CM122" s="71"/>
      <c r="CN122" s="50"/>
      <c r="CO122" s="26"/>
      <c r="CP122" s="51" t="str">
        <f t="shared" si="9"/>
        <v/>
      </c>
      <c r="CQ122" s="51" t="str">
        <f t="shared" si="13"/>
        <v/>
      </c>
      <c r="CR122" s="153" t="str">
        <f t="shared" si="14"/>
        <v/>
      </c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</row>
    <row r="123" spans="1:110" s="5" customFormat="1" x14ac:dyDescent="0.2">
      <c r="A123" s="3"/>
      <c r="B123" s="44"/>
      <c r="C123" s="171"/>
      <c r="D123" s="158"/>
      <c r="E123" s="2"/>
      <c r="F123" s="4"/>
      <c r="G123" s="4"/>
      <c r="H123" s="4"/>
      <c r="I123" s="2"/>
      <c r="J123" s="165"/>
      <c r="K123" s="23"/>
      <c r="L123" s="38"/>
      <c r="M123" s="38"/>
      <c r="N123" s="160"/>
      <c r="O123" s="38"/>
      <c r="P123" s="38"/>
      <c r="Q123" s="12"/>
      <c r="R123" s="36"/>
      <c r="S123" s="23"/>
      <c r="T123" s="40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>
        <v>0</v>
      </c>
      <c r="BB123" s="12">
        <v>0</v>
      </c>
      <c r="BC123" s="12">
        <v>0</v>
      </c>
      <c r="BD123" s="91">
        <v>0</v>
      </c>
      <c r="BE123" s="44"/>
      <c r="BF123" s="44"/>
      <c r="BG123" s="64"/>
      <c r="BH123" s="173"/>
      <c r="BI123" s="174"/>
      <c r="BJ123" s="175"/>
      <c r="BK123" s="174"/>
      <c r="BL123" s="174"/>
      <c r="BM123" s="175"/>
      <c r="BN123" s="174"/>
      <c r="BO123" s="175"/>
      <c r="BP123" s="175"/>
      <c r="BQ123" s="175"/>
      <c r="BR123" s="175"/>
      <c r="BS123" s="174"/>
      <c r="BT123" s="175"/>
      <c r="BU123" s="69"/>
      <c r="BV123" s="44"/>
      <c r="BW123" s="16"/>
      <c r="BX123" s="44"/>
      <c r="BY123" s="44"/>
      <c r="BZ123" s="17"/>
      <c r="CA123" s="55"/>
      <c r="CB123" s="27"/>
      <c r="CC123" s="49">
        <f t="shared" si="12"/>
        <v>0</v>
      </c>
      <c r="CD123" s="26"/>
      <c r="CE123" s="26"/>
      <c r="CF123" s="26"/>
      <c r="CG123" s="26"/>
      <c r="CH123" s="18"/>
      <c r="CI123" s="18"/>
      <c r="CJ123" s="26"/>
      <c r="CK123" s="50"/>
      <c r="CL123" s="50"/>
      <c r="CM123" s="71"/>
      <c r="CN123" s="50"/>
      <c r="CO123" s="26"/>
      <c r="CP123" s="51" t="str">
        <f t="shared" ref="CP123:CP169" si="15">IF(K123="","",LEFT(TEXT(K123,"00000"),2))</f>
        <v/>
      </c>
      <c r="CQ123" s="51" t="str">
        <f t="shared" si="13"/>
        <v/>
      </c>
      <c r="CR123" s="153" t="str">
        <f t="shared" si="14"/>
        <v/>
      </c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</row>
    <row r="124" spans="1:110" s="5" customFormat="1" x14ac:dyDescent="0.2">
      <c r="A124" s="3"/>
      <c r="B124" s="44"/>
      <c r="C124" s="171"/>
      <c r="D124" s="158"/>
      <c r="E124" s="2"/>
      <c r="F124" s="4"/>
      <c r="G124" s="4"/>
      <c r="H124" s="4"/>
      <c r="I124" s="2"/>
      <c r="J124" s="165"/>
      <c r="K124" s="23"/>
      <c r="L124" s="38"/>
      <c r="M124" s="38"/>
      <c r="N124" s="160"/>
      <c r="O124" s="38"/>
      <c r="P124" s="38"/>
      <c r="Q124" s="12"/>
      <c r="R124" s="36"/>
      <c r="S124" s="23"/>
      <c r="T124" s="40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>
        <v>0</v>
      </c>
      <c r="BB124" s="12">
        <v>0</v>
      </c>
      <c r="BC124" s="12">
        <v>0</v>
      </c>
      <c r="BD124" s="91">
        <v>0</v>
      </c>
      <c r="BE124" s="44"/>
      <c r="BF124" s="44"/>
      <c r="BG124" s="64"/>
      <c r="BH124" s="173"/>
      <c r="BI124" s="174"/>
      <c r="BJ124" s="175"/>
      <c r="BK124" s="174"/>
      <c r="BL124" s="174"/>
      <c r="BM124" s="175"/>
      <c r="BN124" s="174"/>
      <c r="BO124" s="175"/>
      <c r="BP124" s="175"/>
      <c r="BQ124" s="175"/>
      <c r="BR124" s="175"/>
      <c r="BS124" s="174"/>
      <c r="BT124" s="175"/>
      <c r="BU124" s="69"/>
      <c r="BV124" s="44"/>
      <c r="BW124" s="16"/>
      <c r="BX124" s="44"/>
      <c r="BY124" s="44"/>
      <c r="BZ124" s="17"/>
      <c r="CA124" s="55"/>
      <c r="CB124" s="27"/>
      <c r="CC124" s="49">
        <f t="shared" si="12"/>
        <v>0</v>
      </c>
      <c r="CD124" s="26"/>
      <c r="CE124" s="26"/>
      <c r="CF124" s="26"/>
      <c r="CG124" s="26"/>
      <c r="CH124" s="18"/>
      <c r="CI124" s="18"/>
      <c r="CJ124" s="26"/>
      <c r="CK124" s="50"/>
      <c r="CL124" s="50"/>
      <c r="CM124" s="71"/>
      <c r="CN124" s="50"/>
      <c r="CO124" s="26"/>
      <c r="CP124" s="51" t="str">
        <f t="shared" si="15"/>
        <v/>
      </c>
      <c r="CQ124" s="51" t="str">
        <f t="shared" si="13"/>
        <v/>
      </c>
      <c r="CR124" s="153" t="str">
        <f t="shared" si="14"/>
        <v/>
      </c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</row>
    <row r="125" spans="1:110" s="5" customFormat="1" x14ac:dyDescent="0.2">
      <c r="A125" s="3"/>
      <c r="B125" s="44"/>
      <c r="C125" s="171"/>
      <c r="D125" s="158"/>
      <c r="E125" s="2"/>
      <c r="F125" s="4"/>
      <c r="G125" s="4"/>
      <c r="H125" s="4"/>
      <c r="I125" s="2"/>
      <c r="J125" s="165"/>
      <c r="K125" s="23"/>
      <c r="L125" s="38"/>
      <c r="M125" s="38"/>
      <c r="N125" s="160"/>
      <c r="O125" s="38"/>
      <c r="P125" s="38"/>
      <c r="Q125" s="12"/>
      <c r="R125" s="36"/>
      <c r="S125" s="23"/>
      <c r="T125" s="40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>
        <v>0</v>
      </c>
      <c r="BB125" s="12">
        <v>0</v>
      </c>
      <c r="BC125" s="12">
        <v>0</v>
      </c>
      <c r="BD125" s="91">
        <v>0</v>
      </c>
      <c r="BE125" s="44"/>
      <c r="BF125" s="44"/>
      <c r="BG125" s="64"/>
      <c r="BH125" s="173"/>
      <c r="BI125" s="174"/>
      <c r="BJ125" s="175"/>
      <c r="BK125" s="174"/>
      <c r="BL125" s="174"/>
      <c r="BM125" s="175"/>
      <c r="BN125" s="174"/>
      <c r="BO125" s="175"/>
      <c r="BP125" s="175"/>
      <c r="BQ125" s="175"/>
      <c r="BR125" s="175"/>
      <c r="BS125" s="174"/>
      <c r="BT125" s="175"/>
      <c r="BU125" s="69"/>
      <c r="BV125" s="44"/>
      <c r="BW125" s="16"/>
      <c r="BX125" s="44"/>
      <c r="BY125" s="44"/>
      <c r="BZ125" s="17"/>
      <c r="CA125" s="55"/>
      <c r="CB125" s="27"/>
      <c r="CC125" s="49">
        <f t="shared" si="12"/>
        <v>0</v>
      </c>
      <c r="CD125" s="26"/>
      <c r="CE125" s="26"/>
      <c r="CF125" s="26"/>
      <c r="CG125" s="26"/>
      <c r="CH125" s="18"/>
      <c r="CI125" s="18"/>
      <c r="CJ125" s="26"/>
      <c r="CK125" s="50"/>
      <c r="CL125" s="50"/>
      <c r="CM125" s="71"/>
      <c r="CN125" s="50"/>
      <c r="CO125" s="26"/>
      <c r="CP125" s="51" t="str">
        <f t="shared" si="15"/>
        <v/>
      </c>
      <c r="CQ125" s="51" t="str">
        <f t="shared" si="13"/>
        <v/>
      </c>
      <c r="CR125" s="153" t="str">
        <f t="shared" si="14"/>
        <v/>
      </c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</row>
    <row r="126" spans="1:110" s="5" customFormat="1" x14ac:dyDescent="0.2">
      <c r="A126" s="3"/>
      <c r="B126" s="44"/>
      <c r="C126" s="171"/>
      <c r="D126" s="158"/>
      <c r="E126" s="2"/>
      <c r="F126" s="4"/>
      <c r="G126" s="4"/>
      <c r="H126" s="4"/>
      <c r="I126" s="2"/>
      <c r="J126" s="165"/>
      <c r="K126" s="23"/>
      <c r="L126" s="38"/>
      <c r="M126" s="38"/>
      <c r="N126" s="160"/>
      <c r="O126" s="38"/>
      <c r="P126" s="38"/>
      <c r="Q126" s="12"/>
      <c r="R126" s="36"/>
      <c r="S126" s="23"/>
      <c r="T126" s="40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>
        <v>0</v>
      </c>
      <c r="BB126" s="12">
        <v>0</v>
      </c>
      <c r="BC126" s="12">
        <v>0</v>
      </c>
      <c r="BD126" s="91">
        <v>0</v>
      </c>
      <c r="BE126" s="44"/>
      <c r="BF126" s="44"/>
      <c r="BG126" s="64"/>
      <c r="BH126" s="173"/>
      <c r="BI126" s="174"/>
      <c r="BJ126" s="175"/>
      <c r="BK126" s="174"/>
      <c r="BL126" s="174"/>
      <c r="BM126" s="175"/>
      <c r="BN126" s="174"/>
      <c r="BO126" s="175"/>
      <c r="BP126" s="175"/>
      <c r="BQ126" s="175"/>
      <c r="BR126" s="175"/>
      <c r="BS126" s="174"/>
      <c r="BT126" s="175"/>
      <c r="BU126" s="69"/>
      <c r="BV126" s="44"/>
      <c r="BW126" s="16"/>
      <c r="BX126" s="44"/>
      <c r="BY126" s="44"/>
      <c r="BZ126" s="17"/>
      <c r="CA126" s="55"/>
      <c r="CB126" s="27"/>
      <c r="CC126" s="49">
        <f t="shared" si="12"/>
        <v>0</v>
      </c>
      <c r="CD126" s="26"/>
      <c r="CE126" s="26"/>
      <c r="CF126" s="26"/>
      <c r="CG126" s="26"/>
      <c r="CH126" s="18"/>
      <c r="CI126" s="18"/>
      <c r="CJ126" s="26"/>
      <c r="CK126" s="50"/>
      <c r="CL126" s="50"/>
      <c r="CM126" s="71"/>
      <c r="CN126" s="50"/>
      <c r="CO126" s="26"/>
      <c r="CP126" s="51" t="str">
        <f t="shared" si="15"/>
        <v/>
      </c>
      <c r="CQ126" s="51" t="str">
        <f t="shared" si="13"/>
        <v/>
      </c>
      <c r="CR126" s="153" t="str">
        <f t="shared" si="14"/>
        <v/>
      </c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</row>
    <row r="127" spans="1:110" s="5" customFormat="1" x14ac:dyDescent="0.2">
      <c r="A127" s="3"/>
      <c r="B127" s="44"/>
      <c r="C127" s="171"/>
      <c r="D127" s="158"/>
      <c r="E127" s="2"/>
      <c r="F127" s="4"/>
      <c r="G127" s="4"/>
      <c r="H127" s="4"/>
      <c r="I127" s="2"/>
      <c r="J127" s="165"/>
      <c r="K127" s="23"/>
      <c r="L127" s="38"/>
      <c r="M127" s="38"/>
      <c r="N127" s="160"/>
      <c r="O127" s="38"/>
      <c r="P127" s="38"/>
      <c r="Q127" s="12"/>
      <c r="R127" s="36"/>
      <c r="S127" s="23"/>
      <c r="T127" s="40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>
        <v>0</v>
      </c>
      <c r="BB127" s="12">
        <v>0</v>
      </c>
      <c r="BC127" s="12">
        <v>0</v>
      </c>
      <c r="BD127" s="91">
        <v>0</v>
      </c>
      <c r="BE127" s="44"/>
      <c r="BF127" s="44"/>
      <c r="BG127" s="64"/>
      <c r="BH127" s="173"/>
      <c r="BI127" s="174"/>
      <c r="BJ127" s="175"/>
      <c r="BK127" s="174"/>
      <c r="BL127" s="174"/>
      <c r="BM127" s="175"/>
      <c r="BN127" s="174"/>
      <c r="BO127" s="175"/>
      <c r="BP127" s="175"/>
      <c r="BQ127" s="175"/>
      <c r="BR127" s="175"/>
      <c r="BS127" s="174"/>
      <c r="BT127" s="175"/>
      <c r="BU127" s="69"/>
      <c r="BV127" s="44"/>
      <c r="BW127" s="16"/>
      <c r="BX127" s="44"/>
      <c r="BY127" s="44"/>
      <c r="BZ127" s="17"/>
      <c r="CA127" s="55"/>
      <c r="CB127" s="27"/>
      <c r="CC127" s="49">
        <f t="shared" si="12"/>
        <v>0</v>
      </c>
      <c r="CD127" s="26"/>
      <c r="CE127" s="26"/>
      <c r="CF127" s="26"/>
      <c r="CG127" s="26"/>
      <c r="CH127" s="18"/>
      <c r="CI127" s="18"/>
      <c r="CJ127" s="26"/>
      <c r="CK127" s="50"/>
      <c r="CL127" s="50"/>
      <c r="CM127" s="71"/>
      <c r="CN127" s="50"/>
      <c r="CO127" s="26"/>
      <c r="CP127" s="51" t="str">
        <f t="shared" si="15"/>
        <v/>
      </c>
      <c r="CQ127" s="51" t="str">
        <f t="shared" si="13"/>
        <v/>
      </c>
      <c r="CR127" s="153" t="str">
        <f t="shared" si="14"/>
        <v/>
      </c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</row>
    <row r="128" spans="1:110" s="5" customFormat="1" x14ac:dyDescent="0.2">
      <c r="A128" s="3"/>
      <c r="B128" s="44"/>
      <c r="C128" s="171"/>
      <c r="D128" s="158"/>
      <c r="E128" s="2"/>
      <c r="F128" s="4"/>
      <c r="G128" s="4"/>
      <c r="H128" s="4"/>
      <c r="I128" s="2"/>
      <c r="J128" s="165"/>
      <c r="K128" s="23"/>
      <c r="L128" s="38"/>
      <c r="M128" s="38"/>
      <c r="N128" s="160"/>
      <c r="O128" s="38"/>
      <c r="P128" s="38"/>
      <c r="Q128" s="12"/>
      <c r="R128" s="36"/>
      <c r="S128" s="23"/>
      <c r="T128" s="40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>
        <v>0</v>
      </c>
      <c r="BB128" s="12">
        <v>0</v>
      </c>
      <c r="BC128" s="12">
        <v>0</v>
      </c>
      <c r="BD128" s="91">
        <v>0</v>
      </c>
      <c r="BE128" s="44"/>
      <c r="BF128" s="44"/>
      <c r="BG128" s="64"/>
      <c r="BH128" s="173"/>
      <c r="BI128" s="174"/>
      <c r="BJ128" s="175"/>
      <c r="BK128" s="174"/>
      <c r="BL128" s="174"/>
      <c r="BM128" s="175"/>
      <c r="BN128" s="174"/>
      <c r="BO128" s="175"/>
      <c r="BP128" s="175"/>
      <c r="BQ128" s="175"/>
      <c r="BR128" s="175"/>
      <c r="BS128" s="174"/>
      <c r="BT128" s="175"/>
      <c r="BU128" s="69"/>
      <c r="BV128" s="44"/>
      <c r="BW128" s="16"/>
      <c r="BX128" s="44"/>
      <c r="BY128" s="44"/>
      <c r="BZ128" s="17"/>
      <c r="CA128" s="55"/>
      <c r="CB128" s="27"/>
      <c r="CC128" s="49">
        <f t="shared" si="12"/>
        <v>0</v>
      </c>
      <c r="CD128" s="26"/>
      <c r="CE128" s="26"/>
      <c r="CF128" s="26"/>
      <c r="CG128" s="26"/>
      <c r="CH128" s="18"/>
      <c r="CI128" s="18"/>
      <c r="CJ128" s="26"/>
      <c r="CK128" s="50"/>
      <c r="CL128" s="50"/>
      <c r="CM128" s="71"/>
      <c r="CN128" s="50"/>
      <c r="CO128" s="26"/>
      <c r="CP128" s="51" t="str">
        <f t="shared" si="15"/>
        <v/>
      </c>
      <c r="CQ128" s="51" t="str">
        <f t="shared" si="13"/>
        <v/>
      </c>
      <c r="CR128" s="153" t="str">
        <f t="shared" si="14"/>
        <v/>
      </c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</row>
    <row r="129" spans="1:110" s="5" customFormat="1" x14ac:dyDescent="0.2">
      <c r="A129" s="3"/>
      <c r="B129" s="44"/>
      <c r="C129" s="171"/>
      <c r="D129" s="158"/>
      <c r="E129" s="2"/>
      <c r="F129" s="4"/>
      <c r="G129" s="4"/>
      <c r="H129" s="4"/>
      <c r="I129" s="2"/>
      <c r="J129" s="165"/>
      <c r="K129" s="23"/>
      <c r="L129" s="38"/>
      <c r="M129" s="38"/>
      <c r="N129" s="160"/>
      <c r="O129" s="38"/>
      <c r="P129" s="38"/>
      <c r="Q129" s="12"/>
      <c r="R129" s="36"/>
      <c r="S129" s="23"/>
      <c r="T129" s="40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>
        <v>0</v>
      </c>
      <c r="BB129" s="12">
        <v>0</v>
      </c>
      <c r="BC129" s="12">
        <v>0</v>
      </c>
      <c r="BD129" s="91">
        <v>0</v>
      </c>
      <c r="BE129" s="44"/>
      <c r="BF129" s="44"/>
      <c r="BG129" s="64"/>
      <c r="BH129" s="173"/>
      <c r="BI129" s="174"/>
      <c r="BJ129" s="175"/>
      <c r="BK129" s="174"/>
      <c r="BL129" s="174"/>
      <c r="BM129" s="175"/>
      <c r="BN129" s="174"/>
      <c r="BO129" s="175"/>
      <c r="BP129" s="175"/>
      <c r="BQ129" s="175"/>
      <c r="BR129" s="175"/>
      <c r="BS129" s="174"/>
      <c r="BT129" s="175"/>
      <c r="BU129" s="69"/>
      <c r="BV129" s="44"/>
      <c r="BW129" s="16"/>
      <c r="BX129" s="44"/>
      <c r="BY129" s="44"/>
      <c r="BZ129" s="17"/>
      <c r="CA129" s="55"/>
      <c r="CB129" s="27"/>
      <c r="CC129" s="49">
        <f t="shared" si="12"/>
        <v>0</v>
      </c>
      <c r="CD129" s="26"/>
      <c r="CE129" s="26"/>
      <c r="CF129" s="26"/>
      <c r="CG129" s="26"/>
      <c r="CH129" s="18"/>
      <c r="CI129" s="18"/>
      <c r="CJ129" s="26"/>
      <c r="CK129" s="50"/>
      <c r="CL129" s="50"/>
      <c r="CM129" s="71"/>
      <c r="CN129" s="50"/>
      <c r="CO129" s="26"/>
      <c r="CP129" s="51" t="str">
        <f t="shared" si="15"/>
        <v/>
      </c>
      <c r="CQ129" s="51" t="str">
        <f t="shared" si="13"/>
        <v/>
      </c>
      <c r="CR129" s="153" t="str">
        <f t="shared" si="14"/>
        <v/>
      </c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</row>
    <row r="130" spans="1:110" s="5" customFormat="1" x14ac:dyDescent="0.2">
      <c r="A130" s="3"/>
      <c r="B130" s="44"/>
      <c r="C130" s="171"/>
      <c r="D130" s="158"/>
      <c r="E130" s="2"/>
      <c r="F130" s="4"/>
      <c r="G130" s="4"/>
      <c r="H130" s="4"/>
      <c r="I130" s="2"/>
      <c r="J130" s="165"/>
      <c r="K130" s="23"/>
      <c r="L130" s="38"/>
      <c r="M130" s="38"/>
      <c r="N130" s="160"/>
      <c r="O130" s="38"/>
      <c r="P130" s="38"/>
      <c r="Q130" s="12"/>
      <c r="R130" s="36"/>
      <c r="S130" s="23"/>
      <c r="T130" s="40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>
        <v>0</v>
      </c>
      <c r="BB130" s="12">
        <v>0</v>
      </c>
      <c r="BC130" s="12">
        <v>0</v>
      </c>
      <c r="BD130" s="91">
        <v>0</v>
      </c>
      <c r="BE130" s="44"/>
      <c r="BF130" s="44"/>
      <c r="BG130" s="64"/>
      <c r="BH130" s="173"/>
      <c r="BI130" s="174"/>
      <c r="BJ130" s="175"/>
      <c r="BK130" s="174"/>
      <c r="BL130" s="174"/>
      <c r="BM130" s="175"/>
      <c r="BN130" s="174"/>
      <c r="BO130" s="175"/>
      <c r="BP130" s="175"/>
      <c r="BQ130" s="175"/>
      <c r="BR130" s="175"/>
      <c r="BS130" s="174"/>
      <c r="BT130" s="175"/>
      <c r="BU130" s="69"/>
      <c r="BV130" s="44"/>
      <c r="BW130" s="16"/>
      <c r="BX130" s="44"/>
      <c r="BY130" s="44"/>
      <c r="BZ130" s="17"/>
      <c r="CA130" s="55"/>
      <c r="CB130" s="27"/>
      <c r="CC130" s="49">
        <f t="shared" si="12"/>
        <v>0</v>
      </c>
      <c r="CD130" s="26"/>
      <c r="CE130" s="26"/>
      <c r="CF130" s="26"/>
      <c r="CG130" s="26"/>
      <c r="CH130" s="18"/>
      <c r="CI130" s="18"/>
      <c r="CJ130" s="26"/>
      <c r="CK130" s="50"/>
      <c r="CL130" s="50"/>
      <c r="CM130" s="71"/>
      <c r="CN130" s="50"/>
      <c r="CO130" s="26"/>
      <c r="CP130" s="51" t="str">
        <f t="shared" si="15"/>
        <v/>
      </c>
      <c r="CQ130" s="51" t="str">
        <f t="shared" si="13"/>
        <v/>
      </c>
      <c r="CR130" s="153" t="str">
        <f t="shared" si="14"/>
        <v/>
      </c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</row>
    <row r="131" spans="1:110" s="5" customFormat="1" x14ac:dyDescent="0.2">
      <c r="A131" s="3"/>
      <c r="B131" s="44"/>
      <c r="C131" s="171"/>
      <c r="D131" s="158"/>
      <c r="E131" s="2"/>
      <c r="F131" s="4"/>
      <c r="G131" s="4"/>
      <c r="H131" s="4"/>
      <c r="I131" s="2"/>
      <c r="J131" s="165"/>
      <c r="K131" s="23"/>
      <c r="L131" s="38"/>
      <c r="M131" s="38"/>
      <c r="N131" s="160"/>
      <c r="O131" s="38"/>
      <c r="P131" s="38"/>
      <c r="Q131" s="12"/>
      <c r="R131" s="36"/>
      <c r="S131" s="23"/>
      <c r="T131" s="40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>
        <v>0</v>
      </c>
      <c r="BB131" s="12">
        <v>0</v>
      </c>
      <c r="BC131" s="12">
        <v>0</v>
      </c>
      <c r="BD131" s="91">
        <v>0</v>
      </c>
      <c r="BE131" s="44"/>
      <c r="BF131" s="44"/>
      <c r="BG131" s="64"/>
      <c r="BH131" s="173"/>
      <c r="BI131" s="174"/>
      <c r="BJ131" s="175"/>
      <c r="BK131" s="174"/>
      <c r="BL131" s="174"/>
      <c r="BM131" s="175"/>
      <c r="BN131" s="174"/>
      <c r="BO131" s="175"/>
      <c r="BP131" s="175"/>
      <c r="BQ131" s="175"/>
      <c r="BR131" s="175"/>
      <c r="BS131" s="174"/>
      <c r="BT131" s="175"/>
      <c r="BU131" s="69"/>
      <c r="BV131" s="44"/>
      <c r="BW131" s="16"/>
      <c r="BX131" s="44"/>
      <c r="BY131" s="44"/>
      <c r="BZ131" s="17"/>
      <c r="CA131" s="55"/>
      <c r="CB131" s="27"/>
      <c r="CC131" s="49">
        <f t="shared" si="12"/>
        <v>0</v>
      </c>
      <c r="CD131" s="26"/>
      <c r="CE131" s="26"/>
      <c r="CF131" s="26"/>
      <c r="CG131" s="26"/>
      <c r="CH131" s="18"/>
      <c r="CI131" s="18"/>
      <c r="CJ131" s="26"/>
      <c r="CK131" s="50"/>
      <c r="CL131" s="50"/>
      <c r="CM131" s="71"/>
      <c r="CN131" s="50"/>
      <c r="CO131" s="26"/>
      <c r="CP131" s="51" t="str">
        <f t="shared" si="15"/>
        <v/>
      </c>
      <c r="CQ131" s="51" t="str">
        <f t="shared" si="13"/>
        <v/>
      </c>
      <c r="CR131" s="153" t="str">
        <f t="shared" si="14"/>
        <v/>
      </c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</row>
    <row r="132" spans="1:110" s="5" customFormat="1" x14ac:dyDescent="0.2">
      <c r="A132" s="3"/>
      <c r="B132" s="44"/>
      <c r="C132" s="171"/>
      <c r="D132" s="158"/>
      <c r="E132" s="2"/>
      <c r="F132" s="4"/>
      <c r="G132" s="4"/>
      <c r="H132" s="4"/>
      <c r="I132" s="2"/>
      <c r="J132" s="165"/>
      <c r="K132" s="23"/>
      <c r="L132" s="38"/>
      <c r="M132" s="38"/>
      <c r="N132" s="160"/>
      <c r="O132" s="38"/>
      <c r="P132" s="38"/>
      <c r="Q132" s="12"/>
      <c r="R132" s="36"/>
      <c r="S132" s="23"/>
      <c r="T132" s="40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>
        <v>0</v>
      </c>
      <c r="BB132" s="12">
        <v>0</v>
      </c>
      <c r="BC132" s="12">
        <v>0</v>
      </c>
      <c r="BD132" s="91">
        <v>0</v>
      </c>
      <c r="BE132" s="44"/>
      <c r="BF132" s="44"/>
      <c r="BG132" s="64"/>
      <c r="BH132" s="173"/>
      <c r="BI132" s="174"/>
      <c r="BJ132" s="175"/>
      <c r="BK132" s="174"/>
      <c r="BL132" s="174"/>
      <c r="BM132" s="175"/>
      <c r="BN132" s="174"/>
      <c r="BO132" s="175"/>
      <c r="BP132" s="175"/>
      <c r="BQ132" s="175"/>
      <c r="BR132" s="175"/>
      <c r="BS132" s="174"/>
      <c r="BT132" s="175"/>
      <c r="BU132" s="69"/>
      <c r="BV132" s="44"/>
      <c r="BW132" s="16"/>
      <c r="BX132" s="44"/>
      <c r="BY132" s="44"/>
      <c r="BZ132" s="17"/>
      <c r="CA132" s="55"/>
      <c r="CB132" s="27"/>
      <c r="CC132" s="49">
        <f t="shared" si="12"/>
        <v>0</v>
      </c>
      <c r="CD132" s="26"/>
      <c r="CE132" s="26"/>
      <c r="CF132" s="26"/>
      <c r="CG132" s="26"/>
      <c r="CH132" s="18"/>
      <c r="CI132" s="18"/>
      <c r="CJ132" s="26"/>
      <c r="CK132" s="50"/>
      <c r="CL132" s="50"/>
      <c r="CM132" s="71"/>
      <c r="CN132" s="50"/>
      <c r="CO132" s="26"/>
      <c r="CP132" s="51" t="str">
        <f t="shared" si="15"/>
        <v/>
      </c>
      <c r="CQ132" s="51" t="str">
        <f t="shared" si="13"/>
        <v/>
      </c>
      <c r="CR132" s="153" t="str">
        <f t="shared" si="14"/>
        <v/>
      </c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</row>
    <row r="133" spans="1:110" s="5" customFormat="1" x14ac:dyDescent="0.2">
      <c r="A133" s="3"/>
      <c r="B133" s="44"/>
      <c r="C133" s="171"/>
      <c r="D133" s="158"/>
      <c r="E133" s="2"/>
      <c r="F133" s="4"/>
      <c r="G133" s="4"/>
      <c r="H133" s="4"/>
      <c r="I133" s="2"/>
      <c r="J133" s="165"/>
      <c r="K133" s="23"/>
      <c r="L133" s="38"/>
      <c r="M133" s="38"/>
      <c r="N133" s="160"/>
      <c r="O133" s="38"/>
      <c r="P133" s="38"/>
      <c r="Q133" s="12"/>
      <c r="R133" s="36"/>
      <c r="S133" s="23"/>
      <c r="T133" s="40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>
        <v>0</v>
      </c>
      <c r="BB133" s="12">
        <v>0</v>
      </c>
      <c r="BC133" s="12">
        <v>0</v>
      </c>
      <c r="BD133" s="91">
        <v>0</v>
      </c>
      <c r="BE133" s="44"/>
      <c r="BF133" s="44"/>
      <c r="BG133" s="64"/>
      <c r="BH133" s="173"/>
      <c r="BI133" s="174"/>
      <c r="BJ133" s="175"/>
      <c r="BK133" s="174"/>
      <c r="BL133" s="174"/>
      <c r="BM133" s="175"/>
      <c r="BN133" s="174"/>
      <c r="BO133" s="175"/>
      <c r="BP133" s="175"/>
      <c r="BQ133" s="175"/>
      <c r="BR133" s="175"/>
      <c r="BS133" s="174"/>
      <c r="BT133" s="175"/>
      <c r="BU133" s="69"/>
      <c r="BV133" s="44"/>
      <c r="BW133" s="16"/>
      <c r="BX133" s="44"/>
      <c r="BY133" s="44"/>
      <c r="BZ133" s="17"/>
      <c r="CA133" s="55"/>
      <c r="CB133" s="27"/>
      <c r="CC133" s="49">
        <f t="shared" si="12"/>
        <v>0</v>
      </c>
      <c r="CD133" s="26"/>
      <c r="CE133" s="26"/>
      <c r="CF133" s="26"/>
      <c r="CG133" s="26"/>
      <c r="CH133" s="18"/>
      <c r="CI133" s="18"/>
      <c r="CJ133" s="26"/>
      <c r="CK133" s="50"/>
      <c r="CL133" s="50"/>
      <c r="CM133" s="71"/>
      <c r="CN133" s="50"/>
      <c r="CO133" s="26"/>
      <c r="CP133" s="51" t="str">
        <f t="shared" si="15"/>
        <v/>
      </c>
      <c r="CQ133" s="51" t="str">
        <f t="shared" si="13"/>
        <v/>
      </c>
      <c r="CR133" s="153" t="str">
        <f t="shared" si="14"/>
        <v/>
      </c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</row>
    <row r="134" spans="1:110" s="5" customFormat="1" x14ac:dyDescent="0.2">
      <c r="A134" s="3"/>
      <c r="B134" s="44"/>
      <c r="C134" s="171"/>
      <c r="D134" s="158"/>
      <c r="E134" s="2"/>
      <c r="F134" s="4"/>
      <c r="G134" s="4"/>
      <c r="H134" s="4"/>
      <c r="I134" s="2"/>
      <c r="J134" s="165"/>
      <c r="K134" s="23"/>
      <c r="L134" s="38"/>
      <c r="M134" s="38"/>
      <c r="N134" s="160"/>
      <c r="O134" s="38"/>
      <c r="P134" s="38"/>
      <c r="Q134" s="12"/>
      <c r="R134" s="36"/>
      <c r="S134" s="23"/>
      <c r="T134" s="40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>
        <v>0</v>
      </c>
      <c r="BB134" s="12">
        <v>0</v>
      </c>
      <c r="BC134" s="12">
        <v>0</v>
      </c>
      <c r="BD134" s="91">
        <v>0</v>
      </c>
      <c r="BE134" s="44"/>
      <c r="BF134" s="44"/>
      <c r="BG134" s="64"/>
      <c r="BH134" s="173"/>
      <c r="BI134" s="174"/>
      <c r="BJ134" s="175"/>
      <c r="BK134" s="174"/>
      <c r="BL134" s="174"/>
      <c r="BM134" s="175"/>
      <c r="BN134" s="174"/>
      <c r="BO134" s="175"/>
      <c r="BP134" s="175"/>
      <c r="BQ134" s="175"/>
      <c r="BR134" s="175"/>
      <c r="BS134" s="174"/>
      <c r="BT134" s="175"/>
      <c r="BU134" s="69"/>
      <c r="BV134" s="44"/>
      <c r="BW134" s="16"/>
      <c r="BX134" s="44"/>
      <c r="BY134" s="44"/>
      <c r="BZ134" s="17"/>
      <c r="CA134" s="55"/>
      <c r="CB134" s="27"/>
      <c r="CC134" s="49">
        <f t="shared" si="12"/>
        <v>0</v>
      </c>
      <c r="CD134" s="26"/>
      <c r="CE134" s="26"/>
      <c r="CF134" s="26"/>
      <c r="CG134" s="26"/>
      <c r="CH134" s="18"/>
      <c r="CI134" s="18"/>
      <c r="CJ134" s="26"/>
      <c r="CK134" s="50"/>
      <c r="CL134" s="50"/>
      <c r="CM134" s="71"/>
      <c r="CN134" s="50"/>
      <c r="CO134" s="26"/>
      <c r="CP134" s="51" t="str">
        <f t="shared" si="15"/>
        <v/>
      </c>
      <c r="CQ134" s="51" t="str">
        <f t="shared" si="13"/>
        <v/>
      </c>
      <c r="CR134" s="153" t="str">
        <f t="shared" si="14"/>
        <v/>
      </c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</row>
    <row r="135" spans="1:110" s="5" customFormat="1" x14ac:dyDescent="0.2">
      <c r="A135" s="3"/>
      <c r="B135" s="44"/>
      <c r="C135" s="171"/>
      <c r="D135" s="158"/>
      <c r="E135" s="2"/>
      <c r="F135" s="4"/>
      <c r="G135" s="4"/>
      <c r="H135" s="4"/>
      <c r="I135" s="2"/>
      <c r="J135" s="165"/>
      <c r="K135" s="23"/>
      <c r="L135" s="38"/>
      <c r="M135" s="38"/>
      <c r="N135" s="160"/>
      <c r="O135" s="38"/>
      <c r="P135" s="38"/>
      <c r="Q135" s="12"/>
      <c r="R135" s="36"/>
      <c r="S135" s="23"/>
      <c r="T135" s="40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>
        <v>0</v>
      </c>
      <c r="BB135" s="12">
        <v>0</v>
      </c>
      <c r="BC135" s="12">
        <v>0</v>
      </c>
      <c r="BD135" s="91">
        <v>0</v>
      </c>
      <c r="BE135" s="44"/>
      <c r="BF135" s="44"/>
      <c r="BG135" s="64"/>
      <c r="BH135" s="173"/>
      <c r="BI135" s="174"/>
      <c r="BJ135" s="175"/>
      <c r="BK135" s="174"/>
      <c r="BL135" s="174"/>
      <c r="BM135" s="175"/>
      <c r="BN135" s="174"/>
      <c r="BO135" s="175"/>
      <c r="BP135" s="175"/>
      <c r="BQ135" s="175"/>
      <c r="BR135" s="175"/>
      <c r="BS135" s="174"/>
      <c r="BT135" s="175"/>
      <c r="BU135" s="69"/>
      <c r="BV135" s="44"/>
      <c r="BW135" s="16"/>
      <c r="BX135" s="44"/>
      <c r="BY135" s="44"/>
      <c r="BZ135" s="17"/>
      <c r="CA135" s="55"/>
      <c r="CB135" s="27"/>
      <c r="CC135" s="49">
        <f t="shared" si="12"/>
        <v>0</v>
      </c>
      <c r="CD135" s="26"/>
      <c r="CE135" s="26"/>
      <c r="CF135" s="26"/>
      <c r="CG135" s="26"/>
      <c r="CH135" s="18"/>
      <c r="CI135" s="18"/>
      <c r="CJ135" s="26"/>
      <c r="CK135" s="50"/>
      <c r="CL135" s="50"/>
      <c r="CM135" s="71"/>
      <c r="CN135" s="50"/>
      <c r="CO135" s="26"/>
      <c r="CP135" s="51" t="str">
        <f t="shared" si="15"/>
        <v/>
      </c>
      <c r="CQ135" s="51" t="str">
        <f t="shared" si="13"/>
        <v/>
      </c>
      <c r="CR135" s="153" t="str">
        <f t="shared" si="14"/>
        <v/>
      </c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</row>
    <row r="136" spans="1:110" s="5" customFormat="1" x14ac:dyDescent="0.2">
      <c r="A136" s="3"/>
      <c r="B136" s="44"/>
      <c r="C136" s="171"/>
      <c r="D136" s="158"/>
      <c r="E136" s="2"/>
      <c r="F136" s="4"/>
      <c r="G136" s="4"/>
      <c r="H136" s="4"/>
      <c r="I136" s="2"/>
      <c r="J136" s="165"/>
      <c r="K136" s="23"/>
      <c r="L136" s="38"/>
      <c r="M136" s="38"/>
      <c r="N136" s="160"/>
      <c r="O136" s="38"/>
      <c r="P136" s="38"/>
      <c r="Q136" s="12"/>
      <c r="R136" s="36"/>
      <c r="S136" s="23"/>
      <c r="T136" s="40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>
        <v>0</v>
      </c>
      <c r="BB136" s="12">
        <v>0</v>
      </c>
      <c r="BC136" s="12">
        <v>0</v>
      </c>
      <c r="BD136" s="91">
        <v>0</v>
      </c>
      <c r="BE136" s="44"/>
      <c r="BF136" s="44"/>
      <c r="BG136" s="64"/>
      <c r="BH136" s="173"/>
      <c r="BI136" s="174"/>
      <c r="BJ136" s="175"/>
      <c r="BK136" s="174"/>
      <c r="BL136" s="174"/>
      <c r="BM136" s="175"/>
      <c r="BN136" s="174"/>
      <c r="BO136" s="175"/>
      <c r="BP136" s="175"/>
      <c r="BQ136" s="175"/>
      <c r="BR136" s="175"/>
      <c r="BS136" s="174"/>
      <c r="BT136" s="175"/>
      <c r="BU136" s="69"/>
      <c r="BV136" s="44"/>
      <c r="BW136" s="16"/>
      <c r="BX136" s="44"/>
      <c r="BY136" s="44"/>
      <c r="BZ136" s="17"/>
      <c r="CA136" s="55"/>
      <c r="CB136" s="27"/>
      <c r="CC136" s="49">
        <f t="shared" si="12"/>
        <v>0</v>
      </c>
      <c r="CD136" s="26"/>
      <c r="CE136" s="26"/>
      <c r="CF136" s="26"/>
      <c r="CG136" s="26"/>
      <c r="CH136" s="18"/>
      <c r="CI136" s="18"/>
      <c r="CJ136" s="26"/>
      <c r="CK136" s="50"/>
      <c r="CL136" s="50"/>
      <c r="CM136" s="71"/>
      <c r="CN136" s="50"/>
      <c r="CO136" s="26"/>
      <c r="CP136" s="51" t="str">
        <f t="shared" si="15"/>
        <v/>
      </c>
      <c r="CQ136" s="51" t="str">
        <f t="shared" si="13"/>
        <v/>
      </c>
      <c r="CR136" s="153" t="str">
        <f t="shared" si="14"/>
        <v/>
      </c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</row>
    <row r="137" spans="1:110" s="5" customFormat="1" x14ac:dyDescent="0.2">
      <c r="A137" s="3"/>
      <c r="B137" s="44"/>
      <c r="C137" s="171"/>
      <c r="D137" s="158"/>
      <c r="E137" s="2"/>
      <c r="F137" s="4"/>
      <c r="G137" s="4"/>
      <c r="H137" s="4"/>
      <c r="I137" s="2"/>
      <c r="J137" s="165"/>
      <c r="K137" s="23"/>
      <c r="L137" s="38"/>
      <c r="M137" s="38"/>
      <c r="N137" s="160"/>
      <c r="O137" s="38"/>
      <c r="P137" s="38"/>
      <c r="Q137" s="12"/>
      <c r="R137" s="36"/>
      <c r="S137" s="23"/>
      <c r="T137" s="40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>
        <v>0</v>
      </c>
      <c r="BB137" s="12">
        <v>0</v>
      </c>
      <c r="BC137" s="12">
        <v>0</v>
      </c>
      <c r="BD137" s="91">
        <v>0</v>
      </c>
      <c r="BE137" s="44"/>
      <c r="BF137" s="44"/>
      <c r="BG137" s="64"/>
      <c r="BH137" s="173"/>
      <c r="BI137" s="174"/>
      <c r="BJ137" s="175"/>
      <c r="BK137" s="174"/>
      <c r="BL137" s="174"/>
      <c r="BM137" s="175"/>
      <c r="BN137" s="174"/>
      <c r="BO137" s="175"/>
      <c r="BP137" s="175"/>
      <c r="BQ137" s="175"/>
      <c r="BR137" s="175"/>
      <c r="BS137" s="174"/>
      <c r="BT137" s="175"/>
      <c r="BU137" s="69"/>
      <c r="BV137" s="44"/>
      <c r="BW137" s="16"/>
      <c r="BX137" s="44"/>
      <c r="BY137" s="44"/>
      <c r="BZ137" s="17"/>
      <c r="CA137" s="55"/>
      <c r="CB137" s="27"/>
      <c r="CC137" s="49">
        <f t="shared" si="12"/>
        <v>0</v>
      </c>
      <c r="CD137" s="26"/>
      <c r="CE137" s="26"/>
      <c r="CF137" s="26"/>
      <c r="CG137" s="26"/>
      <c r="CH137" s="18"/>
      <c r="CI137" s="18"/>
      <c r="CJ137" s="26"/>
      <c r="CK137" s="50"/>
      <c r="CL137" s="50"/>
      <c r="CM137" s="71"/>
      <c r="CN137" s="50"/>
      <c r="CO137" s="26"/>
      <c r="CP137" s="51" t="str">
        <f t="shared" si="15"/>
        <v/>
      </c>
      <c r="CQ137" s="51" t="str">
        <f t="shared" si="13"/>
        <v/>
      </c>
      <c r="CR137" s="153" t="str">
        <f t="shared" si="14"/>
        <v/>
      </c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</row>
    <row r="138" spans="1:110" s="5" customFormat="1" x14ac:dyDescent="0.2">
      <c r="A138" s="3"/>
      <c r="B138" s="44"/>
      <c r="C138" s="171"/>
      <c r="D138" s="158"/>
      <c r="E138" s="2"/>
      <c r="F138" s="4"/>
      <c r="G138" s="4"/>
      <c r="H138" s="4"/>
      <c r="I138" s="2"/>
      <c r="J138" s="165"/>
      <c r="K138" s="23"/>
      <c r="L138" s="38"/>
      <c r="M138" s="38"/>
      <c r="N138" s="160"/>
      <c r="O138" s="38"/>
      <c r="P138" s="38"/>
      <c r="Q138" s="12"/>
      <c r="R138" s="36"/>
      <c r="S138" s="23"/>
      <c r="T138" s="40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>
        <v>0</v>
      </c>
      <c r="BB138" s="12">
        <v>0</v>
      </c>
      <c r="BC138" s="12">
        <v>0</v>
      </c>
      <c r="BD138" s="91">
        <v>0</v>
      </c>
      <c r="BE138" s="44"/>
      <c r="BF138" s="44"/>
      <c r="BG138" s="64"/>
      <c r="BH138" s="173"/>
      <c r="BI138" s="174"/>
      <c r="BJ138" s="175"/>
      <c r="BK138" s="174"/>
      <c r="BL138" s="174"/>
      <c r="BM138" s="175"/>
      <c r="BN138" s="174"/>
      <c r="BO138" s="175"/>
      <c r="BP138" s="175"/>
      <c r="BQ138" s="175"/>
      <c r="BR138" s="175"/>
      <c r="BS138" s="174"/>
      <c r="BT138" s="175"/>
      <c r="BU138" s="69"/>
      <c r="BV138" s="44"/>
      <c r="BW138" s="16"/>
      <c r="BX138" s="44"/>
      <c r="BY138" s="44"/>
      <c r="BZ138" s="17"/>
      <c r="CA138" s="55"/>
      <c r="CB138" s="27"/>
      <c r="CC138" s="49">
        <f t="shared" si="12"/>
        <v>0</v>
      </c>
      <c r="CD138" s="26"/>
      <c r="CE138" s="26"/>
      <c r="CF138" s="26"/>
      <c r="CG138" s="26"/>
      <c r="CH138" s="18"/>
      <c r="CI138" s="18"/>
      <c r="CJ138" s="26"/>
      <c r="CK138" s="50"/>
      <c r="CL138" s="50"/>
      <c r="CM138" s="71"/>
      <c r="CN138" s="50"/>
      <c r="CO138" s="26"/>
      <c r="CP138" s="51" t="str">
        <f t="shared" si="15"/>
        <v/>
      </c>
      <c r="CQ138" s="51" t="str">
        <f t="shared" si="13"/>
        <v/>
      </c>
      <c r="CR138" s="153" t="str">
        <f t="shared" si="14"/>
        <v/>
      </c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</row>
    <row r="139" spans="1:110" s="5" customFormat="1" x14ac:dyDescent="0.2">
      <c r="A139" s="3"/>
      <c r="B139" s="44"/>
      <c r="C139" s="171"/>
      <c r="D139" s="158"/>
      <c r="E139" s="2"/>
      <c r="F139" s="4"/>
      <c r="G139" s="4"/>
      <c r="H139" s="4"/>
      <c r="I139" s="2"/>
      <c r="J139" s="165"/>
      <c r="K139" s="23"/>
      <c r="L139" s="38"/>
      <c r="M139" s="38"/>
      <c r="N139" s="160"/>
      <c r="O139" s="38"/>
      <c r="P139" s="38"/>
      <c r="Q139" s="12"/>
      <c r="R139" s="36"/>
      <c r="S139" s="23"/>
      <c r="T139" s="40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>
        <v>0</v>
      </c>
      <c r="BB139" s="12">
        <v>0</v>
      </c>
      <c r="BC139" s="12">
        <v>0</v>
      </c>
      <c r="BD139" s="91">
        <v>0</v>
      </c>
      <c r="BE139" s="44"/>
      <c r="BF139" s="44"/>
      <c r="BG139" s="64"/>
      <c r="BH139" s="173"/>
      <c r="BI139" s="174"/>
      <c r="BJ139" s="175"/>
      <c r="BK139" s="174"/>
      <c r="BL139" s="174"/>
      <c r="BM139" s="175"/>
      <c r="BN139" s="174"/>
      <c r="BO139" s="175"/>
      <c r="BP139" s="175"/>
      <c r="BQ139" s="175"/>
      <c r="BR139" s="175"/>
      <c r="BS139" s="174"/>
      <c r="BT139" s="175"/>
      <c r="BU139" s="69"/>
      <c r="BV139" s="44"/>
      <c r="BW139" s="16"/>
      <c r="BX139" s="44"/>
      <c r="BY139" s="44"/>
      <c r="BZ139" s="17"/>
      <c r="CA139" s="55"/>
      <c r="CB139" s="27"/>
      <c r="CC139" s="49">
        <f t="shared" si="12"/>
        <v>0</v>
      </c>
      <c r="CD139" s="26"/>
      <c r="CE139" s="26"/>
      <c r="CF139" s="26"/>
      <c r="CG139" s="26"/>
      <c r="CH139" s="18"/>
      <c r="CI139" s="18"/>
      <c r="CJ139" s="26"/>
      <c r="CK139" s="50"/>
      <c r="CL139" s="50"/>
      <c r="CM139" s="71"/>
      <c r="CN139" s="50"/>
      <c r="CO139" s="26"/>
      <c r="CP139" s="51" t="str">
        <f t="shared" si="15"/>
        <v/>
      </c>
      <c r="CQ139" s="51" t="str">
        <f t="shared" si="13"/>
        <v/>
      </c>
      <c r="CR139" s="153" t="str">
        <f t="shared" si="14"/>
        <v/>
      </c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</row>
    <row r="140" spans="1:110" s="5" customFormat="1" x14ac:dyDescent="0.2">
      <c r="A140" s="3"/>
      <c r="B140" s="44"/>
      <c r="C140" s="171"/>
      <c r="D140" s="158"/>
      <c r="E140" s="2"/>
      <c r="F140" s="4"/>
      <c r="G140" s="4"/>
      <c r="H140" s="4"/>
      <c r="I140" s="2"/>
      <c r="J140" s="165"/>
      <c r="K140" s="23"/>
      <c r="L140" s="38"/>
      <c r="M140" s="38"/>
      <c r="N140" s="160"/>
      <c r="O140" s="38"/>
      <c r="P140" s="38"/>
      <c r="Q140" s="12"/>
      <c r="R140" s="36"/>
      <c r="S140" s="23"/>
      <c r="T140" s="40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>
        <v>0</v>
      </c>
      <c r="BB140" s="12">
        <v>0</v>
      </c>
      <c r="BC140" s="12">
        <v>0</v>
      </c>
      <c r="BD140" s="91">
        <v>0</v>
      </c>
      <c r="BE140" s="44"/>
      <c r="BF140" s="44"/>
      <c r="BG140" s="64"/>
      <c r="BH140" s="173"/>
      <c r="BI140" s="174"/>
      <c r="BJ140" s="175"/>
      <c r="BK140" s="174"/>
      <c r="BL140" s="174"/>
      <c r="BM140" s="175"/>
      <c r="BN140" s="174"/>
      <c r="BO140" s="175"/>
      <c r="BP140" s="175"/>
      <c r="BQ140" s="175"/>
      <c r="BR140" s="175"/>
      <c r="BS140" s="174"/>
      <c r="BT140" s="175"/>
      <c r="BU140" s="69"/>
      <c r="BV140" s="44"/>
      <c r="BW140" s="16"/>
      <c r="BX140" s="44"/>
      <c r="BY140" s="44"/>
      <c r="BZ140" s="17"/>
      <c r="CA140" s="55"/>
      <c r="CB140" s="27"/>
      <c r="CC140" s="49">
        <f t="shared" si="12"/>
        <v>0</v>
      </c>
      <c r="CD140" s="26"/>
      <c r="CE140" s="26"/>
      <c r="CF140" s="26"/>
      <c r="CG140" s="26"/>
      <c r="CH140" s="18"/>
      <c r="CI140" s="18"/>
      <c r="CJ140" s="26"/>
      <c r="CK140" s="50"/>
      <c r="CL140" s="50"/>
      <c r="CM140" s="71"/>
      <c r="CN140" s="50"/>
      <c r="CO140" s="26"/>
      <c r="CP140" s="51" t="str">
        <f t="shared" si="15"/>
        <v/>
      </c>
      <c r="CQ140" s="51" t="str">
        <f t="shared" si="13"/>
        <v/>
      </c>
      <c r="CR140" s="153" t="str">
        <f t="shared" si="14"/>
        <v/>
      </c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</row>
    <row r="141" spans="1:110" s="5" customFormat="1" x14ac:dyDescent="0.2">
      <c r="A141" s="3"/>
      <c r="B141" s="44"/>
      <c r="C141" s="171"/>
      <c r="D141" s="158"/>
      <c r="E141" s="2"/>
      <c r="F141" s="4"/>
      <c r="G141" s="4"/>
      <c r="H141" s="4"/>
      <c r="I141" s="2"/>
      <c r="J141" s="165"/>
      <c r="K141" s="23"/>
      <c r="L141" s="38"/>
      <c r="M141" s="38"/>
      <c r="N141" s="160"/>
      <c r="O141" s="38"/>
      <c r="P141" s="38"/>
      <c r="Q141" s="12"/>
      <c r="R141" s="36"/>
      <c r="S141" s="23"/>
      <c r="T141" s="40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>
        <v>0</v>
      </c>
      <c r="BB141" s="12">
        <v>0</v>
      </c>
      <c r="BC141" s="12">
        <v>0</v>
      </c>
      <c r="BD141" s="91">
        <v>0</v>
      </c>
      <c r="BE141" s="44"/>
      <c r="BF141" s="44"/>
      <c r="BG141" s="64"/>
      <c r="BH141" s="173"/>
      <c r="BI141" s="174"/>
      <c r="BJ141" s="175"/>
      <c r="BK141" s="174"/>
      <c r="BL141" s="174"/>
      <c r="BM141" s="175"/>
      <c r="BN141" s="174"/>
      <c r="BO141" s="175"/>
      <c r="BP141" s="175"/>
      <c r="BQ141" s="175"/>
      <c r="BR141" s="175"/>
      <c r="BS141" s="174"/>
      <c r="BT141" s="175"/>
      <c r="BU141" s="69"/>
      <c r="BV141" s="44"/>
      <c r="BW141" s="16"/>
      <c r="BX141" s="44"/>
      <c r="BY141" s="44"/>
      <c r="BZ141" s="17"/>
      <c r="CA141" s="55"/>
      <c r="CB141" s="27"/>
      <c r="CC141" s="49">
        <f t="shared" si="12"/>
        <v>0</v>
      </c>
      <c r="CD141" s="26"/>
      <c r="CE141" s="26"/>
      <c r="CF141" s="26"/>
      <c r="CG141" s="26"/>
      <c r="CH141" s="18"/>
      <c r="CI141" s="18"/>
      <c r="CJ141" s="26"/>
      <c r="CK141" s="50"/>
      <c r="CL141" s="50"/>
      <c r="CM141" s="71"/>
      <c r="CN141" s="50"/>
      <c r="CO141" s="26"/>
      <c r="CP141" s="51" t="str">
        <f t="shared" si="15"/>
        <v/>
      </c>
      <c r="CQ141" s="51" t="str">
        <f t="shared" si="13"/>
        <v/>
      </c>
      <c r="CR141" s="153" t="str">
        <f t="shared" si="14"/>
        <v/>
      </c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</row>
    <row r="142" spans="1:110" s="5" customFormat="1" x14ac:dyDescent="0.2">
      <c r="A142" s="3"/>
      <c r="B142" s="44"/>
      <c r="C142" s="171"/>
      <c r="D142" s="158"/>
      <c r="E142" s="2"/>
      <c r="F142" s="4"/>
      <c r="G142" s="4"/>
      <c r="H142" s="4"/>
      <c r="I142" s="2"/>
      <c r="J142" s="165"/>
      <c r="K142" s="23"/>
      <c r="L142" s="38"/>
      <c r="M142" s="38"/>
      <c r="N142" s="160"/>
      <c r="O142" s="38"/>
      <c r="P142" s="38"/>
      <c r="Q142" s="12"/>
      <c r="R142" s="36"/>
      <c r="S142" s="23"/>
      <c r="T142" s="40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>
        <v>0</v>
      </c>
      <c r="BB142" s="12">
        <v>0</v>
      </c>
      <c r="BC142" s="12">
        <v>0</v>
      </c>
      <c r="BD142" s="91">
        <v>0</v>
      </c>
      <c r="BE142" s="44"/>
      <c r="BF142" s="44"/>
      <c r="BG142" s="64"/>
      <c r="BH142" s="173"/>
      <c r="BI142" s="174"/>
      <c r="BJ142" s="175"/>
      <c r="BK142" s="174"/>
      <c r="BL142" s="174"/>
      <c r="BM142" s="175"/>
      <c r="BN142" s="174"/>
      <c r="BO142" s="175"/>
      <c r="BP142" s="175"/>
      <c r="BQ142" s="175"/>
      <c r="BR142" s="175"/>
      <c r="BS142" s="174"/>
      <c r="BT142" s="175"/>
      <c r="BU142" s="69"/>
      <c r="BV142" s="44"/>
      <c r="BW142" s="16"/>
      <c r="BX142" s="44"/>
      <c r="BY142" s="44"/>
      <c r="BZ142" s="17"/>
      <c r="CA142" s="55"/>
      <c r="CB142" s="27"/>
      <c r="CC142" s="49">
        <f t="shared" si="12"/>
        <v>0</v>
      </c>
      <c r="CD142" s="26"/>
      <c r="CE142" s="26"/>
      <c r="CF142" s="26"/>
      <c r="CG142" s="26"/>
      <c r="CH142" s="18"/>
      <c r="CI142" s="18"/>
      <c r="CJ142" s="26"/>
      <c r="CK142" s="50"/>
      <c r="CL142" s="50"/>
      <c r="CM142" s="71"/>
      <c r="CN142" s="50"/>
      <c r="CO142" s="26"/>
      <c r="CP142" s="51" t="str">
        <f t="shared" si="15"/>
        <v/>
      </c>
      <c r="CQ142" s="51" t="str">
        <f t="shared" si="13"/>
        <v/>
      </c>
      <c r="CR142" s="153" t="str">
        <f t="shared" si="14"/>
        <v/>
      </c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</row>
    <row r="143" spans="1:110" s="5" customFormat="1" x14ac:dyDescent="0.2">
      <c r="A143" s="3"/>
      <c r="B143" s="44"/>
      <c r="C143" s="171"/>
      <c r="D143" s="158"/>
      <c r="E143" s="2"/>
      <c r="F143" s="4"/>
      <c r="G143" s="4"/>
      <c r="H143" s="4"/>
      <c r="I143" s="2"/>
      <c r="J143" s="165"/>
      <c r="K143" s="23"/>
      <c r="L143" s="38"/>
      <c r="M143" s="38"/>
      <c r="N143" s="160"/>
      <c r="O143" s="38"/>
      <c r="P143" s="38"/>
      <c r="Q143" s="12"/>
      <c r="R143" s="36"/>
      <c r="S143" s="23"/>
      <c r="T143" s="40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>
        <v>0</v>
      </c>
      <c r="BB143" s="12">
        <v>0</v>
      </c>
      <c r="BC143" s="12">
        <v>0</v>
      </c>
      <c r="BD143" s="91">
        <v>0</v>
      </c>
      <c r="BE143" s="44"/>
      <c r="BF143" s="44"/>
      <c r="BG143" s="64"/>
      <c r="BH143" s="173"/>
      <c r="BI143" s="174"/>
      <c r="BJ143" s="175"/>
      <c r="BK143" s="174"/>
      <c r="BL143" s="174"/>
      <c r="BM143" s="175"/>
      <c r="BN143" s="174"/>
      <c r="BO143" s="175"/>
      <c r="BP143" s="175"/>
      <c r="BQ143" s="175"/>
      <c r="BR143" s="175"/>
      <c r="BS143" s="174"/>
      <c r="BT143" s="175"/>
      <c r="BU143" s="69"/>
      <c r="BV143" s="44"/>
      <c r="BW143" s="16"/>
      <c r="BX143" s="44"/>
      <c r="BY143" s="44"/>
      <c r="BZ143" s="17"/>
      <c r="CA143" s="55"/>
      <c r="CB143" s="27"/>
      <c r="CC143" s="49">
        <f t="shared" si="12"/>
        <v>0</v>
      </c>
      <c r="CD143" s="26"/>
      <c r="CE143" s="26"/>
      <c r="CF143" s="26"/>
      <c r="CG143" s="26"/>
      <c r="CH143" s="18"/>
      <c r="CI143" s="18"/>
      <c r="CJ143" s="26"/>
      <c r="CK143" s="50"/>
      <c r="CL143" s="50"/>
      <c r="CM143" s="71"/>
      <c r="CN143" s="50"/>
      <c r="CO143" s="26"/>
      <c r="CP143" s="51" t="str">
        <f t="shared" si="15"/>
        <v/>
      </c>
      <c r="CQ143" s="51" t="str">
        <f t="shared" si="13"/>
        <v/>
      </c>
      <c r="CR143" s="153" t="str">
        <f t="shared" si="14"/>
        <v/>
      </c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</row>
    <row r="144" spans="1:110" s="5" customFormat="1" x14ac:dyDescent="0.2">
      <c r="A144" s="3"/>
      <c r="B144" s="44"/>
      <c r="C144" s="171"/>
      <c r="D144" s="158"/>
      <c r="E144" s="2"/>
      <c r="F144" s="4"/>
      <c r="G144" s="4"/>
      <c r="H144" s="4"/>
      <c r="I144" s="2"/>
      <c r="J144" s="165"/>
      <c r="K144" s="23"/>
      <c r="L144" s="38"/>
      <c r="M144" s="38"/>
      <c r="N144" s="160"/>
      <c r="O144" s="38"/>
      <c r="P144" s="38"/>
      <c r="Q144" s="12"/>
      <c r="R144" s="36"/>
      <c r="S144" s="23"/>
      <c r="T144" s="40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>
        <v>0</v>
      </c>
      <c r="BB144" s="12">
        <v>0</v>
      </c>
      <c r="BC144" s="12">
        <v>0</v>
      </c>
      <c r="BD144" s="91">
        <v>0</v>
      </c>
      <c r="BE144" s="44"/>
      <c r="BF144" s="44"/>
      <c r="BG144" s="64"/>
      <c r="BH144" s="173"/>
      <c r="BI144" s="174"/>
      <c r="BJ144" s="175"/>
      <c r="BK144" s="174"/>
      <c r="BL144" s="174"/>
      <c r="BM144" s="175"/>
      <c r="BN144" s="174"/>
      <c r="BO144" s="175"/>
      <c r="BP144" s="175"/>
      <c r="BQ144" s="175"/>
      <c r="BR144" s="175"/>
      <c r="BS144" s="174"/>
      <c r="BT144" s="175"/>
      <c r="BU144" s="69"/>
      <c r="BV144" s="44"/>
      <c r="BW144" s="16"/>
      <c r="BX144" s="44"/>
      <c r="BY144" s="44"/>
      <c r="BZ144" s="17"/>
      <c r="CA144" s="55"/>
      <c r="CB144" s="27"/>
      <c r="CC144" s="49">
        <f t="shared" si="12"/>
        <v>0</v>
      </c>
      <c r="CD144" s="26"/>
      <c r="CE144" s="26"/>
      <c r="CF144" s="26"/>
      <c r="CG144" s="26"/>
      <c r="CH144" s="18"/>
      <c r="CI144" s="18"/>
      <c r="CJ144" s="26"/>
      <c r="CK144" s="50"/>
      <c r="CL144" s="50"/>
      <c r="CM144" s="71"/>
      <c r="CN144" s="50"/>
      <c r="CO144" s="26"/>
      <c r="CP144" s="51" t="str">
        <f t="shared" si="15"/>
        <v/>
      </c>
      <c r="CQ144" s="51" t="str">
        <f t="shared" si="13"/>
        <v/>
      </c>
      <c r="CR144" s="153" t="str">
        <f t="shared" si="14"/>
        <v/>
      </c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</row>
    <row r="145" spans="1:110" s="5" customFormat="1" x14ac:dyDescent="0.2">
      <c r="A145" s="3"/>
      <c r="B145" s="44"/>
      <c r="C145" s="171"/>
      <c r="D145" s="158"/>
      <c r="E145" s="2"/>
      <c r="F145" s="4"/>
      <c r="G145" s="4"/>
      <c r="H145" s="4"/>
      <c r="I145" s="2"/>
      <c r="J145" s="165"/>
      <c r="K145" s="23"/>
      <c r="L145" s="38"/>
      <c r="M145" s="38"/>
      <c r="N145" s="160"/>
      <c r="O145" s="38"/>
      <c r="P145" s="38"/>
      <c r="Q145" s="12"/>
      <c r="R145" s="36"/>
      <c r="S145" s="23"/>
      <c r="T145" s="40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>
        <v>0</v>
      </c>
      <c r="BB145" s="12">
        <v>0</v>
      </c>
      <c r="BC145" s="12">
        <v>0</v>
      </c>
      <c r="BD145" s="91">
        <v>0</v>
      </c>
      <c r="BE145" s="44"/>
      <c r="BF145" s="44"/>
      <c r="BG145" s="64"/>
      <c r="BH145" s="173"/>
      <c r="BI145" s="174"/>
      <c r="BJ145" s="175"/>
      <c r="BK145" s="174"/>
      <c r="BL145" s="174"/>
      <c r="BM145" s="175"/>
      <c r="BN145" s="174"/>
      <c r="BO145" s="175"/>
      <c r="BP145" s="175"/>
      <c r="BQ145" s="175"/>
      <c r="BR145" s="175"/>
      <c r="BS145" s="174"/>
      <c r="BT145" s="175"/>
      <c r="BU145" s="69"/>
      <c r="BV145" s="44"/>
      <c r="BW145" s="16"/>
      <c r="BX145" s="44"/>
      <c r="BY145" s="44"/>
      <c r="BZ145" s="17"/>
      <c r="CA145" s="55"/>
      <c r="CB145" s="27"/>
      <c r="CC145" s="49">
        <f t="shared" si="12"/>
        <v>0</v>
      </c>
      <c r="CD145" s="26"/>
      <c r="CE145" s="26"/>
      <c r="CF145" s="26"/>
      <c r="CG145" s="26"/>
      <c r="CH145" s="18"/>
      <c r="CI145" s="18"/>
      <c r="CJ145" s="26"/>
      <c r="CK145" s="50"/>
      <c r="CL145" s="50"/>
      <c r="CM145" s="71"/>
      <c r="CN145" s="50"/>
      <c r="CO145" s="26"/>
      <c r="CP145" s="51" t="str">
        <f t="shared" si="15"/>
        <v/>
      </c>
      <c r="CQ145" s="51" t="str">
        <f t="shared" si="13"/>
        <v/>
      </c>
      <c r="CR145" s="153" t="str">
        <f t="shared" si="14"/>
        <v/>
      </c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</row>
    <row r="146" spans="1:110" s="5" customFormat="1" x14ac:dyDescent="0.2">
      <c r="A146" s="3"/>
      <c r="B146" s="44"/>
      <c r="C146" s="171"/>
      <c r="D146" s="158"/>
      <c r="E146" s="2"/>
      <c r="F146" s="4"/>
      <c r="G146" s="4"/>
      <c r="H146" s="4"/>
      <c r="I146" s="2"/>
      <c r="J146" s="165"/>
      <c r="K146" s="23"/>
      <c r="L146" s="38"/>
      <c r="M146" s="38"/>
      <c r="N146" s="160"/>
      <c r="O146" s="38"/>
      <c r="P146" s="38"/>
      <c r="Q146" s="12"/>
      <c r="R146" s="36"/>
      <c r="S146" s="23"/>
      <c r="T146" s="40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>
        <v>0</v>
      </c>
      <c r="BB146" s="12">
        <v>0</v>
      </c>
      <c r="BC146" s="12">
        <v>0</v>
      </c>
      <c r="BD146" s="91">
        <v>0</v>
      </c>
      <c r="BE146" s="44"/>
      <c r="BF146" s="44"/>
      <c r="BG146" s="64"/>
      <c r="BH146" s="173"/>
      <c r="BI146" s="174"/>
      <c r="BJ146" s="175"/>
      <c r="BK146" s="174"/>
      <c r="BL146" s="174"/>
      <c r="BM146" s="175"/>
      <c r="BN146" s="174"/>
      <c r="BO146" s="175"/>
      <c r="BP146" s="175"/>
      <c r="BQ146" s="175"/>
      <c r="BR146" s="175"/>
      <c r="BS146" s="174"/>
      <c r="BT146" s="175"/>
      <c r="BU146" s="69"/>
      <c r="BV146" s="44"/>
      <c r="BW146" s="16"/>
      <c r="BX146" s="44"/>
      <c r="BY146" s="44"/>
      <c r="BZ146" s="17"/>
      <c r="CA146" s="55"/>
      <c r="CB146" s="27"/>
      <c r="CC146" s="49">
        <f t="shared" si="12"/>
        <v>0</v>
      </c>
      <c r="CD146" s="26"/>
      <c r="CE146" s="26"/>
      <c r="CF146" s="26"/>
      <c r="CG146" s="26"/>
      <c r="CH146" s="18"/>
      <c r="CI146" s="18"/>
      <c r="CJ146" s="26"/>
      <c r="CK146" s="50"/>
      <c r="CL146" s="50"/>
      <c r="CM146" s="71"/>
      <c r="CN146" s="50"/>
      <c r="CO146" s="26"/>
      <c r="CP146" s="51" t="str">
        <f t="shared" si="15"/>
        <v/>
      </c>
      <c r="CQ146" s="51" t="str">
        <f t="shared" si="13"/>
        <v/>
      </c>
      <c r="CR146" s="153" t="str">
        <f t="shared" si="14"/>
        <v/>
      </c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</row>
    <row r="147" spans="1:110" s="5" customFormat="1" x14ac:dyDescent="0.2">
      <c r="A147" s="3"/>
      <c r="B147" s="44"/>
      <c r="C147" s="171"/>
      <c r="D147" s="158"/>
      <c r="E147" s="2"/>
      <c r="F147" s="4"/>
      <c r="G147" s="4"/>
      <c r="H147" s="4"/>
      <c r="I147" s="2"/>
      <c r="J147" s="165"/>
      <c r="K147" s="23"/>
      <c r="L147" s="38"/>
      <c r="M147" s="38"/>
      <c r="N147" s="160"/>
      <c r="O147" s="38"/>
      <c r="P147" s="38"/>
      <c r="Q147" s="12"/>
      <c r="R147" s="36"/>
      <c r="S147" s="23"/>
      <c r="T147" s="40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>
        <v>0</v>
      </c>
      <c r="BB147" s="12">
        <v>0</v>
      </c>
      <c r="BC147" s="12">
        <v>0</v>
      </c>
      <c r="BD147" s="91">
        <v>0</v>
      </c>
      <c r="BE147" s="44"/>
      <c r="BF147" s="44"/>
      <c r="BG147" s="64"/>
      <c r="BH147" s="173"/>
      <c r="BI147" s="174"/>
      <c r="BJ147" s="175"/>
      <c r="BK147" s="174"/>
      <c r="BL147" s="174"/>
      <c r="BM147" s="175"/>
      <c r="BN147" s="174"/>
      <c r="BO147" s="175"/>
      <c r="BP147" s="175"/>
      <c r="BQ147" s="175"/>
      <c r="BR147" s="175"/>
      <c r="BS147" s="174"/>
      <c r="BT147" s="175"/>
      <c r="BU147" s="69"/>
      <c r="BV147" s="44"/>
      <c r="BW147" s="16"/>
      <c r="BX147" s="44"/>
      <c r="BY147" s="44"/>
      <c r="BZ147" s="17"/>
      <c r="CA147" s="55"/>
      <c r="CB147" s="27"/>
      <c r="CC147" s="49">
        <f t="shared" si="12"/>
        <v>0</v>
      </c>
      <c r="CD147" s="26"/>
      <c r="CE147" s="26"/>
      <c r="CF147" s="26"/>
      <c r="CG147" s="26"/>
      <c r="CH147" s="18"/>
      <c r="CI147" s="18"/>
      <c r="CJ147" s="26"/>
      <c r="CK147" s="50"/>
      <c r="CL147" s="50"/>
      <c r="CM147" s="71"/>
      <c r="CN147" s="50"/>
      <c r="CO147" s="26"/>
      <c r="CP147" s="51" t="str">
        <f t="shared" si="15"/>
        <v/>
      </c>
      <c r="CQ147" s="51" t="str">
        <f t="shared" si="13"/>
        <v/>
      </c>
      <c r="CR147" s="153" t="str">
        <f t="shared" si="14"/>
        <v/>
      </c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</row>
    <row r="148" spans="1:110" s="5" customFormat="1" x14ac:dyDescent="0.2">
      <c r="A148" s="3"/>
      <c r="B148" s="44"/>
      <c r="C148" s="171"/>
      <c r="D148" s="158"/>
      <c r="E148" s="2"/>
      <c r="F148" s="4"/>
      <c r="G148" s="4"/>
      <c r="H148" s="4"/>
      <c r="I148" s="2"/>
      <c r="J148" s="165"/>
      <c r="K148" s="23"/>
      <c r="L148" s="38"/>
      <c r="M148" s="38"/>
      <c r="N148" s="160"/>
      <c r="O148" s="38"/>
      <c r="P148" s="38"/>
      <c r="Q148" s="12"/>
      <c r="R148" s="36"/>
      <c r="S148" s="23"/>
      <c r="T148" s="40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>
        <v>0</v>
      </c>
      <c r="BB148" s="12">
        <v>0</v>
      </c>
      <c r="BC148" s="12">
        <v>0</v>
      </c>
      <c r="BD148" s="91">
        <v>0</v>
      </c>
      <c r="BE148" s="44"/>
      <c r="BF148" s="44"/>
      <c r="BG148" s="64"/>
      <c r="BH148" s="173"/>
      <c r="BI148" s="174"/>
      <c r="BJ148" s="175"/>
      <c r="BK148" s="174"/>
      <c r="BL148" s="174"/>
      <c r="BM148" s="175"/>
      <c r="BN148" s="174"/>
      <c r="BO148" s="175"/>
      <c r="BP148" s="175"/>
      <c r="BQ148" s="175"/>
      <c r="BR148" s="175"/>
      <c r="BS148" s="174"/>
      <c r="BT148" s="175"/>
      <c r="BU148" s="69"/>
      <c r="BV148" s="44"/>
      <c r="BW148" s="16"/>
      <c r="BX148" s="44"/>
      <c r="BY148" s="44"/>
      <c r="BZ148" s="17"/>
      <c r="CA148" s="55"/>
      <c r="CB148" s="27"/>
      <c r="CC148" s="49">
        <f t="shared" si="12"/>
        <v>0</v>
      </c>
      <c r="CD148" s="26"/>
      <c r="CE148" s="26"/>
      <c r="CF148" s="26"/>
      <c r="CG148" s="26"/>
      <c r="CH148" s="18"/>
      <c r="CI148" s="18"/>
      <c r="CJ148" s="26"/>
      <c r="CK148" s="50"/>
      <c r="CL148" s="50"/>
      <c r="CM148" s="71"/>
      <c r="CN148" s="50"/>
      <c r="CO148" s="26"/>
      <c r="CP148" s="51" t="str">
        <f t="shared" si="15"/>
        <v/>
      </c>
      <c r="CQ148" s="51" t="str">
        <f t="shared" si="13"/>
        <v/>
      </c>
      <c r="CR148" s="153" t="str">
        <f t="shared" si="14"/>
        <v/>
      </c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</row>
    <row r="149" spans="1:110" x14ac:dyDescent="0.2">
      <c r="C149" s="171"/>
      <c r="BA149" s="12">
        <v>0</v>
      </c>
      <c r="BB149" s="12">
        <v>0</v>
      </c>
      <c r="BC149" s="12">
        <v>0</v>
      </c>
      <c r="BD149" s="91">
        <v>0</v>
      </c>
      <c r="BE149" s="83"/>
      <c r="BF149" s="83"/>
      <c r="BG149" s="84"/>
      <c r="BH149" s="89"/>
      <c r="BI149" s="77"/>
      <c r="BJ149" s="78"/>
      <c r="BK149" s="77"/>
      <c r="BL149" s="77"/>
      <c r="BM149" s="78"/>
      <c r="BN149" s="77"/>
      <c r="BO149" s="78"/>
      <c r="BP149" s="78"/>
      <c r="BQ149" s="78"/>
      <c r="BR149" s="78"/>
      <c r="BS149" s="77"/>
      <c r="BT149" s="78"/>
      <c r="BU149" s="85"/>
      <c r="BV149" s="83"/>
      <c r="BW149" s="47"/>
      <c r="BX149" s="83"/>
      <c r="BY149" s="83"/>
      <c r="BZ149" s="86"/>
      <c r="CA149" s="87"/>
      <c r="CB149" s="27"/>
      <c r="CC149" s="49">
        <f t="shared" si="12"/>
        <v>0</v>
      </c>
      <c r="CD149" s="79"/>
      <c r="CE149" s="79"/>
      <c r="CF149" s="79"/>
      <c r="CG149" s="79"/>
      <c r="CH149" s="80"/>
      <c r="CI149" s="80"/>
      <c r="CJ149" s="79"/>
      <c r="CK149" s="81"/>
      <c r="CL149" s="81"/>
      <c r="CM149" s="82"/>
      <c r="CN149" s="81"/>
      <c r="CO149" s="79"/>
      <c r="CP149" s="120" t="str">
        <f t="shared" si="15"/>
        <v/>
      </c>
      <c r="CQ149" s="120" t="str">
        <f t="shared" si="13"/>
        <v/>
      </c>
      <c r="CR149" s="121" t="str">
        <f t="shared" si="14"/>
        <v/>
      </c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</row>
    <row r="150" spans="1:110" x14ac:dyDescent="0.2">
      <c r="C150" s="171"/>
      <c r="BA150" s="12">
        <v>0</v>
      </c>
      <c r="BB150" s="12">
        <v>0</v>
      </c>
      <c r="BC150" s="12">
        <v>0</v>
      </c>
      <c r="BD150" s="91">
        <v>0</v>
      </c>
      <c r="BE150" s="83"/>
      <c r="BF150" s="83"/>
      <c r="BG150" s="84"/>
      <c r="BH150" s="89"/>
      <c r="BI150" s="77"/>
      <c r="BJ150" s="78"/>
      <c r="BK150" s="77"/>
      <c r="BL150" s="77"/>
      <c r="BM150" s="78"/>
      <c r="BN150" s="77"/>
      <c r="BO150" s="78"/>
      <c r="BP150" s="78"/>
      <c r="BQ150" s="78"/>
      <c r="BR150" s="78"/>
      <c r="BS150" s="77"/>
      <c r="BT150" s="78"/>
      <c r="BU150" s="85"/>
      <c r="BV150" s="83"/>
      <c r="BW150" s="47"/>
      <c r="BX150" s="83"/>
      <c r="BY150" s="83"/>
      <c r="BZ150" s="86"/>
      <c r="CA150" s="87"/>
      <c r="CB150" s="27"/>
      <c r="CC150" s="49">
        <f t="shared" si="12"/>
        <v>0</v>
      </c>
      <c r="CD150" s="79"/>
      <c r="CE150" s="79"/>
      <c r="CF150" s="79"/>
      <c r="CG150" s="79"/>
      <c r="CH150" s="80"/>
      <c r="CI150" s="80"/>
      <c r="CJ150" s="79"/>
      <c r="CK150" s="81"/>
      <c r="CL150" s="81"/>
      <c r="CM150" s="82"/>
      <c r="CN150" s="81"/>
      <c r="CO150" s="79"/>
      <c r="CP150" s="120" t="str">
        <f t="shared" si="15"/>
        <v/>
      </c>
      <c r="CQ150" s="120" t="str">
        <f t="shared" si="13"/>
        <v/>
      </c>
      <c r="CR150" s="121" t="str">
        <f t="shared" si="14"/>
        <v/>
      </c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</row>
    <row r="151" spans="1:110" x14ac:dyDescent="0.2">
      <c r="C151" s="171"/>
      <c r="BA151" s="12">
        <v>0</v>
      </c>
      <c r="BB151" s="12">
        <v>0</v>
      </c>
      <c r="BC151" s="12">
        <v>0</v>
      </c>
      <c r="BD151" s="91">
        <v>0</v>
      </c>
      <c r="BE151" s="83"/>
      <c r="BF151" s="83"/>
      <c r="BG151" s="84"/>
      <c r="BH151" s="89"/>
      <c r="BI151" s="77"/>
      <c r="BJ151" s="78"/>
      <c r="BK151" s="77"/>
      <c r="BL151" s="77"/>
      <c r="BM151" s="78"/>
      <c r="BN151" s="77"/>
      <c r="BO151" s="78"/>
      <c r="BP151" s="78"/>
      <c r="BQ151" s="78"/>
      <c r="BR151" s="78"/>
      <c r="BS151" s="77"/>
      <c r="BT151" s="78"/>
      <c r="BU151" s="85"/>
      <c r="BV151" s="83"/>
      <c r="BW151" s="47"/>
      <c r="BX151" s="83"/>
      <c r="BY151" s="83"/>
      <c r="BZ151" s="86"/>
      <c r="CA151" s="87"/>
      <c r="CB151" s="27"/>
      <c r="CC151" s="49">
        <f t="shared" si="12"/>
        <v>0</v>
      </c>
      <c r="CD151" s="79"/>
      <c r="CE151" s="79"/>
      <c r="CF151" s="79"/>
      <c r="CG151" s="79"/>
      <c r="CH151" s="80"/>
      <c r="CI151" s="80"/>
      <c r="CJ151" s="79"/>
      <c r="CK151" s="81"/>
      <c r="CL151" s="81"/>
      <c r="CM151" s="82"/>
      <c r="CN151" s="81"/>
      <c r="CO151" s="79"/>
      <c r="CP151" s="120" t="str">
        <f t="shared" si="15"/>
        <v/>
      </c>
      <c r="CQ151" s="120" t="str">
        <f t="shared" si="13"/>
        <v/>
      </c>
      <c r="CR151" s="121" t="str">
        <f t="shared" si="14"/>
        <v/>
      </c>
      <c r="CS151" s="90"/>
      <c r="CT151" s="90"/>
      <c r="CU151" s="90"/>
      <c r="CV151" s="90"/>
      <c r="CW151" s="90"/>
      <c r="CX151" s="90"/>
      <c r="CY151" s="90"/>
      <c r="CZ151" s="90"/>
      <c r="DA151" s="90"/>
      <c r="DB151" s="90"/>
      <c r="DC151" s="90"/>
      <c r="DD151" s="90"/>
      <c r="DE151" s="90"/>
      <c r="DF151" s="90"/>
    </row>
    <row r="152" spans="1:110" x14ac:dyDescent="0.2">
      <c r="C152" s="171"/>
      <c r="BA152" s="12">
        <v>0</v>
      </c>
      <c r="BB152" s="12">
        <v>0</v>
      </c>
      <c r="BC152" s="12">
        <v>0</v>
      </c>
      <c r="BD152" s="91">
        <v>0</v>
      </c>
      <c r="BE152" s="83"/>
      <c r="BF152" s="83"/>
      <c r="BG152" s="84"/>
      <c r="BH152" s="89"/>
      <c r="BI152" s="77"/>
      <c r="BJ152" s="78"/>
      <c r="BK152" s="77"/>
      <c r="BL152" s="77"/>
      <c r="BM152" s="78"/>
      <c r="BN152" s="77"/>
      <c r="BO152" s="78"/>
      <c r="BP152" s="78"/>
      <c r="BQ152" s="78"/>
      <c r="BR152" s="78"/>
      <c r="BS152" s="77"/>
      <c r="BT152" s="78"/>
      <c r="BU152" s="85"/>
      <c r="BV152" s="83"/>
      <c r="BW152" s="47"/>
      <c r="BX152" s="83"/>
      <c r="BY152" s="83"/>
      <c r="BZ152" s="86"/>
      <c r="CA152" s="87"/>
      <c r="CB152" s="27"/>
      <c r="CC152" s="49">
        <f t="shared" si="12"/>
        <v>0</v>
      </c>
      <c r="CD152" s="79"/>
      <c r="CE152" s="79"/>
      <c r="CF152" s="79"/>
      <c r="CG152" s="79"/>
      <c r="CH152" s="80"/>
      <c r="CI152" s="80"/>
      <c r="CJ152" s="79"/>
      <c r="CK152" s="81"/>
      <c r="CL152" s="81"/>
      <c r="CM152" s="82"/>
      <c r="CN152" s="81"/>
      <c r="CO152" s="79"/>
      <c r="CP152" s="120" t="str">
        <f t="shared" si="15"/>
        <v/>
      </c>
      <c r="CQ152" s="120" t="str">
        <f t="shared" si="13"/>
        <v/>
      </c>
      <c r="CR152" s="121" t="str">
        <f t="shared" si="14"/>
        <v/>
      </c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</row>
    <row r="153" spans="1:110" x14ac:dyDescent="0.2">
      <c r="C153" s="171"/>
      <c r="BA153" s="12">
        <v>0</v>
      </c>
      <c r="BB153" s="12">
        <v>0</v>
      </c>
      <c r="BC153" s="12">
        <v>0</v>
      </c>
      <c r="BD153" s="91">
        <v>0</v>
      </c>
      <c r="BE153" s="83"/>
      <c r="BF153" s="83"/>
      <c r="BG153" s="84"/>
      <c r="BH153" s="89"/>
      <c r="BI153" s="77"/>
      <c r="BJ153" s="78"/>
      <c r="BK153" s="77"/>
      <c r="BL153" s="77"/>
      <c r="BM153" s="78"/>
      <c r="BN153" s="77"/>
      <c r="BO153" s="78"/>
      <c r="BP153" s="78"/>
      <c r="BQ153" s="78"/>
      <c r="BR153" s="78"/>
      <c r="BS153" s="77"/>
      <c r="BT153" s="78"/>
      <c r="BU153" s="85"/>
      <c r="BV153" s="83"/>
      <c r="BW153" s="47"/>
      <c r="BX153" s="83"/>
      <c r="BY153" s="83"/>
      <c r="BZ153" s="86"/>
      <c r="CA153" s="87"/>
      <c r="CB153" s="27"/>
      <c r="CC153" s="49">
        <f t="shared" si="12"/>
        <v>0</v>
      </c>
      <c r="CD153" s="79"/>
      <c r="CE153" s="79"/>
      <c r="CF153" s="79"/>
      <c r="CG153" s="79"/>
      <c r="CH153" s="80"/>
      <c r="CI153" s="80"/>
      <c r="CJ153" s="79"/>
      <c r="CK153" s="81"/>
      <c r="CL153" s="81"/>
      <c r="CM153" s="82"/>
      <c r="CN153" s="81"/>
      <c r="CO153" s="79"/>
      <c r="CP153" s="120" t="str">
        <f t="shared" si="15"/>
        <v/>
      </c>
      <c r="CQ153" s="120" t="str">
        <f t="shared" si="13"/>
        <v/>
      </c>
      <c r="CR153" s="121" t="str">
        <f t="shared" si="14"/>
        <v/>
      </c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</row>
    <row r="154" spans="1:110" x14ac:dyDescent="0.2">
      <c r="C154" s="171"/>
      <c r="BA154" s="12">
        <v>0</v>
      </c>
      <c r="BB154" s="12">
        <v>0</v>
      </c>
      <c r="BC154" s="12">
        <v>0</v>
      </c>
      <c r="BD154" s="91">
        <v>0</v>
      </c>
      <c r="BE154" s="83"/>
      <c r="BF154" s="83"/>
      <c r="BG154" s="84"/>
      <c r="BH154" s="89"/>
      <c r="BI154" s="77"/>
      <c r="BJ154" s="78"/>
      <c r="BK154" s="77"/>
      <c r="BL154" s="77"/>
      <c r="BM154" s="78"/>
      <c r="BN154" s="77"/>
      <c r="BO154" s="78"/>
      <c r="BP154" s="78"/>
      <c r="BQ154" s="78"/>
      <c r="BR154" s="78"/>
      <c r="BS154" s="77"/>
      <c r="BT154" s="78"/>
      <c r="BU154" s="85"/>
      <c r="BV154" s="83"/>
      <c r="BW154" s="47"/>
      <c r="BX154" s="83"/>
      <c r="BY154" s="83"/>
      <c r="BZ154" s="86"/>
      <c r="CA154" s="87"/>
      <c r="CB154" s="27"/>
      <c r="CC154" s="49">
        <f t="shared" si="12"/>
        <v>0</v>
      </c>
      <c r="CD154" s="79"/>
      <c r="CE154" s="79"/>
      <c r="CF154" s="79"/>
      <c r="CG154" s="79"/>
      <c r="CH154" s="80"/>
      <c r="CI154" s="80"/>
      <c r="CJ154" s="79"/>
      <c r="CK154" s="81"/>
      <c r="CL154" s="81"/>
      <c r="CM154" s="82"/>
      <c r="CN154" s="81"/>
      <c r="CO154" s="79"/>
      <c r="CP154" s="120" t="str">
        <f t="shared" si="15"/>
        <v/>
      </c>
      <c r="CQ154" s="120" t="str">
        <f t="shared" si="13"/>
        <v/>
      </c>
      <c r="CR154" s="121" t="str">
        <f t="shared" si="14"/>
        <v/>
      </c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</row>
    <row r="155" spans="1:110" x14ac:dyDescent="0.2">
      <c r="C155" s="171"/>
      <c r="BA155" s="12">
        <v>0</v>
      </c>
      <c r="BB155" s="12">
        <v>0</v>
      </c>
      <c r="BC155" s="12">
        <v>0</v>
      </c>
      <c r="BD155" s="91">
        <v>0</v>
      </c>
      <c r="BE155" s="83"/>
      <c r="BF155" s="83"/>
      <c r="BG155" s="84"/>
      <c r="BH155" s="89"/>
      <c r="BI155" s="77"/>
      <c r="BJ155" s="78"/>
      <c r="BK155" s="77"/>
      <c r="BL155" s="77"/>
      <c r="BM155" s="78"/>
      <c r="BN155" s="77"/>
      <c r="BO155" s="78"/>
      <c r="BP155" s="78"/>
      <c r="BQ155" s="78"/>
      <c r="BR155" s="78"/>
      <c r="BS155" s="77"/>
      <c r="BT155" s="78"/>
      <c r="BU155" s="85"/>
      <c r="BV155" s="83"/>
      <c r="BW155" s="47"/>
      <c r="BX155" s="83"/>
      <c r="BY155" s="83"/>
      <c r="BZ155" s="86"/>
      <c r="CA155" s="87"/>
      <c r="CB155" s="27"/>
      <c r="CC155" s="49">
        <f t="shared" si="12"/>
        <v>0</v>
      </c>
      <c r="CD155" s="79"/>
      <c r="CE155" s="79"/>
      <c r="CF155" s="79"/>
      <c r="CG155" s="79"/>
      <c r="CH155" s="80"/>
      <c r="CI155" s="80"/>
      <c r="CJ155" s="79"/>
      <c r="CK155" s="81"/>
      <c r="CL155" s="81"/>
      <c r="CM155" s="82"/>
      <c r="CN155" s="81"/>
      <c r="CO155" s="79"/>
      <c r="CP155" s="120" t="str">
        <f t="shared" si="15"/>
        <v/>
      </c>
      <c r="CQ155" s="120" t="str">
        <f t="shared" si="13"/>
        <v/>
      </c>
      <c r="CR155" s="121" t="str">
        <f t="shared" si="14"/>
        <v/>
      </c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</row>
    <row r="156" spans="1:110" x14ac:dyDescent="0.2">
      <c r="C156" s="171"/>
      <c r="BA156" s="12">
        <v>0</v>
      </c>
      <c r="BB156" s="12">
        <v>0</v>
      </c>
      <c r="BC156" s="12">
        <v>0</v>
      </c>
      <c r="BD156" s="91">
        <v>0</v>
      </c>
      <c r="BE156" s="83"/>
      <c r="BF156" s="83"/>
      <c r="BG156" s="84"/>
      <c r="BH156" s="89"/>
      <c r="BI156" s="77"/>
      <c r="BJ156" s="78"/>
      <c r="BK156" s="77"/>
      <c r="BL156" s="77"/>
      <c r="BM156" s="78"/>
      <c r="BN156" s="77"/>
      <c r="BO156" s="78"/>
      <c r="BP156" s="78"/>
      <c r="BQ156" s="78"/>
      <c r="BR156" s="78"/>
      <c r="BS156" s="77"/>
      <c r="BT156" s="78"/>
      <c r="BU156" s="85"/>
      <c r="BV156" s="83"/>
      <c r="BW156" s="47"/>
      <c r="BX156" s="83"/>
      <c r="BY156" s="83"/>
      <c r="BZ156" s="86"/>
      <c r="CA156" s="87"/>
      <c r="CB156" s="27"/>
      <c r="CC156" s="49">
        <f t="shared" si="12"/>
        <v>0</v>
      </c>
      <c r="CD156" s="79"/>
      <c r="CE156" s="79"/>
      <c r="CF156" s="79"/>
      <c r="CG156" s="79"/>
      <c r="CH156" s="80"/>
      <c r="CI156" s="80"/>
      <c r="CJ156" s="79"/>
      <c r="CK156" s="81"/>
      <c r="CL156" s="81"/>
      <c r="CM156" s="82"/>
      <c r="CN156" s="81"/>
      <c r="CO156" s="79"/>
      <c r="CP156" s="120" t="str">
        <f t="shared" si="15"/>
        <v/>
      </c>
      <c r="CQ156" s="120" t="str">
        <f t="shared" si="13"/>
        <v/>
      </c>
      <c r="CR156" s="121" t="str">
        <f t="shared" si="14"/>
        <v/>
      </c>
      <c r="CS156" s="90"/>
      <c r="CT156" s="90"/>
      <c r="CU156" s="90"/>
      <c r="CV156" s="90"/>
      <c r="CW156" s="90"/>
      <c r="CX156" s="90"/>
      <c r="CY156" s="90"/>
      <c r="CZ156" s="90"/>
      <c r="DA156" s="90"/>
      <c r="DB156" s="90"/>
      <c r="DC156" s="90"/>
      <c r="DD156" s="90"/>
      <c r="DE156" s="90"/>
      <c r="DF156" s="90"/>
    </row>
    <row r="157" spans="1:110" x14ac:dyDescent="0.2">
      <c r="C157" s="171"/>
      <c r="BA157" s="12">
        <v>0</v>
      </c>
      <c r="BB157" s="12">
        <v>0</v>
      </c>
      <c r="BC157" s="12">
        <v>0</v>
      </c>
      <c r="BD157" s="91">
        <v>0</v>
      </c>
      <c r="BE157" s="83"/>
      <c r="BF157" s="83"/>
      <c r="BG157" s="84"/>
      <c r="BH157" s="89"/>
      <c r="BI157" s="77"/>
      <c r="BJ157" s="78"/>
      <c r="BK157" s="77"/>
      <c r="BL157" s="77"/>
      <c r="BM157" s="78"/>
      <c r="BN157" s="77"/>
      <c r="BO157" s="78"/>
      <c r="BP157" s="78"/>
      <c r="BQ157" s="78"/>
      <c r="BR157" s="78"/>
      <c r="BS157" s="77"/>
      <c r="BT157" s="78"/>
      <c r="BU157" s="85"/>
      <c r="BV157" s="83"/>
      <c r="BW157" s="47"/>
      <c r="BX157" s="83"/>
      <c r="BY157" s="83"/>
      <c r="BZ157" s="86"/>
      <c r="CA157" s="87"/>
      <c r="CB157" s="27"/>
      <c r="CC157" s="49">
        <f t="shared" si="12"/>
        <v>0</v>
      </c>
      <c r="CD157" s="79"/>
      <c r="CE157" s="79"/>
      <c r="CF157" s="79"/>
      <c r="CG157" s="79"/>
      <c r="CH157" s="80"/>
      <c r="CI157" s="80"/>
      <c r="CJ157" s="79"/>
      <c r="CK157" s="81"/>
      <c r="CL157" s="81"/>
      <c r="CM157" s="82"/>
      <c r="CN157" s="81"/>
      <c r="CO157" s="79"/>
      <c r="CP157" s="120" t="str">
        <f t="shared" si="15"/>
        <v/>
      </c>
      <c r="CQ157" s="120" t="str">
        <f t="shared" si="13"/>
        <v/>
      </c>
      <c r="CR157" s="121" t="str">
        <f t="shared" si="14"/>
        <v/>
      </c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F157" s="90"/>
    </row>
    <row r="158" spans="1:110" x14ac:dyDescent="0.2">
      <c r="C158" s="171"/>
      <c r="BA158" s="12">
        <v>0</v>
      </c>
      <c r="BB158" s="12">
        <v>0</v>
      </c>
      <c r="BC158" s="12">
        <v>0</v>
      </c>
      <c r="BD158" s="91">
        <v>0</v>
      </c>
      <c r="BE158" s="83"/>
      <c r="BF158" s="83"/>
      <c r="BG158" s="84"/>
      <c r="BH158" s="89"/>
      <c r="BI158" s="77"/>
      <c r="BJ158" s="78"/>
      <c r="BK158" s="77"/>
      <c r="BL158" s="77"/>
      <c r="BM158" s="78"/>
      <c r="BN158" s="77"/>
      <c r="BO158" s="78"/>
      <c r="BP158" s="78"/>
      <c r="BQ158" s="78"/>
      <c r="BR158" s="78"/>
      <c r="BS158" s="77"/>
      <c r="BT158" s="78"/>
      <c r="BU158" s="85"/>
      <c r="BV158" s="83"/>
      <c r="BW158" s="47"/>
      <c r="BX158" s="83"/>
      <c r="BY158" s="83"/>
      <c r="BZ158" s="86"/>
      <c r="CA158" s="87"/>
      <c r="CB158" s="27"/>
      <c r="CC158" s="49">
        <f t="shared" si="12"/>
        <v>0</v>
      </c>
      <c r="CD158" s="79"/>
      <c r="CE158" s="79"/>
      <c r="CF158" s="79"/>
      <c r="CG158" s="79"/>
      <c r="CH158" s="80"/>
      <c r="CI158" s="80"/>
      <c r="CJ158" s="79"/>
      <c r="CK158" s="81"/>
      <c r="CL158" s="81"/>
      <c r="CM158" s="82"/>
      <c r="CN158" s="81"/>
      <c r="CO158" s="79"/>
      <c r="CP158" s="120" t="str">
        <f t="shared" si="15"/>
        <v/>
      </c>
      <c r="CQ158" s="120" t="str">
        <f t="shared" si="13"/>
        <v/>
      </c>
      <c r="CR158" s="121" t="str">
        <f t="shared" si="14"/>
        <v/>
      </c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</row>
    <row r="159" spans="1:110" x14ac:dyDescent="0.2">
      <c r="C159" s="171"/>
      <c r="BA159" s="12">
        <v>0</v>
      </c>
      <c r="BB159" s="12">
        <v>0</v>
      </c>
      <c r="BC159" s="12">
        <v>0</v>
      </c>
      <c r="BD159" s="91">
        <v>0</v>
      </c>
      <c r="BE159" s="83"/>
      <c r="BF159" s="83"/>
      <c r="BG159" s="84"/>
      <c r="BH159" s="89"/>
      <c r="BI159" s="77"/>
      <c r="BJ159" s="78"/>
      <c r="BK159" s="77"/>
      <c r="BL159" s="77"/>
      <c r="BM159" s="78"/>
      <c r="BN159" s="77"/>
      <c r="BO159" s="78"/>
      <c r="BP159" s="78"/>
      <c r="BQ159" s="78"/>
      <c r="BR159" s="78"/>
      <c r="BS159" s="77"/>
      <c r="BT159" s="78"/>
      <c r="BU159" s="85"/>
      <c r="BV159" s="83"/>
      <c r="BW159" s="47"/>
      <c r="BX159" s="83"/>
      <c r="BY159" s="83"/>
      <c r="BZ159" s="86"/>
      <c r="CA159" s="87"/>
      <c r="CB159" s="27"/>
      <c r="CC159" s="49">
        <f t="shared" si="12"/>
        <v>0</v>
      </c>
      <c r="CD159" s="79"/>
      <c r="CE159" s="79"/>
      <c r="CF159" s="79"/>
      <c r="CG159" s="79"/>
      <c r="CH159" s="80"/>
      <c r="CI159" s="80"/>
      <c r="CJ159" s="79"/>
      <c r="CK159" s="81"/>
      <c r="CL159" s="81"/>
      <c r="CM159" s="82"/>
      <c r="CN159" s="81"/>
      <c r="CO159" s="79"/>
      <c r="CP159" s="120" t="str">
        <f t="shared" si="15"/>
        <v/>
      </c>
      <c r="CQ159" s="120" t="str">
        <f t="shared" si="13"/>
        <v/>
      </c>
      <c r="CR159" s="121" t="str">
        <f t="shared" si="14"/>
        <v/>
      </c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</row>
    <row r="160" spans="1:110" x14ac:dyDescent="0.2">
      <c r="C160" s="171"/>
      <c r="BA160" s="12">
        <v>0</v>
      </c>
      <c r="BB160" s="12">
        <v>0</v>
      </c>
      <c r="BC160" s="12">
        <v>0</v>
      </c>
      <c r="BD160" s="91">
        <v>0</v>
      </c>
      <c r="BE160" s="83"/>
      <c r="BF160" s="83"/>
      <c r="BG160" s="84"/>
      <c r="BH160" s="89"/>
      <c r="BI160" s="77"/>
      <c r="BJ160" s="78"/>
      <c r="BK160" s="77"/>
      <c r="BL160" s="77"/>
      <c r="BM160" s="78"/>
      <c r="BN160" s="77"/>
      <c r="BO160" s="78"/>
      <c r="BP160" s="78"/>
      <c r="BQ160" s="78"/>
      <c r="BR160" s="78"/>
      <c r="BS160" s="77"/>
      <c r="BT160" s="78"/>
      <c r="BU160" s="85"/>
      <c r="BV160" s="83"/>
      <c r="BW160" s="47"/>
      <c r="BX160" s="83"/>
      <c r="BY160" s="83"/>
      <c r="BZ160" s="86"/>
      <c r="CA160" s="87"/>
      <c r="CB160" s="27"/>
      <c r="CC160" s="49">
        <f t="shared" si="12"/>
        <v>0</v>
      </c>
      <c r="CD160" s="79"/>
      <c r="CE160" s="79"/>
      <c r="CF160" s="79"/>
      <c r="CG160" s="79"/>
      <c r="CH160" s="80"/>
      <c r="CI160" s="80"/>
      <c r="CJ160" s="79"/>
      <c r="CK160" s="81"/>
      <c r="CL160" s="81"/>
      <c r="CM160" s="82"/>
      <c r="CN160" s="81"/>
      <c r="CO160" s="79"/>
      <c r="CP160" s="120" t="str">
        <f t="shared" si="15"/>
        <v/>
      </c>
      <c r="CQ160" s="120" t="str">
        <f t="shared" si="13"/>
        <v/>
      </c>
      <c r="CR160" s="121" t="str">
        <f t="shared" si="14"/>
        <v/>
      </c>
      <c r="CS160" s="90"/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0"/>
      <c r="DE160" s="90"/>
      <c r="DF160" s="90"/>
    </row>
    <row r="161" spans="3:110" x14ac:dyDescent="0.2">
      <c r="C161" s="171"/>
      <c r="BA161" s="12">
        <v>0</v>
      </c>
      <c r="BB161" s="12">
        <v>0</v>
      </c>
      <c r="BC161" s="12">
        <v>0</v>
      </c>
      <c r="BD161" s="91">
        <v>0</v>
      </c>
      <c r="BE161" s="83"/>
      <c r="BF161" s="83"/>
      <c r="BG161" s="84"/>
      <c r="BH161" s="89"/>
      <c r="BI161" s="77"/>
      <c r="BJ161" s="78"/>
      <c r="BK161" s="77"/>
      <c r="BL161" s="77"/>
      <c r="BM161" s="78"/>
      <c r="BN161" s="77"/>
      <c r="BO161" s="78"/>
      <c r="BP161" s="78"/>
      <c r="BQ161" s="78"/>
      <c r="BR161" s="78"/>
      <c r="BS161" s="77"/>
      <c r="BT161" s="78"/>
      <c r="BU161" s="85"/>
      <c r="BV161" s="83"/>
      <c r="BW161" s="47"/>
      <c r="BX161" s="83"/>
      <c r="BY161" s="83"/>
      <c r="BZ161" s="86"/>
      <c r="CA161" s="87"/>
      <c r="CB161" s="27"/>
      <c r="CC161" s="49">
        <f t="shared" si="12"/>
        <v>0</v>
      </c>
      <c r="CD161" s="79"/>
      <c r="CE161" s="79"/>
      <c r="CF161" s="79"/>
      <c r="CG161" s="79"/>
      <c r="CH161" s="80"/>
      <c r="CI161" s="80"/>
      <c r="CJ161" s="79"/>
      <c r="CK161" s="81"/>
      <c r="CL161" s="81"/>
      <c r="CM161" s="82"/>
      <c r="CN161" s="81"/>
      <c r="CO161" s="79"/>
      <c r="CP161" s="120" t="str">
        <f t="shared" si="15"/>
        <v/>
      </c>
      <c r="CQ161" s="120" t="str">
        <f t="shared" si="13"/>
        <v/>
      </c>
      <c r="CR161" s="121" t="str">
        <f t="shared" si="14"/>
        <v/>
      </c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</row>
    <row r="162" spans="3:110" x14ac:dyDescent="0.2">
      <c r="C162" s="171"/>
      <c r="BA162" s="12">
        <v>0</v>
      </c>
      <c r="BB162" s="12">
        <v>0</v>
      </c>
      <c r="BC162" s="12">
        <v>0</v>
      </c>
      <c r="BD162" s="91">
        <v>0</v>
      </c>
      <c r="BE162" s="83"/>
      <c r="BF162" s="83"/>
      <c r="BG162" s="84"/>
      <c r="BH162" s="89"/>
      <c r="BI162" s="77"/>
      <c r="BJ162" s="78"/>
      <c r="BK162" s="77"/>
      <c r="BL162" s="77"/>
      <c r="BM162" s="78"/>
      <c r="BN162" s="77"/>
      <c r="BO162" s="78"/>
      <c r="BP162" s="78"/>
      <c r="BQ162" s="78"/>
      <c r="BR162" s="78"/>
      <c r="BS162" s="77"/>
      <c r="BT162" s="78"/>
      <c r="BU162" s="85"/>
      <c r="BV162" s="83"/>
      <c r="BW162" s="47"/>
      <c r="BX162" s="83"/>
      <c r="BY162" s="83"/>
      <c r="BZ162" s="86"/>
      <c r="CA162" s="87"/>
      <c r="CB162" s="27"/>
      <c r="CC162" s="49">
        <f t="shared" si="12"/>
        <v>0</v>
      </c>
      <c r="CD162" s="79"/>
      <c r="CE162" s="79"/>
      <c r="CF162" s="79"/>
      <c r="CG162" s="79"/>
      <c r="CH162" s="80"/>
      <c r="CI162" s="80"/>
      <c r="CJ162" s="79"/>
      <c r="CK162" s="81"/>
      <c r="CL162" s="81"/>
      <c r="CM162" s="82"/>
      <c r="CN162" s="81"/>
      <c r="CO162" s="79"/>
      <c r="CP162" s="120" t="str">
        <f t="shared" si="15"/>
        <v/>
      </c>
      <c r="CQ162" s="120" t="str">
        <f t="shared" si="13"/>
        <v/>
      </c>
      <c r="CR162" s="121" t="str">
        <f t="shared" si="14"/>
        <v/>
      </c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</row>
    <row r="163" spans="3:110" x14ac:dyDescent="0.2">
      <c r="C163" s="171"/>
      <c r="BA163" s="12">
        <v>0</v>
      </c>
      <c r="BB163" s="12">
        <v>0</v>
      </c>
      <c r="BC163" s="12">
        <v>0</v>
      </c>
      <c r="BD163" s="91">
        <v>0</v>
      </c>
      <c r="BE163" s="83"/>
      <c r="BF163" s="83"/>
      <c r="BG163" s="84"/>
      <c r="BH163" s="89"/>
      <c r="BI163" s="77"/>
      <c r="BJ163" s="78"/>
      <c r="BK163" s="77"/>
      <c r="BL163" s="77"/>
      <c r="BM163" s="78"/>
      <c r="BN163" s="77"/>
      <c r="BO163" s="78"/>
      <c r="BP163" s="78"/>
      <c r="BQ163" s="78"/>
      <c r="BR163" s="78"/>
      <c r="BS163" s="77"/>
      <c r="BT163" s="78"/>
      <c r="BU163" s="85"/>
      <c r="BV163" s="83"/>
      <c r="BW163" s="47"/>
      <c r="BX163" s="83"/>
      <c r="BY163" s="83"/>
      <c r="BZ163" s="86"/>
      <c r="CA163" s="87"/>
      <c r="CB163" s="27"/>
      <c r="CC163" s="49">
        <f t="shared" si="12"/>
        <v>0</v>
      </c>
      <c r="CD163" s="79"/>
      <c r="CE163" s="79"/>
      <c r="CF163" s="79"/>
      <c r="CG163" s="79"/>
      <c r="CH163" s="80"/>
      <c r="CI163" s="80"/>
      <c r="CJ163" s="79"/>
      <c r="CK163" s="81"/>
      <c r="CL163" s="81"/>
      <c r="CM163" s="82"/>
      <c r="CN163" s="81"/>
      <c r="CO163" s="79"/>
      <c r="CP163" s="120" t="str">
        <f t="shared" si="15"/>
        <v/>
      </c>
      <c r="CQ163" s="120" t="str">
        <f t="shared" si="13"/>
        <v/>
      </c>
      <c r="CR163" s="121" t="str">
        <f t="shared" si="14"/>
        <v/>
      </c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</row>
    <row r="164" spans="3:110" x14ac:dyDescent="0.2">
      <c r="C164" s="171"/>
      <c r="BA164" s="12">
        <v>0</v>
      </c>
      <c r="BB164" s="12">
        <v>0</v>
      </c>
      <c r="BC164" s="12">
        <v>0</v>
      </c>
      <c r="BD164" s="91">
        <v>0</v>
      </c>
      <c r="BE164" s="83"/>
      <c r="BF164" s="83"/>
      <c r="BG164" s="84"/>
      <c r="BH164" s="89"/>
      <c r="BI164" s="77"/>
      <c r="BJ164" s="78"/>
      <c r="BK164" s="77"/>
      <c r="BL164" s="77"/>
      <c r="BM164" s="78"/>
      <c r="BN164" s="77"/>
      <c r="BO164" s="78"/>
      <c r="BP164" s="78"/>
      <c r="BQ164" s="78"/>
      <c r="BR164" s="78"/>
      <c r="BS164" s="77"/>
      <c r="BT164" s="78"/>
      <c r="BU164" s="85"/>
      <c r="BV164" s="83"/>
      <c r="BW164" s="47"/>
      <c r="BX164" s="83"/>
      <c r="BY164" s="83"/>
      <c r="BZ164" s="86"/>
      <c r="CA164" s="87"/>
      <c r="CB164" s="27"/>
      <c r="CC164" s="49">
        <f t="shared" si="12"/>
        <v>0</v>
      </c>
      <c r="CD164" s="79"/>
      <c r="CE164" s="79"/>
      <c r="CF164" s="79"/>
      <c r="CG164" s="79"/>
      <c r="CH164" s="80"/>
      <c r="CI164" s="80"/>
      <c r="CJ164" s="79"/>
      <c r="CK164" s="81"/>
      <c r="CL164" s="81"/>
      <c r="CM164" s="82"/>
      <c r="CN164" s="81"/>
      <c r="CO164" s="79"/>
      <c r="CP164" s="120" t="str">
        <f t="shared" si="15"/>
        <v/>
      </c>
      <c r="CQ164" s="120" t="str">
        <f t="shared" si="13"/>
        <v/>
      </c>
      <c r="CR164" s="121" t="str">
        <f t="shared" si="14"/>
        <v/>
      </c>
      <c r="CS164" s="90"/>
      <c r="CT164" s="90"/>
      <c r="CU164" s="90"/>
      <c r="CV164" s="90"/>
      <c r="CW164" s="90"/>
      <c r="CX164" s="90"/>
      <c r="CY164" s="90"/>
      <c r="CZ164" s="90"/>
      <c r="DA164" s="90"/>
      <c r="DB164" s="90"/>
      <c r="DC164" s="90"/>
      <c r="DD164" s="90"/>
      <c r="DE164" s="90"/>
      <c r="DF164" s="90"/>
    </row>
    <row r="165" spans="3:110" x14ac:dyDescent="0.2">
      <c r="C165" s="171"/>
      <c r="BA165" s="12">
        <v>0</v>
      </c>
      <c r="BB165" s="12">
        <v>0</v>
      </c>
      <c r="BC165" s="12">
        <v>0</v>
      </c>
      <c r="BD165" s="91">
        <v>0</v>
      </c>
      <c r="BE165" s="83"/>
      <c r="BF165" s="83"/>
      <c r="BG165" s="84"/>
      <c r="BH165" s="89"/>
      <c r="BI165" s="77"/>
      <c r="BJ165" s="78"/>
      <c r="BK165" s="77"/>
      <c r="BL165" s="77"/>
      <c r="BM165" s="78"/>
      <c r="BN165" s="77"/>
      <c r="BO165" s="78"/>
      <c r="BP165" s="78"/>
      <c r="BQ165" s="78"/>
      <c r="BR165" s="78"/>
      <c r="BS165" s="77"/>
      <c r="BT165" s="78"/>
      <c r="BU165" s="85"/>
      <c r="BV165" s="83"/>
      <c r="BW165" s="47"/>
      <c r="BX165" s="83"/>
      <c r="BY165" s="83"/>
      <c r="BZ165" s="86"/>
      <c r="CA165" s="87"/>
      <c r="CB165" s="27"/>
      <c r="CC165" s="49">
        <f t="shared" si="12"/>
        <v>0</v>
      </c>
      <c r="CD165" s="79"/>
      <c r="CE165" s="79"/>
      <c r="CF165" s="79"/>
      <c r="CG165" s="79"/>
      <c r="CH165" s="80"/>
      <c r="CI165" s="80"/>
      <c r="CJ165" s="79"/>
      <c r="CK165" s="81"/>
      <c r="CL165" s="81"/>
      <c r="CM165" s="82"/>
      <c r="CN165" s="81"/>
      <c r="CO165" s="79"/>
      <c r="CP165" s="120" t="str">
        <f t="shared" si="15"/>
        <v/>
      </c>
      <c r="CQ165" s="120" t="str">
        <f t="shared" si="13"/>
        <v/>
      </c>
      <c r="CR165" s="121" t="str">
        <f t="shared" si="14"/>
        <v/>
      </c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</row>
    <row r="166" spans="3:110" x14ac:dyDescent="0.2">
      <c r="C166" s="171"/>
      <c r="BA166" s="12">
        <v>0</v>
      </c>
      <c r="BB166" s="12">
        <v>0</v>
      </c>
      <c r="BC166" s="12">
        <v>0</v>
      </c>
      <c r="BD166" s="91">
        <v>0</v>
      </c>
      <c r="BE166" s="83"/>
      <c r="BF166" s="83"/>
      <c r="BG166" s="84"/>
      <c r="BH166" s="89"/>
      <c r="BI166" s="77"/>
      <c r="BJ166" s="78"/>
      <c r="BK166" s="77"/>
      <c r="BL166" s="77"/>
      <c r="BM166" s="78"/>
      <c r="BN166" s="77"/>
      <c r="BO166" s="78"/>
      <c r="BP166" s="78"/>
      <c r="BQ166" s="78"/>
      <c r="BR166" s="78"/>
      <c r="BS166" s="77"/>
      <c r="BT166" s="78"/>
      <c r="BU166" s="85"/>
      <c r="BV166" s="83"/>
      <c r="BW166" s="47"/>
      <c r="BX166" s="83"/>
      <c r="BY166" s="83"/>
      <c r="BZ166" s="86"/>
      <c r="CA166" s="87"/>
      <c r="CB166" s="27"/>
      <c r="CC166" s="49">
        <f t="shared" si="12"/>
        <v>0</v>
      </c>
      <c r="CD166" s="79"/>
      <c r="CE166" s="79"/>
      <c r="CF166" s="79"/>
      <c r="CG166" s="79"/>
      <c r="CH166" s="80"/>
      <c r="CI166" s="80"/>
      <c r="CJ166" s="79"/>
      <c r="CK166" s="81"/>
      <c r="CL166" s="81"/>
      <c r="CM166" s="82"/>
      <c r="CN166" s="81"/>
      <c r="CO166" s="79"/>
      <c r="CP166" s="120" t="str">
        <f t="shared" si="15"/>
        <v/>
      </c>
      <c r="CQ166" s="120" t="str">
        <f t="shared" si="13"/>
        <v/>
      </c>
      <c r="CR166" s="121" t="str">
        <f t="shared" si="14"/>
        <v/>
      </c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</row>
    <row r="167" spans="3:110" x14ac:dyDescent="0.2">
      <c r="C167" s="171"/>
      <c r="BA167" s="12">
        <v>0</v>
      </c>
      <c r="BB167" s="12">
        <v>0</v>
      </c>
      <c r="BC167" s="12">
        <v>0</v>
      </c>
      <c r="BD167" s="91">
        <v>0</v>
      </c>
      <c r="BE167" s="83"/>
      <c r="BF167" s="83"/>
      <c r="BG167" s="84"/>
      <c r="BH167" s="89"/>
      <c r="BI167" s="77"/>
      <c r="BJ167" s="78"/>
      <c r="BK167" s="77"/>
      <c r="BL167" s="77"/>
      <c r="BM167" s="78"/>
      <c r="BN167" s="77"/>
      <c r="BO167" s="78"/>
      <c r="BP167" s="78"/>
      <c r="BQ167" s="78"/>
      <c r="BR167" s="78"/>
      <c r="BS167" s="77"/>
      <c r="BT167" s="78"/>
      <c r="BU167" s="85"/>
      <c r="BV167" s="83"/>
      <c r="BW167" s="47"/>
      <c r="BX167" s="83"/>
      <c r="BY167" s="83"/>
      <c r="BZ167" s="86"/>
      <c r="CA167" s="87"/>
      <c r="CB167" s="27"/>
      <c r="CC167" s="49">
        <f t="shared" si="12"/>
        <v>0</v>
      </c>
      <c r="CD167" s="79"/>
      <c r="CE167" s="79"/>
      <c r="CF167" s="79"/>
      <c r="CG167" s="79"/>
      <c r="CH167" s="80"/>
      <c r="CI167" s="80"/>
      <c r="CJ167" s="79"/>
      <c r="CK167" s="81"/>
      <c r="CL167" s="81"/>
      <c r="CM167" s="82"/>
      <c r="CN167" s="81"/>
      <c r="CO167" s="79"/>
      <c r="CP167" s="120" t="str">
        <f t="shared" si="15"/>
        <v/>
      </c>
      <c r="CQ167" s="120" t="str">
        <f t="shared" si="13"/>
        <v/>
      </c>
      <c r="CR167" s="121" t="str">
        <f t="shared" si="14"/>
        <v/>
      </c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</row>
    <row r="168" spans="3:110" x14ac:dyDescent="0.2">
      <c r="C168" s="171"/>
      <c r="BA168" s="12">
        <v>0</v>
      </c>
      <c r="BB168" s="12">
        <v>0</v>
      </c>
      <c r="BC168" s="12">
        <v>0</v>
      </c>
      <c r="BD168" s="91">
        <v>0</v>
      </c>
      <c r="BE168" s="83"/>
      <c r="BF168" s="83"/>
      <c r="BG168" s="84"/>
      <c r="BH168" s="89"/>
      <c r="BI168" s="77"/>
      <c r="BJ168" s="78"/>
      <c r="BK168" s="77"/>
      <c r="BL168" s="77"/>
      <c r="BM168" s="78"/>
      <c r="BN168" s="77"/>
      <c r="BO168" s="78"/>
      <c r="BP168" s="78"/>
      <c r="BQ168" s="78"/>
      <c r="BR168" s="78"/>
      <c r="BS168" s="77"/>
      <c r="BT168" s="78"/>
      <c r="BU168" s="85"/>
      <c r="BV168" s="83"/>
      <c r="BW168" s="47"/>
      <c r="BX168" s="83"/>
      <c r="BY168" s="83"/>
      <c r="BZ168" s="86"/>
      <c r="CA168" s="87"/>
      <c r="CB168" s="27"/>
      <c r="CC168" s="49">
        <f t="shared" ref="CC168:CC169" si="16">+R168</f>
        <v>0</v>
      </c>
      <c r="CD168" s="79"/>
      <c r="CE168" s="79"/>
      <c r="CF168" s="79"/>
      <c r="CG168" s="79"/>
      <c r="CH168" s="80"/>
      <c r="CI168" s="80"/>
      <c r="CJ168" s="79"/>
      <c r="CK168" s="81"/>
      <c r="CL168" s="81"/>
      <c r="CM168" s="82"/>
      <c r="CN168" s="81"/>
      <c r="CO168" s="79"/>
      <c r="CP168" s="120" t="str">
        <f t="shared" si="15"/>
        <v/>
      </c>
      <c r="CQ168" s="120" t="str">
        <f t="shared" si="13"/>
        <v/>
      </c>
      <c r="CR168" s="121" t="str">
        <f t="shared" si="14"/>
        <v/>
      </c>
      <c r="CS168" s="90"/>
      <c r="CT168" s="90"/>
      <c r="CU168" s="90"/>
      <c r="CV168" s="90"/>
      <c r="CW168" s="90"/>
      <c r="CX168" s="90"/>
      <c r="CY168" s="90"/>
      <c r="CZ168" s="90"/>
      <c r="DA168" s="90"/>
      <c r="DB168" s="90"/>
      <c r="DC168" s="90"/>
      <c r="DD168" s="90"/>
      <c r="DE168" s="90"/>
      <c r="DF168" s="90"/>
    </row>
    <row r="169" spans="3:110" x14ac:dyDescent="0.2">
      <c r="C169" s="171"/>
      <c r="BA169" s="12">
        <v>0</v>
      </c>
      <c r="BB169" s="12">
        <v>0</v>
      </c>
      <c r="BC169" s="12">
        <v>0</v>
      </c>
      <c r="BD169" s="91">
        <v>0</v>
      </c>
      <c r="BE169" s="83"/>
      <c r="BF169" s="83"/>
      <c r="BG169" s="84"/>
      <c r="BH169" s="89"/>
      <c r="BI169" s="77"/>
      <c r="BJ169" s="78"/>
      <c r="BK169" s="77"/>
      <c r="BL169" s="77"/>
      <c r="BM169" s="78"/>
      <c r="BN169" s="77"/>
      <c r="BO169" s="78"/>
      <c r="BP169" s="78"/>
      <c r="BQ169" s="78"/>
      <c r="BR169" s="78"/>
      <c r="BS169" s="77"/>
      <c r="BT169" s="78"/>
      <c r="BU169" s="85"/>
      <c r="BV169" s="83"/>
      <c r="BW169" s="47"/>
      <c r="BX169" s="83"/>
      <c r="BY169" s="83"/>
      <c r="BZ169" s="86"/>
      <c r="CA169" s="87"/>
      <c r="CB169" s="27"/>
      <c r="CC169" s="49">
        <f t="shared" si="16"/>
        <v>0</v>
      </c>
      <c r="CD169" s="79"/>
      <c r="CE169" s="79"/>
      <c r="CF169" s="79"/>
      <c r="CG169" s="79"/>
      <c r="CH169" s="80"/>
      <c r="CI169" s="80"/>
      <c r="CJ169" s="79"/>
      <c r="CK169" s="81"/>
      <c r="CL169" s="81"/>
      <c r="CM169" s="82"/>
      <c r="CN169" s="81"/>
      <c r="CO169" s="79"/>
      <c r="CP169" s="120" t="str">
        <f t="shared" si="15"/>
        <v/>
      </c>
      <c r="CQ169" s="120" t="str">
        <f t="shared" ref="CQ169" si="17">IF(CP169="","","DT")</f>
        <v/>
      </c>
      <c r="CR169" s="121" t="str">
        <f t="shared" ref="CR169" si="18">IF(CP169="","","DT")</f>
        <v/>
      </c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</row>
    <row r="170" spans="3:110" x14ac:dyDescent="0.2">
      <c r="C170" s="171"/>
    </row>
    <row r="171" spans="3:110" x14ac:dyDescent="0.2">
      <c r="C171" s="171"/>
    </row>
    <row r="172" spans="3:110" x14ac:dyDescent="0.2">
      <c r="C172" s="171"/>
    </row>
    <row r="173" spans="3:110" x14ac:dyDescent="0.2">
      <c r="C173" s="171"/>
    </row>
    <row r="174" spans="3:110" x14ac:dyDescent="0.2">
      <c r="C174" s="171"/>
    </row>
    <row r="175" spans="3:110" x14ac:dyDescent="0.2">
      <c r="C175" s="171"/>
    </row>
    <row r="176" spans="3:110" x14ac:dyDescent="0.2">
      <c r="C176" s="171"/>
    </row>
    <row r="177" spans="3:3" x14ac:dyDescent="0.2">
      <c r="C177" s="171"/>
    </row>
    <row r="178" spans="3:3" x14ac:dyDescent="0.2">
      <c r="C178" s="171"/>
    </row>
    <row r="179" spans="3:3" x14ac:dyDescent="0.2">
      <c r="C179" s="171"/>
    </row>
    <row r="180" spans="3:3" x14ac:dyDescent="0.2">
      <c r="C180" s="171"/>
    </row>
    <row r="181" spans="3:3" x14ac:dyDescent="0.2">
      <c r="C181" s="171"/>
    </row>
    <row r="182" spans="3:3" x14ac:dyDescent="0.2">
      <c r="C182" s="171"/>
    </row>
    <row r="183" spans="3:3" x14ac:dyDescent="0.2">
      <c r="C183" s="171"/>
    </row>
    <row r="184" spans="3:3" x14ac:dyDescent="0.2">
      <c r="C184" s="171"/>
    </row>
    <row r="185" spans="3:3" x14ac:dyDescent="0.2">
      <c r="C185" s="171"/>
    </row>
    <row r="186" spans="3:3" x14ac:dyDescent="0.2">
      <c r="C186" s="171"/>
    </row>
    <row r="187" spans="3:3" x14ac:dyDescent="0.2">
      <c r="C187" s="171"/>
    </row>
    <row r="188" spans="3:3" x14ac:dyDescent="0.2">
      <c r="C188" s="171"/>
    </row>
    <row r="189" spans="3:3" x14ac:dyDescent="0.2">
      <c r="C189" s="171"/>
    </row>
    <row r="190" spans="3:3" x14ac:dyDescent="0.2">
      <c r="C190" s="171"/>
    </row>
    <row r="191" spans="3:3" x14ac:dyDescent="0.2">
      <c r="C191" s="171"/>
    </row>
    <row r="192" spans="3:3" x14ac:dyDescent="0.2">
      <c r="C192" s="171"/>
    </row>
    <row r="193" spans="3:3" x14ac:dyDescent="0.2">
      <c r="C193" s="171"/>
    </row>
    <row r="194" spans="3:3" x14ac:dyDescent="0.2">
      <c r="C194" s="171"/>
    </row>
    <row r="195" spans="3:3" x14ac:dyDescent="0.2">
      <c r="C195" s="171"/>
    </row>
    <row r="196" spans="3:3" x14ac:dyDescent="0.2">
      <c r="C196" s="171"/>
    </row>
    <row r="197" spans="3:3" x14ac:dyDescent="0.2">
      <c r="C197" s="171"/>
    </row>
    <row r="198" spans="3:3" x14ac:dyDescent="0.2">
      <c r="C198" s="171"/>
    </row>
    <row r="199" spans="3:3" x14ac:dyDescent="0.2">
      <c r="C199" s="171"/>
    </row>
    <row r="200" spans="3:3" x14ac:dyDescent="0.2">
      <c r="C200" s="171"/>
    </row>
    <row r="201" spans="3:3" x14ac:dyDescent="0.2">
      <c r="C201" s="171"/>
    </row>
    <row r="202" spans="3:3" x14ac:dyDescent="0.2">
      <c r="C202" s="171"/>
    </row>
    <row r="203" spans="3:3" x14ac:dyDescent="0.2">
      <c r="C203" s="171"/>
    </row>
    <row r="204" spans="3:3" x14ac:dyDescent="0.2">
      <c r="C204" s="171"/>
    </row>
    <row r="205" spans="3:3" x14ac:dyDescent="0.2">
      <c r="C205" s="171"/>
    </row>
    <row r="206" spans="3:3" x14ac:dyDescent="0.2">
      <c r="C206" s="171"/>
    </row>
    <row r="207" spans="3:3" x14ac:dyDescent="0.2">
      <c r="C207" s="171"/>
    </row>
    <row r="208" spans="3:3" x14ac:dyDescent="0.2">
      <c r="C208" s="171"/>
    </row>
    <row r="209" spans="3:3" x14ac:dyDescent="0.2">
      <c r="C209" s="171"/>
    </row>
    <row r="210" spans="3:3" x14ac:dyDescent="0.2">
      <c r="C210" s="171"/>
    </row>
    <row r="211" spans="3:3" x14ac:dyDescent="0.2">
      <c r="C211" s="171"/>
    </row>
    <row r="212" spans="3:3" x14ac:dyDescent="0.2">
      <c r="C212" s="171"/>
    </row>
    <row r="213" spans="3:3" x14ac:dyDescent="0.2">
      <c r="C213" s="171"/>
    </row>
    <row r="214" spans="3:3" x14ac:dyDescent="0.2">
      <c r="C214" s="171"/>
    </row>
    <row r="215" spans="3:3" x14ac:dyDescent="0.2">
      <c r="C215" s="171"/>
    </row>
    <row r="216" spans="3:3" x14ac:dyDescent="0.2">
      <c r="C216" s="171"/>
    </row>
    <row r="217" spans="3:3" x14ac:dyDescent="0.2">
      <c r="C217" s="171"/>
    </row>
    <row r="218" spans="3:3" x14ac:dyDescent="0.2">
      <c r="C218" s="171"/>
    </row>
    <row r="219" spans="3:3" x14ac:dyDescent="0.2">
      <c r="C219" s="171"/>
    </row>
    <row r="220" spans="3:3" x14ac:dyDescent="0.2">
      <c r="C220" s="171"/>
    </row>
    <row r="221" spans="3:3" x14ac:dyDescent="0.2">
      <c r="C221" s="171"/>
    </row>
    <row r="222" spans="3:3" x14ac:dyDescent="0.2">
      <c r="C222" s="171"/>
    </row>
    <row r="223" spans="3:3" x14ac:dyDescent="0.2">
      <c r="C223" s="171"/>
    </row>
    <row r="224" spans="3:3" x14ac:dyDescent="0.2">
      <c r="C224" s="171"/>
    </row>
    <row r="225" spans="3:3" x14ac:dyDescent="0.2">
      <c r="C225" s="171"/>
    </row>
    <row r="226" spans="3:3" x14ac:dyDescent="0.2">
      <c r="C226" s="171"/>
    </row>
    <row r="227" spans="3:3" x14ac:dyDescent="0.2">
      <c r="C227" s="171"/>
    </row>
    <row r="228" spans="3:3" x14ac:dyDescent="0.2">
      <c r="C228" s="171"/>
    </row>
    <row r="229" spans="3:3" x14ac:dyDescent="0.2">
      <c r="C229" s="171"/>
    </row>
    <row r="230" spans="3:3" x14ac:dyDescent="0.2">
      <c r="C230" s="171"/>
    </row>
    <row r="231" spans="3:3" x14ac:dyDescent="0.2">
      <c r="C231" s="171"/>
    </row>
    <row r="232" spans="3:3" x14ac:dyDescent="0.2">
      <c r="C232" s="171"/>
    </row>
    <row r="233" spans="3:3" x14ac:dyDescent="0.2">
      <c r="C233" s="171"/>
    </row>
    <row r="234" spans="3:3" x14ac:dyDescent="0.2">
      <c r="C234" s="171"/>
    </row>
    <row r="235" spans="3:3" x14ac:dyDescent="0.2">
      <c r="C235" s="171"/>
    </row>
    <row r="236" spans="3:3" x14ac:dyDescent="0.2">
      <c r="C236" s="171"/>
    </row>
    <row r="237" spans="3:3" x14ac:dyDescent="0.2">
      <c r="C237" s="171"/>
    </row>
    <row r="238" spans="3:3" x14ac:dyDescent="0.2">
      <c r="C238" s="171"/>
    </row>
    <row r="239" spans="3:3" x14ac:dyDescent="0.2">
      <c r="C239" s="171"/>
    </row>
    <row r="240" spans="3:3" x14ac:dyDescent="0.2">
      <c r="C240" s="171"/>
    </row>
    <row r="241" spans="3:3" x14ac:dyDescent="0.2">
      <c r="C241" s="171"/>
    </row>
    <row r="242" spans="3:3" x14ac:dyDescent="0.2">
      <c r="C242" s="171"/>
    </row>
    <row r="243" spans="3:3" x14ac:dyDescent="0.2">
      <c r="C243" s="171"/>
    </row>
    <row r="244" spans="3:3" x14ac:dyDescent="0.2">
      <c r="C244" s="171"/>
    </row>
    <row r="245" spans="3:3" x14ac:dyDescent="0.2">
      <c r="C245" s="171"/>
    </row>
    <row r="246" spans="3:3" x14ac:dyDescent="0.2">
      <c r="C246" s="171"/>
    </row>
    <row r="247" spans="3:3" x14ac:dyDescent="0.2">
      <c r="C247" s="171"/>
    </row>
    <row r="248" spans="3:3" x14ac:dyDescent="0.2">
      <c r="C248" s="171"/>
    </row>
    <row r="249" spans="3:3" x14ac:dyDescent="0.2">
      <c r="C249" s="171"/>
    </row>
    <row r="250" spans="3:3" x14ac:dyDescent="0.2">
      <c r="C250" s="171"/>
    </row>
    <row r="251" spans="3:3" x14ac:dyDescent="0.2">
      <c r="C251" s="171"/>
    </row>
    <row r="252" spans="3:3" x14ac:dyDescent="0.2">
      <c r="C252" s="171"/>
    </row>
    <row r="253" spans="3:3" x14ac:dyDescent="0.2">
      <c r="C253" s="171"/>
    </row>
    <row r="254" spans="3:3" x14ac:dyDescent="0.2">
      <c r="C254" s="171"/>
    </row>
    <row r="255" spans="3:3" x14ac:dyDescent="0.2">
      <c r="C255" s="171"/>
    </row>
    <row r="256" spans="3:3" x14ac:dyDescent="0.2">
      <c r="C256" s="171"/>
    </row>
    <row r="257" spans="3:3" x14ac:dyDescent="0.2">
      <c r="C257" s="171"/>
    </row>
    <row r="258" spans="3:3" x14ac:dyDescent="0.2">
      <c r="C258" s="171"/>
    </row>
    <row r="259" spans="3:3" x14ac:dyDescent="0.2">
      <c r="C259" s="171"/>
    </row>
    <row r="260" spans="3:3" x14ac:dyDescent="0.2">
      <c r="C260" s="171"/>
    </row>
    <row r="261" spans="3:3" x14ac:dyDescent="0.2">
      <c r="C261" s="171"/>
    </row>
    <row r="262" spans="3:3" x14ac:dyDescent="0.2">
      <c r="C262" s="171"/>
    </row>
    <row r="263" spans="3:3" x14ac:dyDescent="0.2">
      <c r="C263" s="171"/>
    </row>
    <row r="264" spans="3:3" x14ac:dyDescent="0.2">
      <c r="C264" s="171"/>
    </row>
    <row r="265" spans="3:3" x14ac:dyDescent="0.2">
      <c r="C265" s="171"/>
    </row>
    <row r="266" spans="3:3" x14ac:dyDescent="0.2">
      <c r="C266" s="171"/>
    </row>
    <row r="267" spans="3:3" x14ac:dyDescent="0.2">
      <c r="C267" s="171"/>
    </row>
    <row r="268" spans="3:3" x14ac:dyDescent="0.2">
      <c r="C268" s="171"/>
    </row>
    <row r="269" spans="3:3" x14ac:dyDescent="0.2">
      <c r="C269" s="171"/>
    </row>
    <row r="270" spans="3:3" x14ac:dyDescent="0.2">
      <c r="C270" s="171"/>
    </row>
    <row r="271" spans="3:3" x14ac:dyDescent="0.2">
      <c r="C271" s="171"/>
    </row>
    <row r="272" spans="3:3" x14ac:dyDescent="0.2">
      <c r="C272" s="171"/>
    </row>
    <row r="273" spans="3:3" x14ac:dyDescent="0.2">
      <c r="C273" s="171"/>
    </row>
    <row r="274" spans="3:3" x14ac:dyDescent="0.2">
      <c r="C274" s="171"/>
    </row>
    <row r="275" spans="3:3" x14ac:dyDescent="0.2">
      <c r="C275" s="171"/>
    </row>
    <row r="276" spans="3:3" x14ac:dyDescent="0.2">
      <c r="C276" s="171"/>
    </row>
    <row r="277" spans="3:3" x14ac:dyDescent="0.2">
      <c r="C277" s="171"/>
    </row>
    <row r="278" spans="3:3" x14ac:dyDescent="0.2">
      <c r="C278" s="171"/>
    </row>
    <row r="279" spans="3:3" x14ac:dyDescent="0.2">
      <c r="C279" s="171"/>
    </row>
    <row r="280" spans="3:3" x14ac:dyDescent="0.2">
      <c r="C280" s="171"/>
    </row>
    <row r="281" spans="3:3" x14ac:dyDescent="0.2">
      <c r="C281" s="171"/>
    </row>
    <row r="282" spans="3:3" x14ac:dyDescent="0.2">
      <c r="C282" s="171"/>
    </row>
    <row r="283" spans="3:3" x14ac:dyDescent="0.2">
      <c r="C283" s="171"/>
    </row>
    <row r="284" spans="3:3" x14ac:dyDescent="0.2">
      <c r="C284" s="171"/>
    </row>
    <row r="285" spans="3:3" x14ac:dyDescent="0.2">
      <c r="C285" s="171"/>
    </row>
    <row r="286" spans="3:3" x14ac:dyDescent="0.2">
      <c r="C286" s="171"/>
    </row>
    <row r="287" spans="3:3" x14ac:dyDescent="0.2">
      <c r="C287" s="171"/>
    </row>
    <row r="288" spans="3:3" x14ac:dyDescent="0.2">
      <c r="C288" s="171"/>
    </row>
    <row r="289" spans="3:3" x14ac:dyDescent="0.2">
      <c r="C289" s="171"/>
    </row>
    <row r="290" spans="3:3" x14ac:dyDescent="0.2">
      <c r="C290" s="171"/>
    </row>
    <row r="291" spans="3:3" x14ac:dyDescent="0.2">
      <c r="C291" s="171"/>
    </row>
    <row r="292" spans="3:3" x14ac:dyDescent="0.2">
      <c r="C292" s="171"/>
    </row>
    <row r="293" spans="3:3" x14ac:dyDescent="0.2">
      <c r="C293" s="171"/>
    </row>
    <row r="294" spans="3:3" x14ac:dyDescent="0.2">
      <c r="C294" s="171"/>
    </row>
    <row r="295" spans="3:3" x14ac:dyDescent="0.2">
      <c r="C295" s="171"/>
    </row>
    <row r="296" spans="3:3" x14ac:dyDescent="0.2">
      <c r="C296" s="171"/>
    </row>
    <row r="297" spans="3:3" x14ac:dyDescent="0.2">
      <c r="C297" s="171"/>
    </row>
    <row r="298" spans="3:3" x14ac:dyDescent="0.2">
      <c r="C298" s="171"/>
    </row>
    <row r="299" spans="3:3" x14ac:dyDescent="0.2">
      <c r="C299" s="171"/>
    </row>
    <row r="300" spans="3:3" x14ac:dyDescent="0.2">
      <c r="C300" s="171"/>
    </row>
    <row r="301" spans="3:3" x14ac:dyDescent="0.2">
      <c r="C301" s="171"/>
    </row>
    <row r="302" spans="3:3" x14ac:dyDescent="0.2">
      <c r="C302" s="171"/>
    </row>
    <row r="303" spans="3:3" x14ac:dyDescent="0.2">
      <c r="C303" s="171"/>
    </row>
    <row r="304" spans="3:3" x14ac:dyDescent="0.2">
      <c r="C304" s="171"/>
    </row>
    <row r="305" spans="3:3" x14ac:dyDescent="0.2">
      <c r="C305" s="171"/>
    </row>
    <row r="306" spans="3:3" x14ac:dyDescent="0.2">
      <c r="C306" s="171"/>
    </row>
    <row r="307" spans="3:3" x14ac:dyDescent="0.2">
      <c r="C307" s="171"/>
    </row>
    <row r="308" spans="3:3" x14ac:dyDescent="0.2">
      <c r="C308" s="171"/>
    </row>
    <row r="309" spans="3:3" x14ac:dyDescent="0.2">
      <c r="C309" s="171"/>
    </row>
    <row r="310" spans="3:3" x14ac:dyDescent="0.2">
      <c r="C310" s="171"/>
    </row>
    <row r="311" spans="3:3" x14ac:dyDescent="0.2">
      <c r="C311" s="171"/>
    </row>
    <row r="312" spans="3:3" x14ac:dyDescent="0.2">
      <c r="C312" s="171"/>
    </row>
    <row r="313" spans="3:3" x14ac:dyDescent="0.2">
      <c r="C313" s="171"/>
    </row>
    <row r="314" spans="3:3" x14ac:dyDescent="0.2">
      <c r="C314" s="171"/>
    </row>
    <row r="315" spans="3:3" x14ac:dyDescent="0.2">
      <c r="C315" s="171"/>
    </row>
    <row r="316" spans="3:3" x14ac:dyDescent="0.2">
      <c r="C316" s="171"/>
    </row>
    <row r="317" spans="3:3" x14ac:dyDescent="0.2">
      <c r="C317" s="171"/>
    </row>
    <row r="318" spans="3:3" x14ac:dyDescent="0.2">
      <c r="C318" s="171"/>
    </row>
    <row r="319" spans="3:3" x14ac:dyDescent="0.2">
      <c r="C319" s="171"/>
    </row>
    <row r="320" spans="3:3" x14ac:dyDescent="0.2">
      <c r="C320" s="171"/>
    </row>
    <row r="321" spans="3:3" x14ac:dyDescent="0.2">
      <c r="C321" s="171"/>
    </row>
    <row r="322" spans="3:3" x14ac:dyDescent="0.2">
      <c r="C322" s="171"/>
    </row>
    <row r="323" spans="3:3" x14ac:dyDescent="0.2">
      <c r="C323" s="171"/>
    </row>
    <row r="324" spans="3:3" x14ac:dyDescent="0.2">
      <c r="C324" s="171"/>
    </row>
    <row r="325" spans="3:3" x14ac:dyDescent="0.2">
      <c r="C325" s="171"/>
    </row>
    <row r="326" spans="3:3" x14ac:dyDescent="0.2">
      <c r="C326" s="171"/>
    </row>
    <row r="327" spans="3:3" x14ac:dyDescent="0.2">
      <c r="C327" s="171"/>
    </row>
    <row r="328" spans="3:3" x14ac:dyDescent="0.2">
      <c r="C328" s="171"/>
    </row>
    <row r="329" spans="3:3" x14ac:dyDescent="0.2">
      <c r="C329" s="171"/>
    </row>
    <row r="330" spans="3:3" x14ac:dyDescent="0.2">
      <c r="C330" s="171"/>
    </row>
    <row r="331" spans="3:3" x14ac:dyDescent="0.2">
      <c r="C331" s="171"/>
    </row>
    <row r="332" spans="3:3" x14ac:dyDescent="0.2">
      <c r="C332" s="171"/>
    </row>
    <row r="333" spans="3:3" x14ac:dyDescent="0.2">
      <c r="C333" s="171"/>
    </row>
    <row r="334" spans="3:3" x14ac:dyDescent="0.2">
      <c r="C334" s="171"/>
    </row>
    <row r="335" spans="3:3" x14ac:dyDescent="0.2">
      <c r="C335" s="171"/>
    </row>
    <row r="336" spans="3:3" x14ac:dyDescent="0.2">
      <c r="C336" s="171"/>
    </row>
    <row r="337" spans="3:3" x14ac:dyDescent="0.2">
      <c r="C337" s="171"/>
    </row>
    <row r="338" spans="3:3" x14ac:dyDescent="0.2">
      <c r="C338" s="171"/>
    </row>
    <row r="339" spans="3:3" x14ac:dyDescent="0.2">
      <c r="C339" s="171"/>
    </row>
    <row r="340" spans="3:3" x14ac:dyDescent="0.2">
      <c r="C340" s="171"/>
    </row>
    <row r="341" spans="3:3" x14ac:dyDescent="0.2">
      <c r="C341" s="171"/>
    </row>
    <row r="342" spans="3:3" x14ac:dyDescent="0.2">
      <c r="C342" s="171"/>
    </row>
    <row r="343" spans="3:3" x14ac:dyDescent="0.2">
      <c r="C343" s="171"/>
    </row>
    <row r="344" spans="3:3" x14ac:dyDescent="0.2">
      <c r="C344" s="171"/>
    </row>
    <row r="345" spans="3:3" x14ac:dyDescent="0.2">
      <c r="C345" s="171"/>
    </row>
    <row r="346" spans="3:3" x14ac:dyDescent="0.2">
      <c r="C346" s="171"/>
    </row>
    <row r="347" spans="3:3" x14ac:dyDescent="0.2">
      <c r="C347" s="171"/>
    </row>
    <row r="348" spans="3:3" x14ac:dyDescent="0.2">
      <c r="C348" s="171"/>
    </row>
    <row r="349" spans="3:3" x14ac:dyDescent="0.2">
      <c r="C349" s="171"/>
    </row>
    <row r="350" spans="3:3" x14ac:dyDescent="0.2">
      <c r="C350" s="171"/>
    </row>
    <row r="351" spans="3:3" x14ac:dyDescent="0.2">
      <c r="C351" s="171"/>
    </row>
    <row r="352" spans="3:3" x14ac:dyDescent="0.2">
      <c r="C352" s="171"/>
    </row>
    <row r="353" spans="3:3" x14ac:dyDescent="0.2">
      <c r="C353" s="171"/>
    </row>
    <row r="354" spans="3:3" x14ac:dyDescent="0.2">
      <c r="C354" s="171"/>
    </row>
    <row r="355" spans="3:3" x14ac:dyDescent="0.2">
      <c r="C355" s="171"/>
    </row>
    <row r="356" spans="3:3" x14ac:dyDescent="0.2">
      <c r="C356" s="171"/>
    </row>
    <row r="357" spans="3:3" x14ac:dyDescent="0.2">
      <c r="C357" s="171"/>
    </row>
    <row r="358" spans="3:3" x14ac:dyDescent="0.2">
      <c r="C358" s="171"/>
    </row>
    <row r="359" spans="3:3" x14ac:dyDescent="0.2">
      <c r="C359" s="171"/>
    </row>
    <row r="360" spans="3:3" x14ac:dyDescent="0.2">
      <c r="C360" s="171"/>
    </row>
    <row r="361" spans="3:3" x14ac:dyDescent="0.2">
      <c r="C361" s="171"/>
    </row>
    <row r="362" spans="3:3" x14ac:dyDescent="0.2">
      <c r="C362" s="171"/>
    </row>
    <row r="363" spans="3:3" x14ac:dyDescent="0.2">
      <c r="C363" s="171"/>
    </row>
    <row r="364" spans="3:3" x14ac:dyDescent="0.2">
      <c r="C364" s="171"/>
    </row>
    <row r="365" spans="3:3" x14ac:dyDescent="0.2">
      <c r="C365" s="171"/>
    </row>
    <row r="366" spans="3:3" x14ac:dyDescent="0.2">
      <c r="C366" s="171"/>
    </row>
    <row r="367" spans="3:3" x14ac:dyDescent="0.2">
      <c r="C367" s="171"/>
    </row>
    <row r="368" spans="3:3" x14ac:dyDescent="0.2">
      <c r="C368" s="171"/>
    </row>
    <row r="369" spans="3:3" x14ac:dyDescent="0.2">
      <c r="C369" s="171"/>
    </row>
    <row r="370" spans="3:3" x14ac:dyDescent="0.2">
      <c r="C370" s="171"/>
    </row>
    <row r="371" spans="3:3" x14ac:dyDescent="0.2">
      <c r="C371" s="171"/>
    </row>
    <row r="372" spans="3:3" x14ac:dyDescent="0.2">
      <c r="C372" s="171"/>
    </row>
    <row r="373" spans="3:3" x14ac:dyDescent="0.2">
      <c r="C373" s="171"/>
    </row>
    <row r="374" spans="3:3" x14ac:dyDescent="0.2">
      <c r="C374" s="171"/>
    </row>
    <row r="375" spans="3:3" x14ac:dyDescent="0.2">
      <c r="C375" s="171"/>
    </row>
    <row r="376" spans="3:3" x14ac:dyDescent="0.2">
      <c r="C376" s="171"/>
    </row>
    <row r="377" spans="3:3" x14ac:dyDescent="0.2">
      <c r="C377" s="171"/>
    </row>
    <row r="378" spans="3:3" x14ac:dyDescent="0.2">
      <c r="C378" s="171"/>
    </row>
    <row r="379" spans="3:3" x14ac:dyDescent="0.2">
      <c r="C379" s="171"/>
    </row>
    <row r="380" spans="3:3" x14ac:dyDescent="0.2">
      <c r="C380" s="171"/>
    </row>
    <row r="381" spans="3:3" x14ac:dyDescent="0.2">
      <c r="C381" s="171"/>
    </row>
    <row r="382" spans="3:3" x14ac:dyDescent="0.2">
      <c r="C382" s="171"/>
    </row>
    <row r="383" spans="3:3" x14ac:dyDescent="0.2">
      <c r="C383" s="171"/>
    </row>
    <row r="384" spans="3:3" x14ac:dyDescent="0.2">
      <c r="C384" s="171"/>
    </row>
    <row r="385" spans="3:3" x14ac:dyDescent="0.2">
      <c r="C385" s="171"/>
    </row>
    <row r="386" spans="3:3" x14ac:dyDescent="0.2">
      <c r="C386" s="171"/>
    </row>
    <row r="387" spans="3:3" x14ac:dyDescent="0.2">
      <c r="C387" s="171"/>
    </row>
    <row r="388" spans="3:3" x14ac:dyDescent="0.2">
      <c r="C388" s="171"/>
    </row>
    <row r="389" spans="3:3" x14ac:dyDescent="0.2">
      <c r="C389" s="171"/>
    </row>
    <row r="390" spans="3:3" x14ac:dyDescent="0.2">
      <c r="C390" s="171"/>
    </row>
    <row r="391" spans="3:3" x14ac:dyDescent="0.2">
      <c r="C391" s="171"/>
    </row>
    <row r="392" spans="3:3" x14ac:dyDescent="0.2">
      <c r="C392" s="171"/>
    </row>
    <row r="393" spans="3:3" x14ac:dyDescent="0.2">
      <c r="C393" s="171"/>
    </row>
    <row r="394" spans="3:3" x14ac:dyDescent="0.2">
      <c r="C394" s="171"/>
    </row>
    <row r="395" spans="3:3" x14ac:dyDescent="0.2">
      <c r="C395" s="171"/>
    </row>
    <row r="396" spans="3:3" x14ac:dyDescent="0.2">
      <c r="C396" s="171"/>
    </row>
    <row r="397" spans="3:3" x14ac:dyDescent="0.2">
      <c r="C397" s="171"/>
    </row>
    <row r="398" spans="3:3" x14ac:dyDescent="0.2">
      <c r="C398" s="171"/>
    </row>
    <row r="399" spans="3:3" x14ac:dyDescent="0.2">
      <c r="C399" s="171"/>
    </row>
    <row r="400" spans="3:3" x14ac:dyDescent="0.2">
      <c r="C400" s="171"/>
    </row>
    <row r="401" spans="3:3" x14ac:dyDescent="0.2">
      <c r="C401" s="171"/>
    </row>
    <row r="402" spans="3:3" x14ac:dyDescent="0.2">
      <c r="C402" s="171"/>
    </row>
    <row r="403" spans="3:3" x14ac:dyDescent="0.2">
      <c r="C403" s="171"/>
    </row>
    <row r="404" spans="3:3" x14ac:dyDescent="0.2">
      <c r="C404" s="171"/>
    </row>
    <row r="405" spans="3:3" x14ac:dyDescent="0.2">
      <c r="C405" s="171"/>
    </row>
    <row r="406" spans="3:3" x14ac:dyDescent="0.2">
      <c r="C406" s="171"/>
    </row>
    <row r="407" spans="3:3" x14ac:dyDescent="0.2">
      <c r="C407" s="171"/>
    </row>
    <row r="408" spans="3:3" x14ac:dyDescent="0.2">
      <c r="C408" s="171"/>
    </row>
    <row r="409" spans="3:3" x14ac:dyDescent="0.2">
      <c r="C409" s="171"/>
    </row>
    <row r="410" spans="3:3" x14ac:dyDescent="0.2">
      <c r="C410" s="171"/>
    </row>
    <row r="411" spans="3:3" x14ac:dyDescent="0.2">
      <c r="C411" s="171"/>
    </row>
    <row r="412" spans="3:3" x14ac:dyDescent="0.2">
      <c r="C412" s="171"/>
    </row>
    <row r="413" spans="3:3" x14ac:dyDescent="0.2">
      <c r="C413" s="171"/>
    </row>
    <row r="414" spans="3:3" x14ac:dyDescent="0.2">
      <c r="C414" s="171"/>
    </row>
    <row r="415" spans="3:3" x14ac:dyDescent="0.2">
      <c r="C415" s="171"/>
    </row>
    <row r="416" spans="3:3" x14ac:dyDescent="0.2">
      <c r="C416" s="171"/>
    </row>
    <row r="417" spans="3:3" x14ac:dyDescent="0.2">
      <c r="C417" s="171"/>
    </row>
    <row r="418" spans="3:3" x14ac:dyDescent="0.2">
      <c r="C418" s="171"/>
    </row>
    <row r="419" spans="3:3" x14ac:dyDescent="0.2">
      <c r="C419" s="171"/>
    </row>
    <row r="420" spans="3:3" x14ac:dyDescent="0.2">
      <c r="C420" s="171"/>
    </row>
    <row r="421" spans="3:3" x14ac:dyDescent="0.2">
      <c r="C421" s="171"/>
    </row>
    <row r="422" spans="3:3" x14ac:dyDescent="0.2">
      <c r="C422" s="171"/>
    </row>
    <row r="423" spans="3:3" x14ac:dyDescent="0.2">
      <c r="C423" s="171"/>
    </row>
    <row r="424" spans="3:3" x14ac:dyDescent="0.2">
      <c r="C424" s="171"/>
    </row>
    <row r="425" spans="3:3" x14ac:dyDescent="0.2">
      <c r="C425" s="171"/>
    </row>
    <row r="426" spans="3:3" x14ac:dyDescent="0.2">
      <c r="C426" s="171"/>
    </row>
    <row r="427" spans="3:3" x14ac:dyDescent="0.2">
      <c r="C427" s="171"/>
    </row>
    <row r="428" spans="3:3" x14ac:dyDescent="0.2">
      <c r="C428" s="171"/>
    </row>
    <row r="429" spans="3:3" x14ac:dyDescent="0.2">
      <c r="C429" s="171"/>
    </row>
    <row r="430" spans="3:3" x14ac:dyDescent="0.2">
      <c r="C430" s="171"/>
    </row>
    <row r="431" spans="3:3" x14ac:dyDescent="0.2">
      <c r="C431" s="171"/>
    </row>
    <row r="432" spans="3:3" x14ac:dyDescent="0.2">
      <c r="C432" s="171"/>
    </row>
    <row r="433" spans="3:3" x14ac:dyDescent="0.2">
      <c r="C433" s="171"/>
    </row>
    <row r="434" spans="3:3" x14ac:dyDescent="0.2">
      <c r="C434" s="171"/>
    </row>
    <row r="435" spans="3:3" x14ac:dyDescent="0.2">
      <c r="C435" s="171"/>
    </row>
    <row r="436" spans="3:3" x14ac:dyDescent="0.2">
      <c r="C436" s="171"/>
    </row>
    <row r="437" spans="3:3" x14ac:dyDescent="0.2">
      <c r="C437" s="171"/>
    </row>
    <row r="438" spans="3:3" x14ac:dyDescent="0.2">
      <c r="C438" s="171"/>
    </row>
    <row r="439" spans="3:3" x14ac:dyDescent="0.2">
      <c r="C439" s="171"/>
    </row>
    <row r="440" spans="3:3" x14ac:dyDescent="0.2">
      <c r="C440" s="171"/>
    </row>
    <row r="441" spans="3:3" x14ac:dyDescent="0.2">
      <c r="C441" s="171"/>
    </row>
    <row r="442" spans="3:3" x14ac:dyDescent="0.2">
      <c r="C442" s="171"/>
    </row>
    <row r="443" spans="3:3" x14ac:dyDescent="0.2">
      <c r="C443" s="171"/>
    </row>
    <row r="444" spans="3:3" x14ac:dyDescent="0.2">
      <c r="C444" s="171"/>
    </row>
    <row r="445" spans="3:3" x14ac:dyDescent="0.2">
      <c r="C445" s="171"/>
    </row>
    <row r="446" spans="3:3" x14ac:dyDescent="0.2">
      <c r="C446" s="171"/>
    </row>
    <row r="447" spans="3:3" x14ac:dyDescent="0.2">
      <c r="C447" s="171"/>
    </row>
    <row r="448" spans="3:3" x14ac:dyDescent="0.2">
      <c r="C448" s="171"/>
    </row>
    <row r="449" spans="3:3" x14ac:dyDescent="0.2">
      <c r="C449" s="171"/>
    </row>
    <row r="450" spans="3:3" x14ac:dyDescent="0.2">
      <c r="C450" s="171"/>
    </row>
    <row r="451" spans="3:3" x14ac:dyDescent="0.2">
      <c r="C451" s="171"/>
    </row>
    <row r="452" spans="3:3" x14ac:dyDescent="0.2">
      <c r="C452" s="171"/>
    </row>
    <row r="453" spans="3:3" x14ac:dyDescent="0.2">
      <c r="C453" s="171"/>
    </row>
    <row r="454" spans="3:3" x14ac:dyDescent="0.2">
      <c r="C454" s="171"/>
    </row>
    <row r="455" spans="3:3" x14ac:dyDescent="0.2">
      <c r="C455" s="171"/>
    </row>
    <row r="456" spans="3:3" x14ac:dyDescent="0.2">
      <c r="C456" s="171"/>
    </row>
    <row r="457" spans="3:3" x14ac:dyDescent="0.2">
      <c r="C457" s="171"/>
    </row>
    <row r="458" spans="3:3" x14ac:dyDescent="0.2">
      <c r="C458" s="171"/>
    </row>
    <row r="459" spans="3:3" x14ac:dyDescent="0.2">
      <c r="C459" s="171"/>
    </row>
    <row r="460" spans="3:3" x14ac:dyDescent="0.2">
      <c r="C460" s="171"/>
    </row>
    <row r="461" spans="3:3" x14ac:dyDescent="0.2">
      <c r="C461" s="171"/>
    </row>
    <row r="462" spans="3:3" x14ac:dyDescent="0.2">
      <c r="C462" s="171"/>
    </row>
    <row r="463" spans="3:3" x14ac:dyDescent="0.2">
      <c r="C463" s="171"/>
    </row>
    <row r="464" spans="3:3" x14ac:dyDescent="0.2">
      <c r="C464" s="171"/>
    </row>
    <row r="465" spans="3:3" x14ac:dyDescent="0.2">
      <c r="C465" s="171"/>
    </row>
    <row r="466" spans="3:3" x14ac:dyDescent="0.2">
      <c r="C466" s="171"/>
    </row>
    <row r="467" spans="3:3" x14ac:dyDescent="0.2">
      <c r="C467" s="171"/>
    </row>
    <row r="468" spans="3:3" x14ac:dyDescent="0.2">
      <c r="C468" s="171"/>
    </row>
    <row r="469" spans="3:3" x14ac:dyDescent="0.2">
      <c r="C469" s="171"/>
    </row>
    <row r="470" spans="3:3" x14ac:dyDescent="0.2">
      <c r="C470" s="171"/>
    </row>
    <row r="471" spans="3:3" x14ac:dyDescent="0.2">
      <c r="C471" s="171"/>
    </row>
    <row r="472" spans="3:3" x14ac:dyDescent="0.2">
      <c r="C472" s="171"/>
    </row>
    <row r="473" spans="3:3" x14ac:dyDescent="0.2">
      <c r="C473" s="171"/>
    </row>
    <row r="474" spans="3:3" x14ac:dyDescent="0.2">
      <c r="C474" s="171"/>
    </row>
    <row r="475" spans="3:3" x14ac:dyDescent="0.2">
      <c r="C475" s="171"/>
    </row>
    <row r="476" spans="3:3" x14ac:dyDescent="0.2">
      <c r="C476" s="171"/>
    </row>
    <row r="477" spans="3:3" x14ac:dyDescent="0.2">
      <c r="C477" s="171"/>
    </row>
    <row r="478" spans="3:3" x14ac:dyDescent="0.2">
      <c r="C478" s="171"/>
    </row>
    <row r="479" spans="3:3" x14ac:dyDescent="0.2">
      <c r="C479" s="171"/>
    </row>
    <row r="480" spans="3:3" x14ac:dyDescent="0.2">
      <c r="C480" s="171"/>
    </row>
    <row r="481" spans="3:3" x14ac:dyDescent="0.2">
      <c r="C481" s="171"/>
    </row>
    <row r="482" spans="3:3" x14ac:dyDescent="0.2">
      <c r="C482" s="171"/>
    </row>
    <row r="483" spans="3:3" x14ac:dyDescent="0.2">
      <c r="C483" s="171"/>
    </row>
    <row r="484" spans="3:3" x14ac:dyDescent="0.2">
      <c r="C484" s="171"/>
    </row>
    <row r="485" spans="3:3" x14ac:dyDescent="0.2">
      <c r="C485" s="171"/>
    </row>
    <row r="486" spans="3:3" x14ac:dyDescent="0.2">
      <c r="C486" s="171"/>
    </row>
    <row r="487" spans="3:3" x14ac:dyDescent="0.2">
      <c r="C487" s="171"/>
    </row>
    <row r="488" spans="3:3" x14ac:dyDescent="0.2">
      <c r="C488" s="171"/>
    </row>
    <row r="489" spans="3:3" x14ac:dyDescent="0.2">
      <c r="C489" s="171"/>
    </row>
    <row r="490" spans="3:3" x14ac:dyDescent="0.2">
      <c r="C490" s="171"/>
    </row>
    <row r="491" spans="3:3" x14ac:dyDescent="0.2">
      <c r="C491" s="171"/>
    </row>
    <row r="492" spans="3:3" x14ac:dyDescent="0.2">
      <c r="C492" s="171"/>
    </row>
    <row r="493" spans="3:3" x14ac:dyDescent="0.2">
      <c r="C493" s="171"/>
    </row>
    <row r="494" spans="3:3" x14ac:dyDescent="0.2">
      <c r="C494" s="171"/>
    </row>
    <row r="495" spans="3:3" x14ac:dyDescent="0.2">
      <c r="C495" s="171"/>
    </row>
    <row r="496" spans="3:3" x14ac:dyDescent="0.2">
      <c r="C496" s="171"/>
    </row>
    <row r="497" spans="3:3" x14ac:dyDescent="0.2">
      <c r="C497" s="171"/>
    </row>
    <row r="498" spans="3:3" x14ac:dyDescent="0.2">
      <c r="C498" s="171"/>
    </row>
    <row r="499" spans="3:3" x14ac:dyDescent="0.2">
      <c r="C499" s="171"/>
    </row>
    <row r="500" spans="3:3" x14ac:dyDescent="0.2">
      <c r="C500" s="171"/>
    </row>
    <row r="501" spans="3:3" x14ac:dyDescent="0.2">
      <c r="C501" s="171"/>
    </row>
    <row r="502" spans="3:3" x14ac:dyDescent="0.2">
      <c r="C502" s="171"/>
    </row>
    <row r="503" spans="3:3" x14ac:dyDescent="0.2">
      <c r="C503" s="171"/>
    </row>
    <row r="504" spans="3:3" x14ac:dyDescent="0.2">
      <c r="C504" s="171"/>
    </row>
    <row r="505" spans="3:3" x14ac:dyDescent="0.2">
      <c r="C505" s="171"/>
    </row>
    <row r="506" spans="3:3" x14ac:dyDescent="0.2">
      <c r="C506" s="171"/>
    </row>
    <row r="507" spans="3:3" x14ac:dyDescent="0.2">
      <c r="C507" s="171"/>
    </row>
    <row r="508" spans="3:3" x14ac:dyDescent="0.2">
      <c r="C508" s="171"/>
    </row>
    <row r="509" spans="3:3" x14ac:dyDescent="0.2">
      <c r="C509" s="171"/>
    </row>
    <row r="510" spans="3:3" x14ac:dyDescent="0.2">
      <c r="C510" s="171"/>
    </row>
    <row r="511" spans="3:3" x14ac:dyDescent="0.2">
      <c r="C511" s="171"/>
    </row>
    <row r="512" spans="3:3" x14ac:dyDescent="0.2">
      <c r="C512" s="171"/>
    </row>
    <row r="513" spans="3:3" x14ac:dyDescent="0.2">
      <c r="C513" s="171"/>
    </row>
    <row r="514" spans="3:3" x14ac:dyDescent="0.2">
      <c r="C514" s="171"/>
    </row>
    <row r="515" spans="3:3" x14ac:dyDescent="0.2">
      <c r="C515" s="171"/>
    </row>
    <row r="516" spans="3:3" x14ac:dyDescent="0.2">
      <c r="C516" s="171"/>
    </row>
    <row r="517" spans="3:3" x14ac:dyDescent="0.2">
      <c r="C517" s="171"/>
    </row>
    <row r="518" spans="3:3" x14ac:dyDescent="0.2">
      <c r="C518" s="171"/>
    </row>
    <row r="519" spans="3:3" x14ac:dyDescent="0.2">
      <c r="C519" s="171"/>
    </row>
    <row r="520" spans="3:3" x14ac:dyDescent="0.2">
      <c r="C520" s="171"/>
    </row>
    <row r="521" spans="3:3" x14ac:dyDescent="0.2">
      <c r="C521" s="171"/>
    </row>
    <row r="522" spans="3:3" x14ac:dyDescent="0.2">
      <c r="C522" s="171"/>
    </row>
    <row r="523" spans="3:3" x14ac:dyDescent="0.2">
      <c r="C523" s="171"/>
    </row>
    <row r="524" spans="3:3" x14ac:dyDescent="0.2">
      <c r="C524" s="171"/>
    </row>
    <row r="525" spans="3:3" x14ac:dyDescent="0.2">
      <c r="C525" s="171"/>
    </row>
    <row r="526" spans="3:3" x14ac:dyDescent="0.2">
      <c r="C526" s="171"/>
    </row>
    <row r="527" spans="3:3" x14ac:dyDescent="0.2">
      <c r="C527" s="171"/>
    </row>
    <row r="528" spans="3:3" x14ac:dyDescent="0.2">
      <c r="C528" s="171"/>
    </row>
    <row r="529" spans="3:3" x14ac:dyDescent="0.2">
      <c r="C529" s="171"/>
    </row>
    <row r="530" spans="3:3" x14ac:dyDescent="0.2">
      <c r="C530" s="171"/>
    </row>
    <row r="531" spans="3:3" x14ac:dyDescent="0.2">
      <c r="C531" s="171"/>
    </row>
    <row r="532" spans="3:3" x14ac:dyDescent="0.2">
      <c r="C532" s="171"/>
    </row>
    <row r="533" spans="3:3" x14ac:dyDescent="0.2">
      <c r="C533" s="171"/>
    </row>
    <row r="534" spans="3:3" x14ac:dyDescent="0.2">
      <c r="C534" s="171"/>
    </row>
    <row r="535" spans="3:3" x14ac:dyDescent="0.2">
      <c r="C535" s="171"/>
    </row>
    <row r="536" spans="3:3" x14ac:dyDescent="0.2">
      <c r="C536" s="171"/>
    </row>
    <row r="537" spans="3:3" x14ac:dyDescent="0.2">
      <c r="C537" s="171"/>
    </row>
    <row r="538" spans="3:3" x14ac:dyDescent="0.2">
      <c r="C538" s="171"/>
    </row>
    <row r="539" spans="3:3" x14ac:dyDescent="0.2">
      <c r="C539" s="171"/>
    </row>
    <row r="540" spans="3:3" x14ac:dyDescent="0.2">
      <c r="C540" s="171"/>
    </row>
    <row r="541" spans="3:3" x14ac:dyDescent="0.2">
      <c r="C541" s="171"/>
    </row>
    <row r="542" spans="3:3" x14ac:dyDescent="0.2">
      <c r="C542" s="171"/>
    </row>
    <row r="543" spans="3:3" x14ac:dyDescent="0.2">
      <c r="C543" s="171"/>
    </row>
    <row r="544" spans="3:3" x14ac:dyDescent="0.2">
      <c r="C544" s="171"/>
    </row>
    <row r="545" spans="3:3" x14ac:dyDescent="0.2">
      <c r="C545" s="171"/>
    </row>
    <row r="546" spans="3:3" x14ac:dyDescent="0.2">
      <c r="C546" s="171"/>
    </row>
    <row r="547" spans="3:3" x14ac:dyDescent="0.2">
      <c r="C547" s="171"/>
    </row>
    <row r="548" spans="3:3" x14ac:dyDescent="0.2">
      <c r="C548" s="171"/>
    </row>
    <row r="549" spans="3:3" x14ac:dyDescent="0.2">
      <c r="C549" s="171"/>
    </row>
    <row r="550" spans="3:3" x14ac:dyDescent="0.2">
      <c r="C550" s="171"/>
    </row>
    <row r="551" spans="3:3" x14ac:dyDescent="0.2">
      <c r="C551" s="171"/>
    </row>
    <row r="552" spans="3:3" x14ac:dyDescent="0.2">
      <c r="C552" s="171"/>
    </row>
    <row r="553" spans="3:3" x14ac:dyDescent="0.2">
      <c r="C553" s="171"/>
    </row>
    <row r="554" spans="3:3" x14ac:dyDescent="0.2">
      <c r="C554" s="171"/>
    </row>
    <row r="555" spans="3:3" x14ac:dyDescent="0.2">
      <c r="C555" s="171"/>
    </row>
    <row r="556" spans="3:3" x14ac:dyDescent="0.2">
      <c r="C556" s="171"/>
    </row>
    <row r="557" spans="3:3" x14ac:dyDescent="0.2">
      <c r="C557" s="171"/>
    </row>
    <row r="558" spans="3:3" x14ac:dyDescent="0.2">
      <c r="C558" s="171"/>
    </row>
    <row r="559" spans="3:3" x14ac:dyDescent="0.2">
      <c r="C559" s="171"/>
    </row>
    <row r="560" spans="3:3" x14ac:dyDescent="0.2">
      <c r="C560" s="171"/>
    </row>
    <row r="561" spans="3:3" x14ac:dyDescent="0.2">
      <c r="C561" s="171"/>
    </row>
    <row r="562" spans="3:3" x14ac:dyDescent="0.2">
      <c r="C562" s="171"/>
    </row>
    <row r="563" spans="3:3" x14ac:dyDescent="0.2">
      <c r="C563" s="171"/>
    </row>
    <row r="564" spans="3:3" x14ac:dyDescent="0.2">
      <c r="C564" s="171"/>
    </row>
    <row r="565" spans="3:3" x14ac:dyDescent="0.2">
      <c r="C565" s="171"/>
    </row>
    <row r="566" spans="3:3" x14ac:dyDescent="0.2">
      <c r="C566" s="171"/>
    </row>
    <row r="567" spans="3:3" x14ac:dyDescent="0.2">
      <c r="C567" s="171"/>
    </row>
    <row r="568" spans="3:3" x14ac:dyDescent="0.2">
      <c r="C568" s="171"/>
    </row>
    <row r="569" spans="3:3" x14ac:dyDescent="0.2">
      <c r="C569" s="171"/>
    </row>
    <row r="570" spans="3:3" x14ac:dyDescent="0.2">
      <c r="C570" s="171"/>
    </row>
    <row r="571" spans="3:3" x14ac:dyDescent="0.2">
      <c r="C571" s="171"/>
    </row>
    <row r="572" spans="3:3" x14ac:dyDescent="0.2">
      <c r="C572" s="171"/>
    </row>
    <row r="573" spans="3:3" x14ac:dyDescent="0.2">
      <c r="C573" s="171"/>
    </row>
    <row r="574" spans="3:3" x14ac:dyDescent="0.2">
      <c r="C574" s="171"/>
    </row>
    <row r="575" spans="3:3" x14ac:dyDescent="0.2">
      <c r="C575" s="171"/>
    </row>
    <row r="576" spans="3:3" x14ac:dyDescent="0.2">
      <c r="C576" s="171"/>
    </row>
    <row r="577" spans="3:3" x14ac:dyDescent="0.2">
      <c r="C577" s="171"/>
    </row>
    <row r="578" spans="3:3" x14ac:dyDescent="0.2">
      <c r="C578" s="171"/>
    </row>
    <row r="579" spans="3:3" x14ac:dyDescent="0.2">
      <c r="C579" s="171"/>
    </row>
    <row r="580" spans="3:3" x14ac:dyDescent="0.2">
      <c r="C580" s="171"/>
    </row>
    <row r="581" spans="3:3" x14ac:dyDescent="0.2">
      <c r="C581" s="171"/>
    </row>
    <row r="582" spans="3:3" x14ac:dyDescent="0.2">
      <c r="C582" s="171"/>
    </row>
    <row r="583" spans="3:3" x14ac:dyDescent="0.2">
      <c r="C583" s="171"/>
    </row>
    <row r="584" spans="3:3" x14ac:dyDescent="0.2">
      <c r="C584" s="171"/>
    </row>
    <row r="585" spans="3:3" x14ac:dyDescent="0.2">
      <c r="C585" s="171"/>
    </row>
    <row r="586" spans="3:3" x14ac:dyDescent="0.2">
      <c r="C586" s="171"/>
    </row>
    <row r="587" spans="3:3" x14ac:dyDescent="0.2">
      <c r="C587" s="171"/>
    </row>
    <row r="588" spans="3:3" x14ac:dyDescent="0.2">
      <c r="C588" s="171"/>
    </row>
    <row r="589" spans="3:3" x14ac:dyDescent="0.2">
      <c r="C589" s="171"/>
    </row>
    <row r="590" spans="3:3" x14ac:dyDescent="0.2">
      <c r="C590" s="171"/>
    </row>
    <row r="591" spans="3:3" x14ac:dyDescent="0.2">
      <c r="C591" s="171"/>
    </row>
    <row r="592" spans="3:3" x14ac:dyDescent="0.2">
      <c r="C592" s="171"/>
    </row>
    <row r="593" spans="3:3" x14ac:dyDescent="0.2">
      <c r="C593" s="171"/>
    </row>
    <row r="594" spans="3:3" x14ac:dyDescent="0.2">
      <c r="C594" s="171"/>
    </row>
    <row r="595" spans="3:3" x14ac:dyDescent="0.2">
      <c r="C595" s="171"/>
    </row>
    <row r="596" spans="3:3" x14ac:dyDescent="0.2">
      <c r="C596" s="171"/>
    </row>
    <row r="597" spans="3:3" x14ac:dyDescent="0.2">
      <c r="C597" s="171"/>
    </row>
    <row r="598" spans="3:3" x14ac:dyDescent="0.2">
      <c r="C598" s="171"/>
    </row>
    <row r="599" spans="3:3" x14ac:dyDescent="0.2">
      <c r="C599" s="171"/>
    </row>
    <row r="600" spans="3:3" x14ac:dyDescent="0.2">
      <c r="C600" s="171"/>
    </row>
    <row r="601" spans="3:3" x14ac:dyDescent="0.2">
      <c r="C601" s="171"/>
    </row>
    <row r="602" spans="3:3" x14ac:dyDescent="0.2">
      <c r="C602" s="171"/>
    </row>
    <row r="603" spans="3:3" x14ac:dyDescent="0.2">
      <c r="C603" s="171"/>
    </row>
    <row r="604" spans="3:3" x14ac:dyDescent="0.2">
      <c r="C604" s="171"/>
    </row>
    <row r="605" spans="3:3" x14ac:dyDescent="0.2">
      <c r="C605" s="171"/>
    </row>
    <row r="606" spans="3:3" x14ac:dyDescent="0.2">
      <c r="C606" s="171"/>
    </row>
    <row r="607" spans="3:3" x14ac:dyDescent="0.2">
      <c r="C607" s="171"/>
    </row>
    <row r="608" spans="3:3" x14ac:dyDescent="0.2">
      <c r="C608" s="171"/>
    </row>
    <row r="609" spans="3:3" x14ac:dyDescent="0.2">
      <c r="C609" s="171"/>
    </row>
    <row r="610" spans="3:3" x14ac:dyDescent="0.2">
      <c r="C610" s="171"/>
    </row>
    <row r="611" spans="3:3" x14ac:dyDescent="0.2">
      <c r="C611" s="171"/>
    </row>
    <row r="612" spans="3:3" x14ac:dyDescent="0.2">
      <c r="C612" s="171"/>
    </row>
    <row r="613" spans="3:3" x14ac:dyDescent="0.2">
      <c r="C613" s="171"/>
    </row>
    <row r="614" spans="3:3" x14ac:dyDescent="0.2">
      <c r="C614" s="171"/>
    </row>
    <row r="615" spans="3:3" x14ac:dyDescent="0.2">
      <c r="C615" s="171"/>
    </row>
    <row r="616" spans="3:3" x14ac:dyDescent="0.2">
      <c r="C616" s="171"/>
    </row>
    <row r="617" spans="3:3" x14ac:dyDescent="0.2">
      <c r="C617" s="171"/>
    </row>
    <row r="618" spans="3:3" x14ac:dyDescent="0.2">
      <c r="C618" s="171"/>
    </row>
    <row r="619" spans="3:3" x14ac:dyDescent="0.2">
      <c r="C619" s="171"/>
    </row>
    <row r="620" spans="3:3" x14ac:dyDescent="0.2">
      <c r="C620" s="171"/>
    </row>
    <row r="621" spans="3:3" x14ac:dyDescent="0.2">
      <c r="C621" s="171"/>
    </row>
    <row r="622" spans="3:3" x14ac:dyDescent="0.2">
      <c r="C622" s="171"/>
    </row>
    <row r="623" spans="3:3" x14ac:dyDescent="0.2">
      <c r="C623" s="171"/>
    </row>
    <row r="624" spans="3:3" x14ac:dyDescent="0.2">
      <c r="C624" s="171"/>
    </row>
    <row r="625" spans="3:3" x14ac:dyDescent="0.2">
      <c r="C625" s="171"/>
    </row>
    <row r="626" spans="3:3" x14ac:dyDescent="0.2">
      <c r="C626" s="171"/>
    </row>
    <row r="627" spans="3:3" x14ac:dyDescent="0.2">
      <c r="C627" s="171"/>
    </row>
    <row r="628" spans="3:3" x14ac:dyDescent="0.2">
      <c r="C628" s="171"/>
    </row>
    <row r="629" spans="3:3" x14ac:dyDescent="0.2">
      <c r="C629" s="171"/>
    </row>
    <row r="630" spans="3:3" x14ac:dyDescent="0.2">
      <c r="C630" s="171"/>
    </row>
    <row r="631" spans="3:3" x14ac:dyDescent="0.2">
      <c r="C631" s="171"/>
    </row>
    <row r="632" spans="3:3" x14ac:dyDescent="0.2">
      <c r="C632" s="171"/>
    </row>
    <row r="633" spans="3:3" x14ac:dyDescent="0.2">
      <c r="C633" s="171"/>
    </row>
    <row r="634" spans="3:3" x14ac:dyDescent="0.2">
      <c r="C634" s="171"/>
    </row>
    <row r="635" spans="3:3" x14ac:dyDescent="0.2">
      <c r="C635" s="171"/>
    </row>
    <row r="636" spans="3:3" x14ac:dyDescent="0.2">
      <c r="C636" s="171"/>
    </row>
    <row r="637" spans="3:3" x14ac:dyDescent="0.2">
      <c r="C637" s="171"/>
    </row>
    <row r="638" spans="3:3" x14ac:dyDescent="0.2">
      <c r="C638" s="171"/>
    </row>
    <row r="639" spans="3:3" x14ac:dyDescent="0.2">
      <c r="C639" s="171"/>
    </row>
    <row r="640" spans="3:3" x14ac:dyDescent="0.2">
      <c r="C640" s="171"/>
    </row>
    <row r="641" spans="3:3" x14ac:dyDescent="0.2">
      <c r="C641" s="171"/>
    </row>
    <row r="642" spans="3:3" x14ac:dyDescent="0.2">
      <c r="C642" s="171"/>
    </row>
    <row r="643" spans="3:3" x14ac:dyDescent="0.2">
      <c r="C643" s="171"/>
    </row>
    <row r="644" spans="3:3" x14ac:dyDescent="0.2">
      <c r="C644" s="171"/>
    </row>
    <row r="645" spans="3:3" x14ac:dyDescent="0.2">
      <c r="C645" s="171"/>
    </row>
    <row r="646" spans="3:3" x14ac:dyDescent="0.2">
      <c r="C646" s="171"/>
    </row>
    <row r="647" spans="3:3" x14ac:dyDescent="0.2">
      <c r="C647" s="171"/>
    </row>
    <row r="648" spans="3:3" x14ac:dyDescent="0.2">
      <c r="C648" s="171"/>
    </row>
    <row r="649" spans="3:3" x14ac:dyDescent="0.2">
      <c r="C649" s="171"/>
    </row>
    <row r="650" spans="3:3" x14ac:dyDescent="0.2">
      <c r="C650" s="171"/>
    </row>
    <row r="651" spans="3:3" x14ac:dyDescent="0.2">
      <c r="C651" s="171"/>
    </row>
    <row r="652" spans="3:3" x14ac:dyDescent="0.2">
      <c r="C652" s="171"/>
    </row>
    <row r="653" spans="3:3" x14ac:dyDescent="0.2">
      <c r="C653" s="171"/>
    </row>
    <row r="654" spans="3:3" x14ac:dyDescent="0.2">
      <c r="C654" s="171"/>
    </row>
    <row r="655" spans="3:3" x14ac:dyDescent="0.2">
      <c r="C655" s="171"/>
    </row>
    <row r="656" spans="3:3" x14ac:dyDescent="0.2">
      <c r="C656" s="171"/>
    </row>
    <row r="657" spans="3:3" x14ac:dyDescent="0.2">
      <c r="C657" s="171"/>
    </row>
    <row r="658" spans="3:3" x14ac:dyDescent="0.2">
      <c r="C658" s="171"/>
    </row>
    <row r="659" spans="3:3" x14ac:dyDescent="0.2">
      <c r="C659" s="171"/>
    </row>
    <row r="660" spans="3:3" x14ac:dyDescent="0.2">
      <c r="C660" s="171"/>
    </row>
    <row r="661" spans="3:3" x14ac:dyDescent="0.2">
      <c r="C661" s="171"/>
    </row>
    <row r="662" spans="3:3" x14ac:dyDescent="0.2">
      <c r="C662" s="171"/>
    </row>
    <row r="663" spans="3:3" x14ac:dyDescent="0.2">
      <c r="C663" s="171"/>
    </row>
    <row r="664" spans="3:3" x14ac:dyDescent="0.2">
      <c r="C664" s="171"/>
    </row>
    <row r="665" spans="3:3" x14ac:dyDescent="0.2">
      <c r="C665" s="171"/>
    </row>
    <row r="666" spans="3:3" x14ac:dyDescent="0.2">
      <c r="C666" s="171"/>
    </row>
    <row r="667" spans="3:3" x14ac:dyDescent="0.2">
      <c r="C667" s="171"/>
    </row>
    <row r="668" spans="3:3" x14ac:dyDescent="0.2">
      <c r="C668" s="171"/>
    </row>
    <row r="669" spans="3:3" x14ac:dyDescent="0.2">
      <c r="C669" s="171"/>
    </row>
    <row r="670" spans="3:3" x14ac:dyDescent="0.2">
      <c r="C670" s="171"/>
    </row>
    <row r="671" spans="3:3" x14ac:dyDescent="0.2">
      <c r="C671" s="171"/>
    </row>
    <row r="672" spans="3:3" x14ac:dyDescent="0.2">
      <c r="C672" s="171"/>
    </row>
    <row r="673" spans="3:3" x14ac:dyDescent="0.2">
      <c r="C673" s="171"/>
    </row>
    <row r="674" spans="3:3" x14ac:dyDescent="0.2">
      <c r="C674" s="171"/>
    </row>
    <row r="675" spans="3:3" x14ac:dyDescent="0.2">
      <c r="C675" s="171"/>
    </row>
    <row r="676" spans="3:3" x14ac:dyDescent="0.2">
      <c r="C676" s="171"/>
    </row>
    <row r="677" spans="3:3" x14ac:dyDescent="0.2">
      <c r="C677" s="171"/>
    </row>
    <row r="678" spans="3:3" x14ac:dyDescent="0.2">
      <c r="C678" s="171"/>
    </row>
    <row r="679" spans="3:3" x14ac:dyDescent="0.2">
      <c r="C679" s="171"/>
    </row>
    <row r="680" spans="3:3" x14ac:dyDescent="0.2">
      <c r="C680" s="171"/>
    </row>
    <row r="681" spans="3:3" x14ac:dyDescent="0.2">
      <c r="C681" s="171"/>
    </row>
    <row r="682" spans="3:3" x14ac:dyDescent="0.2">
      <c r="C682" s="171"/>
    </row>
    <row r="683" spans="3:3" x14ac:dyDescent="0.2">
      <c r="C683" s="171"/>
    </row>
    <row r="684" spans="3:3" x14ac:dyDescent="0.2">
      <c r="C684" s="171"/>
    </row>
    <row r="685" spans="3:3" x14ac:dyDescent="0.2">
      <c r="C685" s="171"/>
    </row>
    <row r="686" spans="3:3" x14ac:dyDescent="0.2">
      <c r="C686" s="171"/>
    </row>
    <row r="687" spans="3:3" x14ac:dyDescent="0.2">
      <c r="C687" s="171"/>
    </row>
    <row r="688" spans="3:3" x14ac:dyDescent="0.2">
      <c r="C688" s="171"/>
    </row>
    <row r="689" spans="3:3" x14ac:dyDescent="0.2">
      <c r="C689" s="171"/>
    </row>
    <row r="690" spans="3:3" x14ac:dyDescent="0.2">
      <c r="C690" s="171"/>
    </row>
    <row r="691" spans="3:3" x14ac:dyDescent="0.2">
      <c r="C691" s="171"/>
    </row>
    <row r="692" spans="3:3" x14ac:dyDescent="0.2">
      <c r="C692" s="171"/>
    </row>
    <row r="693" spans="3:3" x14ac:dyDescent="0.2">
      <c r="C693" s="171"/>
    </row>
    <row r="694" spans="3:3" x14ac:dyDescent="0.2">
      <c r="C694" s="171"/>
    </row>
    <row r="695" spans="3:3" x14ac:dyDescent="0.2">
      <c r="C695" s="171"/>
    </row>
    <row r="696" spans="3:3" x14ac:dyDescent="0.2">
      <c r="C696" s="171"/>
    </row>
    <row r="697" spans="3:3" x14ac:dyDescent="0.2">
      <c r="C697" s="171"/>
    </row>
    <row r="698" spans="3:3" x14ac:dyDescent="0.2">
      <c r="C698" s="171"/>
    </row>
    <row r="699" spans="3:3" x14ac:dyDescent="0.2">
      <c r="C699" s="171"/>
    </row>
    <row r="700" spans="3:3" x14ac:dyDescent="0.2">
      <c r="C700" s="171"/>
    </row>
    <row r="701" spans="3:3" x14ac:dyDescent="0.2">
      <c r="C701" s="171"/>
    </row>
    <row r="702" spans="3:3" x14ac:dyDescent="0.2">
      <c r="C702" s="171"/>
    </row>
    <row r="703" spans="3:3" x14ac:dyDescent="0.2">
      <c r="C703" s="171"/>
    </row>
    <row r="704" spans="3:3" x14ac:dyDescent="0.2">
      <c r="C704" s="171"/>
    </row>
    <row r="705" spans="3:3" x14ac:dyDescent="0.2">
      <c r="C705" s="171"/>
    </row>
    <row r="706" spans="3:3" x14ac:dyDescent="0.2">
      <c r="C706" s="171"/>
    </row>
    <row r="707" spans="3:3" x14ac:dyDescent="0.2">
      <c r="C707" s="171"/>
    </row>
    <row r="708" spans="3:3" x14ac:dyDescent="0.2">
      <c r="C708" s="171"/>
    </row>
    <row r="709" spans="3:3" x14ac:dyDescent="0.2">
      <c r="C709" s="171"/>
    </row>
    <row r="710" spans="3:3" x14ac:dyDescent="0.2">
      <c r="C710" s="171"/>
    </row>
    <row r="711" spans="3:3" x14ac:dyDescent="0.2">
      <c r="C711" s="171"/>
    </row>
    <row r="712" spans="3:3" x14ac:dyDescent="0.2">
      <c r="C712" s="171"/>
    </row>
    <row r="713" spans="3:3" x14ac:dyDescent="0.2">
      <c r="C713" s="171"/>
    </row>
    <row r="714" spans="3:3" x14ac:dyDescent="0.2">
      <c r="C714" s="171"/>
    </row>
    <row r="715" spans="3:3" x14ac:dyDescent="0.2">
      <c r="C715" s="171"/>
    </row>
    <row r="716" spans="3:3" x14ac:dyDescent="0.2">
      <c r="C716" s="171"/>
    </row>
    <row r="717" spans="3:3" x14ac:dyDescent="0.2">
      <c r="C717" s="171"/>
    </row>
    <row r="718" spans="3:3" x14ac:dyDescent="0.2">
      <c r="C718" s="171"/>
    </row>
    <row r="719" spans="3:3" x14ac:dyDescent="0.2">
      <c r="C719" s="171"/>
    </row>
    <row r="720" spans="3:3" x14ac:dyDescent="0.2">
      <c r="C720" s="171"/>
    </row>
    <row r="721" spans="3:3" x14ac:dyDescent="0.2">
      <c r="C721" s="171"/>
    </row>
    <row r="722" spans="3:3" x14ac:dyDescent="0.2">
      <c r="C722" s="171"/>
    </row>
    <row r="723" spans="3:3" x14ac:dyDescent="0.2">
      <c r="C723" s="171"/>
    </row>
    <row r="724" spans="3:3" x14ac:dyDescent="0.2">
      <c r="C724" s="171"/>
    </row>
    <row r="725" spans="3:3" x14ac:dyDescent="0.2">
      <c r="C725" s="171"/>
    </row>
    <row r="726" spans="3:3" x14ac:dyDescent="0.2">
      <c r="C726" s="171"/>
    </row>
    <row r="727" spans="3:3" x14ac:dyDescent="0.2">
      <c r="C727" s="171"/>
    </row>
    <row r="728" spans="3:3" x14ac:dyDescent="0.2">
      <c r="C728" s="171"/>
    </row>
    <row r="729" spans="3:3" x14ac:dyDescent="0.2">
      <c r="C729" s="171"/>
    </row>
    <row r="730" spans="3:3" x14ac:dyDescent="0.2">
      <c r="C730" s="171"/>
    </row>
    <row r="731" spans="3:3" x14ac:dyDescent="0.2">
      <c r="C731" s="171"/>
    </row>
    <row r="732" spans="3:3" x14ac:dyDescent="0.2">
      <c r="C732" s="171"/>
    </row>
    <row r="733" spans="3:3" x14ac:dyDescent="0.2">
      <c r="C733" s="171"/>
    </row>
    <row r="734" spans="3:3" x14ac:dyDescent="0.2">
      <c r="C734" s="171"/>
    </row>
    <row r="735" spans="3:3" x14ac:dyDescent="0.2">
      <c r="C735" s="171"/>
    </row>
    <row r="736" spans="3:3" x14ac:dyDescent="0.2">
      <c r="C736" s="171"/>
    </row>
    <row r="737" spans="3:3" x14ac:dyDescent="0.2">
      <c r="C737" s="171"/>
    </row>
    <row r="738" spans="3:3" x14ac:dyDescent="0.2">
      <c r="C738" s="171"/>
    </row>
    <row r="739" spans="3:3" x14ac:dyDescent="0.2">
      <c r="C739" s="171"/>
    </row>
    <row r="740" spans="3:3" x14ac:dyDescent="0.2">
      <c r="C740" s="171"/>
    </row>
    <row r="741" spans="3:3" x14ac:dyDescent="0.2">
      <c r="C741" s="171"/>
    </row>
    <row r="742" spans="3:3" x14ac:dyDescent="0.2">
      <c r="C742" s="171"/>
    </row>
    <row r="743" spans="3:3" x14ac:dyDescent="0.2">
      <c r="C743" s="171"/>
    </row>
    <row r="744" spans="3:3" x14ac:dyDescent="0.2">
      <c r="C744" s="171"/>
    </row>
    <row r="745" spans="3:3" x14ac:dyDescent="0.2">
      <c r="C745" s="171"/>
    </row>
    <row r="746" spans="3:3" x14ac:dyDescent="0.2">
      <c r="C746" s="171"/>
    </row>
    <row r="747" spans="3:3" x14ac:dyDescent="0.2">
      <c r="C747" s="171"/>
    </row>
    <row r="748" spans="3:3" x14ac:dyDescent="0.2">
      <c r="C748" s="171"/>
    </row>
    <row r="749" spans="3:3" x14ac:dyDescent="0.2">
      <c r="C749" s="171"/>
    </row>
    <row r="750" spans="3:3" x14ac:dyDescent="0.2">
      <c r="C750" s="171"/>
    </row>
    <row r="751" spans="3:3" x14ac:dyDescent="0.2">
      <c r="C751" s="171"/>
    </row>
    <row r="752" spans="3:3" x14ac:dyDescent="0.2">
      <c r="C752" s="171"/>
    </row>
    <row r="753" spans="3:3" x14ac:dyDescent="0.2">
      <c r="C753" s="171"/>
    </row>
    <row r="754" spans="3:3" x14ac:dyDescent="0.2">
      <c r="C754" s="171"/>
    </row>
    <row r="755" spans="3:3" x14ac:dyDescent="0.2">
      <c r="C755" s="171"/>
    </row>
    <row r="756" spans="3:3" x14ac:dyDescent="0.2">
      <c r="C756" s="171"/>
    </row>
    <row r="757" spans="3:3" x14ac:dyDescent="0.2">
      <c r="C757" s="171"/>
    </row>
    <row r="758" spans="3:3" x14ac:dyDescent="0.2">
      <c r="C758" s="171"/>
    </row>
    <row r="759" spans="3:3" x14ac:dyDescent="0.2">
      <c r="C759" s="171"/>
    </row>
    <row r="760" spans="3:3" x14ac:dyDescent="0.2">
      <c r="C760" s="171"/>
    </row>
    <row r="761" spans="3:3" x14ac:dyDescent="0.2">
      <c r="C761" s="171"/>
    </row>
    <row r="762" spans="3:3" x14ac:dyDescent="0.2">
      <c r="C762" s="171"/>
    </row>
    <row r="763" spans="3:3" x14ac:dyDescent="0.2">
      <c r="C763" s="171"/>
    </row>
    <row r="764" spans="3:3" x14ac:dyDescent="0.2">
      <c r="C764" s="171"/>
    </row>
    <row r="765" spans="3:3" x14ac:dyDescent="0.2">
      <c r="C765" s="171"/>
    </row>
    <row r="766" spans="3:3" x14ac:dyDescent="0.2">
      <c r="C766" s="171"/>
    </row>
    <row r="767" spans="3:3" x14ac:dyDescent="0.2">
      <c r="C767" s="171"/>
    </row>
    <row r="768" spans="3:3" x14ac:dyDescent="0.2">
      <c r="C768" s="171"/>
    </row>
    <row r="769" spans="3:3" x14ac:dyDescent="0.2">
      <c r="C769" s="171"/>
    </row>
    <row r="770" spans="3:3" x14ac:dyDescent="0.2">
      <c r="C770" s="171"/>
    </row>
    <row r="771" spans="3:3" x14ac:dyDescent="0.2">
      <c r="C771" s="171"/>
    </row>
    <row r="772" spans="3:3" x14ac:dyDescent="0.2">
      <c r="C772" s="171"/>
    </row>
    <row r="773" spans="3:3" x14ac:dyDescent="0.2">
      <c r="C773" s="171"/>
    </row>
    <row r="774" spans="3:3" x14ac:dyDescent="0.2">
      <c r="C774" s="171"/>
    </row>
    <row r="775" spans="3:3" x14ac:dyDescent="0.2">
      <c r="C775" s="171"/>
    </row>
    <row r="776" spans="3:3" x14ac:dyDescent="0.2">
      <c r="C776" s="171"/>
    </row>
    <row r="777" spans="3:3" x14ac:dyDescent="0.2">
      <c r="C777" s="171"/>
    </row>
    <row r="778" spans="3:3" x14ac:dyDescent="0.2">
      <c r="C778" s="171"/>
    </row>
    <row r="779" spans="3:3" x14ac:dyDescent="0.2">
      <c r="C779" s="171"/>
    </row>
    <row r="780" spans="3:3" x14ac:dyDescent="0.2">
      <c r="C780" s="171"/>
    </row>
    <row r="781" spans="3:3" x14ac:dyDescent="0.2">
      <c r="C781" s="171"/>
    </row>
    <row r="782" spans="3:3" x14ac:dyDescent="0.2">
      <c r="C782" s="171"/>
    </row>
    <row r="783" spans="3:3" x14ac:dyDescent="0.2">
      <c r="C783" s="171"/>
    </row>
    <row r="784" spans="3:3" x14ac:dyDescent="0.2">
      <c r="C784" s="171"/>
    </row>
    <row r="785" spans="3:3" x14ac:dyDescent="0.2">
      <c r="C785" s="171"/>
    </row>
    <row r="786" spans="3:3" x14ac:dyDescent="0.2">
      <c r="C786" s="171"/>
    </row>
    <row r="787" spans="3:3" x14ac:dyDescent="0.2">
      <c r="C787" s="171"/>
    </row>
    <row r="788" spans="3:3" x14ac:dyDescent="0.2">
      <c r="C788" s="171"/>
    </row>
    <row r="789" spans="3:3" x14ac:dyDescent="0.2">
      <c r="C789" s="171"/>
    </row>
    <row r="790" spans="3:3" x14ac:dyDescent="0.2">
      <c r="C790" s="171"/>
    </row>
    <row r="791" spans="3:3" x14ac:dyDescent="0.2">
      <c r="C791" s="171"/>
    </row>
    <row r="792" spans="3:3" x14ac:dyDescent="0.2">
      <c r="C792" s="171"/>
    </row>
    <row r="793" spans="3:3" x14ac:dyDescent="0.2">
      <c r="C793" s="171"/>
    </row>
    <row r="794" spans="3:3" x14ac:dyDescent="0.2">
      <c r="C794" s="171"/>
    </row>
    <row r="795" spans="3:3" x14ac:dyDescent="0.2">
      <c r="C795" s="171"/>
    </row>
    <row r="796" spans="3:3" x14ac:dyDescent="0.2">
      <c r="C796" s="171"/>
    </row>
    <row r="797" spans="3:3" x14ac:dyDescent="0.2">
      <c r="C797" s="171"/>
    </row>
    <row r="798" spans="3:3" x14ac:dyDescent="0.2">
      <c r="C798" s="171"/>
    </row>
    <row r="799" spans="3:3" x14ac:dyDescent="0.2">
      <c r="C799" s="171"/>
    </row>
    <row r="800" spans="3:3" x14ac:dyDescent="0.2">
      <c r="C800" s="171"/>
    </row>
    <row r="801" spans="3:3" x14ac:dyDescent="0.2">
      <c r="C801" s="171"/>
    </row>
    <row r="802" spans="3:3" x14ac:dyDescent="0.2">
      <c r="C802" s="171"/>
    </row>
    <row r="803" spans="3:3" x14ac:dyDescent="0.2">
      <c r="C803" s="171"/>
    </row>
    <row r="804" spans="3:3" x14ac:dyDescent="0.2">
      <c r="C804" s="171"/>
    </row>
    <row r="805" spans="3:3" x14ac:dyDescent="0.2">
      <c r="C805" s="171"/>
    </row>
    <row r="806" spans="3:3" x14ac:dyDescent="0.2">
      <c r="C806" s="171"/>
    </row>
    <row r="807" spans="3:3" x14ac:dyDescent="0.2">
      <c r="C807" s="171"/>
    </row>
    <row r="808" spans="3:3" x14ac:dyDescent="0.2">
      <c r="C808" s="171"/>
    </row>
    <row r="809" spans="3:3" x14ac:dyDescent="0.2">
      <c r="C809" s="171"/>
    </row>
    <row r="810" spans="3:3" x14ac:dyDescent="0.2">
      <c r="C810" s="171"/>
    </row>
    <row r="811" spans="3:3" x14ac:dyDescent="0.2">
      <c r="C811" s="171"/>
    </row>
    <row r="812" spans="3:3" x14ac:dyDescent="0.2">
      <c r="C812" s="171"/>
    </row>
    <row r="813" spans="3:3" x14ac:dyDescent="0.2">
      <c r="C813" s="171"/>
    </row>
    <row r="814" spans="3:3" x14ac:dyDescent="0.2">
      <c r="C814" s="171"/>
    </row>
    <row r="815" spans="3:3" x14ac:dyDescent="0.2">
      <c r="C815" s="171"/>
    </row>
    <row r="816" spans="3:3" x14ac:dyDescent="0.2">
      <c r="C816" s="171"/>
    </row>
    <row r="817" spans="3:3" x14ac:dyDescent="0.2">
      <c r="C817" s="171"/>
    </row>
    <row r="818" spans="3:3" x14ac:dyDescent="0.2">
      <c r="C818" s="171"/>
    </row>
    <row r="819" spans="3:3" x14ac:dyDescent="0.2">
      <c r="C819" s="171"/>
    </row>
    <row r="820" spans="3:3" x14ac:dyDescent="0.2">
      <c r="C820" s="171"/>
    </row>
    <row r="821" spans="3:3" x14ac:dyDescent="0.2">
      <c r="C821" s="171"/>
    </row>
    <row r="822" spans="3:3" x14ac:dyDescent="0.2">
      <c r="C822" s="171"/>
    </row>
    <row r="823" spans="3:3" x14ac:dyDescent="0.2">
      <c r="C823" s="171"/>
    </row>
    <row r="824" spans="3:3" x14ac:dyDescent="0.2">
      <c r="C824" s="171"/>
    </row>
    <row r="825" spans="3:3" x14ac:dyDescent="0.2">
      <c r="C825" s="171"/>
    </row>
    <row r="826" spans="3:3" x14ac:dyDescent="0.2">
      <c r="C826" s="171"/>
    </row>
    <row r="827" spans="3:3" x14ac:dyDescent="0.2">
      <c r="C827" s="171"/>
    </row>
    <row r="828" spans="3:3" x14ac:dyDescent="0.2">
      <c r="C828" s="171"/>
    </row>
    <row r="829" spans="3:3" x14ac:dyDescent="0.2">
      <c r="C829" s="171"/>
    </row>
    <row r="830" spans="3:3" x14ac:dyDescent="0.2">
      <c r="C830" s="171"/>
    </row>
    <row r="831" spans="3:3" x14ac:dyDescent="0.2">
      <c r="C831" s="171"/>
    </row>
    <row r="832" spans="3:3" x14ac:dyDescent="0.2">
      <c r="C832" s="171"/>
    </row>
    <row r="833" spans="3:3" x14ac:dyDescent="0.2">
      <c r="C833" s="171"/>
    </row>
    <row r="834" spans="3:3" x14ac:dyDescent="0.2">
      <c r="C834" s="171"/>
    </row>
    <row r="835" spans="3:3" x14ac:dyDescent="0.2">
      <c r="C835" s="171"/>
    </row>
    <row r="836" spans="3:3" x14ac:dyDescent="0.2">
      <c r="C836" s="171"/>
    </row>
    <row r="837" spans="3:3" x14ac:dyDescent="0.2">
      <c r="C837" s="171"/>
    </row>
    <row r="838" spans="3:3" x14ac:dyDescent="0.2">
      <c r="C838" s="171"/>
    </row>
    <row r="839" spans="3:3" x14ac:dyDescent="0.2">
      <c r="C839" s="171"/>
    </row>
    <row r="840" spans="3:3" x14ac:dyDescent="0.2">
      <c r="C840" s="171"/>
    </row>
    <row r="841" spans="3:3" x14ac:dyDescent="0.2">
      <c r="C841" s="171"/>
    </row>
    <row r="842" spans="3:3" x14ac:dyDescent="0.2">
      <c r="C842" s="171"/>
    </row>
    <row r="843" spans="3:3" x14ac:dyDescent="0.2">
      <c r="C843" s="171"/>
    </row>
    <row r="844" spans="3:3" x14ac:dyDescent="0.2">
      <c r="C844" s="171"/>
    </row>
    <row r="845" spans="3:3" x14ac:dyDescent="0.2">
      <c r="C845" s="171"/>
    </row>
    <row r="846" spans="3:3" x14ac:dyDescent="0.2">
      <c r="C846" s="171"/>
    </row>
    <row r="847" spans="3:3" x14ac:dyDescent="0.2">
      <c r="C847" s="171"/>
    </row>
    <row r="848" spans="3:3" x14ac:dyDescent="0.2">
      <c r="C848" s="171"/>
    </row>
    <row r="849" spans="3:3" x14ac:dyDescent="0.2">
      <c r="C849" s="171"/>
    </row>
    <row r="850" spans="3:3" x14ac:dyDescent="0.2">
      <c r="C850" s="171"/>
    </row>
    <row r="851" spans="3:3" x14ac:dyDescent="0.2">
      <c r="C851" s="171"/>
    </row>
    <row r="852" spans="3:3" x14ac:dyDescent="0.2">
      <c r="C852" s="171"/>
    </row>
    <row r="853" spans="3:3" x14ac:dyDescent="0.2">
      <c r="C853" s="171"/>
    </row>
    <row r="854" spans="3:3" x14ac:dyDescent="0.2">
      <c r="C854" s="171"/>
    </row>
    <row r="855" spans="3:3" x14ac:dyDescent="0.2">
      <c r="C855" s="171"/>
    </row>
    <row r="856" spans="3:3" x14ac:dyDescent="0.2">
      <c r="C856" s="171"/>
    </row>
    <row r="857" spans="3:3" x14ac:dyDescent="0.2">
      <c r="C857" s="171"/>
    </row>
    <row r="858" spans="3:3" x14ac:dyDescent="0.2">
      <c r="C858" s="171"/>
    </row>
    <row r="859" spans="3:3" x14ac:dyDescent="0.2">
      <c r="C859" s="171"/>
    </row>
    <row r="860" spans="3:3" x14ac:dyDescent="0.2">
      <c r="C860" s="171"/>
    </row>
    <row r="861" spans="3:3" x14ac:dyDescent="0.2">
      <c r="C861" s="171"/>
    </row>
    <row r="862" spans="3:3" x14ac:dyDescent="0.2">
      <c r="C862" s="171"/>
    </row>
    <row r="863" spans="3:3" x14ac:dyDescent="0.2">
      <c r="C863" s="171"/>
    </row>
    <row r="864" spans="3:3" x14ac:dyDescent="0.2">
      <c r="C864" s="171"/>
    </row>
    <row r="865" spans="3:3" x14ac:dyDescent="0.2">
      <c r="C865" s="171"/>
    </row>
    <row r="866" spans="3:3" x14ac:dyDescent="0.2">
      <c r="C866" s="171"/>
    </row>
    <row r="867" spans="3:3" x14ac:dyDescent="0.2">
      <c r="C867" s="171"/>
    </row>
    <row r="868" spans="3:3" x14ac:dyDescent="0.2">
      <c r="C868" s="171"/>
    </row>
    <row r="869" spans="3:3" x14ac:dyDescent="0.2">
      <c r="C869" s="171"/>
    </row>
    <row r="870" spans="3:3" x14ac:dyDescent="0.2">
      <c r="C870" s="171"/>
    </row>
    <row r="871" spans="3:3" x14ac:dyDescent="0.2">
      <c r="C871" s="171"/>
    </row>
    <row r="872" spans="3:3" x14ac:dyDescent="0.2">
      <c r="C872" s="171"/>
    </row>
    <row r="873" spans="3:3" x14ac:dyDescent="0.2">
      <c r="C873" s="171"/>
    </row>
    <row r="874" spans="3:3" x14ac:dyDescent="0.2">
      <c r="C874" s="171"/>
    </row>
    <row r="875" spans="3:3" x14ac:dyDescent="0.2">
      <c r="C875" s="171"/>
    </row>
    <row r="876" spans="3:3" x14ac:dyDescent="0.2">
      <c r="C876" s="171"/>
    </row>
    <row r="877" spans="3:3" x14ac:dyDescent="0.2">
      <c r="C877" s="171"/>
    </row>
    <row r="878" spans="3:3" x14ac:dyDescent="0.2">
      <c r="C878" s="171"/>
    </row>
    <row r="879" spans="3:3" x14ac:dyDescent="0.2">
      <c r="C879" s="171"/>
    </row>
    <row r="880" spans="3:3" x14ac:dyDescent="0.2">
      <c r="C880" s="171"/>
    </row>
    <row r="881" spans="3:3" x14ac:dyDescent="0.2">
      <c r="C881" s="171"/>
    </row>
    <row r="882" spans="3:3" x14ac:dyDescent="0.2">
      <c r="C882" s="171"/>
    </row>
    <row r="883" spans="3:3" x14ac:dyDescent="0.2">
      <c r="C883" s="171"/>
    </row>
    <row r="884" spans="3:3" x14ac:dyDescent="0.2">
      <c r="C884" s="171"/>
    </row>
    <row r="885" spans="3:3" x14ac:dyDescent="0.2">
      <c r="C885" s="171"/>
    </row>
    <row r="886" spans="3:3" x14ac:dyDescent="0.2">
      <c r="C886" s="171"/>
    </row>
    <row r="887" spans="3:3" x14ac:dyDescent="0.2">
      <c r="C887" s="171"/>
    </row>
    <row r="888" spans="3:3" x14ac:dyDescent="0.2">
      <c r="C888" s="171"/>
    </row>
    <row r="889" spans="3:3" x14ac:dyDescent="0.2">
      <c r="C889" s="171"/>
    </row>
    <row r="890" spans="3:3" x14ac:dyDescent="0.2">
      <c r="C890" s="171"/>
    </row>
    <row r="891" spans="3:3" x14ac:dyDescent="0.2">
      <c r="C891" s="171"/>
    </row>
    <row r="892" spans="3:3" x14ac:dyDescent="0.2">
      <c r="C892" s="171"/>
    </row>
    <row r="893" spans="3:3" x14ac:dyDescent="0.2">
      <c r="C893" s="171"/>
    </row>
    <row r="894" spans="3:3" x14ac:dyDescent="0.2">
      <c r="C894" s="171"/>
    </row>
    <row r="895" spans="3:3" x14ac:dyDescent="0.2">
      <c r="C895" s="171"/>
    </row>
    <row r="896" spans="3:3" x14ac:dyDescent="0.2">
      <c r="C896" s="171"/>
    </row>
    <row r="897" spans="3:3" x14ac:dyDescent="0.2">
      <c r="C897" s="171"/>
    </row>
    <row r="898" spans="3:3" x14ac:dyDescent="0.2">
      <c r="C898" s="171"/>
    </row>
    <row r="899" spans="3:3" x14ac:dyDescent="0.2">
      <c r="C899" s="171"/>
    </row>
    <row r="900" spans="3:3" x14ac:dyDescent="0.2">
      <c r="C900" s="171"/>
    </row>
    <row r="901" spans="3:3" x14ac:dyDescent="0.2">
      <c r="C901" s="171"/>
    </row>
    <row r="902" spans="3:3" x14ac:dyDescent="0.2">
      <c r="C902" s="171"/>
    </row>
    <row r="903" spans="3:3" x14ac:dyDescent="0.2">
      <c r="C903" s="171"/>
    </row>
    <row r="904" spans="3:3" x14ac:dyDescent="0.2">
      <c r="C904" s="171"/>
    </row>
    <row r="905" spans="3:3" x14ac:dyDescent="0.2">
      <c r="C905" s="171"/>
    </row>
    <row r="906" spans="3:3" x14ac:dyDescent="0.2">
      <c r="C906" s="171"/>
    </row>
    <row r="907" spans="3:3" x14ac:dyDescent="0.2">
      <c r="C907" s="171"/>
    </row>
    <row r="908" spans="3:3" x14ac:dyDescent="0.2">
      <c r="C908" s="171"/>
    </row>
    <row r="909" spans="3:3" x14ac:dyDescent="0.2">
      <c r="C909" s="171"/>
    </row>
    <row r="910" spans="3:3" x14ac:dyDescent="0.2">
      <c r="C910" s="171"/>
    </row>
    <row r="911" spans="3:3" x14ac:dyDescent="0.2">
      <c r="C911" s="171"/>
    </row>
    <row r="912" spans="3:3" x14ac:dyDescent="0.2">
      <c r="C912" s="171"/>
    </row>
    <row r="913" spans="3:3" x14ac:dyDescent="0.2">
      <c r="C913" s="171"/>
    </row>
    <row r="914" spans="3:3" x14ac:dyDescent="0.2">
      <c r="C914" s="171"/>
    </row>
    <row r="915" spans="3:3" x14ac:dyDescent="0.2">
      <c r="C915" s="171"/>
    </row>
    <row r="916" spans="3:3" x14ac:dyDescent="0.2">
      <c r="C916" s="171"/>
    </row>
    <row r="917" spans="3:3" x14ac:dyDescent="0.2">
      <c r="C917" s="171"/>
    </row>
    <row r="918" spans="3:3" x14ac:dyDescent="0.2">
      <c r="C918" s="171"/>
    </row>
    <row r="919" spans="3:3" x14ac:dyDescent="0.2">
      <c r="C919" s="171"/>
    </row>
    <row r="920" spans="3:3" x14ac:dyDescent="0.2">
      <c r="C920" s="171"/>
    </row>
    <row r="921" spans="3:3" x14ac:dyDescent="0.2">
      <c r="C921" s="171"/>
    </row>
    <row r="922" spans="3:3" x14ac:dyDescent="0.2">
      <c r="C922" s="171"/>
    </row>
    <row r="923" spans="3:3" x14ac:dyDescent="0.2">
      <c r="C923" s="171"/>
    </row>
    <row r="924" spans="3:3" x14ac:dyDescent="0.2">
      <c r="C924" s="171"/>
    </row>
    <row r="925" spans="3:3" x14ac:dyDescent="0.2">
      <c r="C925" s="171"/>
    </row>
    <row r="926" spans="3:3" x14ac:dyDescent="0.2">
      <c r="C926" s="171"/>
    </row>
    <row r="927" spans="3:3" x14ac:dyDescent="0.2">
      <c r="C927" s="171"/>
    </row>
    <row r="928" spans="3:3" x14ac:dyDescent="0.2">
      <c r="C928" s="171"/>
    </row>
    <row r="929" spans="3:3" x14ac:dyDescent="0.2">
      <c r="C929" s="171"/>
    </row>
    <row r="930" spans="3:3" x14ac:dyDescent="0.2">
      <c r="C930" s="171"/>
    </row>
    <row r="931" spans="3:3" x14ac:dyDescent="0.2">
      <c r="C931" s="171"/>
    </row>
    <row r="932" spans="3:3" x14ac:dyDescent="0.2">
      <c r="C932" s="171"/>
    </row>
    <row r="933" spans="3:3" x14ac:dyDescent="0.2">
      <c r="C933" s="171"/>
    </row>
    <row r="934" spans="3:3" x14ac:dyDescent="0.2">
      <c r="C934" s="171"/>
    </row>
    <row r="935" spans="3:3" x14ac:dyDescent="0.2">
      <c r="C935" s="171"/>
    </row>
    <row r="936" spans="3:3" x14ac:dyDescent="0.2">
      <c r="C936" s="171"/>
    </row>
    <row r="937" spans="3:3" x14ac:dyDescent="0.2">
      <c r="C937" s="171"/>
    </row>
    <row r="938" spans="3:3" x14ac:dyDescent="0.2">
      <c r="C938" s="171"/>
    </row>
    <row r="939" spans="3:3" x14ac:dyDescent="0.2">
      <c r="C939" s="171"/>
    </row>
    <row r="940" spans="3:3" x14ac:dyDescent="0.2">
      <c r="C940" s="171"/>
    </row>
    <row r="941" spans="3:3" x14ac:dyDescent="0.2">
      <c r="C941" s="171"/>
    </row>
    <row r="942" spans="3:3" x14ac:dyDescent="0.2">
      <c r="C942" s="171"/>
    </row>
    <row r="943" spans="3:3" x14ac:dyDescent="0.2">
      <c r="C943" s="171"/>
    </row>
    <row r="944" spans="3:3" x14ac:dyDescent="0.2">
      <c r="C944" s="171"/>
    </row>
    <row r="945" spans="3:3" x14ac:dyDescent="0.2">
      <c r="C945" s="171"/>
    </row>
    <row r="946" spans="3:3" x14ac:dyDescent="0.2">
      <c r="C946" s="171"/>
    </row>
    <row r="947" spans="3:3" x14ac:dyDescent="0.2">
      <c r="C947" s="171"/>
    </row>
    <row r="948" spans="3:3" x14ac:dyDescent="0.2">
      <c r="C948" s="171"/>
    </row>
    <row r="949" spans="3:3" x14ac:dyDescent="0.2">
      <c r="C949" s="171"/>
    </row>
    <row r="950" spans="3:3" x14ac:dyDescent="0.2">
      <c r="C950" s="171"/>
    </row>
    <row r="951" spans="3:3" x14ac:dyDescent="0.2">
      <c r="C951" s="171"/>
    </row>
    <row r="952" spans="3:3" x14ac:dyDescent="0.2">
      <c r="C952" s="171"/>
    </row>
    <row r="953" spans="3:3" x14ac:dyDescent="0.2">
      <c r="C953" s="171"/>
    </row>
    <row r="954" spans="3:3" x14ac:dyDescent="0.2">
      <c r="C954" s="171"/>
    </row>
    <row r="955" spans="3:3" x14ac:dyDescent="0.2">
      <c r="C955" s="171"/>
    </row>
    <row r="956" spans="3:3" x14ac:dyDescent="0.2">
      <c r="C956" s="171"/>
    </row>
    <row r="957" spans="3:3" x14ac:dyDescent="0.2">
      <c r="C957" s="171"/>
    </row>
    <row r="958" spans="3:3" x14ac:dyDescent="0.2">
      <c r="C958" s="171"/>
    </row>
    <row r="959" spans="3:3" x14ac:dyDescent="0.2">
      <c r="C959" s="171"/>
    </row>
    <row r="960" spans="3:3" x14ac:dyDescent="0.2">
      <c r="C960" s="171"/>
    </row>
    <row r="961" spans="3:3" x14ac:dyDescent="0.2">
      <c r="C961" s="171"/>
    </row>
    <row r="962" spans="3:3" x14ac:dyDescent="0.2">
      <c r="C962" s="171"/>
    </row>
    <row r="963" spans="3:3" x14ac:dyDescent="0.2">
      <c r="C963" s="171"/>
    </row>
    <row r="964" spans="3:3" x14ac:dyDescent="0.2">
      <c r="C964" s="171"/>
    </row>
    <row r="965" spans="3:3" x14ac:dyDescent="0.2">
      <c r="C965" s="171"/>
    </row>
    <row r="966" spans="3:3" x14ac:dyDescent="0.2">
      <c r="C966" s="171"/>
    </row>
    <row r="967" spans="3:3" x14ac:dyDescent="0.2">
      <c r="C967" s="171"/>
    </row>
    <row r="968" spans="3:3" x14ac:dyDescent="0.2">
      <c r="C968" s="171"/>
    </row>
    <row r="969" spans="3:3" x14ac:dyDescent="0.2">
      <c r="C969" s="171"/>
    </row>
    <row r="970" spans="3:3" x14ac:dyDescent="0.2">
      <c r="C970" s="171"/>
    </row>
    <row r="971" spans="3:3" x14ac:dyDescent="0.2">
      <c r="C971" s="171"/>
    </row>
    <row r="972" spans="3:3" x14ac:dyDescent="0.2">
      <c r="C972" s="171"/>
    </row>
    <row r="973" spans="3:3" x14ac:dyDescent="0.2">
      <c r="C973" s="171"/>
    </row>
  </sheetData>
  <protectedRanges>
    <protectedRange password="CF91" sqref="CC1" name="Plage1_1_1_2"/>
    <protectedRange password="CF91" sqref="CC2:CC169" name="Plage1_1_1_1_2"/>
  </protectedRanges>
  <autoFilter ref="A1:DN169"/>
  <phoneticPr fontId="3" type="noConversion"/>
  <conditionalFormatting sqref="A1:A274">
    <cfRule type="duplicateValues" dxfId="5" priority="25" stopIfTrue="1"/>
  </conditionalFormatting>
  <dataValidations xWindow="837" yWindow="538" count="12">
    <dataValidation type="list" allowBlank="1" showInputMessage="1" showErrorMessage="1" error="Choisir la civilité dans la liste déroulante" sqref="O1:O36">
      <formula1>civilité</formula1>
    </dataValidation>
    <dataValidation allowBlank="1" showErrorMessage="1" error="Ne rien écrire sur cette colonne Olivier elle m'est réservée. Merci " sqref="BS6 BU11:BU13 L1:L36"/>
    <dataValidation type="custom" allowBlank="1" showInputMessage="1" showErrorMessage="1" error="ECRIRE QUAND MAJUSCULE" sqref="A30:A36">
      <formula1>EXACT(A30,UPPER(A30))</formula1>
    </dataValidation>
    <dataValidation type="list" allowBlank="1" showInputMessage="1" showErrorMessage="1" sqref="U1:U36">
      <formula1>motif2</formula1>
    </dataValidation>
    <dataValidation type="list" allowBlank="1" showInputMessage="1" showErrorMessage="1" sqref="W1:W36">
      <formula1>motif</formula1>
    </dataValidation>
    <dataValidation type="whole" allowBlank="1" showErrorMessage="1" sqref="BZ11:BZ13">
      <formula1>1</formula1>
      <formula2>4</formula2>
    </dataValidation>
    <dataValidation type="list" allowBlank="1" showErrorMessage="1" error="Ne rien écrire sur cette colonne Olivier elle m'est réservée. Merci " sqref="CJ11:CJ13">
      <formula1>motif2</formula1>
      <formula2>0</formula2>
    </dataValidation>
    <dataValidation allowBlank="1" showInputMessage="1" showErrorMessage="1" promptTitle="Date" prompt="Mettre une date au format jj/mm/aa" sqref="CA32:CA33 CA35:CA36"/>
    <dataValidation type="custom" allowBlank="1" showInputMessage="1" showErrorMessage="1" error="Date incohérente" sqref="BW40 BW37:BW38 BW43:BW44 BX37:BY44 BV37:BV44">
      <formula1>(BV37&lt;=#REF!)</formula1>
    </dataValidation>
    <dataValidation type="list" allowBlank="1" showErrorMessage="1" error="Choisir la désignation client dans la liste déroulante" sqref="S1:S1048576">
      <formula1>categorie</formula1>
    </dataValidation>
    <dataValidation allowBlank="1" showInputMessage="1" showErrorMessage="1" error="Choisir la civilité dans la liste déroulante" sqref="I37:I1048576"/>
    <dataValidation type="list" allowBlank="1" showInputMessage="1" showErrorMessage="1" sqref="CN1:CN169">
      <formula1>BRITA</formula1>
    </dataValidation>
  </dataValidations>
  <printOptions gridLines="1"/>
  <pageMargins left="0.19685039370078741" right="0.19685039370078741" top="0.43307086614173229" bottom="0.47244094488188981" header="0.15748031496062992" footer="0.15748031496062992"/>
  <pageSetup paperSize="256" scale="10" fitToHeight="0" orientation="portrait" r:id="rId1"/>
  <headerFooter alignWithMargins="0">
    <oddHeader>&amp;C&amp;D</oddHeader>
    <oddFooter>&amp;L&amp;P sur &amp;N&amp;R&amp;F</oddFooter>
  </headerFooter>
  <drawing r:id="rId2"/>
  <legacyDrawing r:id="rId3"/>
  <controls>
    <mc:AlternateContent xmlns:mc="http://schemas.openxmlformats.org/markup-compatibility/2006">
      <mc:Choice Requires="x14">
        <control shapeId="1031" r:id="rId4" name="Formulaire">
          <controlPr defaultSize="0" autoLin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28575</xdr:colOff>
                <xdr:row>0</xdr:row>
                <xdr:rowOff>533400</xdr:rowOff>
              </to>
            </anchor>
          </controlPr>
        </control>
      </mc:Choice>
      <mc:Fallback>
        <control shapeId="1031" r:id="rId4" name="Formulai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1000"/>
  <sheetViews>
    <sheetView workbookViewId="0">
      <selection activeCell="A34" sqref="A34"/>
    </sheetView>
  </sheetViews>
  <sheetFormatPr baseColWidth="10" defaultRowHeight="12.75" x14ac:dyDescent="0.2"/>
  <cols>
    <col min="1" max="1" width="31.7109375" bestFit="1" customWidth="1"/>
    <col min="9" max="9" width="19.28515625" bestFit="1" customWidth="1"/>
  </cols>
  <sheetData>
    <row r="1" spans="1:26" x14ac:dyDescent="0.2">
      <c r="A1" s="184" t="s">
        <v>350</v>
      </c>
      <c r="E1" t="s">
        <v>556</v>
      </c>
    </row>
    <row r="2" spans="1:26" x14ac:dyDescent="0.2">
      <c r="A2" s="185" t="s">
        <v>93</v>
      </c>
      <c r="E2" s="187" t="s">
        <v>289</v>
      </c>
    </row>
    <row r="3" spans="1:26" x14ac:dyDescent="0.2">
      <c r="A3" s="186" t="s">
        <v>207</v>
      </c>
      <c r="E3" s="188" t="s">
        <v>290</v>
      </c>
    </row>
    <row r="4" spans="1:26" x14ac:dyDescent="0.2">
      <c r="A4" s="186" t="s">
        <v>208</v>
      </c>
      <c r="E4" s="188" t="s">
        <v>291</v>
      </c>
      <c r="Z4">
        <v>25</v>
      </c>
    </row>
    <row r="5" spans="1:26" x14ac:dyDescent="0.2">
      <c r="A5" s="186" t="s">
        <v>209</v>
      </c>
      <c r="E5" s="188" t="s">
        <v>292</v>
      </c>
      <c r="Z5">
        <v>25</v>
      </c>
    </row>
    <row r="6" spans="1:26" x14ac:dyDescent="0.2">
      <c r="A6" s="185" t="s">
        <v>210</v>
      </c>
      <c r="E6" s="188" t="s">
        <v>293</v>
      </c>
      <c r="Z6">
        <v>25</v>
      </c>
    </row>
    <row r="7" spans="1:26" x14ac:dyDescent="0.2">
      <c r="A7" s="185" t="s">
        <v>211</v>
      </c>
      <c r="E7" s="187" t="s">
        <v>0</v>
      </c>
      <c r="Z7">
        <v>25</v>
      </c>
    </row>
    <row r="8" spans="1:26" x14ac:dyDescent="0.2">
      <c r="E8" s="187" t="s">
        <v>294</v>
      </c>
      <c r="Z8">
        <v>25</v>
      </c>
    </row>
    <row r="9" spans="1:26" x14ac:dyDescent="0.2">
      <c r="E9" s="188" t="s">
        <v>295</v>
      </c>
      <c r="Z9">
        <v>25</v>
      </c>
    </row>
    <row r="10" spans="1:26" x14ac:dyDescent="0.2">
      <c r="E10" s="188" t="s">
        <v>296</v>
      </c>
      <c r="Z10">
        <v>25</v>
      </c>
    </row>
    <row r="11" spans="1:26" x14ac:dyDescent="0.2">
      <c r="E11" s="188" t="s">
        <v>297</v>
      </c>
      <c r="Z11">
        <v>25</v>
      </c>
    </row>
    <row r="12" spans="1:26" x14ac:dyDescent="0.2">
      <c r="A12" s="43" t="s">
        <v>346</v>
      </c>
      <c r="E12" s="188" t="s">
        <v>298</v>
      </c>
      <c r="Z12">
        <v>25</v>
      </c>
    </row>
    <row r="13" spans="1:26" x14ac:dyDescent="0.2">
      <c r="A13" s="43" t="s">
        <v>347</v>
      </c>
      <c r="E13" s="187" t="s">
        <v>16</v>
      </c>
      <c r="Z13">
        <v>25</v>
      </c>
    </row>
    <row r="14" spans="1:26" x14ac:dyDescent="0.2">
      <c r="A14" s="43" t="s">
        <v>348</v>
      </c>
      <c r="E14" s="188" t="s">
        <v>299</v>
      </c>
      <c r="Z14">
        <v>25</v>
      </c>
    </row>
    <row r="15" spans="1:26" x14ac:dyDescent="0.2">
      <c r="A15" s="43" t="s">
        <v>288</v>
      </c>
      <c r="E15" s="187" t="s">
        <v>300</v>
      </c>
      <c r="Z15">
        <v>25</v>
      </c>
    </row>
    <row r="16" spans="1:26" x14ac:dyDescent="0.2">
      <c r="A16" s="43" t="s">
        <v>349</v>
      </c>
      <c r="E16" s="188" t="s">
        <v>301</v>
      </c>
      <c r="Z16">
        <v>25</v>
      </c>
    </row>
    <row r="17" spans="5:26" x14ac:dyDescent="0.2">
      <c r="E17" s="188" t="s">
        <v>302</v>
      </c>
      <c r="Z17">
        <v>25</v>
      </c>
    </row>
    <row r="18" spans="5:26" x14ac:dyDescent="0.2">
      <c r="E18" s="188" t="s">
        <v>303</v>
      </c>
      <c r="Z18">
        <v>25</v>
      </c>
    </row>
    <row r="19" spans="5:26" x14ac:dyDescent="0.2">
      <c r="E19" s="189" t="s">
        <v>304</v>
      </c>
      <c r="Z19">
        <v>25</v>
      </c>
    </row>
    <row r="20" spans="5:26" x14ac:dyDescent="0.2">
      <c r="Z20">
        <v>25</v>
      </c>
    </row>
    <row r="21" spans="5:26" x14ac:dyDescent="0.2">
      <c r="Z21">
        <v>25</v>
      </c>
    </row>
    <row r="22" spans="5:26" x14ac:dyDescent="0.2">
      <c r="Z22">
        <v>25</v>
      </c>
    </row>
    <row r="23" spans="5:26" x14ac:dyDescent="0.2">
      <c r="Z23">
        <v>25</v>
      </c>
    </row>
    <row r="24" spans="5:26" x14ac:dyDescent="0.2">
      <c r="Z24">
        <v>25</v>
      </c>
    </row>
    <row r="25" spans="5:26" x14ac:dyDescent="0.2">
      <c r="Z25">
        <v>25</v>
      </c>
    </row>
    <row r="26" spans="5:26" x14ac:dyDescent="0.2">
      <c r="Z26">
        <v>25</v>
      </c>
    </row>
    <row r="27" spans="5:26" x14ac:dyDescent="0.2">
      <c r="Z27">
        <v>25</v>
      </c>
    </row>
    <row r="28" spans="5:26" x14ac:dyDescent="0.2">
      <c r="Z28">
        <v>25</v>
      </c>
    </row>
    <row r="29" spans="5:26" x14ac:dyDescent="0.2">
      <c r="Z29">
        <v>25</v>
      </c>
    </row>
    <row r="30" spans="5:26" x14ac:dyDescent="0.2">
      <c r="Z30">
        <v>25</v>
      </c>
    </row>
    <row r="31" spans="5:26" x14ac:dyDescent="0.2">
      <c r="Z31">
        <v>25</v>
      </c>
    </row>
    <row r="32" spans="5:26" x14ac:dyDescent="0.2">
      <c r="Z32">
        <v>25</v>
      </c>
    </row>
    <row r="33" spans="26:26" x14ac:dyDescent="0.2">
      <c r="Z33">
        <v>25</v>
      </c>
    </row>
    <row r="34" spans="26:26" x14ac:dyDescent="0.2">
      <c r="Z34">
        <v>25</v>
      </c>
    </row>
    <row r="35" spans="26:26" x14ac:dyDescent="0.2">
      <c r="Z35">
        <v>25</v>
      </c>
    </row>
    <row r="36" spans="26:26" x14ac:dyDescent="0.2">
      <c r="Z36">
        <v>25</v>
      </c>
    </row>
    <row r="37" spans="26:26" x14ac:dyDescent="0.2">
      <c r="Z37">
        <v>25</v>
      </c>
    </row>
    <row r="38" spans="26:26" x14ac:dyDescent="0.2">
      <c r="Z38">
        <v>25</v>
      </c>
    </row>
    <row r="39" spans="26:26" x14ac:dyDescent="0.2">
      <c r="Z39">
        <v>25</v>
      </c>
    </row>
    <row r="40" spans="26:26" x14ac:dyDescent="0.2">
      <c r="Z40">
        <v>25</v>
      </c>
    </row>
    <row r="41" spans="26:26" x14ac:dyDescent="0.2">
      <c r="Z41">
        <v>25</v>
      </c>
    </row>
    <row r="42" spans="26:26" x14ac:dyDescent="0.2">
      <c r="Z42">
        <v>25</v>
      </c>
    </row>
    <row r="43" spans="26:26" x14ac:dyDescent="0.2">
      <c r="Z43">
        <v>25</v>
      </c>
    </row>
    <row r="44" spans="26:26" x14ac:dyDescent="0.2">
      <c r="Z44">
        <v>25</v>
      </c>
    </row>
    <row r="45" spans="26:26" x14ac:dyDescent="0.2">
      <c r="Z45">
        <v>25</v>
      </c>
    </row>
    <row r="46" spans="26:26" x14ac:dyDescent="0.2">
      <c r="Z46">
        <v>25</v>
      </c>
    </row>
    <row r="47" spans="26:26" x14ac:dyDescent="0.2">
      <c r="Z47">
        <v>25</v>
      </c>
    </row>
    <row r="48" spans="26:26" x14ac:dyDescent="0.2">
      <c r="Z48">
        <v>25</v>
      </c>
    </row>
    <row r="49" spans="26:26" x14ac:dyDescent="0.2">
      <c r="Z49">
        <v>25</v>
      </c>
    </row>
    <row r="50" spans="26:26" x14ac:dyDescent="0.2">
      <c r="Z50">
        <v>25</v>
      </c>
    </row>
    <row r="51" spans="26:26" x14ac:dyDescent="0.2">
      <c r="Z51">
        <v>25</v>
      </c>
    </row>
    <row r="52" spans="26:26" x14ac:dyDescent="0.2">
      <c r="Z52">
        <v>25</v>
      </c>
    </row>
    <row r="53" spans="26:26" x14ac:dyDescent="0.2">
      <c r="Z53">
        <v>25</v>
      </c>
    </row>
    <row r="54" spans="26:26" x14ac:dyDescent="0.2">
      <c r="Z54">
        <v>25</v>
      </c>
    </row>
    <row r="55" spans="26:26" x14ac:dyDescent="0.2">
      <c r="Z55">
        <v>25</v>
      </c>
    </row>
    <row r="56" spans="26:26" x14ac:dyDescent="0.2">
      <c r="Z56">
        <v>25</v>
      </c>
    </row>
    <row r="57" spans="26:26" x14ac:dyDescent="0.2">
      <c r="Z57">
        <v>25</v>
      </c>
    </row>
    <row r="58" spans="26:26" x14ac:dyDescent="0.2">
      <c r="Z58">
        <v>25</v>
      </c>
    </row>
    <row r="59" spans="26:26" x14ac:dyDescent="0.2">
      <c r="Z59">
        <v>25</v>
      </c>
    </row>
    <row r="60" spans="26:26" x14ac:dyDescent="0.2">
      <c r="Z60">
        <v>25</v>
      </c>
    </row>
    <row r="61" spans="26:26" x14ac:dyDescent="0.2">
      <c r="Z61">
        <v>25</v>
      </c>
    </row>
    <row r="62" spans="26:26" x14ac:dyDescent="0.2">
      <c r="Z62">
        <v>25</v>
      </c>
    </row>
    <row r="63" spans="26:26" x14ac:dyDescent="0.2">
      <c r="Z63">
        <v>25</v>
      </c>
    </row>
    <row r="64" spans="26:26" x14ac:dyDescent="0.2">
      <c r="Z64">
        <v>25</v>
      </c>
    </row>
    <row r="65" spans="26:26" x14ac:dyDescent="0.2">
      <c r="Z65">
        <v>25</v>
      </c>
    </row>
    <row r="66" spans="26:26" x14ac:dyDescent="0.2">
      <c r="Z66">
        <v>25</v>
      </c>
    </row>
    <row r="67" spans="26:26" x14ac:dyDescent="0.2">
      <c r="Z67">
        <v>25</v>
      </c>
    </row>
    <row r="68" spans="26:26" x14ac:dyDescent="0.2">
      <c r="Z68">
        <v>25</v>
      </c>
    </row>
    <row r="69" spans="26:26" x14ac:dyDescent="0.2">
      <c r="Z69">
        <v>25</v>
      </c>
    </row>
    <row r="70" spans="26:26" x14ac:dyDescent="0.2">
      <c r="Z70">
        <v>25</v>
      </c>
    </row>
    <row r="71" spans="26:26" x14ac:dyDescent="0.2">
      <c r="Z71">
        <v>25</v>
      </c>
    </row>
    <row r="72" spans="26:26" x14ac:dyDescent="0.2">
      <c r="Z72">
        <v>25</v>
      </c>
    </row>
    <row r="73" spans="26:26" x14ac:dyDescent="0.2">
      <c r="Z73">
        <v>25</v>
      </c>
    </row>
    <row r="74" spans="26:26" x14ac:dyDescent="0.2">
      <c r="Z74">
        <v>25</v>
      </c>
    </row>
    <row r="75" spans="26:26" x14ac:dyDescent="0.2">
      <c r="Z75">
        <v>25</v>
      </c>
    </row>
    <row r="76" spans="26:26" x14ac:dyDescent="0.2">
      <c r="Z76">
        <v>25</v>
      </c>
    </row>
    <row r="77" spans="26:26" x14ac:dyDescent="0.2">
      <c r="Z77">
        <v>25</v>
      </c>
    </row>
    <row r="78" spans="26:26" x14ac:dyDescent="0.2">
      <c r="Z78">
        <v>25</v>
      </c>
    </row>
    <row r="79" spans="26:26" x14ac:dyDescent="0.2">
      <c r="Z79">
        <v>25</v>
      </c>
    </row>
    <row r="80" spans="26:26" x14ac:dyDescent="0.2">
      <c r="Z80">
        <v>25</v>
      </c>
    </row>
    <row r="81" spans="26:26" x14ac:dyDescent="0.2">
      <c r="Z81">
        <v>25</v>
      </c>
    </row>
    <row r="82" spans="26:26" x14ac:dyDescent="0.2">
      <c r="Z82">
        <v>25</v>
      </c>
    </row>
    <row r="83" spans="26:26" x14ac:dyDescent="0.2">
      <c r="Z83">
        <v>25</v>
      </c>
    </row>
    <row r="84" spans="26:26" x14ac:dyDescent="0.2">
      <c r="Z84">
        <v>25</v>
      </c>
    </row>
    <row r="85" spans="26:26" x14ac:dyDescent="0.2">
      <c r="Z85">
        <v>25</v>
      </c>
    </row>
    <row r="86" spans="26:26" x14ac:dyDescent="0.2">
      <c r="Z86">
        <v>25</v>
      </c>
    </row>
    <row r="87" spans="26:26" x14ac:dyDescent="0.2">
      <c r="Z87">
        <v>25</v>
      </c>
    </row>
    <row r="88" spans="26:26" x14ac:dyDescent="0.2">
      <c r="Z88">
        <v>25</v>
      </c>
    </row>
    <row r="89" spans="26:26" x14ac:dyDescent="0.2">
      <c r="Z89">
        <v>25</v>
      </c>
    </row>
    <row r="90" spans="26:26" x14ac:dyDescent="0.2">
      <c r="Z90">
        <v>25</v>
      </c>
    </row>
    <row r="91" spans="26:26" x14ac:dyDescent="0.2">
      <c r="Z91">
        <v>25</v>
      </c>
    </row>
    <row r="92" spans="26:26" x14ac:dyDescent="0.2">
      <c r="Z92">
        <v>25</v>
      </c>
    </row>
    <row r="93" spans="26:26" x14ac:dyDescent="0.2">
      <c r="Z93">
        <v>25</v>
      </c>
    </row>
    <row r="94" spans="26:26" x14ac:dyDescent="0.2">
      <c r="Z94">
        <v>25</v>
      </c>
    </row>
    <row r="95" spans="26:26" x14ac:dyDescent="0.2">
      <c r="Z95">
        <v>25</v>
      </c>
    </row>
    <row r="96" spans="26:26" x14ac:dyDescent="0.2">
      <c r="Z96">
        <v>25</v>
      </c>
    </row>
    <row r="97" spans="26:26" x14ac:dyDescent="0.2">
      <c r="Z97">
        <v>25</v>
      </c>
    </row>
    <row r="98" spans="26:26" x14ac:dyDescent="0.2">
      <c r="Z98">
        <v>25</v>
      </c>
    </row>
    <row r="99" spans="26:26" x14ac:dyDescent="0.2">
      <c r="Z99">
        <v>25</v>
      </c>
    </row>
    <row r="100" spans="26:26" x14ac:dyDescent="0.2">
      <c r="Z100">
        <v>25</v>
      </c>
    </row>
    <row r="101" spans="26:26" x14ac:dyDescent="0.2">
      <c r="Z101">
        <v>25</v>
      </c>
    </row>
    <row r="102" spans="26:26" x14ac:dyDescent="0.2">
      <c r="Z102">
        <v>25</v>
      </c>
    </row>
    <row r="103" spans="26:26" x14ac:dyDescent="0.2">
      <c r="Z103">
        <v>25</v>
      </c>
    </row>
    <row r="104" spans="26:26" x14ac:dyDescent="0.2">
      <c r="Z104">
        <v>25</v>
      </c>
    </row>
    <row r="105" spans="26:26" x14ac:dyDescent="0.2">
      <c r="Z105">
        <v>25</v>
      </c>
    </row>
    <row r="106" spans="26:26" x14ac:dyDescent="0.2">
      <c r="Z106">
        <v>25</v>
      </c>
    </row>
    <row r="107" spans="26:26" x14ac:dyDescent="0.2">
      <c r="Z107">
        <v>25</v>
      </c>
    </row>
    <row r="108" spans="26:26" x14ac:dyDescent="0.2">
      <c r="Z108">
        <v>25</v>
      </c>
    </row>
    <row r="109" spans="26:26" x14ac:dyDescent="0.2">
      <c r="Z109">
        <v>25</v>
      </c>
    </row>
    <row r="110" spans="26:26" x14ac:dyDescent="0.2">
      <c r="Z110">
        <v>25</v>
      </c>
    </row>
    <row r="111" spans="26:26" x14ac:dyDescent="0.2">
      <c r="Z111">
        <v>25</v>
      </c>
    </row>
    <row r="112" spans="26:26" x14ac:dyDescent="0.2">
      <c r="Z112">
        <v>25</v>
      </c>
    </row>
    <row r="113" spans="26:26" x14ac:dyDescent="0.2">
      <c r="Z113">
        <v>25</v>
      </c>
    </row>
    <row r="114" spans="26:26" x14ac:dyDescent="0.2">
      <c r="Z114">
        <v>25</v>
      </c>
    </row>
    <row r="115" spans="26:26" x14ac:dyDescent="0.2">
      <c r="Z115">
        <v>25</v>
      </c>
    </row>
    <row r="116" spans="26:26" x14ac:dyDescent="0.2">
      <c r="Z116">
        <v>25</v>
      </c>
    </row>
    <row r="117" spans="26:26" x14ac:dyDescent="0.2">
      <c r="Z117">
        <v>25</v>
      </c>
    </row>
    <row r="118" spans="26:26" x14ac:dyDescent="0.2">
      <c r="Z118">
        <v>25</v>
      </c>
    </row>
    <row r="119" spans="26:26" x14ac:dyDescent="0.2">
      <c r="Z119">
        <v>25</v>
      </c>
    </row>
    <row r="120" spans="26:26" x14ac:dyDescent="0.2">
      <c r="Z120">
        <v>25</v>
      </c>
    </row>
    <row r="121" spans="26:26" x14ac:dyDescent="0.2">
      <c r="Z121">
        <v>25</v>
      </c>
    </row>
    <row r="122" spans="26:26" x14ac:dyDescent="0.2">
      <c r="Z122">
        <v>25</v>
      </c>
    </row>
    <row r="123" spans="26:26" x14ac:dyDescent="0.2">
      <c r="Z123">
        <v>25</v>
      </c>
    </row>
    <row r="124" spans="26:26" x14ac:dyDescent="0.2">
      <c r="Z124">
        <v>25</v>
      </c>
    </row>
    <row r="125" spans="26:26" x14ac:dyDescent="0.2">
      <c r="Z125">
        <v>25</v>
      </c>
    </row>
    <row r="126" spans="26:26" x14ac:dyDescent="0.2">
      <c r="Z126">
        <v>25</v>
      </c>
    </row>
    <row r="127" spans="26:26" x14ac:dyDescent="0.2">
      <c r="Z127">
        <v>25</v>
      </c>
    </row>
    <row r="128" spans="26:26" x14ac:dyDescent="0.2">
      <c r="Z128">
        <v>25</v>
      </c>
    </row>
    <row r="129" spans="26:26" x14ac:dyDescent="0.2">
      <c r="Z129">
        <v>25</v>
      </c>
    </row>
    <row r="130" spans="26:26" x14ac:dyDescent="0.2">
      <c r="Z130">
        <v>25</v>
      </c>
    </row>
    <row r="131" spans="26:26" x14ac:dyDescent="0.2">
      <c r="Z131">
        <v>25</v>
      </c>
    </row>
    <row r="132" spans="26:26" x14ac:dyDescent="0.2">
      <c r="Z132">
        <v>25</v>
      </c>
    </row>
    <row r="133" spans="26:26" x14ac:dyDescent="0.2">
      <c r="Z133">
        <v>25</v>
      </c>
    </row>
    <row r="134" spans="26:26" x14ac:dyDescent="0.2">
      <c r="Z134">
        <v>25</v>
      </c>
    </row>
    <row r="135" spans="26:26" x14ac:dyDescent="0.2">
      <c r="Z135">
        <v>25</v>
      </c>
    </row>
    <row r="136" spans="26:26" x14ac:dyDescent="0.2">
      <c r="Z136">
        <v>25</v>
      </c>
    </row>
    <row r="137" spans="26:26" x14ac:dyDescent="0.2">
      <c r="Z137">
        <v>25</v>
      </c>
    </row>
    <row r="138" spans="26:26" x14ac:dyDescent="0.2">
      <c r="Z138">
        <v>25</v>
      </c>
    </row>
    <row r="139" spans="26:26" x14ac:dyDescent="0.2">
      <c r="Z139">
        <v>25</v>
      </c>
    </row>
    <row r="140" spans="26:26" x14ac:dyDescent="0.2">
      <c r="Z140">
        <v>25</v>
      </c>
    </row>
    <row r="141" spans="26:26" x14ac:dyDescent="0.2">
      <c r="Z141">
        <v>25</v>
      </c>
    </row>
    <row r="142" spans="26:26" x14ac:dyDescent="0.2">
      <c r="Z142">
        <v>25</v>
      </c>
    </row>
    <row r="143" spans="26:26" x14ac:dyDescent="0.2">
      <c r="Z143">
        <v>25</v>
      </c>
    </row>
    <row r="144" spans="26:26" x14ac:dyDescent="0.2">
      <c r="Z144">
        <v>25</v>
      </c>
    </row>
    <row r="145" spans="26:26" x14ac:dyDescent="0.2">
      <c r="Z145">
        <v>25</v>
      </c>
    </row>
    <row r="146" spans="26:26" x14ac:dyDescent="0.2">
      <c r="Z146">
        <v>25</v>
      </c>
    </row>
    <row r="147" spans="26:26" x14ac:dyDescent="0.2">
      <c r="Z147">
        <v>25</v>
      </c>
    </row>
    <row r="148" spans="26:26" x14ac:dyDescent="0.2">
      <c r="Z148">
        <v>25</v>
      </c>
    </row>
    <row r="149" spans="26:26" x14ac:dyDescent="0.2">
      <c r="Z149">
        <v>25</v>
      </c>
    </row>
    <row r="150" spans="26:26" x14ac:dyDescent="0.2">
      <c r="Z150">
        <v>25</v>
      </c>
    </row>
    <row r="151" spans="26:26" x14ac:dyDescent="0.2">
      <c r="Z151">
        <v>25</v>
      </c>
    </row>
    <row r="152" spans="26:26" x14ac:dyDescent="0.2">
      <c r="Z152">
        <v>25</v>
      </c>
    </row>
    <row r="153" spans="26:26" x14ac:dyDescent="0.2">
      <c r="Z153">
        <v>25</v>
      </c>
    </row>
    <row r="154" spans="26:26" x14ac:dyDescent="0.2">
      <c r="Z154">
        <v>25</v>
      </c>
    </row>
    <row r="155" spans="26:26" x14ac:dyDescent="0.2">
      <c r="Z155">
        <v>25</v>
      </c>
    </row>
    <row r="156" spans="26:26" x14ac:dyDescent="0.2">
      <c r="Z156">
        <v>25</v>
      </c>
    </row>
    <row r="157" spans="26:26" x14ac:dyDescent="0.2">
      <c r="Z157">
        <v>25</v>
      </c>
    </row>
    <row r="158" spans="26:26" x14ac:dyDescent="0.2">
      <c r="Z158">
        <v>25</v>
      </c>
    </row>
    <row r="159" spans="26:26" x14ac:dyDescent="0.2">
      <c r="Z159">
        <v>25</v>
      </c>
    </row>
    <row r="160" spans="26:26" x14ac:dyDescent="0.2">
      <c r="Z160">
        <v>25</v>
      </c>
    </row>
    <row r="161" spans="26:26" x14ac:dyDescent="0.2">
      <c r="Z161">
        <v>25</v>
      </c>
    </row>
    <row r="162" spans="26:26" x14ac:dyDescent="0.2">
      <c r="Z162">
        <v>25</v>
      </c>
    </row>
    <row r="163" spans="26:26" x14ac:dyDescent="0.2">
      <c r="Z163">
        <v>25</v>
      </c>
    </row>
    <row r="164" spans="26:26" x14ac:dyDescent="0.2">
      <c r="Z164">
        <v>25</v>
      </c>
    </row>
    <row r="165" spans="26:26" x14ac:dyDescent="0.2">
      <c r="Z165">
        <v>25</v>
      </c>
    </row>
    <row r="166" spans="26:26" x14ac:dyDescent="0.2">
      <c r="Z166">
        <v>25</v>
      </c>
    </row>
    <row r="167" spans="26:26" x14ac:dyDescent="0.2">
      <c r="Z167">
        <v>25</v>
      </c>
    </row>
    <row r="168" spans="26:26" x14ac:dyDescent="0.2">
      <c r="Z168">
        <v>25</v>
      </c>
    </row>
    <row r="169" spans="26:26" x14ac:dyDescent="0.2">
      <c r="Z169">
        <v>25</v>
      </c>
    </row>
    <row r="170" spans="26:26" x14ac:dyDescent="0.2">
      <c r="Z170">
        <v>25</v>
      </c>
    </row>
    <row r="171" spans="26:26" x14ac:dyDescent="0.2">
      <c r="Z171">
        <v>25</v>
      </c>
    </row>
    <row r="172" spans="26:26" x14ac:dyDescent="0.2">
      <c r="Z172">
        <v>25</v>
      </c>
    </row>
    <row r="173" spans="26:26" x14ac:dyDescent="0.2">
      <c r="Z173">
        <v>25</v>
      </c>
    </row>
    <row r="174" spans="26:26" x14ac:dyDescent="0.2">
      <c r="Z174">
        <v>25</v>
      </c>
    </row>
    <row r="175" spans="26:26" x14ac:dyDescent="0.2">
      <c r="Z175">
        <v>25</v>
      </c>
    </row>
    <row r="176" spans="26:26" x14ac:dyDescent="0.2">
      <c r="Z176">
        <v>25</v>
      </c>
    </row>
    <row r="177" spans="26:26" x14ac:dyDescent="0.2">
      <c r="Z177">
        <v>25</v>
      </c>
    </row>
    <row r="178" spans="26:26" x14ac:dyDescent="0.2">
      <c r="Z178">
        <v>25</v>
      </c>
    </row>
    <row r="179" spans="26:26" x14ac:dyDescent="0.2">
      <c r="Z179">
        <v>25</v>
      </c>
    </row>
    <row r="180" spans="26:26" x14ac:dyDescent="0.2">
      <c r="Z180">
        <v>25</v>
      </c>
    </row>
    <row r="181" spans="26:26" x14ac:dyDescent="0.2">
      <c r="Z181">
        <v>25</v>
      </c>
    </row>
    <row r="182" spans="26:26" x14ac:dyDescent="0.2">
      <c r="Z182">
        <v>25</v>
      </c>
    </row>
    <row r="183" spans="26:26" x14ac:dyDescent="0.2">
      <c r="Z183">
        <v>25</v>
      </c>
    </row>
    <row r="184" spans="26:26" x14ac:dyDescent="0.2">
      <c r="Z184">
        <v>25</v>
      </c>
    </row>
    <row r="185" spans="26:26" x14ac:dyDescent="0.2">
      <c r="Z185">
        <v>25</v>
      </c>
    </row>
    <row r="186" spans="26:26" x14ac:dyDescent="0.2">
      <c r="Z186">
        <v>25</v>
      </c>
    </row>
    <row r="187" spans="26:26" x14ac:dyDescent="0.2">
      <c r="Z187">
        <v>25</v>
      </c>
    </row>
    <row r="188" spans="26:26" x14ac:dyDescent="0.2">
      <c r="Z188">
        <v>25</v>
      </c>
    </row>
    <row r="189" spans="26:26" x14ac:dyDescent="0.2">
      <c r="Z189">
        <v>25</v>
      </c>
    </row>
    <row r="190" spans="26:26" x14ac:dyDescent="0.2">
      <c r="Z190">
        <v>25</v>
      </c>
    </row>
    <row r="191" spans="26:26" x14ac:dyDescent="0.2">
      <c r="Z191">
        <v>25</v>
      </c>
    </row>
    <row r="192" spans="26:26" x14ac:dyDescent="0.2">
      <c r="Z192">
        <v>25</v>
      </c>
    </row>
    <row r="193" spans="26:26" x14ac:dyDescent="0.2">
      <c r="Z193">
        <v>25</v>
      </c>
    </row>
    <row r="194" spans="26:26" x14ac:dyDescent="0.2">
      <c r="Z194">
        <v>25</v>
      </c>
    </row>
    <row r="195" spans="26:26" x14ac:dyDescent="0.2">
      <c r="Z195">
        <v>25</v>
      </c>
    </row>
    <row r="196" spans="26:26" x14ac:dyDescent="0.2">
      <c r="Z196">
        <v>25</v>
      </c>
    </row>
    <row r="197" spans="26:26" x14ac:dyDescent="0.2">
      <c r="Z197">
        <v>25</v>
      </c>
    </row>
    <row r="198" spans="26:26" x14ac:dyDescent="0.2">
      <c r="Z198">
        <v>25</v>
      </c>
    </row>
    <row r="199" spans="26:26" x14ac:dyDescent="0.2">
      <c r="Z199">
        <v>25</v>
      </c>
    </row>
    <row r="200" spans="26:26" x14ac:dyDescent="0.2">
      <c r="Z200">
        <v>25</v>
      </c>
    </row>
    <row r="201" spans="26:26" x14ac:dyDescent="0.2">
      <c r="Z201">
        <v>25</v>
      </c>
    </row>
    <row r="202" spans="26:26" x14ac:dyDescent="0.2">
      <c r="Z202">
        <v>25</v>
      </c>
    </row>
    <row r="203" spans="26:26" x14ac:dyDescent="0.2">
      <c r="Z203">
        <v>25</v>
      </c>
    </row>
    <row r="204" spans="26:26" x14ac:dyDescent="0.2">
      <c r="Z204">
        <v>25</v>
      </c>
    </row>
    <row r="205" spans="26:26" x14ac:dyDescent="0.2">
      <c r="Z205">
        <v>25</v>
      </c>
    </row>
    <row r="206" spans="26:26" x14ac:dyDescent="0.2">
      <c r="Z206">
        <v>25</v>
      </c>
    </row>
    <row r="207" spans="26:26" x14ac:dyDescent="0.2">
      <c r="Z207">
        <v>25</v>
      </c>
    </row>
    <row r="208" spans="26:26" x14ac:dyDescent="0.2">
      <c r="Z208">
        <v>25</v>
      </c>
    </row>
    <row r="209" spans="26:26" x14ac:dyDescent="0.2">
      <c r="Z209">
        <v>25</v>
      </c>
    </row>
    <row r="210" spans="26:26" x14ac:dyDescent="0.2">
      <c r="Z210">
        <v>25</v>
      </c>
    </row>
    <row r="211" spans="26:26" x14ac:dyDescent="0.2">
      <c r="Z211">
        <v>25</v>
      </c>
    </row>
    <row r="212" spans="26:26" x14ac:dyDescent="0.2">
      <c r="Z212">
        <v>25</v>
      </c>
    </row>
    <row r="213" spans="26:26" x14ac:dyDescent="0.2">
      <c r="Z213">
        <v>25</v>
      </c>
    </row>
    <row r="214" spans="26:26" x14ac:dyDescent="0.2">
      <c r="Z214">
        <v>25</v>
      </c>
    </row>
    <row r="215" spans="26:26" x14ac:dyDescent="0.2">
      <c r="Z215">
        <v>25</v>
      </c>
    </row>
    <row r="216" spans="26:26" x14ac:dyDescent="0.2">
      <c r="Z216">
        <v>25</v>
      </c>
    </row>
    <row r="217" spans="26:26" x14ac:dyDescent="0.2">
      <c r="Z217">
        <v>25</v>
      </c>
    </row>
    <row r="218" spans="26:26" x14ac:dyDescent="0.2">
      <c r="Z218">
        <v>25</v>
      </c>
    </row>
    <row r="219" spans="26:26" x14ac:dyDescent="0.2">
      <c r="Z219">
        <v>25</v>
      </c>
    </row>
    <row r="220" spans="26:26" x14ac:dyDescent="0.2">
      <c r="Z220">
        <v>25</v>
      </c>
    </row>
    <row r="221" spans="26:26" x14ac:dyDescent="0.2">
      <c r="Z221">
        <v>25</v>
      </c>
    </row>
    <row r="222" spans="26:26" x14ac:dyDescent="0.2">
      <c r="Z222">
        <v>25</v>
      </c>
    </row>
    <row r="223" spans="26:26" x14ac:dyDescent="0.2">
      <c r="Z223">
        <v>25</v>
      </c>
    </row>
    <row r="224" spans="26:26" x14ac:dyDescent="0.2">
      <c r="Z224">
        <v>25</v>
      </c>
    </row>
    <row r="225" spans="26:26" x14ac:dyDescent="0.2">
      <c r="Z225">
        <v>25</v>
      </c>
    </row>
    <row r="226" spans="26:26" x14ac:dyDescent="0.2">
      <c r="Z226">
        <v>25</v>
      </c>
    </row>
    <row r="227" spans="26:26" x14ac:dyDescent="0.2">
      <c r="Z227">
        <v>25</v>
      </c>
    </row>
    <row r="228" spans="26:26" x14ac:dyDescent="0.2">
      <c r="Z228">
        <v>25</v>
      </c>
    </row>
    <row r="229" spans="26:26" x14ac:dyDescent="0.2">
      <c r="Z229">
        <v>25</v>
      </c>
    </row>
    <row r="230" spans="26:26" x14ac:dyDescent="0.2">
      <c r="Z230">
        <v>25</v>
      </c>
    </row>
    <row r="231" spans="26:26" x14ac:dyDescent="0.2">
      <c r="Z231">
        <v>25</v>
      </c>
    </row>
    <row r="232" spans="26:26" x14ac:dyDescent="0.2">
      <c r="Z232">
        <v>25</v>
      </c>
    </row>
    <row r="233" spans="26:26" x14ac:dyDescent="0.2">
      <c r="Z233">
        <v>25</v>
      </c>
    </row>
    <row r="234" spans="26:26" x14ac:dyDescent="0.2">
      <c r="Z234">
        <v>25</v>
      </c>
    </row>
    <row r="235" spans="26:26" x14ac:dyDescent="0.2">
      <c r="Z235">
        <v>25</v>
      </c>
    </row>
    <row r="236" spans="26:26" x14ac:dyDescent="0.2">
      <c r="Z236">
        <v>25</v>
      </c>
    </row>
    <row r="237" spans="26:26" x14ac:dyDescent="0.2">
      <c r="Z237">
        <v>25</v>
      </c>
    </row>
    <row r="238" spans="26:26" x14ac:dyDescent="0.2">
      <c r="Z238">
        <v>25</v>
      </c>
    </row>
    <row r="239" spans="26:26" x14ac:dyDescent="0.2">
      <c r="Z239">
        <v>25</v>
      </c>
    </row>
    <row r="240" spans="26:26" x14ac:dyDescent="0.2">
      <c r="Z240">
        <v>25</v>
      </c>
    </row>
    <row r="241" spans="26:26" x14ac:dyDescent="0.2">
      <c r="Z241">
        <v>25</v>
      </c>
    </row>
    <row r="242" spans="26:26" x14ac:dyDescent="0.2">
      <c r="Z242">
        <v>25</v>
      </c>
    </row>
    <row r="243" spans="26:26" x14ac:dyDescent="0.2">
      <c r="Z243">
        <v>25</v>
      </c>
    </row>
    <row r="244" spans="26:26" x14ac:dyDescent="0.2">
      <c r="Z244">
        <v>25</v>
      </c>
    </row>
    <row r="245" spans="26:26" x14ac:dyDescent="0.2">
      <c r="Z245">
        <v>25</v>
      </c>
    </row>
    <row r="246" spans="26:26" x14ac:dyDescent="0.2">
      <c r="Z246">
        <v>25</v>
      </c>
    </row>
    <row r="247" spans="26:26" x14ac:dyDescent="0.2">
      <c r="Z247">
        <v>25</v>
      </c>
    </row>
    <row r="248" spans="26:26" x14ac:dyDescent="0.2">
      <c r="Z248">
        <v>25</v>
      </c>
    </row>
    <row r="249" spans="26:26" x14ac:dyDescent="0.2">
      <c r="Z249">
        <v>25</v>
      </c>
    </row>
    <row r="250" spans="26:26" x14ac:dyDescent="0.2">
      <c r="Z250">
        <v>25</v>
      </c>
    </row>
    <row r="251" spans="26:26" x14ac:dyDescent="0.2">
      <c r="Z251">
        <v>25</v>
      </c>
    </row>
    <row r="252" spans="26:26" x14ac:dyDescent="0.2">
      <c r="Z252">
        <v>25</v>
      </c>
    </row>
    <row r="253" spans="26:26" x14ac:dyDescent="0.2">
      <c r="Z253">
        <v>25</v>
      </c>
    </row>
    <row r="254" spans="26:26" x14ac:dyDescent="0.2">
      <c r="Z254">
        <v>25</v>
      </c>
    </row>
    <row r="255" spans="26:26" x14ac:dyDescent="0.2">
      <c r="Z255">
        <v>25</v>
      </c>
    </row>
    <row r="256" spans="26:26" x14ac:dyDescent="0.2">
      <c r="Z256">
        <v>25</v>
      </c>
    </row>
    <row r="257" spans="26:26" x14ac:dyDescent="0.2">
      <c r="Z257">
        <v>25</v>
      </c>
    </row>
    <row r="258" spans="26:26" x14ac:dyDescent="0.2">
      <c r="Z258">
        <v>25</v>
      </c>
    </row>
    <row r="259" spans="26:26" x14ac:dyDescent="0.2">
      <c r="Z259">
        <v>25</v>
      </c>
    </row>
    <row r="260" spans="26:26" x14ac:dyDescent="0.2">
      <c r="Z260">
        <v>25</v>
      </c>
    </row>
    <row r="261" spans="26:26" x14ac:dyDescent="0.2">
      <c r="Z261">
        <v>25</v>
      </c>
    </row>
    <row r="262" spans="26:26" x14ac:dyDescent="0.2">
      <c r="Z262">
        <v>25</v>
      </c>
    </row>
    <row r="263" spans="26:26" x14ac:dyDescent="0.2">
      <c r="Z263">
        <v>25</v>
      </c>
    </row>
    <row r="264" spans="26:26" x14ac:dyDescent="0.2">
      <c r="Z264">
        <v>25</v>
      </c>
    </row>
    <row r="265" spans="26:26" x14ac:dyDescent="0.2">
      <c r="Z265">
        <v>25</v>
      </c>
    </row>
    <row r="266" spans="26:26" x14ac:dyDescent="0.2">
      <c r="Z266">
        <v>25</v>
      </c>
    </row>
    <row r="267" spans="26:26" x14ac:dyDescent="0.2">
      <c r="Z267">
        <v>25</v>
      </c>
    </row>
    <row r="268" spans="26:26" x14ac:dyDescent="0.2">
      <c r="Z268">
        <v>25</v>
      </c>
    </row>
    <row r="269" spans="26:26" x14ac:dyDescent="0.2">
      <c r="Z269">
        <v>25</v>
      </c>
    </row>
    <row r="270" spans="26:26" x14ac:dyDescent="0.2">
      <c r="Z270">
        <v>25</v>
      </c>
    </row>
    <row r="271" spans="26:26" x14ac:dyDescent="0.2">
      <c r="Z271">
        <v>25</v>
      </c>
    </row>
    <row r="272" spans="26:26" x14ac:dyDescent="0.2">
      <c r="Z272">
        <v>25</v>
      </c>
    </row>
    <row r="273" spans="26:26" x14ac:dyDescent="0.2">
      <c r="Z273">
        <v>25</v>
      </c>
    </row>
    <row r="274" spans="26:26" x14ac:dyDescent="0.2">
      <c r="Z274">
        <v>25</v>
      </c>
    </row>
    <row r="275" spans="26:26" x14ac:dyDescent="0.2">
      <c r="Z275">
        <v>25</v>
      </c>
    </row>
    <row r="276" spans="26:26" x14ac:dyDescent="0.2">
      <c r="Z276">
        <v>25</v>
      </c>
    </row>
    <row r="277" spans="26:26" x14ac:dyDescent="0.2">
      <c r="Z277">
        <v>25</v>
      </c>
    </row>
    <row r="278" spans="26:26" x14ac:dyDescent="0.2">
      <c r="Z278">
        <v>25</v>
      </c>
    </row>
    <row r="279" spans="26:26" x14ac:dyDescent="0.2">
      <c r="Z279">
        <v>25</v>
      </c>
    </row>
    <row r="280" spans="26:26" x14ac:dyDescent="0.2">
      <c r="Z280">
        <v>25</v>
      </c>
    </row>
    <row r="281" spans="26:26" x14ac:dyDescent="0.2">
      <c r="Z281">
        <v>25</v>
      </c>
    </row>
    <row r="282" spans="26:26" x14ac:dyDescent="0.2">
      <c r="Z282">
        <v>25</v>
      </c>
    </row>
    <row r="283" spans="26:26" x14ac:dyDescent="0.2">
      <c r="Z283">
        <v>25</v>
      </c>
    </row>
    <row r="284" spans="26:26" x14ac:dyDescent="0.2">
      <c r="Z284">
        <v>25</v>
      </c>
    </row>
    <row r="285" spans="26:26" x14ac:dyDescent="0.2">
      <c r="Z285">
        <v>25</v>
      </c>
    </row>
    <row r="286" spans="26:26" x14ac:dyDescent="0.2">
      <c r="Z286">
        <v>25</v>
      </c>
    </row>
    <row r="287" spans="26:26" x14ac:dyDescent="0.2">
      <c r="Z287">
        <v>25</v>
      </c>
    </row>
    <row r="288" spans="26:26" x14ac:dyDescent="0.2">
      <c r="Z288">
        <v>25</v>
      </c>
    </row>
    <row r="289" spans="26:26" x14ac:dyDescent="0.2">
      <c r="Z289">
        <v>25</v>
      </c>
    </row>
    <row r="290" spans="26:26" x14ac:dyDescent="0.2">
      <c r="Z290">
        <v>25</v>
      </c>
    </row>
    <row r="291" spans="26:26" x14ac:dyDescent="0.2">
      <c r="Z291">
        <v>25</v>
      </c>
    </row>
    <row r="292" spans="26:26" x14ac:dyDescent="0.2">
      <c r="Z292">
        <v>25</v>
      </c>
    </row>
    <row r="293" spans="26:26" x14ac:dyDescent="0.2">
      <c r="Z293">
        <v>25</v>
      </c>
    </row>
    <row r="294" spans="26:26" x14ac:dyDescent="0.2">
      <c r="Z294">
        <v>25</v>
      </c>
    </row>
    <row r="295" spans="26:26" x14ac:dyDescent="0.2">
      <c r="Z295">
        <v>25</v>
      </c>
    </row>
    <row r="296" spans="26:26" x14ac:dyDescent="0.2">
      <c r="Z296">
        <v>25</v>
      </c>
    </row>
    <row r="297" spans="26:26" x14ac:dyDescent="0.2">
      <c r="Z297">
        <v>25</v>
      </c>
    </row>
    <row r="298" spans="26:26" x14ac:dyDescent="0.2">
      <c r="Z298">
        <v>25</v>
      </c>
    </row>
    <row r="299" spans="26:26" x14ac:dyDescent="0.2">
      <c r="Z299">
        <v>25</v>
      </c>
    </row>
    <row r="300" spans="26:26" x14ac:dyDescent="0.2">
      <c r="Z300">
        <v>25</v>
      </c>
    </row>
    <row r="301" spans="26:26" x14ac:dyDescent="0.2">
      <c r="Z301">
        <v>25</v>
      </c>
    </row>
    <row r="302" spans="26:26" x14ac:dyDescent="0.2">
      <c r="Z302">
        <v>25</v>
      </c>
    </row>
    <row r="303" spans="26:26" x14ac:dyDescent="0.2">
      <c r="Z303">
        <v>25</v>
      </c>
    </row>
    <row r="304" spans="26:26" x14ac:dyDescent="0.2">
      <c r="Z304">
        <v>25</v>
      </c>
    </row>
    <row r="305" spans="26:26" x14ac:dyDescent="0.2">
      <c r="Z305">
        <v>25</v>
      </c>
    </row>
    <row r="306" spans="26:26" x14ac:dyDescent="0.2">
      <c r="Z306">
        <v>25</v>
      </c>
    </row>
    <row r="307" spans="26:26" x14ac:dyDescent="0.2">
      <c r="Z307">
        <v>25</v>
      </c>
    </row>
    <row r="308" spans="26:26" x14ac:dyDescent="0.2">
      <c r="Z308">
        <v>25</v>
      </c>
    </row>
    <row r="309" spans="26:26" x14ac:dyDescent="0.2">
      <c r="Z309">
        <v>25</v>
      </c>
    </row>
    <row r="310" spans="26:26" x14ac:dyDescent="0.2">
      <c r="Z310">
        <v>25</v>
      </c>
    </row>
    <row r="311" spans="26:26" x14ac:dyDescent="0.2">
      <c r="Z311">
        <v>25</v>
      </c>
    </row>
    <row r="312" spans="26:26" x14ac:dyDescent="0.2">
      <c r="Z312">
        <v>25</v>
      </c>
    </row>
    <row r="313" spans="26:26" x14ac:dyDescent="0.2">
      <c r="Z313">
        <v>25</v>
      </c>
    </row>
    <row r="314" spans="26:26" x14ac:dyDescent="0.2">
      <c r="Z314">
        <v>25</v>
      </c>
    </row>
    <row r="315" spans="26:26" x14ac:dyDescent="0.2">
      <c r="Z315">
        <v>25</v>
      </c>
    </row>
    <row r="316" spans="26:26" x14ac:dyDescent="0.2">
      <c r="Z316">
        <v>25</v>
      </c>
    </row>
    <row r="317" spans="26:26" x14ac:dyDescent="0.2">
      <c r="Z317">
        <v>25</v>
      </c>
    </row>
    <row r="318" spans="26:26" x14ac:dyDescent="0.2">
      <c r="Z318">
        <v>25</v>
      </c>
    </row>
    <row r="319" spans="26:26" x14ac:dyDescent="0.2">
      <c r="Z319">
        <v>25</v>
      </c>
    </row>
    <row r="320" spans="26:26" x14ac:dyDescent="0.2">
      <c r="Z320">
        <v>25</v>
      </c>
    </row>
    <row r="321" spans="26:26" x14ac:dyDescent="0.2">
      <c r="Z321">
        <v>25</v>
      </c>
    </row>
    <row r="322" spans="26:26" x14ac:dyDescent="0.2">
      <c r="Z322">
        <v>25</v>
      </c>
    </row>
    <row r="323" spans="26:26" x14ac:dyDescent="0.2">
      <c r="Z323">
        <v>25</v>
      </c>
    </row>
    <row r="324" spans="26:26" x14ac:dyDescent="0.2">
      <c r="Z324">
        <v>25</v>
      </c>
    </row>
    <row r="325" spans="26:26" x14ac:dyDescent="0.2">
      <c r="Z325">
        <v>25</v>
      </c>
    </row>
    <row r="326" spans="26:26" x14ac:dyDescent="0.2">
      <c r="Z326">
        <v>25</v>
      </c>
    </row>
    <row r="327" spans="26:26" x14ac:dyDescent="0.2">
      <c r="Z327">
        <v>25</v>
      </c>
    </row>
    <row r="328" spans="26:26" x14ac:dyDescent="0.2">
      <c r="Z328">
        <v>25</v>
      </c>
    </row>
    <row r="329" spans="26:26" x14ac:dyDescent="0.2">
      <c r="Z329">
        <v>25</v>
      </c>
    </row>
    <row r="330" spans="26:26" x14ac:dyDescent="0.2">
      <c r="Z330">
        <v>25</v>
      </c>
    </row>
    <row r="331" spans="26:26" x14ac:dyDescent="0.2">
      <c r="Z331">
        <v>25</v>
      </c>
    </row>
    <row r="332" spans="26:26" x14ac:dyDescent="0.2">
      <c r="Z332">
        <v>25</v>
      </c>
    </row>
    <row r="333" spans="26:26" x14ac:dyDescent="0.2">
      <c r="Z333">
        <v>25</v>
      </c>
    </row>
    <row r="334" spans="26:26" x14ac:dyDescent="0.2">
      <c r="Z334">
        <v>25</v>
      </c>
    </row>
    <row r="335" spans="26:26" x14ac:dyDescent="0.2">
      <c r="Z335">
        <v>25</v>
      </c>
    </row>
    <row r="336" spans="26:26" x14ac:dyDescent="0.2">
      <c r="Z336">
        <v>25</v>
      </c>
    </row>
    <row r="337" spans="26:26" x14ac:dyDescent="0.2">
      <c r="Z337">
        <v>25</v>
      </c>
    </row>
    <row r="338" spans="26:26" x14ac:dyDescent="0.2">
      <c r="Z338">
        <v>25</v>
      </c>
    </row>
    <row r="339" spans="26:26" x14ac:dyDescent="0.2">
      <c r="Z339">
        <v>25</v>
      </c>
    </row>
    <row r="340" spans="26:26" x14ac:dyDescent="0.2">
      <c r="Z340">
        <v>25</v>
      </c>
    </row>
    <row r="341" spans="26:26" x14ac:dyDescent="0.2">
      <c r="Z341">
        <v>25</v>
      </c>
    </row>
    <row r="342" spans="26:26" x14ac:dyDescent="0.2">
      <c r="Z342">
        <v>25</v>
      </c>
    </row>
    <row r="343" spans="26:26" x14ac:dyDescent="0.2">
      <c r="Z343">
        <v>25</v>
      </c>
    </row>
    <row r="344" spans="26:26" x14ac:dyDescent="0.2">
      <c r="Z344">
        <v>25</v>
      </c>
    </row>
    <row r="345" spans="26:26" x14ac:dyDescent="0.2">
      <c r="Z345">
        <v>25</v>
      </c>
    </row>
    <row r="346" spans="26:26" x14ac:dyDescent="0.2">
      <c r="Z346">
        <v>25</v>
      </c>
    </row>
    <row r="347" spans="26:26" x14ac:dyDescent="0.2">
      <c r="Z347">
        <v>25</v>
      </c>
    </row>
    <row r="348" spans="26:26" x14ac:dyDescent="0.2">
      <c r="Z348">
        <v>25</v>
      </c>
    </row>
    <row r="349" spans="26:26" x14ac:dyDescent="0.2">
      <c r="Z349">
        <v>25</v>
      </c>
    </row>
    <row r="350" spans="26:26" x14ac:dyDescent="0.2">
      <c r="Z350">
        <v>25</v>
      </c>
    </row>
    <row r="351" spans="26:26" x14ac:dyDescent="0.2">
      <c r="Z351">
        <v>25</v>
      </c>
    </row>
    <row r="352" spans="26:26" x14ac:dyDescent="0.2">
      <c r="Z352">
        <v>25</v>
      </c>
    </row>
    <row r="353" spans="26:26" x14ac:dyDescent="0.2">
      <c r="Z353">
        <v>25</v>
      </c>
    </row>
    <row r="354" spans="26:26" x14ac:dyDescent="0.2">
      <c r="Z354">
        <v>25</v>
      </c>
    </row>
    <row r="355" spans="26:26" x14ac:dyDescent="0.2">
      <c r="Z355">
        <v>25</v>
      </c>
    </row>
    <row r="356" spans="26:26" x14ac:dyDescent="0.2">
      <c r="Z356">
        <v>25</v>
      </c>
    </row>
    <row r="357" spans="26:26" x14ac:dyDescent="0.2">
      <c r="Z357">
        <v>25</v>
      </c>
    </row>
    <row r="358" spans="26:26" x14ac:dyDescent="0.2">
      <c r="Z358">
        <v>25</v>
      </c>
    </row>
    <row r="359" spans="26:26" x14ac:dyDescent="0.2">
      <c r="Z359">
        <v>25</v>
      </c>
    </row>
    <row r="360" spans="26:26" x14ac:dyDescent="0.2">
      <c r="Z360">
        <v>25</v>
      </c>
    </row>
    <row r="361" spans="26:26" x14ac:dyDescent="0.2">
      <c r="Z361">
        <v>25</v>
      </c>
    </row>
    <row r="362" spans="26:26" x14ac:dyDescent="0.2">
      <c r="Z362">
        <v>25</v>
      </c>
    </row>
    <row r="363" spans="26:26" x14ac:dyDescent="0.2">
      <c r="Z363">
        <v>25</v>
      </c>
    </row>
    <row r="364" spans="26:26" x14ac:dyDescent="0.2">
      <c r="Z364">
        <v>25</v>
      </c>
    </row>
    <row r="365" spans="26:26" x14ac:dyDescent="0.2">
      <c r="Z365">
        <v>25</v>
      </c>
    </row>
    <row r="366" spans="26:26" x14ac:dyDescent="0.2">
      <c r="Z366">
        <v>25</v>
      </c>
    </row>
    <row r="367" spans="26:26" x14ac:dyDescent="0.2">
      <c r="Z367">
        <v>25</v>
      </c>
    </row>
    <row r="368" spans="26:26" x14ac:dyDescent="0.2">
      <c r="Z368">
        <v>25</v>
      </c>
    </row>
    <row r="369" spans="26:26" x14ac:dyDescent="0.2">
      <c r="Z369">
        <v>25</v>
      </c>
    </row>
    <row r="370" spans="26:26" x14ac:dyDescent="0.2">
      <c r="Z370">
        <v>25</v>
      </c>
    </row>
    <row r="371" spans="26:26" x14ac:dyDescent="0.2">
      <c r="Z371">
        <v>25</v>
      </c>
    </row>
    <row r="372" spans="26:26" x14ac:dyDescent="0.2">
      <c r="Z372">
        <v>25</v>
      </c>
    </row>
    <row r="373" spans="26:26" x14ac:dyDescent="0.2">
      <c r="Z373">
        <v>25</v>
      </c>
    </row>
    <row r="374" spans="26:26" x14ac:dyDescent="0.2">
      <c r="Z374">
        <v>25</v>
      </c>
    </row>
    <row r="375" spans="26:26" x14ac:dyDescent="0.2">
      <c r="Z375">
        <v>25</v>
      </c>
    </row>
    <row r="376" spans="26:26" x14ac:dyDescent="0.2">
      <c r="Z376">
        <v>25</v>
      </c>
    </row>
    <row r="377" spans="26:26" x14ac:dyDescent="0.2">
      <c r="Z377">
        <v>25</v>
      </c>
    </row>
    <row r="378" spans="26:26" x14ac:dyDescent="0.2">
      <c r="Z378">
        <v>25</v>
      </c>
    </row>
    <row r="379" spans="26:26" x14ac:dyDescent="0.2">
      <c r="Z379">
        <v>25</v>
      </c>
    </row>
    <row r="380" spans="26:26" x14ac:dyDescent="0.2">
      <c r="Z380">
        <v>25</v>
      </c>
    </row>
    <row r="381" spans="26:26" x14ac:dyDescent="0.2">
      <c r="Z381">
        <v>25</v>
      </c>
    </row>
    <row r="382" spans="26:26" x14ac:dyDescent="0.2">
      <c r="Z382">
        <v>25</v>
      </c>
    </row>
    <row r="383" spans="26:26" x14ac:dyDescent="0.2">
      <c r="Z383">
        <v>25</v>
      </c>
    </row>
    <row r="384" spans="26:26" x14ac:dyDescent="0.2">
      <c r="Z384">
        <v>25</v>
      </c>
    </row>
    <row r="385" spans="26:26" x14ac:dyDescent="0.2">
      <c r="Z385">
        <v>25</v>
      </c>
    </row>
    <row r="386" spans="26:26" x14ac:dyDescent="0.2">
      <c r="Z386">
        <v>25</v>
      </c>
    </row>
    <row r="387" spans="26:26" x14ac:dyDescent="0.2">
      <c r="Z387">
        <v>25</v>
      </c>
    </row>
    <row r="388" spans="26:26" x14ac:dyDescent="0.2">
      <c r="Z388">
        <v>25</v>
      </c>
    </row>
    <row r="389" spans="26:26" x14ac:dyDescent="0.2">
      <c r="Z389">
        <v>25</v>
      </c>
    </row>
    <row r="390" spans="26:26" x14ac:dyDescent="0.2">
      <c r="Z390">
        <v>25</v>
      </c>
    </row>
    <row r="391" spans="26:26" x14ac:dyDescent="0.2">
      <c r="Z391">
        <v>25</v>
      </c>
    </row>
    <row r="392" spans="26:26" x14ac:dyDescent="0.2">
      <c r="Z392">
        <v>25</v>
      </c>
    </row>
    <row r="393" spans="26:26" x14ac:dyDescent="0.2">
      <c r="Z393">
        <v>25</v>
      </c>
    </row>
    <row r="394" spans="26:26" x14ac:dyDescent="0.2">
      <c r="Z394">
        <v>25</v>
      </c>
    </row>
    <row r="395" spans="26:26" x14ac:dyDescent="0.2">
      <c r="Z395">
        <v>25</v>
      </c>
    </row>
    <row r="396" spans="26:26" x14ac:dyDescent="0.2">
      <c r="Z396">
        <v>25</v>
      </c>
    </row>
    <row r="397" spans="26:26" x14ac:dyDescent="0.2">
      <c r="Z397">
        <v>25</v>
      </c>
    </row>
    <row r="398" spans="26:26" x14ac:dyDescent="0.2">
      <c r="Z398">
        <v>25</v>
      </c>
    </row>
    <row r="399" spans="26:26" x14ac:dyDescent="0.2">
      <c r="Z399">
        <v>25</v>
      </c>
    </row>
    <row r="400" spans="26:26" x14ac:dyDescent="0.2">
      <c r="Z400">
        <v>25</v>
      </c>
    </row>
    <row r="401" spans="26:26" x14ac:dyDescent="0.2">
      <c r="Z401">
        <v>25</v>
      </c>
    </row>
    <row r="402" spans="26:26" x14ac:dyDescent="0.2">
      <c r="Z402">
        <v>25</v>
      </c>
    </row>
    <row r="403" spans="26:26" x14ac:dyDescent="0.2">
      <c r="Z403">
        <v>25</v>
      </c>
    </row>
    <row r="404" spans="26:26" x14ac:dyDescent="0.2">
      <c r="Z404">
        <v>25</v>
      </c>
    </row>
    <row r="405" spans="26:26" x14ac:dyDescent="0.2">
      <c r="Z405">
        <v>25</v>
      </c>
    </row>
    <row r="406" spans="26:26" x14ac:dyDescent="0.2">
      <c r="Z406">
        <v>25</v>
      </c>
    </row>
    <row r="407" spans="26:26" x14ac:dyDescent="0.2">
      <c r="Z407">
        <v>25</v>
      </c>
    </row>
    <row r="408" spans="26:26" x14ac:dyDescent="0.2">
      <c r="Z408">
        <v>25</v>
      </c>
    </row>
    <row r="409" spans="26:26" x14ac:dyDescent="0.2">
      <c r="Z409">
        <v>25</v>
      </c>
    </row>
    <row r="410" spans="26:26" x14ac:dyDescent="0.2">
      <c r="Z410">
        <v>25</v>
      </c>
    </row>
    <row r="411" spans="26:26" x14ac:dyDescent="0.2">
      <c r="Z411">
        <v>25</v>
      </c>
    </row>
    <row r="412" spans="26:26" x14ac:dyDescent="0.2">
      <c r="Z412">
        <v>25</v>
      </c>
    </row>
    <row r="413" spans="26:26" x14ac:dyDescent="0.2">
      <c r="Z413">
        <v>25</v>
      </c>
    </row>
    <row r="414" spans="26:26" x14ac:dyDescent="0.2">
      <c r="Z414">
        <v>25</v>
      </c>
    </row>
    <row r="415" spans="26:26" x14ac:dyDescent="0.2">
      <c r="Z415">
        <v>25</v>
      </c>
    </row>
    <row r="416" spans="26:26" x14ac:dyDescent="0.2">
      <c r="Z416">
        <v>25</v>
      </c>
    </row>
    <row r="417" spans="26:26" x14ac:dyDescent="0.2">
      <c r="Z417">
        <v>25</v>
      </c>
    </row>
    <row r="418" spans="26:26" x14ac:dyDescent="0.2">
      <c r="Z418">
        <v>25</v>
      </c>
    </row>
    <row r="419" spans="26:26" x14ac:dyDescent="0.2">
      <c r="Z419">
        <v>25</v>
      </c>
    </row>
    <row r="420" spans="26:26" x14ac:dyDescent="0.2">
      <c r="Z420">
        <v>25</v>
      </c>
    </row>
    <row r="421" spans="26:26" x14ac:dyDescent="0.2">
      <c r="Z421">
        <v>25</v>
      </c>
    </row>
    <row r="422" spans="26:26" x14ac:dyDescent="0.2">
      <c r="Z422">
        <v>25</v>
      </c>
    </row>
    <row r="423" spans="26:26" x14ac:dyDescent="0.2">
      <c r="Z423">
        <v>25</v>
      </c>
    </row>
    <row r="424" spans="26:26" x14ac:dyDescent="0.2">
      <c r="Z424">
        <v>25</v>
      </c>
    </row>
    <row r="425" spans="26:26" x14ac:dyDescent="0.2">
      <c r="Z425">
        <v>25</v>
      </c>
    </row>
    <row r="426" spans="26:26" x14ac:dyDescent="0.2">
      <c r="Z426">
        <v>25</v>
      </c>
    </row>
    <row r="427" spans="26:26" x14ac:dyDescent="0.2">
      <c r="Z427">
        <v>25</v>
      </c>
    </row>
    <row r="428" spans="26:26" x14ac:dyDescent="0.2">
      <c r="Z428">
        <v>25</v>
      </c>
    </row>
    <row r="429" spans="26:26" x14ac:dyDescent="0.2">
      <c r="Z429">
        <v>25</v>
      </c>
    </row>
    <row r="430" spans="26:26" x14ac:dyDescent="0.2">
      <c r="Z430">
        <v>25</v>
      </c>
    </row>
    <row r="431" spans="26:26" x14ac:dyDescent="0.2">
      <c r="Z431">
        <v>25</v>
      </c>
    </row>
    <row r="432" spans="26:26" x14ac:dyDescent="0.2">
      <c r="Z432">
        <v>25</v>
      </c>
    </row>
    <row r="433" spans="26:26" x14ac:dyDescent="0.2">
      <c r="Z433">
        <v>25</v>
      </c>
    </row>
    <row r="434" spans="26:26" x14ac:dyDescent="0.2">
      <c r="Z434">
        <v>25</v>
      </c>
    </row>
    <row r="435" spans="26:26" x14ac:dyDescent="0.2">
      <c r="Z435">
        <v>25</v>
      </c>
    </row>
    <row r="436" spans="26:26" x14ac:dyDescent="0.2">
      <c r="Z436">
        <v>25</v>
      </c>
    </row>
    <row r="437" spans="26:26" x14ac:dyDescent="0.2">
      <c r="Z437">
        <v>25</v>
      </c>
    </row>
    <row r="438" spans="26:26" x14ac:dyDescent="0.2">
      <c r="Z438">
        <v>25</v>
      </c>
    </row>
    <row r="439" spans="26:26" x14ac:dyDescent="0.2">
      <c r="Z439">
        <v>25</v>
      </c>
    </row>
    <row r="440" spans="26:26" x14ac:dyDescent="0.2">
      <c r="Z440">
        <v>25</v>
      </c>
    </row>
    <row r="441" spans="26:26" x14ac:dyDescent="0.2">
      <c r="Z441">
        <v>25</v>
      </c>
    </row>
    <row r="442" spans="26:26" x14ac:dyDescent="0.2">
      <c r="Z442">
        <v>25</v>
      </c>
    </row>
    <row r="443" spans="26:26" x14ac:dyDescent="0.2">
      <c r="Z443">
        <v>25</v>
      </c>
    </row>
    <row r="444" spans="26:26" x14ac:dyDescent="0.2">
      <c r="Z444">
        <v>25</v>
      </c>
    </row>
    <row r="445" spans="26:26" x14ac:dyDescent="0.2">
      <c r="Z445">
        <v>25</v>
      </c>
    </row>
    <row r="446" spans="26:26" x14ac:dyDescent="0.2">
      <c r="Z446">
        <v>25</v>
      </c>
    </row>
    <row r="447" spans="26:26" x14ac:dyDescent="0.2">
      <c r="Z447">
        <v>25</v>
      </c>
    </row>
    <row r="448" spans="26:26" x14ac:dyDescent="0.2">
      <c r="Z448">
        <v>25</v>
      </c>
    </row>
    <row r="449" spans="26:26" x14ac:dyDescent="0.2">
      <c r="Z449">
        <v>25</v>
      </c>
    </row>
    <row r="450" spans="26:26" x14ac:dyDescent="0.2">
      <c r="Z450">
        <v>25</v>
      </c>
    </row>
    <row r="451" spans="26:26" x14ac:dyDescent="0.2">
      <c r="Z451">
        <v>25</v>
      </c>
    </row>
    <row r="452" spans="26:26" x14ac:dyDescent="0.2">
      <c r="Z452">
        <v>25</v>
      </c>
    </row>
    <row r="453" spans="26:26" x14ac:dyDescent="0.2">
      <c r="Z453">
        <v>25</v>
      </c>
    </row>
    <row r="454" spans="26:26" x14ac:dyDescent="0.2">
      <c r="Z454">
        <v>25</v>
      </c>
    </row>
    <row r="455" spans="26:26" x14ac:dyDescent="0.2">
      <c r="Z455">
        <v>25</v>
      </c>
    </row>
    <row r="456" spans="26:26" x14ac:dyDescent="0.2">
      <c r="Z456">
        <v>25</v>
      </c>
    </row>
    <row r="457" spans="26:26" x14ac:dyDescent="0.2">
      <c r="Z457">
        <v>25</v>
      </c>
    </row>
    <row r="458" spans="26:26" x14ac:dyDescent="0.2">
      <c r="Z458">
        <v>25</v>
      </c>
    </row>
    <row r="459" spans="26:26" x14ac:dyDescent="0.2">
      <c r="Z459">
        <v>25</v>
      </c>
    </row>
    <row r="460" spans="26:26" x14ac:dyDescent="0.2">
      <c r="Z460">
        <v>25</v>
      </c>
    </row>
    <row r="461" spans="26:26" x14ac:dyDescent="0.2">
      <c r="Z461">
        <v>25</v>
      </c>
    </row>
    <row r="462" spans="26:26" x14ac:dyDescent="0.2">
      <c r="Z462">
        <v>25</v>
      </c>
    </row>
    <row r="463" spans="26:26" x14ac:dyDescent="0.2">
      <c r="Z463">
        <v>25</v>
      </c>
    </row>
    <row r="464" spans="26:26" x14ac:dyDescent="0.2">
      <c r="Z464">
        <v>25</v>
      </c>
    </row>
    <row r="465" spans="26:26" x14ac:dyDescent="0.2">
      <c r="Z465">
        <v>25</v>
      </c>
    </row>
    <row r="466" spans="26:26" x14ac:dyDescent="0.2">
      <c r="Z466">
        <v>25</v>
      </c>
    </row>
    <row r="467" spans="26:26" x14ac:dyDescent="0.2">
      <c r="Z467">
        <v>25</v>
      </c>
    </row>
    <row r="468" spans="26:26" x14ac:dyDescent="0.2">
      <c r="Z468">
        <v>25</v>
      </c>
    </row>
    <row r="469" spans="26:26" x14ac:dyDescent="0.2">
      <c r="Z469">
        <v>25</v>
      </c>
    </row>
    <row r="470" spans="26:26" x14ac:dyDescent="0.2">
      <c r="Z470">
        <v>25</v>
      </c>
    </row>
    <row r="471" spans="26:26" x14ac:dyDescent="0.2">
      <c r="Z471">
        <v>25</v>
      </c>
    </row>
    <row r="472" spans="26:26" x14ac:dyDescent="0.2">
      <c r="Z472">
        <v>25</v>
      </c>
    </row>
    <row r="473" spans="26:26" x14ac:dyDescent="0.2">
      <c r="Z473">
        <v>25</v>
      </c>
    </row>
    <row r="474" spans="26:26" x14ac:dyDescent="0.2">
      <c r="Z474">
        <v>25</v>
      </c>
    </row>
    <row r="475" spans="26:26" x14ac:dyDescent="0.2">
      <c r="Z475">
        <v>25</v>
      </c>
    </row>
    <row r="476" spans="26:26" x14ac:dyDescent="0.2">
      <c r="Z476">
        <v>25</v>
      </c>
    </row>
    <row r="477" spans="26:26" x14ac:dyDescent="0.2">
      <c r="Z477">
        <v>25</v>
      </c>
    </row>
    <row r="478" spans="26:26" x14ac:dyDescent="0.2">
      <c r="Z478">
        <v>25</v>
      </c>
    </row>
    <row r="479" spans="26:26" x14ac:dyDescent="0.2">
      <c r="Z479">
        <v>25</v>
      </c>
    </row>
    <row r="480" spans="26:26" x14ac:dyDescent="0.2">
      <c r="Z480">
        <v>25</v>
      </c>
    </row>
    <row r="481" spans="26:26" x14ac:dyDescent="0.2">
      <c r="Z481">
        <v>25</v>
      </c>
    </row>
    <row r="482" spans="26:26" x14ac:dyDescent="0.2">
      <c r="Z482">
        <v>25</v>
      </c>
    </row>
    <row r="483" spans="26:26" x14ac:dyDescent="0.2">
      <c r="Z483">
        <v>25</v>
      </c>
    </row>
    <row r="484" spans="26:26" x14ac:dyDescent="0.2">
      <c r="Z484">
        <v>25</v>
      </c>
    </row>
    <row r="485" spans="26:26" x14ac:dyDescent="0.2">
      <c r="Z485">
        <v>25</v>
      </c>
    </row>
    <row r="486" spans="26:26" x14ac:dyDescent="0.2">
      <c r="Z486">
        <v>25</v>
      </c>
    </row>
    <row r="487" spans="26:26" x14ac:dyDescent="0.2">
      <c r="Z487">
        <v>25</v>
      </c>
    </row>
    <row r="488" spans="26:26" x14ac:dyDescent="0.2">
      <c r="Z488">
        <v>25</v>
      </c>
    </row>
    <row r="489" spans="26:26" x14ac:dyDescent="0.2">
      <c r="Z489">
        <v>25</v>
      </c>
    </row>
    <row r="490" spans="26:26" x14ac:dyDescent="0.2">
      <c r="Z490">
        <v>25</v>
      </c>
    </row>
    <row r="491" spans="26:26" x14ac:dyDescent="0.2">
      <c r="Z491">
        <v>25</v>
      </c>
    </row>
    <row r="492" spans="26:26" x14ac:dyDescent="0.2">
      <c r="Z492">
        <v>25</v>
      </c>
    </row>
    <row r="493" spans="26:26" x14ac:dyDescent="0.2">
      <c r="Z493">
        <v>25</v>
      </c>
    </row>
    <row r="494" spans="26:26" x14ac:dyDescent="0.2">
      <c r="Z494">
        <v>25</v>
      </c>
    </row>
    <row r="495" spans="26:26" x14ac:dyDescent="0.2">
      <c r="Z495">
        <v>25</v>
      </c>
    </row>
    <row r="496" spans="26:26" x14ac:dyDescent="0.2">
      <c r="Z496">
        <v>25</v>
      </c>
    </row>
    <row r="497" spans="26:26" x14ac:dyDescent="0.2">
      <c r="Z497">
        <v>25</v>
      </c>
    </row>
    <row r="498" spans="26:26" x14ac:dyDescent="0.2">
      <c r="Z498">
        <v>25</v>
      </c>
    </row>
    <row r="499" spans="26:26" x14ac:dyDescent="0.2">
      <c r="Z499">
        <v>25</v>
      </c>
    </row>
    <row r="500" spans="26:26" x14ac:dyDescent="0.2">
      <c r="Z500">
        <v>25</v>
      </c>
    </row>
    <row r="501" spans="26:26" x14ac:dyDescent="0.2">
      <c r="Z501">
        <v>25</v>
      </c>
    </row>
    <row r="502" spans="26:26" x14ac:dyDescent="0.2">
      <c r="Z502">
        <v>25</v>
      </c>
    </row>
    <row r="503" spans="26:26" x14ac:dyDescent="0.2">
      <c r="Z503">
        <v>25</v>
      </c>
    </row>
    <row r="504" spans="26:26" x14ac:dyDescent="0.2">
      <c r="Z504">
        <v>25</v>
      </c>
    </row>
    <row r="505" spans="26:26" x14ac:dyDescent="0.2">
      <c r="Z505">
        <v>25</v>
      </c>
    </row>
    <row r="506" spans="26:26" x14ac:dyDescent="0.2">
      <c r="Z506">
        <v>25</v>
      </c>
    </row>
    <row r="507" spans="26:26" x14ac:dyDescent="0.2">
      <c r="Z507">
        <v>25</v>
      </c>
    </row>
    <row r="508" spans="26:26" x14ac:dyDescent="0.2">
      <c r="Z508">
        <v>25</v>
      </c>
    </row>
    <row r="509" spans="26:26" x14ac:dyDescent="0.2">
      <c r="Z509">
        <v>25</v>
      </c>
    </row>
    <row r="510" spans="26:26" x14ac:dyDescent="0.2">
      <c r="Z510">
        <v>25</v>
      </c>
    </row>
    <row r="511" spans="26:26" x14ac:dyDescent="0.2">
      <c r="Z511">
        <v>25</v>
      </c>
    </row>
    <row r="512" spans="26:26" x14ac:dyDescent="0.2">
      <c r="Z512">
        <v>25</v>
      </c>
    </row>
    <row r="513" spans="26:26" x14ac:dyDescent="0.2">
      <c r="Z513">
        <v>25</v>
      </c>
    </row>
    <row r="514" spans="26:26" x14ac:dyDescent="0.2">
      <c r="Z514">
        <v>25</v>
      </c>
    </row>
    <row r="515" spans="26:26" x14ac:dyDescent="0.2">
      <c r="Z515">
        <v>25</v>
      </c>
    </row>
    <row r="516" spans="26:26" x14ac:dyDescent="0.2">
      <c r="Z516">
        <v>25</v>
      </c>
    </row>
    <row r="517" spans="26:26" x14ac:dyDescent="0.2">
      <c r="Z517">
        <v>25</v>
      </c>
    </row>
    <row r="518" spans="26:26" x14ac:dyDescent="0.2">
      <c r="Z518">
        <v>25</v>
      </c>
    </row>
    <row r="519" spans="26:26" x14ac:dyDescent="0.2">
      <c r="Z519">
        <v>25</v>
      </c>
    </row>
    <row r="520" spans="26:26" x14ac:dyDescent="0.2">
      <c r="Z520">
        <v>25</v>
      </c>
    </row>
    <row r="521" spans="26:26" x14ac:dyDescent="0.2">
      <c r="Z521">
        <v>25</v>
      </c>
    </row>
    <row r="522" spans="26:26" x14ac:dyDescent="0.2">
      <c r="Z522">
        <v>25</v>
      </c>
    </row>
    <row r="523" spans="26:26" x14ac:dyDescent="0.2">
      <c r="Z523">
        <v>25</v>
      </c>
    </row>
    <row r="524" spans="26:26" x14ac:dyDescent="0.2">
      <c r="Z524">
        <v>25</v>
      </c>
    </row>
    <row r="525" spans="26:26" x14ac:dyDescent="0.2">
      <c r="Z525">
        <v>25</v>
      </c>
    </row>
    <row r="526" spans="26:26" x14ac:dyDescent="0.2">
      <c r="Z526">
        <v>25</v>
      </c>
    </row>
    <row r="527" spans="26:26" x14ac:dyDescent="0.2">
      <c r="Z527">
        <v>25</v>
      </c>
    </row>
    <row r="528" spans="26:26" x14ac:dyDescent="0.2">
      <c r="Z528">
        <v>25</v>
      </c>
    </row>
    <row r="529" spans="26:26" x14ac:dyDescent="0.2">
      <c r="Z529">
        <v>25</v>
      </c>
    </row>
    <row r="530" spans="26:26" x14ac:dyDescent="0.2">
      <c r="Z530">
        <v>25</v>
      </c>
    </row>
    <row r="531" spans="26:26" x14ac:dyDescent="0.2">
      <c r="Z531">
        <v>25</v>
      </c>
    </row>
    <row r="532" spans="26:26" x14ac:dyDescent="0.2">
      <c r="Z532">
        <v>25</v>
      </c>
    </row>
    <row r="533" spans="26:26" x14ac:dyDescent="0.2">
      <c r="Z533">
        <v>25</v>
      </c>
    </row>
    <row r="534" spans="26:26" x14ac:dyDescent="0.2">
      <c r="Z534">
        <v>25</v>
      </c>
    </row>
    <row r="535" spans="26:26" x14ac:dyDescent="0.2">
      <c r="Z535">
        <v>25</v>
      </c>
    </row>
    <row r="536" spans="26:26" x14ac:dyDescent="0.2">
      <c r="Z536">
        <v>25</v>
      </c>
    </row>
    <row r="537" spans="26:26" x14ac:dyDescent="0.2">
      <c r="Z537">
        <v>25</v>
      </c>
    </row>
    <row r="538" spans="26:26" x14ac:dyDescent="0.2">
      <c r="Z538">
        <v>25</v>
      </c>
    </row>
    <row r="539" spans="26:26" x14ac:dyDescent="0.2">
      <c r="Z539">
        <v>25</v>
      </c>
    </row>
    <row r="540" spans="26:26" x14ac:dyDescent="0.2">
      <c r="Z540">
        <v>25</v>
      </c>
    </row>
    <row r="541" spans="26:26" x14ac:dyDescent="0.2">
      <c r="Z541">
        <v>25</v>
      </c>
    </row>
    <row r="542" spans="26:26" x14ac:dyDescent="0.2">
      <c r="Z542">
        <v>25</v>
      </c>
    </row>
    <row r="543" spans="26:26" x14ac:dyDescent="0.2">
      <c r="Z543">
        <v>25</v>
      </c>
    </row>
    <row r="544" spans="26:26" x14ac:dyDescent="0.2">
      <c r="Z544">
        <v>25</v>
      </c>
    </row>
    <row r="545" spans="26:26" x14ac:dyDescent="0.2">
      <c r="Z545">
        <v>25</v>
      </c>
    </row>
    <row r="546" spans="26:26" x14ac:dyDescent="0.2">
      <c r="Z546">
        <v>25</v>
      </c>
    </row>
    <row r="547" spans="26:26" x14ac:dyDescent="0.2">
      <c r="Z547">
        <v>25</v>
      </c>
    </row>
    <row r="548" spans="26:26" x14ac:dyDescent="0.2">
      <c r="Z548">
        <v>25</v>
      </c>
    </row>
    <row r="549" spans="26:26" x14ac:dyDescent="0.2">
      <c r="Z549">
        <v>25</v>
      </c>
    </row>
    <row r="550" spans="26:26" x14ac:dyDescent="0.2">
      <c r="Z550">
        <v>25</v>
      </c>
    </row>
    <row r="551" spans="26:26" x14ac:dyDescent="0.2">
      <c r="Z551">
        <v>25</v>
      </c>
    </row>
    <row r="552" spans="26:26" x14ac:dyDescent="0.2">
      <c r="Z552">
        <v>25</v>
      </c>
    </row>
    <row r="553" spans="26:26" x14ac:dyDescent="0.2">
      <c r="Z553">
        <v>25</v>
      </c>
    </row>
    <row r="554" spans="26:26" x14ac:dyDescent="0.2">
      <c r="Z554">
        <v>25</v>
      </c>
    </row>
    <row r="555" spans="26:26" x14ac:dyDescent="0.2">
      <c r="Z555">
        <v>25</v>
      </c>
    </row>
    <row r="556" spans="26:26" x14ac:dyDescent="0.2">
      <c r="Z556">
        <v>25</v>
      </c>
    </row>
    <row r="557" spans="26:26" x14ac:dyDescent="0.2">
      <c r="Z557">
        <v>25</v>
      </c>
    </row>
    <row r="558" spans="26:26" x14ac:dyDescent="0.2">
      <c r="Z558">
        <v>25</v>
      </c>
    </row>
    <row r="559" spans="26:26" x14ac:dyDescent="0.2">
      <c r="Z559">
        <v>25</v>
      </c>
    </row>
    <row r="560" spans="26:26" x14ac:dyDescent="0.2">
      <c r="Z560">
        <v>25</v>
      </c>
    </row>
    <row r="561" spans="26:26" x14ac:dyDescent="0.2">
      <c r="Z561">
        <v>25</v>
      </c>
    </row>
    <row r="562" spans="26:26" x14ac:dyDescent="0.2">
      <c r="Z562">
        <v>25</v>
      </c>
    </row>
    <row r="563" spans="26:26" x14ac:dyDescent="0.2">
      <c r="Z563">
        <v>25</v>
      </c>
    </row>
    <row r="564" spans="26:26" x14ac:dyDescent="0.2">
      <c r="Z564">
        <v>25</v>
      </c>
    </row>
    <row r="565" spans="26:26" x14ac:dyDescent="0.2">
      <c r="Z565">
        <v>25</v>
      </c>
    </row>
    <row r="566" spans="26:26" x14ac:dyDescent="0.2">
      <c r="Z566">
        <v>25</v>
      </c>
    </row>
    <row r="567" spans="26:26" x14ac:dyDescent="0.2">
      <c r="Z567">
        <v>25</v>
      </c>
    </row>
    <row r="568" spans="26:26" x14ac:dyDescent="0.2">
      <c r="Z568">
        <v>25</v>
      </c>
    </row>
    <row r="569" spans="26:26" x14ac:dyDescent="0.2">
      <c r="Z569">
        <v>25</v>
      </c>
    </row>
    <row r="570" spans="26:26" x14ac:dyDescent="0.2">
      <c r="Z570">
        <v>25</v>
      </c>
    </row>
    <row r="571" spans="26:26" x14ac:dyDescent="0.2">
      <c r="Z571">
        <v>25</v>
      </c>
    </row>
    <row r="572" spans="26:26" x14ac:dyDescent="0.2">
      <c r="Z572">
        <v>25</v>
      </c>
    </row>
    <row r="573" spans="26:26" x14ac:dyDescent="0.2">
      <c r="Z573">
        <v>25</v>
      </c>
    </row>
    <row r="574" spans="26:26" x14ac:dyDescent="0.2">
      <c r="Z574">
        <v>25</v>
      </c>
    </row>
    <row r="575" spans="26:26" x14ac:dyDescent="0.2">
      <c r="Z575">
        <v>25</v>
      </c>
    </row>
    <row r="576" spans="26:26" x14ac:dyDescent="0.2">
      <c r="Z576">
        <v>25</v>
      </c>
    </row>
    <row r="577" spans="26:26" x14ac:dyDescent="0.2">
      <c r="Z577">
        <v>25</v>
      </c>
    </row>
    <row r="578" spans="26:26" x14ac:dyDescent="0.2">
      <c r="Z578">
        <v>25</v>
      </c>
    </row>
    <row r="579" spans="26:26" x14ac:dyDescent="0.2">
      <c r="Z579">
        <v>25</v>
      </c>
    </row>
    <row r="580" spans="26:26" x14ac:dyDescent="0.2">
      <c r="Z580">
        <v>25</v>
      </c>
    </row>
    <row r="581" spans="26:26" x14ac:dyDescent="0.2">
      <c r="Z581">
        <v>25</v>
      </c>
    </row>
    <row r="582" spans="26:26" x14ac:dyDescent="0.2">
      <c r="Z582">
        <v>25</v>
      </c>
    </row>
    <row r="583" spans="26:26" x14ac:dyDescent="0.2">
      <c r="Z583">
        <v>25</v>
      </c>
    </row>
    <row r="584" spans="26:26" x14ac:dyDescent="0.2">
      <c r="Z584">
        <v>25</v>
      </c>
    </row>
    <row r="585" spans="26:26" x14ac:dyDescent="0.2">
      <c r="Z585">
        <v>25</v>
      </c>
    </row>
    <row r="586" spans="26:26" x14ac:dyDescent="0.2">
      <c r="Z586">
        <v>25</v>
      </c>
    </row>
    <row r="587" spans="26:26" x14ac:dyDescent="0.2">
      <c r="Z587">
        <v>25</v>
      </c>
    </row>
    <row r="588" spans="26:26" x14ac:dyDescent="0.2">
      <c r="Z588">
        <v>25</v>
      </c>
    </row>
    <row r="589" spans="26:26" x14ac:dyDescent="0.2">
      <c r="Z589">
        <v>25</v>
      </c>
    </row>
    <row r="590" spans="26:26" x14ac:dyDescent="0.2">
      <c r="Z590">
        <v>25</v>
      </c>
    </row>
    <row r="591" spans="26:26" x14ac:dyDescent="0.2">
      <c r="Z591">
        <v>25</v>
      </c>
    </row>
    <row r="592" spans="26:26" x14ac:dyDescent="0.2">
      <c r="Z592">
        <v>25</v>
      </c>
    </row>
    <row r="593" spans="26:26" x14ac:dyDescent="0.2">
      <c r="Z593">
        <v>25</v>
      </c>
    </row>
    <row r="594" spans="26:26" x14ac:dyDescent="0.2">
      <c r="Z594">
        <v>25</v>
      </c>
    </row>
    <row r="595" spans="26:26" x14ac:dyDescent="0.2">
      <c r="Z595">
        <v>25</v>
      </c>
    </row>
    <row r="596" spans="26:26" x14ac:dyDescent="0.2">
      <c r="Z596">
        <v>25</v>
      </c>
    </row>
    <row r="597" spans="26:26" x14ac:dyDescent="0.2">
      <c r="Z597">
        <v>25</v>
      </c>
    </row>
    <row r="598" spans="26:26" x14ac:dyDescent="0.2">
      <c r="Z598">
        <v>25</v>
      </c>
    </row>
    <row r="599" spans="26:26" x14ac:dyDescent="0.2">
      <c r="Z599">
        <v>25</v>
      </c>
    </row>
    <row r="600" spans="26:26" x14ac:dyDescent="0.2">
      <c r="Z600">
        <v>25</v>
      </c>
    </row>
    <row r="601" spans="26:26" x14ac:dyDescent="0.2">
      <c r="Z601">
        <v>25</v>
      </c>
    </row>
    <row r="602" spans="26:26" x14ac:dyDescent="0.2">
      <c r="Z602">
        <v>25</v>
      </c>
    </row>
    <row r="603" spans="26:26" x14ac:dyDescent="0.2">
      <c r="Z603">
        <v>25</v>
      </c>
    </row>
    <row r="604" spans="26:26" x14ac:dyDescent="0.2">
      <c r="Z604">
        <v>25</v>
      </c>
    </row>
    <row r="605" spans="26:26" x14ac:dyDescent="0.2">
      <c r="Z605">
        <v>25</v>
      </c>
    </row>
    <row r="606" spans="26:26" x14ac:dyDescent="0.2">
      <c r="Z606">
        <v>25</v>
      </c>
    </row>
    <row r="607" spans="26:26" x14ac:dyDescent="0.2">
      <c r="Z607">
        <v>25</v>
      </c>
    </row>
    <row r="608" spans="26:26" x14ac:dyDescent="0.2">
      <c r="Z608">
        <v>25</v>
      </c>
    </row>
    <row r="609" spans="26:26" x14ac:dyDescent="0.2">
      <c r="Z609">
        <v>25</v>
      </c>
    </row>
    <row r="610" spans="26:26" x14ac:dyDescent="0.2">
      <c r="Z610">
        <v>25</v>
      </c>
    </row>
    <row r="611" spans="26:26" x14ac:dyDescent="0.2">
      <c r="Z611">
        <v>25</v>
      </c>
    </row>
    <row r="612" spans="26:26" x14ac:dyDescent="0.2">
      <c r="Z612">
        <v>25</v>
      </c>
    </row>
    <row r="613" spans="26:26" x14ac:dyDescent="0.2">
      <c r="Z613">
        <v>25</v>
      </c>
    </row>
    <row r="614" spans="26:26" x14ac:dyDescent="0.2">
      <c r="Z614">
        <v>25</v>
      </c>
    </row>
    <row r="615" spans="26:26" x14ac:dyDescent="0.2">
      <c r="Z615">
        <v>25</v>
      </c>
    </row>
    <row r="616" spans="26:26" x14ac:dyDescent="0.2">
      <c r="Z616">
        <v>25</v>
      </c>
    </row>
    <row r="617" spans="26:26" x14ac:dyDescent="0.2">
      <c r="Z617">
        <v>25</v>
      </c>
    </row>
    <row r="618" spans="26:26" x14ac:dyDescent="0.2">
      <c r="Z618">
        <v>25</v>
      </c>
    </row>
    <row r="619" spans="26:26" x14ac:dyDescent="0.2">
      <c r="Z619">
        <v>25</v>
      </c>
    </row>
    <row r="620" spans="26:26" x14ac:dyDescent="0.2">
      <c r="Z620">
        <v>25</v>
      </c>
    </row>
    <row r="621" spans="26:26" x14ac:dyDescent="0.2">
      <c r="Z621">
        <v>25</v>
      </c>
    </row>
    <row r="622" spans="26:26" x14ac:dyDescent="0.2">
      <c r="Z622">
        <v>25</v>
      </c>
    </row>
    <row r="623" spans="26:26" x14ac:dyDescent="0.2">
      <c r="Z623">
        <v>25</v>
      </c>
    </row>
    <row r="624" spans="26:26" x14ac:dyDescent="0.2">
      <c r="Z624">
        <v>25</v>
      </c>
    </row>
    <row r="625" spans="26:26" x14ac:dyDescent="0.2">
      <c r="Z625">
        <v>25</v>
      </c>
    </row>
    <row r="626" spans="26:26" x14ac:dyDescent="0.2">
      <c r="Z626">
        <v>25</v>
      </c>
    </row>
    <row r="627" spans="26:26" x14ac:dyDescent="0.2">
      <c r="Z627">
        <v>25</v>
      </c>
    </row>
    <row r="628" spans="26:26" x14ac:dyDescent="0.2">
      <c r="Z628">
        <v>25</v>
      </c>
    </row>
    <row r="629" spans="26:26" x14ac:dyDescent="0.2">
      <c r="Z629">
        <v>25</v>
      </c>
    </row>
    <row r="630" spans="26:26" x14ac:dyDescent="0.2">
      <c r="Z630">
        <v>25</v>
      </c>
    </row>
    <row r="631" spans="26:26" x14ac:dyDescent="0.2">
      <c r="Z631">
        <v>25</v>
      </c>
    </row>
    <row r="632" spans="26:26" x14ac:dyDescent="0.2">
      <c r="Z632">
        <v>25</v>
      </c>
    </row>
    <row r="633" spans="26:26" x14ac:dyDescent="0.2">
      <c r="Z633">
        <v>25</v>
      </c>
    </row>
    <row r="634" spans="26:26" x14ac:dyDescent="0.2">
      <c r="Z634">
        <v>25</v>
      </c>
    </row>
    <row r="635" spans="26:26" x14ac:dyDescent="0.2">
      <c r="Z635">
        <v>25</v>
      </c>
    </row>
    <row r="636" spans="26:26" x14ac:dyDescent="0.2">
      <c r="Z636">
        <v>25</v>
      </c>
    </row>
    <row r="637" spans="26:26" x14ac:dyDescent="0.2">
      <c r="Z637">
        <v>25</v>
      </c>
    </row>
    <row r="638" spans="26:26" x14ac:dyDescent="0.2">
      <c r="Z638">
        <v>25</v>
      </c>
    </row>
    <row r="639" spans="26:26" x14ac:dyDescent="0.2">
      <c r="Z639">
        <v>25</v>
      </c>
    </row>
    <row r="640" spans="26:26" x14ac:dyDescent="0.2">
      <c r="Z640">
        <v>25</v>
      </c>
    </row>
    <row r="641" spans="26:26" x14ac:dyDescent="0.2">
      <c r="Z641">
        <v>25</v>
      </c>
    </row>
    <row r="642" spans="26:26" x14ac:dyDescent="0.2">
      <c r="Z642">
        <v>25</v>
      </c>
    </row>
    <row r="643" spans="26:26" x14ac:dyDescent="0.2">
      <c r="Z643">
        <v>25</v>
      </c>
    </row>
    <row r="644" spans="26:26" x14ac:dyDescent="0.2">
      <c r="Z644">
        <v>25</v>
      </c>
    </row>
    <row r="645" spans="26:26" x14ac:dyDescent="0.2">
      <c r="Z645">
        <v>25</v>
      </c>
    </row>
    <row r="646" spans="26:26" x14ac:dyDescent="0.2">
      <c r="Z646">
        <v>25</v>
      </c>
    </row>
    <row r="647" spans="26:26" x14ac:dyDescent="0.2">
      <c r="Z647">
        <v>25</v>
      </c>
    </row>
    <row r="648" spans="26:26" x14ac:dyDescent="0.2">
      <c r="Z648">
        <v>25</v>
      </c>
    </row>
    <row r="649" spans="26:26" x14ac:dyDescent="0.2">
      <c r="Z649">
        <v>25</v>
      </c>
    </row>
    <row r="650" spans="26:26" x14ac:dyDescent="0.2">
      <c r="Z650">
        <v>25</v>
      </c>
    </row>
    <row r="651" spans="26:26" x14ac:dyDescent="0.2">
      <c r="Z651">
        <v>25</v>
      </c>
    </row>
    <row r="652" spans="26:26" x14ac:dyDescent="0.2">
      <c r="Z652">
        <v>25</v>
      </c>
    </row>
    <row r="653" spans="26:26" x14ac:dyDescent="0.2">
      <c r="Z653">
        <v>25</v>
      </c>
    </row>
    <row r="654" spans="26:26" x14ac:dyDescent="0.2">
      <c r="Z654">
        <v>25</v>
      </c>
    </row>
    <row r="655" spans="26:26" x14ac:dyDescent="0.2">
      <c r="Z655">
        <v>25</v>
      </c>
    </row>
    <row r="656" spans="26:26" x14ac:dyDescent="0.2">
      <c r="Z656">
        <v>25</v>
      </c>
    </row>
    <row r="657" spans="26:26" x14ac:dyDescent="0.2">
      <c r="Z657">
        <v>25</v>
      </c>
    </row>
    <row r="658" spans="26:26" x14ac:dyDescent="0.2">
      <c r="Z658">
        <v>25</v>
      </c>
    </row>
    <row r="659" spans="26:26" x14ac:dyDescent="0.2">
      <c r="Z659">
        <v>25</v>
      </c>
    </row>
    <row r="660" spans="26:26" x14ac:dyDescent="0.2">
      <c r="Z660">
        <v>25</v>
      </c>
    </row>
    <row r="661" spans="26:26" x14ac:dyDescent="0.2">
      <c r="Z661">
        <v>25</v>
      </c>
    </row>
    <row r="662" spans="26:26" x14ac:dyDescent="0.2">
      <c r="Z662">
        <v>25</v>
      </c>
    </row>
    <row r="663" spans="26:26" x14ac:dyDescent="0.2">
      <c r="Z663">
        <v>25</v>
      </c>
    </row>
    <row r="664" spans="26:26" x14ac:dyDescent="0.2">
      <c r="Z664">
        <v>25</v>
      </c>
    </row>
    <row r="665" spans="26:26" x14ac:dyDescent="0.2">
      <c r="Z665">
        <v>25</v>
      </c>
    </row>
    <row r="666" spans="26:26" x14ac:dyDescent="0.2">
      <c r="Z666">
        <v>25</v>
      </c>
    </row>
    <row r="667" spans="26:26" x14ac:dyDescent="0.2">
      <c r="Z667">
        <v>25</v>
      </c>
    </row>
    <row r="668" spans="26:26" x14ac:dyDescent="0.2">
      <c r="Z668">
        <v>25</v>
      </c>
    </row>
    <row r="669" spans="26:26" x14ac:dyDescent="0.2">
      <c r="Z669">
        <v>25</v>
      </c>
    </row>
    <row r="670" spans="26:26" x14ac:dyDescent="0.2">
      <c r="Z670">
        <v>25</v>
      </c>
    </row>
    <row r="671" spans="26:26" x14ac:dyDescent="0.2">
      <c r="Z671">
        <v>25</v>
      </c>
    </row>
    <row r="672" spans="26:26" x14ac:dyDescent="0.2">
      <c r="Z672">
        <v>25</v>
      </c>
    </row>
    <row r="673" spans="26:26" x14ac:dyDescent="0.2">
      <c r="Z673">
        <v>25</v>
      </c>
    </row>
    <row r="674" spans="26:26" x14ac:dyDescent="0.2">
      <c r="Z674">
        <v>25</v>
      </c>
    </row>
    <row r="675" spans="26:26" x14ac:dyDescent="0.2">
      <c r="Z675">
        <v>25</v>
      </c>
    </row>
    <row r="676" spans="26:26" x14ac:dyDescent="0.2">
      <c r="Z676">
        <v>25</v>
      </c>
    </row>
    <row r="677" spans="26:26" x14ac:dyDescent="0.2">
      <c r="Z677">
        <v>25</v>
      </c>
    </row>
    <row r="678" spans="26:26" x14ac:dyDescent="0.2">
      <c r="Z678">
        <v>25</v>
      </c>
    </row>
    <row r="679" spans="26:26" x14ac:dyDescent="0.2">
      <c r="Z679">
        <v>25</v>
      </c>
    </row>
    <row r="680" spans="26:26" x14ac:dyDescent="0.2">
      <c r="Z680">
        <v>25</v>
      </c>
    </row>
    <row r="681" spans="26:26" x14ac:dyDescent="0.2">
      <c r="Z681">
        <v>25</v>
      </c>
    </row>
    <row r="682" spans="26:26" x14ac:dyDescent="0.2">
      <c r="Z682">
        <v>25</v>
      </c>
    </row>
    <row r="683" spans="26:26" x14ac:dyDescent="0.2">
      <c r="Z683">
        <v>25</v>
      </c>
    </row>
    <row r="684" spans="26:26" x14ac:dyDescent="0.2">
      <c r="Z684">
        <v>25</v>
      </c>
    </row>
    <row r="685" spans="26:26" x14ac:dyDescent="0.2">
      <c r="Z685">
        <v>25</v>
      </c>
    </row>
    <row r="686" spans="26:26" x14ac:dyDescent="0.2">
      <c r="Z686">
        <v>25</v>
      </c>
    </row>
    <row r="687" spans="26:26" x14ac:dyDescent="0.2">
      <c r="Z687">
        <v>25</v>
      </c>
    </row>
    <row r="688" spans="26:26" x14ac:dyDescent="0.2">
      <c r="Z688">
        <v>25</v>
      </c>
    </row>
    <row r="689" spans="26:26" x14ac:dyDescent="0.2">
      <c r="Z689">
        <v>25</v>
      </c>
    </row>
    <row r="690" spans="26:26" x14ac:dyDescent="0.2">
      <c r="Z690">
        <v>25</v>
      </c>
    </row>
    <row r="691" spans="26:26" x14ac:dyDescent="0.2">
      <c r="Z691">
        <v>25</v>
      </c>
    </row>
    <row r="692" spans="26:26" x14ac:dyDescent="0.2">
      <c r="Z692">
        <v>25</v>
      </c>
    </row>
    <row r="693" spans="26:26" x14ac:dyDescent="0.2">
      <c r="Z693">
        <v>25</v>
      </c>
    </row>
    <row r="694" spans="26:26" x14ac:dyDescent="0.2">
      <c r="Z694">
        <v>25</v>
      </c>
    </row>
    <row r="695" spans="26:26" x14ac:dyDescent="0.2">
      <c r="Z695">
        <v>25</v>
      </c>
    </row>
    <row r="696" spans="26:26" x14ac:dyDescent="0.2">
      <c r="Z696">
        <v>25</v>
      </c>
    </row>
    <row r="697" spans="26:26" x14ac:dyDescent="0.2">
      <c r="Z697">
        <v>25</v>
      </c>
    </row>
    <row r="698" spans="26:26" x14ac:dyDescent="0.2">
      <c r="Z698">
        <v>25</v>
      </c>
    </row>
    <row r="699" spans="26:26" x14ac:dyDescent="0.2">
      <c r="Z699">
        <v>25</v>
      </c>
    </row>
    <row r="700" spans="26:26" x14ac:dyDescent="0.2">
      <c r="Z700">
        <v>25</v>
      </c>
    </row>
    <row r="701" spans="26:26" x14ac:dyDescent="0.2">
      <c r="Z701">
        <v>25</v>
      </c>
    </row>
    <row r="702" spans="26:26" x14ac:dyDescent="0.2">
      <c r="Z702">
        <v>25</v>
      </c>
    </row>
    <row r="703" spans="26:26" x14ac:dyDescent="0.2">
      <c r="Z703">
        <v>25</v>
      </c>
    </row>
    <row r="704" spans="26:26" x14ac:dyDescent="0.2">
      <c r="Z704">
        <v>25</v>
      </c>
    </row>
    <row r="705" spans="26:26" x14ac:dyDescent="0.2">
      <c r="Z705">
        <v>25</v>
      </c>
    </row>
    <row r="706" spans="26:26" x14ac:dyDescent="0.2">
      <c r="Z706">
        <v>25</v>
      </c>
    </row>
    <row r="707" spans="26:26" x14ac:dyDescent="0.2">
      <c r="Z707">
        <v>25</v>
      </c>
    </row>
    <row r="708" spans="26:26" x14ac:dyDescent="0.2">
      <c r="Z708">
        <v>25</v>
      </c>
    </row>
    <row r="709" spans="26:26" x14ac:dyDescent="0.2">
      <c r="Z709">
        <v>25</v>
      </c>
    </row>
    <row r="710" spans="26:26" x14ac:dyDescent="0.2">
      <c r="Z710">
        <v>25</v>
      </c>
    </row>
    <row r="711" spans="26:26" x14ac:dyDescent="0.2">
      <c r="Z711">
        <v>25</v>
      </c>
    </row>
    <row r="712" spans="26:26" x14ac:dyDescent="0.2">
      <c r="Z712">
        <v>25</v>
      </c>
    </row>
    <row r="713" spans="26:26" x14ac:dyDescent="0.2">
      <c r="Z713">
        <v>25</v>
      </c>
    </row>
    <row r="714" spans="26:26" x14ac:dyDescent="0.2">
      <c r="Z714">
        <v>25</v>
      </c>
    </row>
    <row r="715" spans="26:26" x14ac:dyDescent="0.2">
      <c r="Z715">
        <v>25</v>
      </c>
    </row>
    <row r="716" spans="26:26" x14ac:dyDescent="0.2">
      <c r="Z716">
        <v>25</v>
      </c>
    </row>
    <row r="717" spans="26:26" x14ac:dyDescent="0.2">
      <c r="Z717">
        <v>25</v>
      </c>
    </row>
    <row r="718" spans="26:26" x14ac:dyDescent="0.2">
      <c r="Z718">
        <v>25</v>
      </c>
    </row>
    <row r="719" spans="26:26" x14ac:dyDescent="0.2">
      <c r="Z719">
        <v>25</v>
      </c>
    </row>
    <row r="720" spans="26:26" x14ac:dyDescent="0.2">
      <c r="Z720">
        <v>25</v>
      </c>
    </row>
    <row r="721" spans="26:26" x14ac:dyDescent="0.2">
      <c r="Z721">
        <v>25</v>
      </c>
    </row>
    <row r="722" spans="26:26" x14ac:dyDescent="0.2">
      <c r="Z722">
        <v>25</v>
      </c>
    </row>
    <row r="723" spans="26:26" x14ac:dyDescent="0.2">
      <c r="Z723">
        <v>25</v>
      </c>
    </row>
    <row r="724" spans="26:26" x14ac:dyDescent="0.2">
      <c r="Z724">
        <v>25</v>
      </c>
    </row>
    <row r="725" spans="26:26" x14ac:dyDescent="0.2">
      <c r="Z725">
        <v>25</v>
      </c>
    </row>
    <row r="726" spans="26:26" x14ac:dyDescent="0.2">
      <c r="Z726">
        <v>25</v>
      </c>
    </row>
    <row r="727" spans="26:26" x14ac:dyDescent="0.2">
      <c r="Z727">
        <v>25</v>
      </c>
    </row>
    <row r="728" spans="26:26" x14ac:dyDescent="0.2">
      <c r="Z728">
        <v>25</v>
      </c>
    </row>
    <row r="729" spans="26:26" x14ac:dyDescent="0.2">
      <c r="Z729">
        <v>25</v>
      </c>
    </row>
    <row r="730" spans="26:26" x14ac:dyDescent="0.2">
      <c r="Z730">
        <v>25</v>
      </c>
    </row>
    <row r="731" spans="26:26" x14ac:dyDescent="0.2">
      <c r="Z731">
        <v>25</v>
      </c>
    </row>
    <row r="732" spans="26:26" x14ac:dyDescent="0.2">
      <c r="Z732">
        <v>25</v>
      </c>
    </row>
    <row r="733" spans="26:26" x14ac:dyDescent="0.2">
      <c r="Z733">
        <v>25</v>
      </c>
    </row>
    <row r="734" spans="26:26" x14ac:dyDescent="0.2">
      <c r="Z734">
        <v>25</v>
      </c>
    </row>
    <row r="735" spans="26:26" x14ac:dyDescent="0.2">
      <c r="Z735">
        <v>25</v>
      </c>
    </row>
    <row r="736" spans="26:26" x14ac:dyDescent="0.2">
      <c r="Z736">
        <v>25</v>
      </c>
    </row>
    <row r="737" spans="26:26" x14ac:dyDescent="0.2">
      <c r="Z737">
        <v>25</v>
      </c>
    </row>
    <row r="738" spans="26:26" x14ac:dyDescent="0.2">
      <c r="Z738">
        <v>25</v>
      </c>
    </row>
    <row r="739" spans="26:26" x14ac:dyDescent="0.2">
      <c r="Z739">
        <v>25</v>
      </c>
    </row>
    <row r="740" spans="26:26" x14ac:dyDescent="0.2">
      <c r="Z740">
        <v>25</v>
      </c>
    </row>
    <row r="741" spans="26:26" x14ac:dyDescent="0.2">
      <c r="Z741">
        <v>25</v>
      </c>
    </row>
    <row r="742" spans="26:26" x14ac:dyDescent="0.2">
      <c r="Z742">
        <v>25</v>
      </c>
    </row>
    <row r="743" spans="26:26" x14ac:dyDescent="0.2">
      <c r="Z743">
        <v>25</v>
      </c>
    </row>
    <row r="744" spans="26:26" x14ac:dyDescent="0.2">
      <c r="Z744">
        <v>25</v>
      </c>
    </row>
    <row r="745" spans="26:26" x14ac:dyDescent="0.2">
      <c r="Z745">
        <v>25</v>
      </c>
    </row>
    <row r="746" spans="26:26" x14ac:dyDescent="0.2">
      <c r="Z746">
        <v>25</v>
      </c>
    </row>
    <row r="747" spans="26:26" x14ac:dyDescent="0.2">
      <c r="Z747">
        <v>25</v>
      </c>
    </row>
    <row r="748" spans="26:26" x14ac:dyDescent="0.2">
      <c r="Z748">
        <v>25</v>
      </c>
    </row>
    <row r="749" spans="26:26" x14ac:dyDescent="0.2">
      <c r="Z749">
        <v>25</v>
      </c>
    </row>
    <row r="750" spans="26:26" x14ac:dyDescent="0.2">
      <c r="Z750">
        <v>25</v>
      </c>
    </row>
    <row r="751" spans="26:26" x14ac:dyDescent="0.2">
      <c r="Z751">
        <v>25</v>
      </c>
    </row>
    <row r="752" spans="26:26" x14ac:dyDescent="0.2">
      <c r="Z752">
        <v>25</v>
      </c>
    </row>
    <row r="753" spans="26:26" x14ac:dyDescent="0.2">
      <c r="Z753">
        <v>25</v>
      </c>
    </row>
    <row r="754" spans="26:26" x14ac:dyDescent="0.2">
      <c r="Z754">
        <v>25</v>
      </c>
    </row>
    <row r="755" spans="26:26" x14ac:dyDescent="0.2">
      <c r="Z755">
        <v>25</v>
      </c>
    </row>
    <row r="756" spans="26:26" x14ac:dyDescent="0.2">
      <c r="Z756">
        <v>25</v>
      </c>
    </row>
    <row r="757" spans="26:26" x14ac:dyDescent="0.2">
      <c r="Z757">
        <v>25</v>
      </c>
    </row>
    <row r="758" spans="26:26" x14ac:dyDescent="0.2">
      <c r="Z758">
        <v>25</v>
      </c>
    </row>
    <row r="759" spans="26:26" x14ac:dyDescent="0.2">
      <c r="Z759">
        <v>25</v>
      </c>
    </row>
    <row r="760" spans="26:26" x14ac:dyDescent="0.2">
      <c r="Z760">
        <v>25</v>
      </c>
    </row>
    <row r="761" spans="26:26" x14ac:dyDescent="0.2">
      <c r="Z761">
        <v>25</v>
      </c>
    </row>
    <row r="762" spans="26:26" x14ac:dyDescent="0.2">
      <c r="Z762">
        <v>25</v>
      </c>
    </row>
    <row r="763" spans="26:26" x14ac:dyDescent="0.2">
      <c r="Z763">
        <v>25</v>
      </c>
    </row>
    <row r="764" spans="26:26" x14ac:dyDescent="0.2">
      <c r="Z764">
        <v>25</v>
      </c>
    </row>
    <row r="765" spans="26:26" x14ac:dyDescent="0.2">
      <c r="Z765">
        <v>25</v>
      </c>
    </row>
    <row r="766" spans="26:26" x14ac:dyDescent="0.2">
      <c r="Z766">
        <v>25</v>
      </c>
    </row>
    <row r="767" spans="26:26" x14ac:dyDescent="0.2">
      <c r="Z767">
        <v>25</v>
      </c>
    </row>
    <row r="768" spans="26:26" x14ac:dyDescent="0.2">
      <c r="Z768">
        <v>25</v>
      </c>
    </row>
    <row r="769" spans="26:26" x14ac:dyDescent="0.2">
      <c r="Z769">
        <v>25</v>
      </c>
    </row>
    <row r="770" spans="26:26" x14ac:dyDescent="0.2">
      <c r="Z770">
        <v>25</v>
      </c>
    </row>
    <row r="771" spans="26:26" x14ac:dyDescent="0.2">
      <c r="Z771">
        <v>25</v>
      </c>
    </row>
    <row r="772" spans="26:26" x14ac:dyDescent="0.2">
      <c r="Z772">
        <v>25</v>
      </c>
    </row>
    <row r="773" spans="26:26" x14ac:dyDescent="0.2">
      <c r="Z773">
        <v>25</v>
      </c>
    </row>
    <row r="774" spans="26:26" x14ac:dyDescent="0.2">
      <c r="Z774">
        <v>25</v>
      </c>
    </row>
    <row r="775" spans="26:26" x14ac:dyDescent="0.2">
      <c r="Z775">
        <v>25</v>
      </c>
    </row>
    <row r="776" spans="26:26" x14ac:dyDescent="0.2">
      <c r="Z776">
        <v>25</v>
      </c>
    </row>
    <row r="777" spans="26:26" x14ac:dyDescent="0.2">
      <c r="Z777">
        <v>25</v>
      </c>
    </row>
    <row r="778" spans="26:26" x14ac:dyDescent="0.2">
      <c r="Z778">
        <v>25</v>
      </c>
    </row>
    <row r="779" spans="26:26" x14ac:dyDescent="0.2">
      <c r="Z779">
        <v>25</v>
      </c>
    </row>
    <row r="780" spans="26:26" x14ac:dyDescent="0.2">
      <c r="Z780">
        <v>25</v>
      </c>
    </row>
    <row r="781" spans="26:26" x14ac:dyDescent="0.2">
      <c r="Z781">
        <v>25</v>
      </c>
    </row>
    <row r="782" spans="26:26" x14ac:dyDescent="0.2">
      <c r="Z782">
        <v>25</v>
      </c>
    </row>
    <row r="783" spans="26:26" x14ac:dyDescent="0.2">
      <c r="Z783">
        <v>25</v>
      </c>
    </row>
    <row r="784" spans="26:26" x14ac:dyDescent="0.2">
      <c r="Z784">
        <v>25</v>
      </c>
    </row>
    <row r="785" spans="26:26" x14ac:dyDescent="0.2">
      <c r="Z785">
        <v>25</v>
      </c>
    </row>
    <row r="786" spans="26:26" x14ac:dyDescent="0.2">
      <c r="Z786">
        <v>25</v>
      </c>
    </row>
    <row r="787" spans="26:26" x14ac:dyDescent="0.2">
      <c r="Z787">
        <v>25</v>
      </c>
    </row>
    <row r="788" spans="26:26" x14ac:dyDescent="0.2">
      <c r="Z788">
        <v>25</v>
      </c>
    </row>
    <row r="789" spans="26:26" x14ac:dyDescent="0.2">
      <c r="Z789">
        <v>25</v>
      </c>
    </row>
    <row r="790" spans="26:26" x14ac:dyDescent="0.2">
      <c r="Z790">
        <v>25</v>
      </c>
    </row>
    <row r="791" spans="26:26" x14ac:dyDescent="0.2">
      <c r="Z791">
        <v>25</v>
      </c>
    </row>
    <row r="792" spans="26:26" x14ac:dyDescent="0.2">
      <c r="Z792">
        <v>25</v>
      </c>
    </row>
    <row r="793" spans="26:26" x14ac:dyDescent="0.2">
      <c r="Z793">
        <v>25</v>
      </c>
    </row>
    <row r="794" spans="26:26" x14ac:dyDescent="0.2">
      <c r="Z794">
        <v>25</v>
      </c>
    </row>
    <row r="795" spans="26:26" x14ac:dyDescent="0.2">
      <c r="Z795">
        <v>25</v>
      </c>
    </row>
    <row r="796" spans="26:26" x14ac:dyDescent="0.2">
      <c r="Z796">
        <v>25</v>
      </c>
    </row>
    <row r="797" spans="26:26" x14ac:dyDescent="0.2">
      <c r="Z797">
        <v>25</v>
      </c>
    </row>
    <row r="798" spans="26:26" x14ac:dyDescent="0.2">
      <c r="Z798">
        <v>25</v>
      </c>
    </row>
    <row r="799" spans="26:26" x14ac:dyDescent="0.2">
      <c r="Z799">
        <v>25</v>
      </c>
    </row>
    <row r="800" spans="26:26" x14ac:dyDescent="0.2">
      <c r="Z800">
        <v>25</v>
      </c>
    </row>
    <row r="801" spans="26:26" x14ac:dyDescent="0.2">
      <c r="Z801">
        <v>25</v>
      </c>
    </row>
    <row r="802" spans="26:26" x14ac:dyDescent="0.2">
      <c r="Z802">
        <v>25</v>
      </c>
    </row>
    <row r="803" spans="26:26" x14ac:dyDescent="0.2">
      <c r="Z803">
        <v>25</v>
      </c>
    </row>
    <row r="804" spans="26:26" x14ac:dyDescent="0.2">
      <c r="Z804">
        <v>25</v>
      </c>
    </row>
    <row r="805" spans="26:26" x14ac:dyDescent="0.2">
      <c r="Z805">
        <v>25</v>
      </c>
    </row>
    <row r="806" spans="26:26" x14ac:dyDescent="0.2">
      <c r="Z806">
        <v>25</v>
      </c>
    </row>
    <row r="807" spans="26:26" x14ac:dyDescent="0.2">
      <c r="Z807">
        <v>25</v>
      </c>
    </row>
    <row r="808" spans="26:26" x14ac:dyDescent="0.2">
      <c r="Z808">
        <v>25</v>
      </c>
    </row>
    <row r="809" spans="26:26" x14ac:dyDescent="0.2">
      <c r="Z809">
        <v>25</v>
      </c>
    </row>
    <row r="810" spans="26:26" x14ac:dyDescent="0.2">
      <c r="Z810">
        <v>25</v>
      </c>
    </row>
    <row r="811" spans="26:26" x14ac:dyDescent="0.2">
      <c r="Z811">
        <v>25</v>
      </c>
    </row>
    <row r="812" spans="26:26" x14ac:dyDescent="0.2">
      <c r="Z812">
        <v>25</v>
      </c>
    </row>
    <row r="813" spans="26:26" x14ac:dyDescent="0.2">
      <c r="Z813">
        <v>25</v>
      </c>
    </row>
    <row r="814" spans="26:26" x14ac:dyDescent="0.2">
      <c r="Z814">
        <v>25</v>
      </c>
    </row>
    <row r="815" spans="26:26" x14ac:dyDescent="0.2">
      <c r="Z815">
        <v>25</v>
      </c>
    </row>
    <row r="816" spans="26:26" x14ac:dyDescent="0.2">
      <c r="Z816">
        <v>25</v>
      </c>
    </row>
    <row r="817" spans="26:26" x14ac:dyDescent="0.2">
      <c r="Z817">
        <v>25</v>
      </c>
    </row>
    <row r="818" spans="26:26" x14ac:dyDescent="0.2">
      <c r="Z818">
        <v>25</v>
      </c>
    </row>
    <row r="819" spans="26:26" x14ac:dyDescent="0.2">
      <c r="Z819">
        <v>25</v>
      </c>
    </row>
    <row r="820" spans="26:26" x14ac:dyDescent="0.2">
      <c r="Z820">
        <v>25</v>
      </c>
    </row>
    <row r="821" spans="26:26" x14ac:dyDescent="0.2">
      <c r="Z821">
        <v>25</v>
      </c>
    </row>
    <row r="822" spans="26:26" x14ac:dyDescent="0.2">
      <c r="Z822">
        <v>25</v>
      </c>
    </row>
    <row r="823" spans="26:26" x14ac:dyDescent="0.2">
      <c r="Z823">
        <v>25</v>
      </c>
    </row>
    <row r="824" spans="26:26" x14ac:dyDescent="0.2">
      <c r="Z824">
        <v>25</v>
      </c>
    </row>
    <row r="825" spans="26:26" x14ac:dyDescent="0.2">
      <c r="Z825">
        <v>25</v>
      </c>
    </row>
    <row r="826" spans="26:26" x14ac:dyDescent="0.2">
      <c r="Z826">
        <v>25</v>
      </c>
    </row>
    <row r="827" spans="26:26" x14ac:dyDescent="0.2">
      <c r="Z827">
        <v>25</v>
      </c>
    </row>
    <row r="828" spans="26:26" x14ac:dyDescent="0.2">
      <c r="Z828">
        <v>25</v>
      </c>
    </row>
    <row r="829" spans="26:26" x14ac:dyDescent="0.2">
      <c r="Z829">
        <v>25</v>
      </c>
    </row>
    <row r="830" spans="26:26" x14ac:dyDescent="0.2">
      <c r="Z830">
        <v>25</v>
      </c>
    </row>
    <row r="831" spans="26:26" x14ac:dyDescent="0.2">
      <c r="Z831">
        <v>25</v>
      </c>
    </row>
    <row r="832" spans="26:26" x14ac:dyDescent="0.2">
      <c r="Z832">
        <v>25</v>
      </c>
    </row>
    <row r="833" spans="26:26" x14ac:dyDescent="0.2">
      <c r="Z833">
        <v>25</v>
      </c>
    </row>
    <row r="834" spans="26:26" x14ac:dyDescent="0.2">
      <c r="Z834">
        <v>25</v>
      </c>
    </row>
    <row r="835" spans="26:26" x14ac:dyDescent="0.2">
      <c r="Z835">
        <v>25</v>
      </c>
    </row>
    <row r="836" spans="26:26" x14ac:dyDescent="0.2">
      <c r="Z836">
        <v>25</v>
      </c>
    </row>
    <row r="837" spans="26:26" x14ac:dyDescent="0.2">
      <c r="Z837">
        <v>25</v>
      </c>
    </row>
    <row r="838" spans="26:26" x14ac:dyDescent="0.2">
      <c r="Z838">
        <v>25</v>
      </c>
    </row>
    <row r="839" spans="26:26" x14ac:dyDescent="0.2">
      <c r="Z839">
        <v>25</v>
      </c>
    </row>
    <row r="840" spans="26:26" x14ac:dyDescent="0.2">
      <c r="Z840">
        <v>25</v>
      </c>
    </row>
    <row r="841" spans="26:26" x14ac:dyDescent="0.2">
      <c r="Z841">
        <v>25</v>
      </c>
    </row>
    <row r="842" spans="26:26" x14ac:dyDescent="0.2">
      <c r="Z842">
        <v>25</v>
      </c>
    </row>
    <row r="843" spans="26:26" x14ac:dyDescent="0.2">
      <c r="Z843">
        <v>25</v>
      </c>
    </row>
    <row r="844" spans="26:26" x14ac:dyDescent="0.2">
      <c r="Z844">
        <v>25</v>
      </c>
    </row>
    <row r="845" spans="26:26" x14ac:dyDescent="0.2">
      <c r="Z845">
        <v>25</v>
      </c>
    </row>
    <row r="846" spans="26:26" x14ac:dyDescent="0.2">
      <c r="Z846">
        <v>25</v>
      </c>
    </row>
    <row r="847" spans="26:26" x14ac:dyDescent="0.2">
      <c r="Z847">
        <v>25</v>
      </c>
    </row>
    <row r="848" spans="26:26" x14ac:dyDescent="0.2">
      <c r="Z848">
        <v>25</v>
      </c>
    </row>
    <row r="849" spans="26:26" x14ac:dyDescent="0.2">
      <c r="Z849">
        <v>25</v>
      </c>
    </row>
    <row r="850" spans="26:26" x14ac:dyDescent="0.2">
      <c r="Z850">
        <v>25</v>
      </c>
    </row>
    <row r="851" spans="26:26" x14ac:dyDescent="0.2">
      <c r="Z851">
        <v>25</v>
      </c>
    </row>
    <row r="852" spans="26:26" x14ac:dyDescent="0.2">
      <c r="Z852">
        <v>25</v>
      </c>
    </row>
    <row r="853" spans="26:26" x14ac:dyDescent="0.2">
      <c r="Z853">
        <v>25</v>
      </c>
    </row>
    <row r="854" spans="26:26" x14ac:dyDescent="0.2">
      <c r="Z854">
        <v>25</v>
      </c>
    </row>
    <row r="855" spans="26:26" x14ac:dyDescent="0.2">
      <c r="Z855">
        <v>25</v>
      </c>
    </row>
    <row r="856" spans="26:26" x14ac:dyDescent="0.2">
      <c r="Z856">
        <v>25</v>
      </c>
    </row>
    <row r="857" spans="26:26" x14ac:dyDescent="0.2">
      <c r="Z857">
        <v>25</v>
      </c>
    </row>
    <row r="858" spans="26:26" x14ac:dyDescent="0.2">
      <c r="Z858">
        <v>25</v>
      </c>
    </row>
    <row r="859" spans="26:26" x14ac:dyDescent="0.2">
      <c r="Z859">
        <v>25</v>
      </c>
    </row>
    <row r="860" spans="26:26" x14ac:dyDescent="0.2">
      <c r="Z860">
        <v>25</v>
      </c>
    </row>
    <row r="861" spans="26:26" x14ac:dyDescent="0.2">
      <c r="Z861">
        <v>25</v>
      </c>
    </row>
    <row r="862" spans="26:26" x14ac:dyDescent="0.2">
      <c r="Z862">
        <v>25</v>
      </c>
    </row>
    <row r="863" spans="26:26" x14ac:dyDescent="0.2">
      <c r="Z863">
        <v>25</v>
      </c>
    </row>
    <row r="864" spans="26:26" x14ac:dyDescent="0.2">
      <c r="Z864">
        <v>25</v>
      </c>
    </row>
    <row r="865" spans="26:26" x14ac:dyDescent="0.2">
      <c r="Z865">
        <v>25</v>
      </c>
    </row>
    <row r="866" spans="26:26" x14ac:dyDescent="0.2">
      <c r="Z866">
        <v>25</v>
      </c>
    </row>
    <row r="867" spans="26:26" x14ac:dyDescent="0.2">
      <c r="Z867">
        <v>25</v>
      </c>
    </row>
    <row r="868" spans="26:26" x14ac:dyDescent="0.2">
      <c r="Z868">
        <v>25</v>
      </c>
    </row>
    <row r="869" spans="26:26" x14ac:dyDescent="0.2">
      <c r="Z869">
        <v>25</v>
      </c>
    </row>
    <row r="870" spans="26:26" x14ac:dyDescent="0.2">
      <c r="Z870">
        <v>25</v>
      </c>
    </row>
    <row r="871" spans="26:26" x14ac:dyDescent="0.2">
      <c r="Z871">
        <v>25</v>
      </c>
    </row>
    <row r="872" spans="26:26" x14ac:dyDescent="0.2">
      <c r="Z872">
        <v>25</v>
      </c>
    </row>
    <row r="873" spans="26:26" x14ac:dyDescent="0.2">
      <c r="Z873">
        <v>25</v>
      </c>
    </row>
    <row r="874" spans="26:26" x14ac:dyDescent="0.2">
      <c r="Z874">
        <v>25</v>
      </c>
    </row>
    <row r="875" spans="26:26" x14ac:dyDescent="0.2">
      <c r="Z875">
        <v>25</v>
      </c>
    </row>
    <row r="876" spans="26:26" x14ac:dyDescent="0.2">
      <c r="Z876">
        <v>25</v>
      </c>
    </row>
    <row r="877" spans="26:26" x14ac:dyDescent="0.2">
      <c r="Z877">
        <v>25</v>
      </c>
    </row>
    <row r="878" spans="26:26" x14ac:dyDescent="0.2">
      <c r="Z878">
        <v>25</v>
      </c>
    </row>
    <row r="879" spans="26:26" x14ac:dyDescent="0.2">
      <c r="Z879">
        <v>25</v>
      </c>
    </row>
    <row r="880" spans="26:26" x14ac:dyDescent="0.2">
      <c r="Z880">
        <v>25</v>
      </c>
    </row>
    <row r="881" spans="26:26" x14ac:dyDescent="0.2">
      <c r="Z881">
        <v>25</v>
      </c>
    </row>
    <row r="882" spans="26:26" x14ac:dyDescent="0.2">
      <c r="Z882">
        <v>25</v>
      </c>
    </row>
    <row r="883" spans="26:26" x14ac:dyDescent="0.2">
      <c r="Z883">
        <v>25</v>
      </c>
    </row>
    <row r="884" spans="26:26" x14ac:dyDescent="0.2">
      <c r="Z884">
        <v>25</v>
      </c>
    </row>
    <row r="885" spans="26:26" x14ac:dyDescent="0.2">
      <c r="Z885">
        <v>25</v>
      </c>
    </row>
    <row r="886" spans="26:26" x14ac:dyDescent="0.2">
      <c r="Z886">
        <v>25</v>
      </c>
    </row>
    <row r="887" spans="26:26" x14ac:dyDescent="0.2">
      <c r="Z887">
        <v>25</v>
      </c>
    </row>
    <row r="888" spans="26:26" x14ac:dyDescent="0.2">
      <c r="Z888">
        <v>25</v>
      </c>
    </row>
    <row r="889" spans="26:26" x14ac:dyDescent="0.2">
      <c r="Z889">
        <v>25</v>
      </c>
    </row>
    <row r="890" spans="26:26" x14ac:dyDescent="0.2">
      <c r="Z890">
        <v>25</v>
      </c>
    </row>
    <row r="891" spans="26:26" x14ac:dyDescent="0.2">
      <c r="Z891">
        <v>25</v>
      </c>
    </row>
    <row r="892" spans="26:26" x14ac:dyDescent="0.2">
      <c r="Z892">
        <v>25</v>
      </c>
    </row>
    <row r="893" spans="26:26" x14ac:dyDescent="0.2">
      <c r="Z893">
        <v>25</v>
      </c>
    </row>
    <row r="894" spans="26:26" x14ac:dyDescent="0.2">
      <c r="Z894">
        <v>25</v>
      </c>
    </row>
    <row r="895" spans="26:26" x14ac:dyDescent="0.2">
      <c r="Z895">
        <v>25</v>
      </c>
    </row>
    <row r="896" spans="26:26" x14ac:dyDescent="0.2">
      <c r="Z896">
        <v>25</v>
      </c>
    </row>
    <row r="897" spans="26:26" x14ac:dyDescent="0.2">
      <c r="Z897">
        <v>25</v>
      </c>
    </row>
    <row r="898" spans="26:26" x14ac:dyDescent="0.2">
      <c r="Z898">
        <v>25</v>
      </c>
    </row>
    <row r="899" spans="26:26" x14ac:dyDescent="0.2">
      <c r="Z899">
        <v>25</v>
      </c>
    </row>
    <row r="900" spans="26:26" x14ac:dyDescent="0.2">
      <c r="Z900">
        <v>25</v>
      </c>
    </row>
    <row r="901" spans="26:26" x14ac:dyDescent="0.2">
      <c r="Z901">
        <v>25</v>
      </c>
    </row>
    <row r="902" spans="26:26" x14ac:dyDescent="0.2">
      <c r="Z902">
        <v>25</v>
      </c>
    </row>
    <row r="903" spans="26:26" x14ac:dyDescent="0.2">
      <c r="Z903">
        <v>25</v>
      </c>
    </row>
    <row r="904" spans="26:26" x14ac:dyDescent="0.2">
      <c r="Z904">
        <v>25</v>
      </c>
    </row>
    <row r="905" spans="26:26" x14ac:dyDescent="0.2">
      <c r="Z905">
        <v>25</v>
      </c>
    </row>
    <row r="906" spans="26:26" x14ac:dyDescent="0.2">
      <c r="Z906">
        <v>25</v>
      </c>
    </row>
    <row r="907" spans="26:26" x14ac:dyDescent="0.2">
      <c r="Z907">
        <v>25</v>
      </c>
    </row>
    <row r="908" spans="26:26" x14ac:dyDescent="0.2">
      <c r="Z908">
        <v>25</v>
      </c>
    </row>
    <row r="909" spans="26:26" x14ac:dyDescent="0.2">
      <c r="Z909">
        <v>25</v>
      </c>
    </row>
    <row r="910" spans="26:26" x14ac:dyDescent="0.2">
      <c r="Z910">
        <v>25</v>
      </c>
    </row>
    <row r="911" spans="26:26" x14ac:dyDescent="0.2">
      <c r="Z911">
        <v>25</v>
      </c>
    </row>
    <row r="912" spans="26:26" x14ac:dyDescent="0.2">
      <c r="Z912">
        <v>25</v>
      </c>
    </row>
    <row r="913" spans="26:26" x14ac:dyDescent="0.2">
      <c r="Z913">
        <v>25</v>
      </c>
    </row>
    <row r="914" spans="26:26" x14ac:dyDescent="0.2">
      <c r="Z914">
        <v>25</v>
      </c>
    </row>
    <row r="915" spans="26:26" x14ac:dyDescent="0.2">
      <c r="Z915">
        <v>25</v>
      </c>
    </row>
    <row r="916" spans="26:26" x14ac:dyDescent="0.2">
      <c r="Z916">
        <v>25</v>
      </c>
    </row>
    <row r="917" spans="26:26" x14ac:dyDescent="0.2">
      <c r="Z917">
        <v>25</v>
      </c>
    </row>
    <row r="918" spans="26:26" x14ac:dyDescent="0.2">
      <c r="Z918">
        <v>25</v>
      </c>
    </row>
    <row r="919" spans="26:26" x14ac:dyDescent="0.2">
      <c r="Z919">
        <v>25</v>
      </c>
    </row>
    <row r="920" spans="26:26" x14ac:dyDescent="0.2">
      <c r="Z920">
        <v>25</v>
      </c>
    </row>
    <row r="921" spans="26:26" x14ac:dyDescent="0.2">
      <c r="Z921">
        <v>25</v>
      </c>
    </row>
    <row r="922" spans="26:26" x14ac:dyDescent="0.2">
      <c r="Z922">
        <v>25</v>
      </c>
    </row>
    <row r="923" spans="26:26" x14ac:dyDescent="0.2">
      <c r="Z923">
        <v>25</v>
      </c>
    </row>
    <row r="924" spans="26:26" x14ac:dyDescent="0.2">
      <c r="Z924">
        <v>25</v>
      </c>
    </row>
    <row r="925" spans="26:26" x14ac:dyDescent="0.2">
      <c r="Z925">
        <v>25</v>
      </c>
    </row>
    <row r="926" spans="26:26" x14ac:dyDescent="0.2">
      <c r="Z926">
        <v>25</v>
      </c>
    </row>
    <row r="927" spans="26:26" x14ac:dyDescent="0.2">
      <c r="Z927">
        <v>25</v>
      </c>
    </row>
    <row r="928" spans="26:26" x14ac:dyDescent="0.2">
      <c r="Z928">
        <v>25</v>
      </c>
    </row>
    <row r="929" spans="26:26" x14ac:dyDescent="0.2">
      <c r="Z929">
        <v>25</v>
      </c>
    </row>
    <row r="930" spans="26:26" x14ac:dyDescent="0.2">
      <c r="Z930">
        <v>25</v>
      </c>
    </row>
    <row r="931" spans="26:26" x14ac:dyDescent="0.2">
      <c r="Z931">
        <v>25</v>
      </c>
    </row>
    <row r="932" spans="26:26" x14ac:dyDescent="0.2">
      <c r="Z932">
        <v>25</v>
      </c>
    </row>
    <row r="933" spans="26:26" x14ac:dyDescent="0.2">
      <c r="Z933">
        <v>25</v>
      </c>
    </row>
    <row r="934" spans="26:26" x14ac:dyDescent="0.2">
      <c r="Z934">
        <v>25</v>
      </c>
    </row>
    <row r="935" spans="26:26" x14ac:dyDescent="0.2">
      <c r="Z935">
        <v>25</v>
      </c>
    </row>
    <row r="936" spans="26:26" x14ac:dyDescent="0.2">
      <c r="Z936">
        <v>25</v>
      </c>
    </row>
    <row r="937" spans="26:26" x14ac:dyDescent="0.2">
      <c r="Z937">
        <v>25</v>
      </c>
    </row>
    <row r="938" spans="26:26" x14ac:dyDescent="0.2">
      <c r="Z938">
        <v>25</v>
      </c>
    </row>
    <row r="939" spans="26:26" x14ac:dyDescent="0.2">
      <c r="Z939">
        <v>25</v>
      </c>
    </row>
    <row r="940" spans="26:26" x14ac:dyDescent="0.2">
      <c r="Z940">
        <v>25</v>
      </c>
    </row>
    <row r="941" spans="26:26" x14ac:dyDescent="0.2">
      <c r="Z941">
        <v>25</v>
      </c>
    </row>
    <row r="942" spans="26:26" x14ac:dyDescent="0.2">
      <c r="Z942">
        <v>25</v>
      </c>
    </row>
    <row r="943" spans="26:26" x14ac:dyDescent="0.2">
      <c r="Z943">
        <v>25</v>
      </c>
    </row>
    <row r="944" spans="26:26" x14ac:dyDescent="0.2">
      <c r="Z944">
        <v>25</v>
      </c>
    </row>
    <row r="945" spans="26:26" x14ac:dyDescent="0.2">
      <c r="Z945">
        <v>25</v>
      </c>
    </row>
    <row r="946" spans="26:26" x14ac:dyDescent="0.2">
      <c r="Z946">
        <v>25</v>
      </c>
    </row>
    <row r="947" spans="26:26" x14ac:dyDescent="0.2">
      <c r="Z947">
        <v>25</v>
      </c>
    </row>
    <row r="948" spans="26:26" x14ac:dyDescent="0.2">
      <c r="Z948">
        <v>25</v>
      </c>
    </row>
    <row r="949" spans="26:26" x14ac:dyDescent="0.2">
      <c r="Z949">
        <v>25</v>
      </c>
    </row>
    <row r="950" spans="26:26" x14ac:dyDescent="0.2">
      <c r="Z950">
        <v>25</v>
      </c>
    </row>
    <row r="951" spans="26:26" x14ac:dyDescent="0.2">
      <c r="Z951">
        <v>25</v>
      </c>
    </row>
    <row r="952" spans="26:26" x14ac:dyDescent="0.2">
      <c r="Z952">
        <v>25</v>
      </c>
    </row>
    <row r="953" spans="26:26" x14ac:dyDescent="0.2">
      <c r="Z953">
        <v>25</v>
      </c>
    </row>
    <row r="954" spans="26:26" x14ac:dyDescent="0.2">
      <c r="Z954">
        <v>25</v>
      </c>
    </row>
    <row r="955" spans="26:26" x14ac:dyDescent="0.2">
      <c r="Z955">
        <v>25</v>
      </c>
    </row>
    <row r="956" spans="26:26" x14ac:dyDescent="0.2">
      <c r="Z956">
        <v>25</v>
      </c>
    </row>
    <row r="957" spans="26:26" x14ac:dyDescent="0.2">
      <c r="Z957">
        <v>25</v>
      </c>
    </row>
    <row r="958" spans="26:26" x14ac:dyDescent="0.2">
      <c r="Z958">
        <v>25</v>
      </c>
    </row>
    <row r="959" spans="26:26" x14ac:dyDescent="0.2">
      <c r="Z959">
        <v>25</v>
      </c>
    </row>
    <row r="960" spans="26:26" x14ac:dyDescent="0.2">
      <c r="Z960">
        <v>25</v>
      </c>
    </row>
    <row r="961" spans="26:26" x14ac:dyDescent="0.2">
      <c r="Z961">
        <v>25</v>
      </c>
    </row>
    <row r="962" spans="26:26" x14ac:dyDescent="0.2">
      <c r="Z962">
        <v>25</v>
      </c>
    </row>
    <row r="963" spans="26:26" x14ac:dyDescent="0.2">
      <c r="Z963">
        <v>25</v>
      </c>
    </row>
    <row r="964" spans="26:26" x14ac:dyDescent="0.2">
      <c r="Z964">
        <v>25</v>
      </c>
    </row>
    <row r="965" spans="26:26" x14ac:dyDescent="0.2">
      <c r="Z965">
        <v>25</v>
      </c>
    </row>
    <row r="966" spans="26:26" x14ac:dyDescent="0.2">
      <c r="Z966">
        <v>25</v>
      </c>
    </row>
    <row r="967" spans="26:26" x14ac:dyDescent="0.2">
      <c r="Z967">
        <v>25</v>
      </c>
    </row>
    <row r="968" spans="26:26" x14ac:dyDescent="0.2">
      <c r="Z968">
        <v>25</v>
      </c>
    </row>
    <row r="969" spans="26:26" x14ac:dyDescent="0.2">
      <c r="Z969">
        <v>25</v>
      </c>
    </row>
    <row r="970" spans="26:26" x14ac:dyDescent="0.2">
      <c r="Z970">
        <v>25</v>
      </c>
    </row>
    <row r="971" spans="26:26" x14ac:dyDescent="0.2">
      <c r="Z971">
        <v>25</v>
      </c>
    </row>
    <row r="972" spans="26:26" x14ac:dyDescent="0.2">
      <c r="Z972">
        <v>25</v>
      </c>
    </row>
    <row r="973" spans="26:26" x14ac:dyDescent="0.2">
      <c r="Z973">
        <v>25</v>
      </c>
    </row>
    <row r="974" spans="26:26" x14ac:dyDescent="0.2">
      <c r="Z974">
        <v>25</v>
      </c>
    </row>
    <row r="975" spans="26:26" x14ac:dyDescent="0.2">
      <c r="Z975">
        <v>25</v>
      </c>
    </row>
    <row r="976" spans="26:26" x14ac:dyDescent="0.2">
      <c r="Z976">
        <v>25</v>
      </c>
    </row>
    <row r="977" spans="26:26" x14ac:dyDescent="0.2">
      <c r="Z977">
        <v>25</v>
      </c>
    </row>
    <row r="978" spans="26:26" x14ac:dyDescent="0.2">
      <c r="Z978">
        <v>25</v>
      </c>
    </row>
    <row r="979" spans="26:26" x14ac:dyDescent="0.2">
      <c r="Z979">
        <v>25</v>
      </c>
    </row>
    <row r="980" spans="26:26" x14ac:dyDescent="0.2">
      <c r="Z980">
        <v>25</v>
      </c>
    </row>
    <row r="981" spans="26:26" x14ac:dyDescent="0.2">
      <c r="Z981">
        <v>25</v>
      </c>
    </row>
    <row r="982" spans="26:26" x14ac:dyDescent="0.2">
      <c r="Z982">
        <v>25</v>
      </c>
    </row>
    <row r="983" spans="26:26" x14ac:dyDescent="0.2">
      <c r="Z983">
        <v>25</v>
      </c>
    </row>
    <row r="984" spans="26:26" x14ac:dyDescent="0.2">
      <c r="Z984">
        <v>25</v>
      </c>
    </row>
    <row r="985" spans="26:26" x14ac:dyDescent="0.2">
      <c r="Z985">
        <v>25</v>
      </c>
    </row>
    <row r="986" spans="26:26" x14ac:dyDescent="0.2">
      <c r="Z986">
        <v>25</v>
      </c>
    </row>
    <row r="987" spans="26:26" x14ac:dyDescent="0.2">
      <c r="Z987">
        <v>25</v>
      </c>
    </row>
    <row r="988" spans="26:26" x14ac:dyDescent="0.2">
      <c r="Z988">
        <v>25</v>
      </c>
    </row>
    <row r="989" spans="26:26" x14ac:dyDescent="0.2">
      <c r="Z989">
        <v>25</v>
      </c>
    </row>
    <row r="990" spans="26:26" x14ac:dyDescent="0.2">
      <c r="Z990">
        <v>25</v>
      </c>
    </row>
    <row r="991" spans="26:26" x14ac:dyDescent="0.2">
      <c r="Z991">
        <v>25</v>
      </c>
    </row>
    <row r="992" spans="26:26" x14ac:dyDescent="0.2">
      <c r="Z992">
        <v>25</v>
      </c>
    </row>
    <row r="993" spans="26:26" x14ac:dyDescent="0.2">
      <c r="Z993">
        <v>25</v>
      </c>
    </row>
    <row r="994" spans="26:26" x14ac:dyDescent="0.2">
      <c r="Z994">
        <v>25</v>
      </c>
    </row>
    <row r="995" spans="26:26" x14ac:dyDescent="0.2">
      <c r="Z995">
        <v>25</v>
      </c>
    </row>
    <row r="996" spans="26:26" x14ac:dyDescent="0.2">
      <c r="Z996">
        <v>25</v>
      </c>
    </row>
    <row r="997" spans="26:26" x14ac:dyDescent="0.2">
      <c r="Z997">
        <v>25</v>
      </c>
    </row>
    <row r="998" spans="26:26" x14ac:dyDescent="0.2">
      <c r="Z998">
        <v>25</v>
      </c>
    </row>
    <row r="999" spans="26:26" x14ac:dyDescent="0.2">
      <c r="Z999">
        <v>25</v>
      </c>
    </row>
    <row r="1000" spans="26:26" x14ac:dyDescent="0.2">
      <c r="Z1000">
        <v>25</v>
      </c>
    </row>
  </sheetData>
  <conditionalFormatting sqref="E2:E19">
    <cfRule type="duplicateValues" dxfId="4" priority="13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E191"/>
  <sheetViews>
    <sheetView workbookViewId="0">
      <selection activeCell="D28" sqref="D28"/>
    </sheetView>
  </sheetViews>
  <sheetFormatPr baseColWidth="10" defaultRowHeight="12.75" x14ac:dyDescent="0.2"/>
  <cols>
    <col min="1" max="1" width="9.28515625" style="102" customWidth="1"/>
    <col min="2" max="2" width="43" style="25" customWidth="1"/>
    <col min="3" max="3" width="10.5703125" style="103" customWidth="1"/>
    <col min="4" max="4" width="35.5703125" style="104" bestFit="1" customWidth="1"/>
  </cols>
  <sheetData>
    <row r="1" spans="1:4" x14ac:dyDescent="0.2">
      <c r="A1" s="102" t="s">
        <v>555</v>
      </c>
      <c r="B1" s="25" t="s">
        <v>340</v>
      </c>
    </row>
    <row r="2" spans="1:4" x14ac:dyDescent="0.2">
      <c r="A2" s="102">
        <v>45374</v>
      </c>
      <c r="B2" s="105" t="s">
        <v>341</v>
      </c>
    </row>
    <row r="3" spans="1:4" x14ac:dyDescent="0.2">
      <c r="A3" s="102">
        <v>46627</v>
      </c>
      <c r="B3" s="105" t="s">
        <v>342</v>
      </c>
    </row>
    <row r="4" spans="1:4" x14ac:dyDescent="0.2">
      <c r="A4" s="102">
        <v>46629</v>
      </c>
      <c r="B4" s="105" t="s">
        <v>343</v>
      </c>
    </row>
    <row r="5" spans="1:4" x14ac:dyDescent="0.2">
      <c r="A5" s="102">
        <v>46631</v>
      </c>
      <c r="B5" s="105" t="s">
        <v>344</v>
      </c>
    </row>
    <row r="6" spans="1:4" x14ac:dyDescent="0.2">
      <c r="A6" s="102">
        <v>46632</v>
      </c>
      <c r="B6" s="105" t="s">
        <v>345</v>
      </c>
    </row>
    <row r="7" spans="1:4" x14ac:dyDescent="0.2">
      <c r="A7" s="102">
        <v>46633</v>
      </c>
      <c r="B7" s="105" t="s">
        <v>361</v>
      </c>
      <c r="C7" s="106"/>
      <c r="D7" s="107"/>
    </row>
    <row r="8" spans="1:4" x14ac:dyDescent="0.2">
      <c r="A8" s="102">
        <v>46634</v>
      </c>
      <c r="B8" s="105" t="s">
        <v>362</v>
      </c>
      <c r="C8" s="106"/>
      <c r="D8" s="107"/>
    </row>
    <row r="9" spans="1:4" x14ac:dyDescent="0.2">
      <c r="A9" s="102">
        <v>46635</v>
      </c>
      <c r="B9" s="105" t="s">
        <v>363</v>
      </c>
      <c r="C9" s="106"/>
      <c r="D9" s="107"/>
    </row>
    <row r="10" spans="1:4" x14ac:dyDescent="0.2">
      <c r="A10" s="102">
        <v>46636</v>
      </c>
      <c r="B10" s="105" t="s">
        <v>364</v>
      </c>
      <c r="C10" s="106"/>
      <c r="D10" s="107"/>
    </row>
    <row r="11" spans="1:4" x14ac:dyDescent="0.2">
      <c r="A11" s="102">
        <v>46637</v>
      </c>
      <c r="B11" s="105" t="s">
        <v>365</v>
      </c>
      <c r="C11" s="106"/>
      <c r="D11" s="107"/>
    </row>
    <row r="12" spans="1:4" x14ac:dyDescent="0.2">
      <c r="A12" s="102">
        <v>46638</v>
      </c>
      <c r="B12" s="105" t="s">
        <v>366</v>
      </c>
      <c r="C12" s="106"/>
      <c r="D12" s="107"/>
    </row>
    <row r="13" spans="1:4" x14ac:dyDescent="0.2">
      <c r="A13" s="102">
        <v>46640</v>
      </c>
      <c r="B13" s="105" t="s">
        <v>367</v>
      </c>
      <c r="C13" s="106"/>
      <c r="D13" s="107"/>
    </row>
    <row r="14" spans="1:4" x14ac:dyDescent="0.2">
      <c r="A14" s="102">
        <v>46642</v>
      </c>
      <c r="B14" s="105" t="s">
        <v>368</v>
      </c>
      <c r="C14" s="106"/>
      <c r="D14" s="107"/>
    </row>
    <row r="15" spans="1:4" x14ac:dyDescent="0.2">
      <c r="A15" s="102">
        <v>46643</v>
      </c>
      <c r="B15" s="105" t="s">
        <v>369</v>
      </c>
      <c r="C15" s="106"/>
      <c r="D15" s="107"/>
    </row>
    <row r="16" spans="1:4" x14ac:dyDescent="0.2">
      <c r="A16" s="102">
        <v>46645</v>
      </c>
      <c r="B16" s="105" t="s">
        <v>370</v>
      </c>
      <c r="C16" s="106"/>
      <c r="D16" s="107"/>
    </row>
    <row r="17" spans="1:4" x14ac:dyDescent="0.2">
      <c r="A17" s="102">
        <v>46646</v>
      </c>
      <c r="B17" s="105" t="s">
        <v>371</v>
      </c>
      <c r="C17" s="106"/>
      <c r="D17" s="107"/>
    </row>
    <row r="18" spans="1:4" x14ac:dyDescent="0.2">
      <c r="A18" s="102">
        <v>46647</v>
      </c>
      <c r="B18" s="105" t="s">
        <v>372</v>
      </c>
      <c r="C18" s="106"/>
      <c r="D18" s="107"/>
    </row>
    <row r="19" spans="1:4" x14ac:dyDescent="0.2">
      <c r="A19" s="102">
        <v>46648</v>
      </c>
      <c r="B19" s="105" t="s">
        <v>373</v>
      </c>
      <c r="C19" s="106"/>
      <c r="D19" s="107"/>
    </row>
    <row r="20" spans="1:4" x14ac:dyDescent="0.2">
      <c r="A20" s="102">
        <v>46649</v>
      </c>
      <c r="B20" s="105" t="s">
        <v>374</v>
      </c>
      <c r="C20" s="106"/>
      <c r="D20" s="107"/>
    </row>
    <row r="21" spans="1:4" x14ac:dyDescent="0.2">
      <c r="A21" s="102">
        <v>46653</v>
      </c>
      <c r="B21" s="105" t="s">
        <v>375</v>
      </c>
      <c r="C21" s="106"/>
      <c r="D21" s="107"/>
    </row>
    <row r="22" spans="1:4" x14ac:dyDescent="0.2">
      <c r="A22" s="102">
        <v>46654</v>
      </c>
      <c r="B22" s="105" t="s">
        <v>376</v>
      </c>
      <c r="C22" s="106"/>
      <c r="D22" s="107"/>
    </row>
    <row r="23" spans="1:4" x14ac:dyDescent="0.2">
      <c r="A23" s="102">
        <v>46655</v>
      </c>
      <c r="B23" s="105" t="s">
        <v>377</v>
      </c>
      <c r="C23" s="106"/>
      <c r="D23" s="107"/>
    </row>
    <row r="24" spans="1:4" x14ac:dyDescent="0.2">
      <c r="A24" s="102">
        <v>46656</v>
      </c>
      <c r="B24" s="105" t="s">
        <v>378</v>
      </c>
      <c r="C24" s="106"/>
      <c r="D24" s="107"/>
    </row>
    <row r="25" spans="1:4" x14ac:dyDescent="0.2">
      <c r="A25" s="102">
        <v>46658</v>
      </c>
      <c r="B25" s="105" t="s">
        <v>379</v>
      </c>
      <c r="C25" s="106"/>
      <c r="D25" s="107"/>
    </row>
    <row r="26" spans="1:4" x14ac:dyDescent="0.2">
      <c r="A26" s="102">
        <v>46659</v>
      </c>
      <c r="B26" s="105" t="s">
        <v>380</v>
      </c>
      <c r="C26" s="106"/>
      <c r="D26" s="107"/>
    </row>
    <row r="27" spans="1:4" x14ac:dyDescent="0.2">
      <c r="A27" s="102">
        <v>46660</v>
      </c>
      <c r="B27" s="105" t="s">
        <v>381</v>
      </c>
      <c r="C27" s="106"/>
      <c r="D27" s="107"/>
    </row>
    <row r="28" spans="1:4" x14ac:dyDescent="0.2">
      <c r="A28" s="102">
        <v>46661</v>
      </c>
      <c r="B28" s="105" t="s">
        <v>382</v>
      </c>
      <c r="C28" s="106"/>
      <c r="D28" s="107"/>
    </row>
    <row r="29" spans="1:4" x14ac:dyDescent="0.2">
      <c r="A29" s="102">
        <v>46662</v>
      </c>
      <c r="B29" s="105" t="s">
        <v>383</v>
      </c>
      <c r="C29" s="106"/>
      <c r="D29" s="107"/>
    </row>
    <row r="30" spans="1:4" x14ac:dyDescent="0.2">
      <c r="A30" s="102">
        <v>46663</v>
      </c>
      <c r="B30" s="105" t="s">
        <v>384</v>
      </c>
      <c r="C30" s="106"/>
      <c r="D30" s="107"/>
    </row>
    <row r="31" spans="1:4" x14ac:dyDescent="0.2">
      <c r="A31" s="102">
        <v>46664</v>
      </c>
      <c r="B31" s="105" t="s">
        <v>385</v>
      </c>
      <c r="C31" s="106"/>
      <c r="D31" s="107"/>
    </row>
    <row r="32" spans="1:4" x14ac:dyDescent="0.2">
      <c r="A32" s="102">
        <v>46665</v>
      </c>
      <c r="B32" s="105" t="s">
        <v>357</v>
      </c>
      <c r="C32" s="106"/>
      <c r="D32" s="107"/>
    </row>
    <row r="33" spans="1:109" x14ac:dyDescent="0.2">
      <c r="A33" s="102">
        <v>46666</v>
      </c>
      <c r="B33" s="105" t="s">
        <v>386</v>
      </c>
      <c r="C33" s="106"/>
      <c r="D33" s="107"/>
    </row>
    <row r="34" spans="1:109" x14ac:dyDescent="0.2">
      <c r="A34" s="102">
        <v>46667</v>
      </c>
      <c r="B34" s="105" t="s">
        <v>387</v>
      </c>
      <c r="C34" s="106"/>
      <c r="D34" s="107"/>
    </row>
    <row r="35" spans="1:109" x14ac:dyDescent="0.2">
      <c r="A35" s="102">
        <v>46668</v>
      </c>
      <c r="B35" s="105" t="s">
        <v>388</v>
      </c>
      <c r="C35" s="106"/>
      <c r="D35" s="107"/>
    </row>
    <row r="36" spans="1:109" x14ac:dyDescent="0.2">
      <c r="A36" s="102">
        <v>46669</v>
      </c>
      <c r="B36" s="105" t="s">
        <v>389</v>
      </c>
      <c r="C36" s="106"/>
      <c r="D36" s="107"/>
    </row>
    <row r="37" spans="1:109" x14ac:dyDescent="0.2">
      <c r="A37" s="102">
        <v>46670</v>
      </c>
      <c r="B37" s="105" t="s">
        <v>390</v>
      </c>
      <c r="C37" s="106"/>
      <c r="D37" s="107"/>
    </row>
    <row r="38" spans="1:109" x14ac:dyDescent="0.2">
      <c r="A38" s="102">
        <v>46671</v>
      </c>
      <c r="B38" s="105" t="s">
        <v>391</v>
      </c>
      <c r="C38" s="106"/>
      <c r="D38" s="107"/>
    </row>
    <row r="39" spans="1:109" x14ac:dyDescent="0.2">
      <c r="A39" s="102">
        <v>46672</v>
      </c>
      <c r="B39" s="105" t="s">
        <v>392</v>
      </c>
      <c r="C39" s="106"/>
      <c r="D39" s="107"/>
    </row>
    <row r="40" spans="1:109" x14ac:dyDescent="0.2">
      <c r="A40" s="102" t="s">
        <v>539</v>
      </c>
      <c r="B40" s="105" t="s">
        <v>540</v>
      </c>
      <c r="C40" s="106"/>
      <c r="D40" s="107" t="s">
        <v>541</v>
      </c>
      <c r="E40" t="s">
        <v>542</v>
      </c>
      <c r="F40" t="s">
        <v>339</v>
      </c>
      <c r="G40" t="s">
        <v>339</v>
      </c>
      <c r="H40" t="s">
        <v>339</v>
      </c>
      <c r="I40" t="s">
        <v>339</v>
      </c>
      <c r="J40" t="s">
        <v>339</v>
      </c>
      <c r="K40" t="s">
        <v>339</v>
      </c>
      <c r="L40" t="s">
        <v>543</v>
      </c>
      <c r="M40" t="s">
        <v>339</v>
      </c>
      <c r="N40" t="s">
        <v>339</v>
      </c>
      <c r="O40" t="s">
        <v>291</v>
      </c>
      <c r="P40" t="s">
        <v>339</v>
      </c>
      <c r="R40" t="s">
        <v>342</v>
      </c>
      <c r="S40" t="s">
        <v>184</v>
      </c>
      <c r="T40" t="s">
        <v>315</v>
      </c>
      <c r="Z40" t="s">
        <v>339</v>
      </c>
      <c r="AA40" t="s">
        <v>339</v>
      </c>
      <c r="AB40" t="s">
        <v>339</v>
      </c>
      <c r="AC40" t="s">
        <v>339</v>
      </c>
      <c r="AD40" t="s">
        <v>339</v>
      </c>
      <c r="AE40" t="s">
        <v>339</v>
      </c>
      <c r="AF40" t="s">
        <v>339</v>
      </c>
      <c r="AG40" t="s">
        <v>339</v>
      </c>
      <c r="AH40" t="s">
        <v>339</v>
      </c>
      <c r="AI40" t="s">
        <v>339</v>
      </c>
      <c r="AJ40" t="s">
        <v>339</v>
      </c>
      <c r="AK40" t="s">
        <v>339</v>
      </c>
      <c r="AL40" t="s">
        <v>339</v>
      </c>
      <c r="AM40" t="s">
        <v>339</v>
      </c>
      <c r="AN40" t="s">
        <v>339</v>
      </c>
      <c r="AO40" t="s">
        <v>339</v>
      </c>
      <c r="AP40" t="s">
        <v>339</v>
      </c>
      <c r="AQ40" t="s">
        <v>339</v>
      </c>
      <c r="AR40" t="s">
        <v>339</v>
      </c>
      <c r="AS40" t="s">
        <v>339</v>
      </c>
      <c r="AT40" t="s">
        <v>339</v>
      </c>
      <c r="AU40" t="s">
        <v>339</v>
      </c>
      <c r="AV40" t="s">
        <v>339</v>
      </c>
      <c r="AW40" t="s">
        <v>339</v>
      </c>
      <c r="AX40" t="s">
        <v>339</v>
      </c>
      <c r="AY40" t="s">
        <v>339</v>
      </c>
      <c r="AZ40" t="s">
        <v>339</v>
      </c>
      <c r="BA40" t="s">
        <v>339</v>
      </c>
      <c r="BB40" t="s">
        <v>339</v>
      </c>
      <c r="BC40" t="s">
        <v>339</v>
      </c>
      <c r="BD40" t="s">
        <v>339</v>
      </c>
      <c r="CS40" t="s">
        <v>339</v>
      </c>
      <c r="CT40" t="s">
        <v>339</v>
      </c>
      <c r="CU40" t="s">
        <v>339</v>
      </c>
      <c r="CV40" t="s">
        <v>339</v>
      </c>
      <c r="CW40" t="s">
        <v>339</v>
      </c>
      <c r="CX40" t="s">
        <v>339</v>
      </c>
      <c r="CY40" t="s">
        <v>339</v>
      </c>
      <c r="CZ40" t="s">
        <v>339</v>
      </c>
      <c r="DA40" t="s">
        <v>339</v>
      </c>
      <c r="DB40" t="s">
        <v>339</v>
      </c>
      <c r="DC40" t="s">
        <v>339</v>
      </c>
      <c r="DD40" t="s">
        <v>339</v>
      </c>
      <c r="DE40" t="s">
        <v>339</v>
      </c>
    </row>
    <row r="41" spans="1:109" x14ac:dyDescent="0.2">
      <c r="A41" s="102">
        <v>46675</v>
      </c>
      <c r="B41" s="105" t="s">
        <v>393</v>
      </c>
      <c r="C41" s="106"/>
      <c r="D41" s="107"/>
    </row>
    <row r="42" spans="1:109" x14ac:dyDescent="0.2">
      <c r="A42" s="102">
        <v>46677</v>
      </c>
      <c r="B42" s="105" t="s">
        <v>394</v>
      </c>
      <c r="C42" s="106"/>
      <c r="D42" s="107"/>
    </row>
    <row r="43" spans="1:109" x14ac:dyDescent="0.2">
      <c r="A43" s="102">
        <v>46678</v>
      </c>
      <c r="B43" s="108" t="s">
        <v>395</v>
      </c>
      <c r="C43" s="106"/>
      <c r="D43" s="107"/>
    </row>
    <row r="44" spans="1:109" x14ac:dyDescent="0.2">
      <c r="A44" s="102">
        <v>46680</v>
      </c>
      <c r="B44" s="108" t="s">
        <v>396</v>
      </c>
      <c r="C44" s="106"/>
      <c r="D44" s="107"/>
    </row>
    <row r="45" spans="1:109" x14ac:dyDescent="0.2">
      <c r="A45" s="102">
        <v>46681</v>
      </c>
      <c r="B45" s="105" t="s">
        <v>397</v>
      </c>
      <c r="C45" s="106"/>
      <c r="D45" s="107"/>
    </row>
    <row r="46" spans="1:109" x14ac:dyDescent="0.2">
      <c r="A46" s="102">
        <v>46683</v>
      </c>
      <c r="B46" s="105" t="s">
        <v>398</v>
      </c>
      <c r="C46" s="106"/>
      <c r="D46" s="107"/>
    </row>
    <row r="47" spans="1:109" x14ac:dyDescent="0.2">
      <c r="A47" s="102">
        <v>46684</v>
      </c>
      <c r="B47" s="105" t="s">
        <v>399</v>
      </c>
      <c r="C47" s="106"/>
      <c r="D47" s="107"/>
    </row>
    <row r="48" spans="1:109" x14ac:dyDescent="0.2">
      <c r="A48" s="102">
        <v>46685</v>
      </c>
      <c r="B48" s="105" t="s">
        <v>400</v>
      </c>
      <c r="C48" s="106"/>
      <c r="D48" s="107"/>
    </row>
    <row r="49" spans="1:4" x14ac:dyDescent="0.2">
      <c r="A49" s="102">
        <v>46686</v>
      </c>
      <c r="B49" s="105" t="s">
        <v>401</v>
      </c>
      <c r="C49" s="106"/>
      <c r="D49" s="107"/>
    </row>
    <row r="50" spans="1:4" x14ac:dyDescent="0.2">
      <c r="A50" s="102">
        <v>46690</v>
      </c>
      <c r="B50" s="105" t="s">
        <v>402</v>
      </c>
      <c r="C50" s="106"/>
      <c r="D50" s="107"/>
    </row>
    <row r="51" spans="1:4" x14ac:dyDescent="0.2">
      <c r="A51" s="102">
        <v>46692</v>
      </c>
      <c r="B51" s="105" t="s">
        <v>403</v>
      </c>
      <c r="C51" s="106"/>
      <c r="D51" s="107"/>
    </row>
    <row r="52" spans="1:4" x14ac:dyDescent="0.2">
      <c r="A52" s="102">
        <v>46694</v>
      </c>
      <c r="B52" s="105" t="s">
        <v>404</v>
      </c>
      <c r="C52" s="106"/>
      <c r="D52" s="107"/>
    </row>
    <row r="53" spans="1:4" x14ac:dyDescent="0.2">
      <c r="A53" s="102">
        <v>46696</v>
      </c>
      <c r="B53" s="105" t="s">
        <v>405</v>
      </c>
      <c r="C53" s="106"/>
      <c r="D53" s="107"/>
    </row>
    <row r="54" spans="1:4" x14ac:dyDescent="0.2">
      <c r="A54" s="102">
        <v>46697</v>
      </c>
      <c r="B54" s="105" t="s">
        <v>406</v>
      </c>
      <c r="C54" s="106"/>
      <c r="D54" s="107"/>
    </row>
    <row r="55" spans="1:4" x14ac:dyDescent="0.2">
      <c r="A55" s="102">
        <v>46703</v>
      </c>
      <c r="B55" s="105" t="s">
        <v>407</v>
      </c>
      <c r="C55" s="106"/>
      <c r="D55" s="107"/>
    </row>
    <row r="56" spans="1:4" x14ac:dyDescent="0.2">
      <c r="A56" s="102">
        <v>46706</v>
      </c>
      <c r="B56" s="105" t="s">
        <v>408</v>
      </c>
      <c r="C56" s="106"/>
      <c r="D56" s="107"/>
    </row>
    <row r="57" spans="1:4" x14ac:dyDescent="0.2">
      <c r="A57" s="102">
        <v>46707</v>
      </c>
      <c r="B57" s="105" t="s">
        <v>409</v>
      </c>
      <c r="C57" s="106"/>
      <c r="D57" s="107"/>
    </row>
    <row r="58" spans="1:4" x14ac:dyDescent="0.2">
      <c r="A58" s="102">
        <v>46708</v>
      </c>
      <c r="B58" s="105" t="s">
        <v>410</v>
      </c>
      <c r="C58" s="106"/>
      <c r="D58" s="107"/>
    </row>
    <row r="59" spans="1:4" x14ac:dyDescent="0.2">
      <c r="A59" s="102">
        <v>46711</v>
      </c>
      <c r="B59" s="105" t="s">
        <v>411</v>
      </c>
      <c r="C59" s="106"/>
      <c r="D59" s="107"/>
    </row>
    <row r="60" spans="1:4" x14ac:dyDescent="0.2">
      <c r="A60" s="102">
        <v>46723</v>
      </c>
      <c r="B60" s="105" t="s">
        <v>412</v>
      </c>
      <c r="C60" s="106"/>
      <c r="D60" s="107"/>
    </row>
    <row r="61" spans="1:4" x14ac:dyDescent="0.2">
      <c r="A61" s="102">
        <v>46725</v>
      </c>
      <c r="B61" s="105" t="s">
        <v>413</v>
      </c>
      <c r="C61" s="106"/>
      <c r="D61" s="107"/>
    </row>
    <row r="62" spans="1:4" x14ac:dyDescent="0.2">
      <c r="A62" s="102">
        <v>46727</v>
      </c>
      <c r="B62" s="105" t="s">
        <v>414</v>
      </c>
      <c r="C62" s="106"/>
      <c r="D62" s="107"/>
    </row>
    <row r="63" spans="1:4" x14ac:dyDescent="0.2">
      <c r="A63" s="102">
        <v>46729</v>
      </c>
      <c r="B63" s="105" t="s">
        <v>415</v>
      </c>
      <c r="C63" s="106"/>
      <c r="D63" s="107"/>
    </row>
    <row r="64" spans="1:4" x14ac:dyDescent="0.2">
      <c r="A64" s="102">
        <v>46731</v>
      </c>
      <c r="B64" s="105" t="s">
        <v>416</v>
      </c>
      <c r="C64" s="106"/>
      <c r="D64" s="107"/>
    </row>
    <row r="65" spans="1:4" x14ac:dyDescent="0.2">
      <c r="A65" s="102">
        <v>46732</v>
      </c>
      <c r="B65" s="105" t="s">
        <v>417</v>
      </c>
      <c r="C65" s="106"/>
      <c r="D65" s="107"/>
    </row>
    <row r="66" spans="1:4" x14ac:dyDescent="0.2">
      <c r="A66" s="102">
        <v>46734</v>
      </c>
      <c r="B66" s="105" t="s">
        <v>418</v>
      </c>
      <c r="C66" s="106"/>
      <c r="D66" s="107"/>
    </row>
    <row r="67" spans="1:4" x14ac:dyDescent="0.2">
      <c r="A67" s="102">
        <v>46735</v>
      </c>
      <c r="B67" s="105" t="s">
        <v>419</v>
      </c>
      <c r="C67" s="106"/>
      <c r="D67" s="107"/>
    </row>
    <row r="68" spans="1:4" x14ac:dyDescent="0.2">
      <c r="A68" s="102">
        <v>46736</v>
      </c>
      <c r="B68" s="105" t="s">
        <v>420</v>
      </c>
      <c r="C68" s="106"/>
      <c r="D68" s="107"/>
    </row>
    <row r="69" spans="1:4" x14ac:dyDescent="0.2">
      <c r="A69" s="102">
        <v>46738</v>
      </c>
      <c r="B69" s="105" t="s">
        <v>421</v>
      </c>
      <c r="C69" s="106"/>
      <c r="D69" s="107"/>
    </row>
    <row r="70" spans="1:4" x14ac:dyDescent="0.2">
      <c r="A70" s="102">
        <v>46739</v>
      </c>
      <c r="B70" s="105" t="s">
        <v>422</v>
      </c>
      <c r="C70" s="106"/>
      <c r="D70" s="107"/>
    </row>
    <row r="71" spans="1:4" x14ac:dyDescent="0.2">
      <c r="A71" s="102">
        <v>46742</v>
      </c>
      <c r="B71" s="105" t="s">
        <v>423</v>
      </c>
      <c r="C71" s="106"/>
      <c r="D71" s="107"/>
    </row>
    <row r="72" spans="1:4" x14ac:dyDescent="0.2">
      <c r="A72" s="102">
        <v>46746</v>
      </c>
      <c r="B72" s="105" t="s">
        <v>424</v>
      </c>
      <c r="C72" s="106"/>
      <c r="D72" s="107"/>
    </row>
    <row r="73" spans="1:4" x14ac:dyDescent="0.2">
      <c r="A73" s="102">
        <v>46749</v>
      </c>
      <c r="B73" s="105" t="e">
        <v>#N/A</v>
      </c>
      <c r="C73" s="106"/>
      <c r="D73" s="107"/>
    </row>
    <row r="74" spans="1:4" x14ac:dyDescent="0.2">
      <c r="A74" s="102">
        <v>46751</v>
      </c>
      <c r="B74" s="105" t="s">
        <v>425</v>
      </c>
      <c r="C74" s="106"/>
      <c r="D74" s="107"/>
    </row>
    <row r="75" spans="1:4" x14ac:dyDescent="0.2">
      <c r="A75" s="102">
        <v>46752</v>
      </c>
      <c r="B75" s="105" t="s">
        <v>426</v>
      </c>
      <c r="C75" s="106"/>
      <c r="D75" s="107"/>
    </row>
    <row r="76" spans="1:4" x14ac:dyDescent="0.2">
      <c r="A76" s="102">
        <v>46753</v>
      </c>
      <c r="B76" s="105" t="s">
        <v>427</v>
      </c>
      <c r="C76" s="106"/>
      <c r="D76" s="107"/>
    </row>
    <row r="77" spans="1:4" x14ac:dyDescent="0.2">
      <c r="A77" s="102">
        <v>46755</v>
      </c>
      <c r="B77" s="105" t="s">
        <v>428</v>
      </c>
      <c r="C77" s="106"/>
      <c r="D77" s="107"/>
    </row>
    <row r="78" spans="1:4" x14ac:dyDescent="0.2">
      <c r="A78" s="102">
        <v>46758</v>
      </c>
      <c r="B78" s="105" t="s">
        <v>429</v>
      </c>
      <c r="C78" s="106"/>
      <c r="D78" s="107"/>
    </row>
    <row r="79" spans="1:4" x14ac:dyDescent="0.2">
      <c r="A79" s="102">
        <v>46760</v>
      </c>
      <c r="B79" s="105" t="s">
        <v>430</v>
      </c>
      <c r="C79" s="106"/>
      <c r="D79" s="107"/>
    </row>
    <row r="80" spans="1:4" x14ac:dyDescent="0.2">
      <c r="A80" s="102">
        <v>46761</v>
      </c>
      <c r="B80" s="105" t="s">
        <v>431</v>
      </c>
      <c r="C80" s="106"/>
      <c r="D80" s="107"/>
    </row>
    <row r="81" spans="1:4" x14ac:dyDescent="0.2">
      <c r="A81" s="102">
        <v>51281</v>
      </c>
      <c r="B81" s="105" t="s">
        <v>432</v>
      </c>
      <c r="C81" s="106"/>
      <c r="D81" s="107"/>
    </row>
    <row r="82" spans="1:4" x14ac:dyDescent="0.2">
      <c r="A82" s="102">
        <v>51284</v>
      </c>
      <c r="B82" s="105" t="s">
        <v>433</v>
      </c>
      <c r="C82" s="106"/>
      <c r="D82" s="107"/>
    </row>
    <row r="83" spans="1:4" x14ac:dyDescent="0.2">
      <c r="A83" s="102">
        <v>51291</v>
      </c>
      <c r="B83" s="105" t="s">
        <v>434</v>
      </c>
      <c r="C83" s="106"/>
      <c r="D83" s="107"/>
    </row>
    <row r="84" spans="1:4" x14ac:dyDescent="0.2">
      <c r="A84" s="102">
        <v>51294</v>
      </c>
      <c r="B84" s="105" t="s">
        <v>435</v>
      </c>
      <c r="C84" s="106"/>
      <c r="D84" s="107"/>
    </row>
    <row r="85" spans="1:4" x14ac:dyDescent="0.2">
      <c r="A85" s="102">
        <v>51311</v>
      </c>
      <c r="B85" s="105" t="s">
        <v>436</v>
      </c>
      <c r="C85" s="106"/>
      <c r="D85" s="107"/>
    </row>
    <row r="86" spans="1:4" x14ac:dyDescent="0.2">
      <c r="A86" s="102">
        <v>51395</v>
      </c>
      <c r="B86" s="105" t="s">
        <v>437</v>
      </c>
      <c r="C86" s="106"/>
      <c r="D86" s="107"/>
    </row>
    <row r="87" spans="1:4" x14ac:dyDescent="0.2">
      <c r="A87" s="102">
        <v>51407</v>
      </c>
      <c r="B87" s="105" t="s">
        <v>438</v>
      </c>
      <c r="C87" s="106"/>
      <c r="D87" s="107"/>
    </row>
    <row r="88" spans="1:4" x14ac:dyDescent="0.2">
      <c r="A88" s="102">
        <v>51408</v>
      </c>
      <c r="B88" s="105" t="s">
        <v>439</v>
      </c>
      <c r="C88" s="106"/>
      <c r="D88" s="107"/>
    </row>
    <row r="89" spans="1:4" x14ac:dyDescent="0.2">
      <c r="A89" s="102">
        <v>51410</v>
      </c>
      <c r="B89" s="105" t="s">
        <v>440</v>
      </c>
      <c r="C89" s="106"/>
      <c r="D89" s="107"/>
    </row>
    <row r="90" spans="1:4" x14ac:dyDescent="0.2">
      <c r="A90" s="102">
        <v>51412</v>
      </c>
      <c r="B90" s="105" t="s">
        <v>441</v>
      </c>
      <c r="C90" s="106"/>
      <c r="D90" s="107"/>
    </row>
    <row r="91" spans="1:4" x14ac:dyDescent="0.2">
      <c r="A91" s="102">
        <v>51413</v>
      </c>
      <c r="B91" s="105" t="s">
        <v>442</v>
      </c>
      <c r="C91" s="106"/>
      <c r="D91" s="107"/>
    </row>
    <row r="92" spans="1:4" x14ac:dyDescent="0.2">
      <c r="A92" s="102">
        <v>51415</v>
      </c>
      <c r="B92" s="105" t="s">
        <v>443</v>
      </c>
      <c r="C92" s="106"/>
      <c r="D92" s="107"/>
    </row>
    <row r="93" spans="1:4" x14ac:dyDescent="0.2">
      <c r="A93" s="102">
        <v>51416</v>
      </c>
      <c r="B93" s="105" t="s">
        <v>444</v>
      </c>
      <c r="C93" s="106"/>
      <c r="D93" s="107"/>
    </row>
    <row r="94" spans="1:4" x14ac:dyDescent="0.2">
      <c r="A94" s="102">
        <v>51419</v>
      </c>
      <c r="B94" s="105" t="s">
        <v>445</v>
      </c>
      <c r="C94" s="106"/>
      <c r="D94" s="107"/>
    </row>
    <row r="95" spans="1:4" x14ac:dyDescent="0.2">
      <c r="A95" s="102">
        <v>51422</v>
      </c>
      <c r="B95" s="105" t="s">
        <v>446</v>
      </c>
      <c r="C95" s="106"/>
      <c r="D95" s="107"/>
    </row>
    <row r="96" spans="1:4" x14ac:dyDescent="0.2">
      <c r="A96" s="102">
        <v>51423</v>
      </c>
      <c r="B96" s="105" t="s">
        <v>447</v>
      </c>
      <c r="C96" s="106"/>
      <c r="D96" s="107"/>
    </row>
    <row r="97" spans="1:4" x14ac:dyDescent="0.2">
      <c r="A97" s="102">
        <v>51425</v>
      </c>
      <c r="B97" s="105" t="s">
        <v>448</v>
      </c>
      <c r="C97" s="106"/>
      <c r="D97" s="107"/>
    </row>
    <row r="98" spans="1:4" x14ac:dyDescent="0.2">
      <c r="A98" s="102">
        <v>51426</v>
      </c>
      <c r="B98" s="105" t="s">
        <v>449</v>
      </c>
      <c r="C98" s="106"/>
      <c r="D98" s="107"/>
    </row>
    <row r="99" spans="1:4" x14ac:dyDescent="0.2">
      <c r="A99" s="102">
        <v>51427</v>
      </c>
      <c r="B99" s="105" t="s">
        <v>450</v>
      </c>
      <c r="C99" s="106"/>
      <c r="D99" s="107"/>
    </row>
    <row r="100" spans="1:4" x14ac:dyDescent="0.2">
      <c r="A100" s="102">
        <v>52316</v>
      </c>
      <c r="B100" s="105" t="s">
        <v>451</v>
      </c>
      <c r="C100" s="106"/>
      <c r="D100" s="107"/>
    </row>
    <row r="101" spans="1:4" x14ac:dyDescent="0.2">
      <c r="A101" s="102">
        <v>52317</v>
      </c>
      <c r="B101" s="105" t="s">
        <v>452</v>
      </c>
      <c r="C101" s="106"/>
      <c r="D101" s="107"/>
    </row>
    <row r="102" spans="1:4" x14ac:dyDescent="0.2">
      <c r="A102" s="102">
        <v>52318</v>
      </c>
      <c r="B102" s="105" t="s">
        <v>453</v>
      </c>
      <c r="C102" s="106"/>
      <c r="D102" s="107"/>
    </row>
    <row r="103" spans="1:4" x14ac:dyDescent="0.2">
      <c r="A103" s="102">
        <v>52319</v>
      </c>
      <c r="B103" s="105" t="s">
        <v>454</v>
      </c>
      <c r="C103" s="106"/>
      <c r="D103" s="107"/>
    </row>
    <row r="104" spans="1:4" x14ac:dyDescent="0.2">
      <c r="A104" s="102">
        <v>52513</v>
      </c>
      <c r="B104" s="105" t="s">
        <v>455</v>
      </c>
      <c r="C104" s="106"/>
      <c r="D104" s="107"/>
    </row>
    <row r="105" spans="1:4" x14ac:dyDescent="0.2">
      <c r="A105" s="102">
        <v>52545</v>
      </c>
      <c r="B105" s="105" t="s">
        <v>456</v>
      </c>
      <c r="C105" s="106"/>
      <c r="D105" s="107"/>
    </row>
    <row r="106" spans="1:4" x14ac:dyDescent="0.2">
      <c r="A106" s="102">
        <v>52754</v>
      </c>
      <c r="B106" s="105" t="s">
        <v>457</v>
      </c>
      <c r="C106" s="106"/>
      <c r="D106" s="107"/>
    </row>
    <row r="107" spans="1:4" x14ac:dyDescent="0.2">
      <c r="A107" s="102">
        <v>52758</v>
      </c>
      <c r="B107" s="105" t="s">
        <v>458</v>
      </c>
      <c r="C107" s="106"/>
      <c r="D107" s="107"/>
    </row>
    <row r="108" spans="1:4" x14ac:dyDescent="0.2">
      <c r="A108" s="102">
        <v>53402</v>
      </c>
      <c r="B108" s="105" t="s">
        <v>459</v>
      </c>
      <c r="C108" s="106"/>
      <c r="D108" s="107"/>
    </row>
    <row r="109" spans="1:4" x14ac:dyDescent="0.2">
      <c r="A109" s="102">
        <v>53404</v>
      </c>
      <c r="B109" s="105" t="s">
        <v>460</v>
      </c>
      <c r="C109" s="106"/>
      <c r="D109" s="107"/>
    </row>
    <row r="110" spans="1:4" x14ac:dyDescent="0.2">
      <c r="A110" s="102">
        <v>53405</v>
      </c>
      <c r="B110" s="105" t="s">
        <v>461</v>
      </c>
      <c r="C110" s="106"/>
      <c r="D110" s="107"/>
    </row>
    <row r="111" spans="1:4" x14ac:dyDescent="0.2">
      <c r="A111" s="102">
        <v>53406</v>
      </c>
      <c r="B111" s="105" t="s">
        <v>462</v>
      </c>
      <c r="C111" s="106"/>
      <c r="D111" s="107"/>
    </row>
    <row r="112" spans="1:4" x14ac:dyDescent="0.2">
      <c r="A112" s="102">
        <v>55294</v>
      </c>
      <c r="B112" s="105" t="s">
        <v>463</v>
      </c>
      <c r="C112" s="106"/>
      <c r="D112" s="107"/>
    </row>
    <row r="113" spans="1:4" x14ac:dyDescent="0.2">
      <c r="A113" s="102">
        <v>55492</v>
      </c>
      <c r="B113" s="105" t="s">
        <v>464</v>
      </c>
      <c r="C113" s="106"/>
      <c r="D113" s="107"/>
    </row>
    <row r="114" spans="1:4" x14ac:dyDescent="0.2">
      <c r="A114" s="102">
        <v>55903</v>
      </c>
      <c r="B114" s="105" t="s">
        <v>465</v>
      </c>
      <c r="C114" s="106"/>
      <c r="D114" s="107"/>
    </row>
    <row r="115" spans="1:4" x14ac:dyDescent="0.2">
      <c r="A115" s="102">
        <v>56445</v>
      </c>
      <c r="B115" s="105" t="s">
        <v>466</v>
      </c>
      <c r="C115" s="106"/>
      <c r="D115" s="107"/>
    </row>
    <row r="116" spans="1:4" x14ac:dyDescent="0.2">
      <c r="A116" s="102">
        <v>56516</v>
      </c>
      <c r="B116" s="105" t="s">
        <v>467</v>
      </c>
      <c r="C116" s="106"/>
      <c r="D116" s="107"/>
    </row>
    <row r="117" spans="1:4" x14ac:dyDescent="0.2">
      <c r="A117" s="102">
        <v>56859</v>
      </c>
      <c r="B117" s="105" t="s">
        <v>171</v>
      </c>
      <c r="C117" s="106"/>
      <c r="D117" s="107"/>
    </row>
    <row r="118" spans="1:4" x14ac:dyDescent="0.2">
      <c r="A118" s="102">
        <v>56861</v>
      </c>
      <c r="B118" s="105" t="s">
        <v>468</v>
      </c>
      <c r="C118" s="106"/>
      <c r="D118" s="107"/>
    </row>
    <row r="119" spans="1:4" x14ac:dyDescent="0.2">
      <c r="A119" s="102">
        <v>57419</v>
      </c>
      <c r="B119" s="105" t="s">
        <v>469</v>
      </c>
      <c r="C119" s="106"/>
      <c r="D119" s="107"/>
    </row>
    <row r="120" spans="1:4" x14ac:dyDescent="0.2">
      <c r="A120" s="102">
        <v>63420</v>
      </c>
      <c r="B120" s="105" t="s">
        <v>470</v>
      </c>
      <c r="C120" s="106"/>
      <c r="D120" s="107"/>
    </row>
    <row r="121" spans="1:4" x14ac:dyDescent="0.2">
      <c r="A121" s="102">
        <v>65787</v>
      </c>
      <c r="B121" s="105" t="s">
        <v>471</v>
      </c>
      <c r="C121" s="106"/>
      <c r="D121" s="107"/>
    </row>
    <row r="122" spans="1:4" x14ac:dyDescent="0.2">
      <c r="A122" s="102">
        <v>66214</v>
      </c>
      <c r="B122" s="105" t="s">
        <v>472</v>
      </c>
      <c r="C122" s="106"/>
      <c r="D122" s="107"/>
    </row>
    <row r="123" spans="1:4" x14ac:dyDescent="0.2">
      <c r="A123" s="102">
        <v>67036</v>
      </c>
      <c r="B123" s="105" t="s">
        <v>473</v>
      </c>
      <c r="C123" s="106"/>
      <c r="D123" s="107"/>
    </row>
    <row r="124" spans="1:4" x14ac:dyDescent="0.2">
      <c r="A124" s="102">
        <v>70944</v>
      </c>
      <c r="B124" s="105" t="s">
        <v>474</v>
      </c>
      <c r="C124" s="106"/>
      <c r="D124" s="107"/>
    </row>
    <row r="125" spans="1:4" x14ac:dyDescent="0.2">
      <c r="A125" s="102">
        <v>72034</v>
      </c>
      <c r="B125" s="105" t="s">
        <v>475</v>
      </c>
      <c r="C125" s="106"/>
      <c r="D125" s="107"/>
    </row>
    <row r="126" spans="1:4" x14ac:dyDescent="0.2">
      <c r="A126" s="102">
        <v>72722</v>
      </c>
      <c r="B126" s="105" t="s">
        <v>476</v>
      </c>
      <c r="C126" s="106"/>
      <c r="D126" s="107"/>
    </row>
    <row r="127" spans="1:4" x14ac:dyDescent="0.2">
      <c r="A127" s="102">
        <v>72825</v>
      </c>
      <c r="B127" s="105" t="s">
        <v>477</v>
      </c>
      <c r="C127" s="106"/>
      <c r="D127" s="107"/>
    </row>
    <row r="128" spans="1:4" x14ac:dyDescent="0.2">
      <c r="A128" s="102">
        <v>72889</v>
      </c>
      <c r="B128" s="105" t="s">
        <v>478</v>
      </c>
      <c r="C128" s="106"/>
      <c r="D128" s="107"/>
    </row>
    <row r="129" spans="1:4" x14ac:dyDescent="0.2">
      <c r="A129" s="102">
        <v>73063</v>
      </c>
      <c r="B129" s="105" t="s">
        <v>398</v>
      </c>
      <c r="C129" s="106"/>
      <c r="D129" s="107"/>
    </row>
    <row r="130" spans="1:4" x14ac:dyDescent="0.2">
      <c r="A130" s="102">
        <v>73066</v>
      </c>
      <c r="B130" s="105" t="s">
        <v>479</v>
      </c>
      <c r="C130" s="106"/>
      <c r="D130" s="107"/>
    </row>
    <row r="131" spans="1:4" x14ac:dyDescent="0.2">
      <c r="A131" s="102">
        <v>74181</v>
      </c>
      <c r="B131" s="105" t="s">
        <v>480</v>
      </c>
      <c r="C131" s="106"/>
      <c r="D131" s="107"/>
    </row>
    <row r="132" spans="1:4" x14ac:dyDescent="0.2">
      <c r="A132" s="102">
        <v>74258</v>
      </c>
      <c r="B132" s="105" t="s">
        <v>481</v>
      </c>
      <c r="C132" s="106"/>
      <c r="D132" s="107"/>
    </row>
    <row r="133" spans="1:4" x14ac:dyDescent="0.2">
      <c r="A133" s="102">
        <v>74280</v>
      </c>
      <c r="B133" s="105" t="s">
        <v>482</v>
      </c>
      <c r="C133" s="106"/>
      <c r="D133" s="107"/>
    </row>
    <row r="134" spans="1:4" x14ac:dyDescent="0.2">
      <c r="A134" s="102">
        <v>74330</v>
      </c>
      <c r="B134" s="105" t="s">
        <v>483</v>
      </c>
      <c r="C134" s="106"/>
      <c r="D134" s="107"/>
    </row>
    <row r="135" spans="1:4" x14ac:dyDescent="0.2">
      <c r="A135" s="102">
        <v>74668</v>
      </c>
      <c r="B135" s="105" t="s">
        <v>484</v>
      </c>
      <c r="C135" s="106"/>
      <c r="D135" s="107"/>
    </row>
    <row r="136" spans="1:4" x14ac:dyDescent="0.2">
      <c r="A136" s="102">
        <v>76153</v>
      </c>
      <c r="B136" s="105" t="s">
        <v>485</v>
      </c>
      <c r="C136" s="106"/>
      <c r="D136" s="107"/>
    </row>
    <row r="137" spans="1:4" x14ac:dyDescent="0.2">
      <c r="A137" s="102">
        <v>76156</v>
      </c>
      <c r="B137" s="105" t="s">
        <v>486</v>
      </c>
      <c r="C137" s="106"/>
      <c r="D137" s="107"/>
    </row>
    <row r="138" spans="1:4" x14ac:dyDescent="0.2">
      <c r="A138" s="102">
        <v>76158</v>
      </c>
      <c r="B138" s="105" t="s">
        <v>487</v>
      </c>
      <c r="C138" s="106"/>
      <c r="D138" s="107"/>
    </row>
    <row r="139" spans="1:4" x14ac:dyDescent="0.2">
      <c r="A139" s="102">
        <v>76160</v>
      </c>
      <c r="B139" s="105" t="s">
        <v>488</v>
      </c>
      <c r="C139" s="106"/>
      <c r="D139" s="107"/>
    </row>
    <row r="140" spans="1:4" x14ac:dyDescent="0.2">
      <c r="A140" s="102">
        <v>76591</v>
      </c>
      <c r="B140" s="105" t="s">
        <v>489</v>
      </c>
      <c r="C140" s="106"/>
      <c r="D140" s="107"/>
    </row>
    <row r="141" spans="1:4" x14ac:dyDescent="0.2">
      <c r="A141" s="102">
        <v>77054</v>
      </c>
      <c r="B141" s="105" t="s">
        <v>482</v>
      </c>
      <c r="C141" s="106"/>
      <c r="D141" s="107"/>
    </row>
    <row r="142" spans="1:4" x14ac:dyDescent="0.2">
      <c r="A142" s="102">
        <v>77383</v>
      </c>
      <c r="B142" s="105" t="s">
        <v>490</v>
      </c>
      <c r="C142" s="106"/>
      <c r="D142" s="107"/>
    </row>
    <row r="143" spans="1:4" x14ac:dyDescent="0.2">
      <c r="A143" s="102">
        <v>78061</v>
      </c>
      <c r="B143" s="105" t="s">
        <v>491</v>
      </c>
      <c r="C143" s="106"/>
      <c r="D143" s="107"/>
    </row>
    <row r="144" spans="1:4" x14ac:dyDescent="0.2">
      <c r="A144" s="102">
        <v>78286</v>
      </c>
      <c r="B144" s="105" t="s">
        <v>492</v>
      </c>
      <c r="C144" s="106"/>
      <c r="D144" s="107"/>
    </row>
    <row r="145" spans="1:4" x14ac:dyDescent="0.2">
      <c r="A145" s="102">
        <v>78287</v>
      </c>
      <c r="B145" s="105" t="s">
        <v>492</v>
      </c>
      <c r="C145" s="106"/>
      <c r="D145" s="107"/>
    </row>
    <row r="146" spans="1:4" x14ac:dyDescent="0.2">
      <c r="A146" s="102">
        <v>78475</v>
      </c>
      <c r="B146" s="105" t="s">
        <v>493</v>
      </c>
      <c r="C146" s="106"/>
      <c r="D146" s="107"/>
    </row>
    <row r="147" spans="1:4" x14ac:dyDescent="0.2">
      <c r="A147" s="102">
        <v>78629</v>
      </c>
      <c r="B147" s="105" t="s">
        <v>494</v>
      </c>
      <c r="C147" s="106"/>
      <c r="D147" s="107"/>
    </row>
    <row r="148" spans="1:4" x14ac:dyDescent="0.2">
      <c r="A148" s="102">
        <v>78636</v>
      </c>
      <c r="B148" s="105" t="s">
        <v>495</v>
      </c>
      <c r="C148" s="106"/>
      <c r="D148" s="107"/>
    </row>
    <row r="149" spans="1:4" x14ac:dyDescent="0.2">
      <c r="A149" s="102">
        <v>78639</v>
      </c>
      <c r="B149" s="105" t="s">
        <v>496</v>
      </c>
      <c r="C149" s="106"/>
      <c r="D149" s="107"/>
    </row>
    <row r="150" spans="1:4" x14ac:dyDescent="0.2">
      <c r="A150" s="102">
        <v>79002</v>
      </c>
      <c r="B150" s="105" t="s">
        <v>497</v>
      </c>
      <c r="C150" s="106"/>
      <c r="D150" s="107"/>
    </row>
    <row r="151" spans="1:4" x14ac:dyDescent="0.2">
      <c r="A151" s="102">
        <v>79118</v>
      </c>
      <c r="B151" s="105" t="s">
        <v>498</v>
      </c>
      <c r="C151" s="106"/>
      <c r="D151" s="107"/>
    </row>
    <row r="152" spans="1:4" x14ac:dyDescent="0.2">
      <c r="A152" s="102">
        <v>79275</v>
      </c>
      <c r="B152" s="105" t="s">
        <v>499</v>
      </c>
      <c r="C152" s="106"/>
      <c r="D152" s="107"/>
    </row>
    <row r="153" spans="1:4" x14ac:dyDescent="0.2">
      <c r="A153" s="102">
        <v>79451</v>
      </c>
      <c r="B153" s="105" t="s">
        <v>500</v>
      </c>
      <c r="C153" s="106"/>
      <c r="D153" s="107"/>
    </row>
    <row r="154" spans="1:4" x14ac:dyDescent="0.2">
      <c r="A154" s="102">
        <v>79540</v>
      </c>
      <c r="B154" s="105" t="s">
        <v>501</v>
      </c>
      <c r="C154" s="106"/>
      <c r="D154" s="107"/>
    </row>
    <row r="155" spans="1:4" x14ac:dyDescent="0.2">
      <c r="A155" s="102">
        <v>79692</v>
      </c>
      <c r="B155" s="105" t="s">
        <v>502</v>
      </c>
      <c r="C155" s="106"/>
      <c r="D155" s="107"/>
    </row>
    <row r="156" spans="1:4" x14ac:dyDescent="0.2">
      <c r="A156" s="102">
        <v>80475</v>
      </c>
      <c r="B156" s="105" t="s">
        <v>503</v>
      </c>
      <c r="C156" s="106"/>
      <c r="D156" s="107"/>
    </row>
    <row r="157" spans="1:4" x14ac:dyDescent="0.2">
      <c r="A157" s="102">
        <v>82317</v>
      </c>
      <c r="B157" s="105" t="s">
        <v>504</v>
      </c>
      <c r="C157" s="106"/>
      <c r="D157" s="107"/>
    </row>
    <row r="158" spans="1:4" x14ac:dyDescent="0.2">
      <c r="A158" s="102">
        <v>82324</v>
      </c>
      <c r="B158" s="105" t="s">
        <v>505</v>
      </c>
      <c r="C158" s="106"/>
      <c r="D158" s="107"/>
    </row>
    <row r="159" spans="1:4" x14ac:dyDescent="0.2">
      <c r="A159" s="102">
        <v>83282</v>
      </c>
      <c r="B159" s="105" t="s">
        <v>506</v>
      </c>
      <c r="C159" s="106"/>
      <c r="D159" s="107"/>
    </row>
    <row r="160" spans="1:4" x14ac:dyDescent="0.2">
      <c r="A160" s="102">
        <v>83315</v>
      </c>
      <c r="B160" s="105" t="s">
        <v>507</v>
      </c>
      <c r="C160" s="106"/>
      <c r="D160" s="107"/>
    </row>
    <row r="161" spans="1:4" x14ac:dyDescent="0.2">
      <c r="A161" s="102">
        <v>83341</v>
      </c>
      <c r="B161" s="105" t="s">
        <v>508</v>
      </c>
      <c r="C161" s="106"/>
      <c r="D161" s="107"/>
    </row>
    <row r="162" spans="1:4" x14ac:dyDescent="0.2">
      <c r="A162" s="102">
        <v>83433</v>
      </c>
      <c r="B162" s="105" t="s">
        <v>509</v>
      </c>
      <c r="C162" s="106"/>
      <c r="D162" s="107"/>
    </row>
    <row r="163" spans="1:4" x14ac:dyDescent="0.2">
      <c r="A163" s="102">
        <v>83640</v>
      </c>
      <c r="B163" s="105" t="s">
        <v>510</v>
      </c>
      <c r="C163" s="106"/>
      <c r="D163" s="107"/>
    </row>
    <row r="164" spans="1:4" x14ac:dyDescent="0.2">
      <c r="A164" s="102">
        <v>83673</v>
      </c>
      <c r="B164" s="105" t="s">
        <v>511</v>
      </c>
      <c r="C164" s="106"/>
      <c r="D164" s="107"/>
    </row>
    <row r="165" spans="1:4" x14ac:dyDescent="0.2">
      <c r="A165" s="102">
        <v>83708</v>
      </c>
      <c r="B165" s="105" t="s">
        <v>512</v>
      </c>
      <c r="C165" s="106"/>
      <c r="D165" s="107"/>
    </row>
    <row r="166" spans="1:4" x14ac:dyDescent="0.2">
      <c r="A166" s="102">
        <v>84678</v>
      </c>
      <c r="B166" s="105" t="s">
        <v>513</v>
      </c>
      <c r="C166" s="106"/>
      <c r="D166" s="107"/>
    </row>
    <row r="167" spans="1:4" x14ac:dyDescent="0.2">
      <c r="A167" s="102">
        <v>84718</v>
      </c>
      <c r="B167" s="105" t="s">
        <v>514</v>
      </c>
      <c r="C167" s="106"/>
      <c r="D167" s="107"/>
    </row>
    <row r="168" spans="1:4" x14ac:dyDescent="0.2">
      <c r="A168" s="102">
        <v>85084</v>
      </c>
      <c r="B168" s="105" t="s">
        <v>515</v>
      </c>
      <c r="C168" s="106"/>
      <c r="D168" s="107"/>
    </row>
    <row r="169" spans="1:4" x14ac:dyDescent="0.2">
      <c r="A169" s="102">
        <v>85086</v>
      </c>
      <c r="B169" s="105" t="s">
        <v>516</v>
      </c>
      <c r="C169" s="106"/>
      <c r="D169" s="107"/>
    </row>
    <row r="170" spans="1:4" x14ac:dyDescent="0.2">
      <c r="A170" s="102">
        <v>86192</v>
      </c>
      <c r="B170" s="105" t="s">
        <v>517</v>
      </c>
      <c r="C170" s="106"/>
      <c r="D170" s="107"/>
    </row>
    <row r="171" spans="1:4" x14ac:dyDescent="0.2">
      <c r="A171" s="102">
        <v>86206</v>
      </c>
      <c r="B171" s="105" t="s">
        <v>518</v>
      </c>
      <c r="C171" s="106"/>
      <c r="D171" s="107"/>
    </row>
    <row r="172" spans="1:4" x14ac:dyDescent="0.2">
      <c r="A172" s="102">
        <v>86254</v>
      </c>
      <c r="B172" s="105" t="s">
        <v>519</v>
      </c>
      <c r="C172" s="106"/>
      <c r="D172" s="107"/>
    </row>
    <row r="173" spans="1:4" x14ac:dyDescent="0.2">
      <c r="A173" s="102">
        <v>86291</v>
      </c>
      <c r="B173" s="105" t="s">
        <v>520</v>
      </c>
      <c r="C173" s="106"/>
      <c r="D173" s="107"/>
    </row>
    <row r="174" spans="1:4" x14ac:dyDescent="0.2">
      <c r="A174" s="102">
        <v>87053</v>
      </c>
      <c r="B174" s="105" t="s">
        <v>521</v>
      </c>
      <c r="C174" s="106"/>
      <c r="D174" s="107"/>
    </row>
    <row r="175" spans="1:4" x14ac:dyDescent="0.2">
      <c r="A175" s="102">
        <v>87080</v>
      </c>
      <c r="B175" s="105" t="s">
        <v>522</v>
      </c>
      <c r="C175" s="106"/>
      <c r="D175" s="107"/>
    </row>
    <row r="176" spans="1:4" x14ac:dyDescent="0.2">
      <c r="A176" s="102">
        <v>87302</v>
      </c>
      <c r="B176" s="105" t="s">
        <v>523</v>
      </c>
      <c r="C176" s="106"/>
      <c r="D176" s="107"/>
    </row>
    <row r="177" spans="1:4" x14ac:dyDescent="0.2">
      <c r="A177" s="102">
        <v>88062</v>
      </c>
      <c r="B177" s="105" t="s">
        <v>524</v>
      </c>
      <c r="C177" s="106"/>
      <c r="D177" s="107"/>
    </row>
    <row r="178" spans="1:4" x14ac:dyDescent="0.2">
      <c r="A178" s="102">
        <v>88170</v>
      </c>
      <c r="B178" s="105" t="s">
        <v>512</v>
      </c>
      <c r="C178" s="106"/>
      <c r="D178" s="107"/>
    </row>
    <row r="179" spans="1:4" x14ac:dyDescent="0.2">
      <c r="A179" s="102">
        <v>88189</v>
      </c>
      <c r="B179" s="105" t="s">
        <v>525</v>
      </c>
      <c r="C179" s="106"/>
      <c r="D179" s="107"/>
    </row>
    <row r="180" spans="1:4" x14ac:dyDescent="0.2">
      <c r="A180" s="102">
        <v>88743</v>
      </c>
      <c r="B180" s="105" t="s">
        <v>526</v>
      </c>
      <c r="C180" s="106"/>
      <c r="D180" s="107"/>
    </row>
    <row r="181" spans="1:4" x14ac:dyDescent="0.2">
      <c r="A181" s="102">
        <v>89206</v>
      </c>
      <c r="B181" s="105" t="s">
        <v>527</v>
      </c>
      <c r="C181" s="106"/>
      <c r="D181" s="107"/>
    </row>
    <row r="182" spans="1:4" x14ac:dyDescent="0.2">
      <c r="A182" s="102">
        <v>89228</v>
      </c>
      <c r="B182" s="105" t="s">
        <v>528</v>
      </c>
      <c r="C182" s="106"/>
      <c r="D182" s="107"/>
    </row>
    <row r="183" spans="1:4" x14ac:dyDescent="0.2">
      <c r="A183" s="102">
        <v>89588</v>
      </c>
      <c r="B183" s="105" t="s">
        <v>529</v>
      </c>
      <c r="C183" s="106"/>
      <c r="D183" s="107"/>
    </row>
    <row r="184" spans="1:4" x14ac:dyDescent="0.2">
      <c r="A184" s="102">
        <v>89591</v>
      </c>
      <c r="B184" s="105" t="s">
        <v>530</v>
      </c>
      <c r="C184" s="106"/>
      <c r="D184" s="107"/>
    </row>
    <row r="185" spans="1:4" x14ac:dyDescent="0.2">
      <c r="A185" s="102">
        <v>90006</v>
      </c>
      <c r="B185" s="105" t="s">
        <v>531</v>
      </c>
      <c r="C185" s="106"/>
      <c r="D185" s="107"/>
    </row>
    <row r="186" spans="1:4" x14ac:dyDescent="0.2">
      <c r="A186" s="102">
        <v>67178</v>
      </c>
      <c r="B186" s="105" t="s">
        <v>532</v>
      </c>
      <c r="C186" s="106"/>
      <c r="D186" s="107"/>
    </row>
    <row r="187" spans="1:4" x14ac:dyDescent="0.2">
      <c r="A187">
        <v>46749</v>
      </c>
      <c r="B187" s="42" t="s">
        <v>533</v>
      </c>
      <c r="C187" s="106"/>
      <c r="D187" s="107"/>
    </row>
    <row r="188" spans="1:4" x14ac:dyDescent="0.2">
      <c r="A188">
        <v>46684</v>
      </c>
      <c r="B188" s="42" t="s">
        <v>399</v>
      </c>
      <c r="C188" s="106"/>
      <c r="D188" s="107"/>
    </row>
    <row r="189" spans="1:4" x14ac:dyDescent="0.2">
      <c r="A189">
        <v>46727</v>
      </c>
      <c r="B189" s="25" t="s">
        <v>414</v>
      </c>
      <c r="C189" s="106"/>
      <c r="D189" s="107"/>
    </row>
    <row r="190" spans="1:4" x14ac:dyDescent="0.2">
      <c r="A190">
        <v>46749</v>
      </c>
      <c r="B190" s="25" t="s">
        <v>533</v>
      </c>
      <c r="C190" s="106"/>
      <c r="D190" s="107"/>
    </row>
    <row r="191" spans="1:4" x14ac:dyDescent="0.2">
      <c r="A191">
        <v>90023</v>
      </c>
      <c r="B191" s="25" t="s">
        <v>534</v>
      </c>
      <c r="C191" s="106"/>
      <c r="D191" s="10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B27"/>
  <sheetViews>
    <sheetView workbookViewId="0">
      <selection activeCell="F27" sqref="F27"/>
    </sheetView>
  </sheetViews>
  <sheetFormatPr baseColWidth="10" defaultRowHeight="12.75" x14ac:dyDescent="0.2"/>
  <cols>
    <col min="2" max="2" width="19.28515625" bestFit="1" customWidth="1"/>
  </cols>
  <sheetData>
    <row r="1" spans="1:2" ht="25.5" x14ac:dyDescent="0.2">
      <c r="A1" s="95" t="s">
        <v>305</v>
      </c>
      <c r="B1" s="95" t="s">
        <v>306</v>
      </c>
    </row>
    <row r="2" spans="1:2" x14ac:dyDescent="0.2">
      <c r="A2" s="96" t="s">
        <v>307</v>
      </c>
      <c r="B2" s="96" t="s">
        <v>308</v>
      </c>
    </row>
    <row r="3" spans="1:2" x14ac:dyDescent="0.2">
      <c r="A3" s="96" t="s">
        <v>309</v>
      </c>
      <c r="B3" s="96" t="s">
        <v>310</v>
      </c>
    </row>
    <row r="4" spans="1:2" x14ac:dyDescent="0.2">
      <c r="A4" s="97" t="s">
        <v>311</v>
      </c>
      <c r="B4" s="97" t="s">
        <v>312</v>
      </c>
    </row>
    <row r="5" spans="1:2" x14ac:dyDescent="0.2">
      <c r="A5" s="96" t="s">
        <v>10</v>
      </c>
      <c r="B5" s="96" t="s">
        <v>313</v>
      </c>
    </row>
    <row r="6" spans="1:2" x14ac:dyDescent="0.2">
      <c r="A6" s="96" t="s">
        <v>135</v>
      </c>
      <c r="B6" s="96" t="s">
        <v>314</v>
      </c>
    </row>
    <row r="7" spans="1:2" x14ac:dyDescent="0.2">
      <c r="A7" s="96" t="s">
        <v>184</v>
      </c>
      <c r="B7" s="96" t="s">
        <v>315</v>
      </c>
    </row>
    <row r="8" spans="1:2" x14ac:dyDescent="0.2">
      <c r="A8" s="96" t="s">
        <v>1</v>
      </c>
      <c r="B8" s="96" t="s">
        <v>316</v>
      </c>
    </row>
    <row r="9" spans="1:2" x14ac:dyDescent="0.2">
      <c r="A9" s="96" t="s">
        <v>6</v>
      </c>
      <c r="B9" s="96" t="s">
        <v>317</v>
      </c>
    </row>
    <row r="10" spans="1:2" x14ac:dyDescent="0.2">
      <c r="A10" s="96" t="s">
        <v>8</v>
      </c>
      <c r="B10" s="96" t="s">
        <v>318</v>
      </c>
    </row>
    <row r="11" spans="1:2" x14ac:dyDescent="0.2">
      <c r="A11" s="96" t="s">
        <v>7</v>
      </c>
      <c r="B11" s="96" t="s">
        <v>319</v>
      </c>
    </row>
    <row r="12" spans="1:2" x14ac:dyDescent="0.2">
      <c r="A12" s="96" t="s">
        <v>114</v>
      </c>
      <c r="B12" s="96" t="s">
        <v>320</v>
      </c>
    </row>
    <row r="13" spans="1:2" x14ac:dyDescent="0.2">
      <c r="A13" s="96" t="s">
        <v>88</v>
      </c>
      <c r="B13" s="96" t="s">
        <v>321</v>
      </c>
    </row>
    <row r="14" spans="1:2" x14ac:dyDescent="0.2">
      <c r="A14" s="96" t="s">
        <v>15</v>
      </c>
      <c r="B14" s="96" t="s">
        <v>322</v>
      </c>
    </row>
    <row r="15" spans="1:2" x14ac:dyDescent="0.2">
      <c r="A15" s="96" t="s">
        <v>13</v>
      </c>
      <c r="B15" s="96" t="s">
        <v>323</v>
      </c>
    </row>
    <row r="16" spans="1:2" x14ac:dyDescent="0.2">
      <c r="A16" s="96" t="s">
        <v>5</v>
      </c>
      <c r="B16" s="96" t="s">
        <v>324</v>
      </c>
    </row>
    <row r="17" spans="1:2" x14ac:dyDescent="0.2">
      <c r="A17" s="96" t="s">
        <v>14</v>
      </c>
      <c r="B17" s="96" t="s">
        <v>325</v>
      </c>
    </row>
    <row r="18" spans="1:2" x14ac:dyDescent="0.2">
      <c r="A18" s="96" t="s">
        <v>139</v>
      </c>
      <c r="B18" s="96" t="s">
        <v>326</v>
      </c>
    </row>
    <row r="19" spans="1:2" x14ac:dyDescent="0.2">
      <c r="A19" s="96" t="s">
        <v>327</v>
      </c>
      <c r="B19" s="96" t="s">
        <v>328</v>
      </c>
    </row>
    <row r="20" spans="1:2" x14ac:dyDescent="0.2">
      <c r="A20" s="96" t="s">
        <v>329</v>
      </c>
      <c r="B20" s="96" t="s">
        <v>330</v>
      </c>
    </row>
    <row r="21" spans="1:2" x14ac:dyDescent="0.2">
      <c r="A21" s="96" t="s">
        <v>9</v>
      </c>
      <c r="B21" s="96" t="s">
        <v>331</v>
      </c>
    </row>
    <row r="22" spans="1:2" x14ac:dyDescent="0.2">
      <c r="A22" s="96" t="s">
        <v>11</v>
      </c>
      <c r="B22" s="96" t="s">
        <v>332</v>
      </c>
    </row>
    <row r="23" spans="1:2" x14ac:dyDescent="0.2">
      <c r="A23" s="96" t="s">
        <v>333</v>
      </c>
      <c r="B23" s="96" t="s">
        <v>334</v>
      </c>
    </row>
    <row r="24" spans="1:2" x14ac:dyDescent="0.2">
      <c r="A24" s="96" t="s">
        <v>103</v>
      </c>
      <c r="B24" s="96" t="s">
        <v>335</v>
      </c>
    </row>
    <row r="25" spans="1:2" x14ac:dyDescent="0.2">
      <c r="A25" s="96" t="s">
        <v>336</v>
      </c>
      <c r="B25" s="96" t="s">
        <v>337</v>
      </c>
    </row>
    <row r="26" spans="1:2" x14ac:dyDescent="0.2">
      <c r="A26" s="96" t="s">
        <v>73</v>
      </c>
      <c r="B26" s="96" t="s">
        <v>338</v>
      </c>
    </row>
    <row r="27" spans="1:2" x14ac:dyDescent="0.2">
      <c r="A27" s="98">
        <v>0</v>
      </c>
      <c r="B27" s="9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AW1003"/>
  <sheetViews>
    <sheetView zoomScale="70" zoomScaleNormal="70" workbookViewId="0">
      <selection activeCell="A3" sqref="A3"/>
    </sheetView>
  </sheetViews>
  <sheetFormatPr baseColWidth="10" defaultColWidth="11.42578125" defaultRowHeight="14.25" x14ac:dyDescent="0.2"/>
  <cols>
    <col min="1" max="1" width="21.140625" style="190" customWidth="1"/>
    <col min="2" max="2" width="23.85546875" style="190" customWidth="1"/>
    <col min="3" max="3" width="6.5703125" style="190" customWidth="1"/>
    <col min="4" max="4" width="17.7109375" style="190" customWidth="1"/>
    <col min="5" max="5" width="10.7109375" style="190" customWidth="1"/>
    <col min="6" max="6" width="18.85546875" style="190" customWidth="1"/>
    <col min="7" max="7" width="16.5703125" style="190" customWidth="1"/>
    <col min="8" max="8" width="34.85546875" style="190" customWidth="1"/>
    <col min="9" max="9" width="1.28515625" style="190" customWidth="1"/>
    <col min="10" max="10" width="10.7109375" style="191" customWidth="1"/>
    <col min="11" max="11" width="7.42578125" style="288" customWidth="1"/>
    <col min="12" max="12" width="2.28515625" style="190" customWidth="1"/>
    <col min="13" max="13" width="16.7109375" style="190" customWidth="1"/>
    <col min="14" max="14" width="6.5703125" style="270" customWidth="1"/>
    <col min="15" max="15" width="5.7109375" style="190" customWidth="1"/>
    <col min="16" max="16" width="12.28515625" style="193" customWidth="1"/>
    <col min="17" max="17" width="11.42578125" style="212"/>
    <col min="18" max="19" width="11.42578125" style="43"/>
    <col min="20" max="48" width="11.42578125" style="190"/>
    <col min="49" max="49" width="11.42578125" style="214"/>
    <col min="50" max="16384" width="11.42578125" style="190"/>
  </cols>
  <sheetData>
    <row r="1" spans="1:49" ht="59.25" customHeight="1" thickBot="1" x14ac:dyDescent="0.25">
      <c r="K1" s="192">
        <f>SUM(K2:K26)</f>
        <v>2</v>
      </c>
      <c r="N1" s="192">
        <f>SUM(N2:N24)</f>
        <v>1</v>
      </c>
      <c r="Q1" s="194">
        <f>SUBTOTAL(3,Q3:Q1193)</f>
        <v>0</v>
      </c>
      <c r="R1" s="306" t="s">
        <v>558</v>
      </c>
      <c r="S1" s="306"/>
      <c r="AW1" s="190"/>
    </row>
    <row r="2" spans="1:49" s="202" customFormat="1" ht="29.25" customHeight="1" thickBot="1" x14ac:dyDescent="0.25">
      <c r="A2" s="195" t="s">
        <v>559</v>
      </c>
      <c r="B2" s="196"/>
      <c r="C2" s="196"/>
      <c r="D2" s="196"/>
      <c r="E2" s="197"/>
      <c r="F2" s="198" t="s">
        <v>560</v>
      </c>
      <c r="G2" s="199" t="str">
        <f>IFERROR(VLOOKUP($B$4,'FICHIER DE BASE'!$A$2:$CO$2850,11,FALSE),0)</f>
        <v>95 000</v>
      </c>
      <c r="H2" s="200" t="str">
        <f>IF(ISERROR(VLOOKUP($B$4,'FICHIER DE BASE'!$A$2:$CO$2850,19,FALSE)),0,(VLOOKUP($B$4,'FICHIER DE BASE'!$A$2:$CO$2850,19,FALSE)))</f>
        <v>FJ</v>
      </c>
      <c r="I2" s="201"/>
      <c r="J2" s="130" t="s">
        <v>23</v>
      </c>
      <c r="K2" s="192">
        <f>IFERROR(VLOOKUP($B$4,'FICHIER DE BASE'!$A$2:$CO$2850,26,FALSE),0)</f>
        <v>2</v>
      </c>
      <c r="M2" s="304" t="s">
        <v>561</v>
      </c>
      <c r="N2" s="305">
        <f>IFERROR(VLOOKUP($B$4,'FICHIER DE BASE'!$A:$DE,97,FALSE),0)</f>
        <v>1</v>
      </c>
      <c r="P2" s="203"/>
      <c r="Q2" s="203"/>
      <c r="R2" s="306"/>
      <c r="S2" s="306"/>
      <c r="U2" s="204"/>
      <c r="V2" s="204"/>
      <c r="AW2" s="205"/>
    </row>
    <row r="3" spans="1:49" ht="18" customHeight="1" thickBot="1" x14ac:dyDescent="0.25">
      <c r="A3" s="206"/>
      <c r="B3" s="207"/>
      <c r="C3" s="207"/>
      <c r="D3" s="207"/>
      <c r="E3" s="207"/>
      <c r="F3" s="208"/>
      <c r="G3" s="209"/>
      <c r="H3" s="210"/>
      <c r="I3" s="211"/>
      <c r="J3" s="130" t="s">
        <v>24</v>
      </c>
      <c r="K3" s="192">
        <f>IFERROR(VLOOKUP($B$4,'FICHIER DE BASE'!$A$2:$CO$2850,27,FALSE),0)</f>
        <v>0</v>
      </c>
      <c r="M3" s="304"/>
      <c r="N3" s="305"/>
      <c r="U3" s="213"/>
      <c r="V3" s="213"/>
    </row>
    <row r="4" spans="1:49" ht="18" customHeight="1" x14ac:dyDescent="0.2">
      <c r="A4" s="215" t="s">
        <v>28</v>
      </c>
      <c r="B4" s="216">
        <v>45824</v>
      </c>
      <c r="C4" s="207"/>
      <c r="D4" s="207"/>
      <c r="E4" s="207"/>
      <c r="F4" s="208"/>
      <c r="G4" s="209"/>
      <c r="H4" s="217"/>
      <c r="I4" s="211"/>
      <c r="J4" s="130" t="s">
        <v>25</v>
      </c>
      <c r="K4" s="192">
        <f>IFERROR(VLOOKUP($B$4,'FICHIER DE BASE'!$A$2:$CO$2850,28,FALSE),0)</f>
        <v>0</v>
      </c>
      <c r="M4" s="304" t="s">
        <v>562</v>
      </c>
      <c r="N4" s="305">
        <f>IFERROR(VLOOKUP($B$4,'FICHIER DE BASE'!$A:$DE,98,FALSE),0)</f>
        <v>0</v>
      </c>
      <c r="Q4" s="218"/>
      <c r="U4" s="213"/>
      <c r="V4" s="213"/>
    </row>
    <row r="5" spans="1:49" ht="16.5" x14ac:dyDescent="0.2">
      <c r="A5" s="219"/>
      <c r="B5" s="220"/>
      <c r="C5" s="221"/>
      <c r="D5" s="221"/>
      <c r="E5" s="221"/>
      <c r="F5" s="220"/>
      <c r="G5" s="222"/>
      <c r="H5" s="223"/>
      <c r="I5" s="224"/>
      <c r="J5" s="130" t="s">
        <v>26</v>
      </c>
      <c r="K5" s="192">
        <f>IFERROR(VLOOKUP($B$4,'FICHIER DE BASE'!$A$2:$CO$2850,29,FALSE),0)</f>
        <v>0</v>
      </c>
      <c r="M5" s="304"/>
      <c r="N5" s="305"/>
      <c r="P5" s="225">
        <f>+B4</f>
        <v>45824</v>
      </c>
      <c r="Q5" s="226"/>
    </row>
    <row r="6" spans="1:49" ht="18" customHeight="1" x14ac:dyDescent="0.2">
      <c r="A6" s="227" t="s">
        <v>563</v>
      </c>
      <c r="B6" s="301" t="str">
        <f>IFERROR(VLOOKUP($B$4,'FICHIER DE BASE'!$A$2:$CO$2850,4,FALSE),0)</f>
        <v>samy TEST</v>
      </c>
      <c r="C6" s="301"/>
      <c r="D6" s="301"/>
      <c r="E6" s="301"/>
      <c r="F6" s="228" t="s">
        <v>564</v>
      </c>
      <c r="G6" s="302" t="str">
        <f>IFERROR(VLOOKUP($B$4,'FICHIER DE BASE'!$A$2:$CO$2850,81,FALSE),0)</f>
        <v>PRO A PRO  NORD CHALETTE SUR LOING</v>
      </c>
      <c r="H6" s="303"/>
      <c r="I6" s="229"/>
      <c r="J6" s="130" t="s">
        <v>27</v>
      </c>
      <c r="K6" s="192">
        <f>IFERROR(VLOOKUP($B$4,'FICHIER DE BASE'!$A$2:$CO$2850,30,FALSE),0)</f>
        <v>0</v>
      </c>
      <c r="M6" s="304" t="s">
        <v>565</v>
      </c>
      <c r="N6" s="305">
        <f>IFERROR(VLOOKUP($B$4,'FICHIER DE BASE'!$A:$DE,99,FALSE),0)</f>
        <v>0</v>
      </c>
      <c r="Q6" s="226"/>
    </row>
    <row r="7" spans="1:49" ht="16.899999999999999" customHeight="1" x14ac:dyDescent="0.2">
      <c r="A7" s="230" t="s">
        <v>566</v>
      </c>
      <c r="B7" s="301" t="str">
        <f>IFERROR(VLOOKUP($B$4,'FICHIER DE BASE'!$A$2:$CO$2850,5,FALSE),0)</f>
        <v>mettidji</v>
      </c>
      <c r="C7" s="301"/>
      <c r="D7" s="301"/>
      <c r="E7" s="301"/>
      <c r="F7" s="231"/>
      <c r="G7" s="231"/>
      <c r="H7" s="232"/>
      <c r="I7" s="233"/>
      <c r="J7" s="130" t="s">
        <v>42</v>
      </c>
      <c r="K7" s="192">
        <f>IFERROR(VLOOKUP($B$4,'FICHIER DE BASE'!$A$2:$CO$2850,31,FALSE),0)</f>
        <v>0</v>
      </c>
      <c r="M7" s="304"/>
      <c r="N7" s="305"/>
      <c r="Q7" s="226"/>
    </row>
    <row r="8" spans="1:49" ht="18" customHeight="1" x14ac:dyDescent="0.2">
      <c r="A8" s="227" t="s">
        <v>567</v>
      </c>
      <c r="B8" s="234" t="str">
        <f>IFERROR(VLOOKUP($B$4,'FICHIER DE BASE'!$A$2:$CO$2850,8,FALSE),0)</f>
        <v>9bis</v>
      </c>
      <c r="C8" s="301" t="str">
        <f>IFERROR(VLOOKUP($B$4,'FICHIER DE BASE'!$A$2:$CO$2850,9,FALSE),0)</f>
        <v>Rue de la Croix Jumelinqq</v>
      </c>
      <c r="D8" s="301"/>
      <c r="E8" s="301"/>
      <c r="F8" s="228" t="s">
        <v>568</v>
      </c>
      <c r="G8" s="231" t="str">
        <f>IFERROR(VLOOKUP($B$4,'FICHIER DE BASE'!$A$2:$CO$2850,80,FALSE),0)</f>
        <v>gimond jl</v>
      </c>
      <c r="H8" s="235"/>
      <c r="I8" s="213"/>
      <c r="J8" s="131" t="s">
        <v>43</v>
      </c>
      <c r="K8" s="192">
        <f>IFERROR(VLOOKUP($B$4,'FICHIER DE BASE'!$A$2:$CO$2850,32,FALSE),0)</f>
        <v>0</v>
      </c>
      <c r="M8" s="304" t="s">
        <v>258</v>
      </c>
      <c r="N8" s="305">
        <f>IFERROR(VLOOKUP($B$4,'FICHIER DE BASE'!$A:$DE,100,FALSE),0)</f>
        <v>0</v>
      </c>
      <c r="Q8" s="226"/>
    </row>
    <row r="9" spans="1:49" ht="18" customHeight="1" x14ac:dyDescent="0.2">
      <c r="A9" s="230"/>
      <c r="B9" s="231"/>
      <c r="C9" s="231"/>
      <c r="D9" s="231"/>
      <c r="E9" s="231"/>
      <c r="F9" s="231"/>
      <c r="G9" s="231"/>
      <c r="H9" s="232"/>
      <c r="I9" s="220"/>
      <c r="J9" s="130" t="s">
        <v>44</v>
      </c>
      <c r="K9" s="192">
        <f>IFERROR(VLOOKUP($B$4,'FICHIER DE BASE'!$A$2:$CO$2850,33,FALSE),0)</f>
        <v>0</v>
      </c>
      <c r="M9" s="304"/>
      <c r="N9" s="305"/>
      <c r="Q9" s="226"/>
    </row>
    <row r="10" spans="1:49" ht="24" customHeight="1" x14ac:dyDescent="0.2">
      <c r="A10" s="227" t="s">
        <v>569</v>
      </c>
      <c r="B10" s="236" t="str">
        <f>IFERROR(VLOOKUP($B$4,'FICHIER DE BASE'!$A$2:$CO$2850,10,FALSE),0)</f>
        <v>argenteuil</v>
      </c>
      <c r="C10" s="234"/>
      <c r="D10" s="234"/>
      <c r="E10" s="207"/>
      <c r="F10" s="228" t="s">
        <v>570</v>
      </c>
      <c r="G10" s="231" t="str">
        <f>IFERROR(VLOOKUP($B$4,'FICHIER DE BASE'!$A$2:$CO$2850,85,FALSE),0)</f>
        <v/>
      </c>
      <c r="H10" s="237"/>
      <c r="I10" s="238"/>
      <c r="J10" s="131" t="s">
        <v>45</v>
      </c>
      <c r="K10" s="192">
        <f>IFERROR(VLOOKUP($B$4,'FICHIER DE BASE'!$A$2:$CO$2850,34,FALSE),0)</f>
        <v>0</v>
      </c>
      <c r="M10" s="304" t="s">
        <v>259</v>
      </c>
      <c r="N10" s="305">
        <f>IFERROR(VLOOKUP($B$4,'FICHIER DE BASE'!$A:$DE,101,FALSE),0)</f>
        <v>0</v>
      </c>
      <c r="Q10" s="226"/>
    </row>
    <row r="11" spans="1:49" ht="18" customHeight="1" x14ac:dyDescent="0.2">
      <c r="A11" s="230"/>
      <c r="B11" s="231"/>
      <c r="C11" s="231"/>
      <c r="D11" s="231"/>
      <c r="E11" s="231"/>
      <c r="F11" s="231"/>
      <c r="G11" s="231"/>
      <c r="H11" s="237"/>
      <c r="I11" s="238"/>
      <c r="J11" s="130" t="s">
        <v>46</v>
      </c>
      <c r="K11" s="192">
        <f>IFERROR(VLOOKUP($B$4,'FICHIER DE BASE'!$A$2:$CO$2850,35,FALSE),0)</f>
        <v>0</v>
      </c>
      <c r="M11" s="304"/>
      <c r="N11" s="305"/>
      <c r="Q11" s="226"/>
    </row>
    <row r="12" spans="1:49" ht="18" customHeight="1" x14ac:dyDescent="0.2">
      <c r="C12" s="231"/>
      <c r="D12" s="231"/>
      <c r="E12" s="207"/>
      <c r="F12" s="228" t="s">
        <v>571</v>
      </c>
      <c r="G12" s="231">
        <f>+N37</f>
        <v>0</v>
      </c>
      <c r="H12" s="235"/>
      <c r="I12" s="213"/>
      <c r="J12" s="130" t="s">
        <v>47</v>
      </c>
      <c r="K12" s="192">
        <f>IFERROR(VLOOKUP($B$4,'FICHIER DE BASE'!$A$2:$CO$2850,36,FALSE),0)</f>
        <v>0</v>
      </c>
      <c r="M12" s="304" t="s">
        <v>572</v>
      </c>
      <c r="N12" s="305">
        <f>IFERROR(VLOOKUP($B$4,'FICHIER DE BASE'!$A:$DE,102,FALSE),0)</f>
        <v>0</v>
      </c>
      <c r="Q12" s="226"/>
    </row>
    <row r="13" spans="1:49" ht="26.25" customHeight="1" x14ac:dyDescent="0.2">
      <c r="A13" s="230"/>
      <c r="B13" s="231"/>
      <c r="C13" s="231"/>
      <c r="D13" s="231"/>
      <c r="E13" s="231"/>
      <c r="F13" s="231"/>
      <c r="G13" s="240"/>
      <c r="H13" s="235"/>
      <c r="I13" s="213"/>
      <c r="J13" s="130" t="s">
        <v>48</v>
      </c>
      <c r="K13" s="192">
        <f>IFERROR(VLOOKUP($B$4,'FICHIER DE BASE'!$A$2:$CO$2850,37,FALSE),0)</f>
        <v>0</v>
      </c>
      <c r="M13" s="304"/>
      <c r="N13" s="305"/>
      <c r="Q13" s="226"/>
      <c r="AV13" s="214"/>
      <c r="AW13" s="190"/>
    </row>
    <row r="14" spans="1:49" ht="18" customHeight="1" x14ac:dyDescent="0.2">
      <c r="A14" s="227" t="s">
        <v>573</v>
      </c>
      <c r="B14" s="234" t="str">
        <f>IFERROR(VLOOKUP($B$4,'FICHIER DE BASE'!$A$2:$CO$2850,15,FALSE),0)</f>
        <v xml:space="preserve">Messieurs </v>
      </c>
      <c r="C14" s="234" t="str">
        <f>IFERROR(VLOOKUP($B$4,'FICHIER DE BASE'!$A$2:$CO$2850,16,FALSE),0)</f>
        <v>thierry</v>
      </c>
      <c r="E14" s="207"/>
      <c r="F14" s="228" t="s">
        <v>574</v>
      </c>
      <c r="G14" s="307" t="str">
        <f>J41&amp;"  " &amp;"  "&amp;J42&amp;"  "&amp;J43&amp;"  "&amp;J44&amp;"  "&amp;J45&amp;"  "&amp;"  "&amp;J46&amp;"  "&amp;J47&amp;"  "&amp;J48&amp;"  "&amp;J49&amp;"  "&amp;J50&amp;"  "&amp;J51&amp;"  "&amp;J52</f>
        <v xml:space="preserve">                          </v>
      </c>
      <c r="H14" s="308"/>
      <c r="I14" s="213"/>
      <c r="J14" s="130" t="s">
        <v>49</v>
      </c>
      <c r="K14" s="192">
        <f>IFERROR(VLOOKUP($B$4,'FICHIER DE BASE'!$A$2:$CO$2850,38,FALSE),0)</f>
        <v>0</v>
      </c>
      <c r="M14" s="304" t="s">
        <v>575</v>
      </c>
      <c r="N14" s="305">
        <f>IFERROR(VLOOKUP($B$4,'FICHIER DE BASE'!$A:$DE,103,FALSE),0)</f>
        <v>0</v>
      </c>
      <c r="Q14" s="226"/>
      <c r="AV14" s="214"/>
      <c r="AW14" s="190"/>
    </row>
    <row r="15" spans="1:49" ht="21" customHeight="1" x14ac:dyDescent="0.2">
      <c r="A15" s="230"/>
      <c r="B15" s="231"/>
      <c r="C15" s="231"/>
      <c r="D15" s="231"/>
      <c r="E15" s="231"/>
      <c r="F15" s="231"/>
      <c r="G15" s="239"/>
      <c r="H15" s="237"/>
      <c r="I15" s="238"/>
      <c r="J15" s="130" t="s">
        <v>50</v>
      </c>
      <c r="K15" s="192">
        <f>IFERROR(VLOOKUP($B$4,'FICHIER DE BASE'!$A$2:$CO$2850,39,FALSE),0)</f>
        <v>0</v>
      </c>
      <c r="M15" s="304"/>
      <c r="N15" s="305"/>
      <c r="Q15" s="226"/>
      <c r="AV15" s="214"/>
      <c r="AW15" s="190"/>
    </row>
    <row r="16" spans="1:49" ht="18" customHeight="1" x14ac:dyDescent="0.2">
      <c r="A16" s="227" t="s">
        <v>576</v>
      </c>
      <c r="B16" s="309" t="str">
        <f>IFERROR(VLOOKUP($B$4,'FICHIER DE BASE'!$A$2:$CO$2850,14,FALSE),0)</f>
        <v>02 37 20 16 99</v>
      </c>
      <c r="C16" s="309"/>
      <c r="D16" s="241"/>
      <c r="E16" s="241"/>
      <c r="F16" s="228" t="s">
        <v>577</v>
      </c>
      <c r="G16" s="231">
        <f>+K1</f>
        <v>2</v>
      </c>
      <c r="H16" s="235"/>
      <c r="I16" s="213"/>
      <c r="J16" s="130" t="s">
        <v>51</v>
      </c>
      <c r="K16" s="192">
        <f>IFERROR(VLOOKUP($B$4,'FICHIER DE BASE'!$A$2:$CO$2850,40,FALSE),0)</f>
        <v>0</v>
      </c>
      <c r="M16" s="304" t="s">
        <v>262</v>
      </c>
      <c r="N16" s="305">
        <f>IFERROR(VLOOKUP($B$4,'FICHIER DE BASE'!$A:$DE,104,FALSE),0)</f>
        <v>0</v>
      </c>
      <c r="Q16" s="226"/>
    </row>
    <row r="17" spans="1:49" ht="32.450000000000003" customHeight="1" x14ac:dyDescent="0.2">
      <c r="A17" s="227" t="s">
        <v>578</v>
      </c>
      <c r="B17" s="234"/>
      <c r="C17" s="234"/>
      <c r="D17" s="234"/>
      <c r="E17" s="231"/>
      <c r="F17" s="231"/>
      <c r="G17" s="231"/>
      <c r="H17" s="237"/>
      <c r="I17" s="238"/>
      <c r="J17" s="132" t="s">
        <v>579</v>
      </c>
      <c r="K17" s="192">
        <f>IFERROR(VLOOKUP($B$4,'FICHIER DE BASE'!$A$2:$CO$2850,41,FALSE),0)</f>
        <v>0</v>
      </c>
      <c r="M17" s="304"/>
      <c r="N17" s="305"/>
      <c r="Q17" s="226"/>
      <c r="AW17" s="190"/>
    </row>
    <row r="18" spans="1:49" ht="24" customHeight="1" x14ac:dyDescent="0.2">
      <c r="A18" s="227" t="s">
        <v>580</v>
      </c>
      <c r="B18" s="301" t="str">
        <f>IFERROR(VLOOKUP($B$4,'FICHIER DE BASE'!$A$2:$CO$2850,86,FALSE),0)</f>
        <v/>
      </c>
      <c r="C18" s="301"/>
      <c r="D18" s="301"/>
      <c r="E18" s="301"/>
      <c r="F18" s="296" t="s">
        <v>581</v>
      </c>
      <c r="G18" s="231">
        <f>+N1</f>
        <v>1</v>
      </c>
      <c r="H18" s="237"/>
      <c r="I18" s="238"/>
      <c r="J18" s="130" t="s">
        <v>53</v>
      </c>
      <c r="K18" s="192">
        <f>IFERROR(VLOOKUP($B$4,'FICHIER DE BASE'!$A$2:$CO$2850,42,FALSE),0)</f>
        <v>0</v>
      </c>
      <c r="M18" s="304" t="s">
        <v>582</v>
      </c>
      <c r="N18" s="305">
        <f>IFERROR(VLOOKUP($B$4,'FICHIER DE BASE'!$A:$DE,105,FALSE),0)</f>
        <v>0</v>
      </c>
      <c r="Q18" s="226"/>
      <c r="AW18" s="190"/>
    </row>
    <row r="19" spans="1:49" ht="27" customHeight="1" x14ac:dyDescent="0.2">
      <c r="A19" s="227" t="s">
        <v>583</v>
      </c>
      <c r="B19" s="301" t="str">
        <f>IFERROR(VLOOKUP($B$4,'FICHIER DE BASE'!$A$2:$CO$2850,12,FALSE),0)</f>
        <v/>
      </c>
      <c r="C19" s="301"/>
      <c r="D19" s="231"/>
      <c r="E19" s="231"/>
      <c r="F19" s="231"/>
      <c r="G19" s="236"/>
      <c r="H19" s="232"/>
      <c r="I19" s="220"/>
      <c r="J19" s="132" t="s">
        <v>54</v>
      </c>
      <c r="K19" s="192">
        <f>IFERROR(VLOOKUP($B$4,'FICHIER DE BASE'!$A$2:$CO$2850,43,FALSE),0)</f>
        <v>0</v>
      </c>
      <c r="M19" s="304"/>
      <c r="N19" s="305"/>
      <c r="Q19" s="226"/>
      <c r="AW19" s="190"/>
    </row>
    <row r="20" spans="1:49" ht="24" customHeight="1" x14ac:dyDescent="0.2">
      <c r="A20" s="227" t="s">
        <v>584</v>
      </c>
      <c r="B20" s="301" t="str">
        <f>IFERROR(VLOOKUP($B$4,'FICHIER DE BASE'!$A$2:$CO$2850,84,FALSE),0)</f>
        <v/>
      </c>
      <c r="C20" s="301"/>
      <c r="D20" s="242"/>
      <c r="E20" s="231"/>
      <c r="F20" s="220"/>
      <c r="G20" s="220"/>
      <c r="H20" s="232"/>
      <c r="I20" s="220"/>
      <c r="J20" s="130" t="s">
        <v>55</v>
      </c>
      <c r="K20" s="192">
        <f>IFERROR(VLOOKUP($B$4,'FICHIER DE BASE'!$A$2:$CO$2850,44,FALSE),0)</f>
        <v>0</v>
      </c>
      <c r="M20" s="304" t="s">
        <v>585</v>
      </c>
      <c r="N20" s="305">
        <f>IFERROR(VLOOKUP($B$4,'FICHIER DE BASE'!$A:$DE,106,FALSE),0)</f>
        <v>0</v>
      </c>
      <c r="Q20" s="226"/>
      <c r="AW20" s="190"/>
    </row>
    <row r="21" spans="1:49" ht="24" customHeight="1" thickBot="1" x14ac:dyDescent="0.25">
      <c r="A21" s="243" t="s">
        <v>586</v>
      </c>
      <c r="B21" s="244"/>
      <c r="C21" s="244"/>
      <c r="D21" s="245"/>
      <c r="E21" s="246"/>
      <c r="F21" s="245"/>
      <c r="G21" s="245"/>
      <c r="H21" s="247"/>
      <c r="I21" s="248"/>
      <c r="J21" s="130" t="s">
        <v>56</v>
      </c>
      <c r="K21" s="192">
        <f>IFERROR(VLOOKUP($B$4,'FICHIER DE BASE'!$A$2:$CO$2850,45,FALSE),0)</f>
        <v>0</v>
      </c>
      <c r="M21" s="304"/>
      <c r="N21" s="305"/>
      <c r="Q21" s="226"/>
      <c r="AW21" s="190"/>
    </row>
    <row r="22" spans="1:49" ht="26.45" customHeight="1" thickBot="1" x14ac:dyDescent="0.25">
      <c r="A22" s="249" t="s">
        <v>587</v>
      </c>
      <c r="B22" s="250" t="s">
        <v>588</v>
      </c>
      <c r="C22" s="251"/>
      <c r="D22" s="252"/>
      <c r="E22" s="253" t="s">
        <v>589</v>
      </c>
      <c r="F22" s="251"/>
      <c r="G22" s="252"/>
      <c r="H22" s="254" t="s">
        <v>590</v>
      </c>
      <c r="I22" s="255"/>
      <c r="J22" s="130" t="s">
        <v>57</v>
      </c>
      <c r="K22" s="192">
        <f>IFERROR(VLOOKUP($B$4,'FICHIER DE BASE'!$A$2:$CO$2850,46,FALSE),0)</f>
        <v>0</v>
      </c>
      <c r="M22" s="256" t="s">
        <v>265</v>
      </c>
      <c r="N22" s="257">
        <f>IFERROR(VLOOKUP($B$4,'FICHIER DE BASE'!$A:$DE,107,FALSE),0)</f>
        <v>0</v>
      </c>
      <c r="Q22" s="226"/>
      <c r="AW22" s="190"/>
    </row>
    <row r="23" spans="1:49" ht="109.9" customHeight="1" x14ac:dyDescent="0.2">
      <c r="A23" s="258"/>
      <c r="B23" s="259"/>
      <c r="C23" s="260"/>
      <c r="D23" s="261"/>
      <c r="E23" s="259"/>
      <c r="F23" s="260"/>
      <c r="G23" s="261"/>
      <c r="H23" s="262"/>
      <c r="I23" s="263"/>
      <c r="J23" s="130" t="s">
        <v>58</v>
      </c>
      <c r="K23" s="192">
        <f>IFERROR(VLOOKUP($B$4,'FICHIER DE BASE'!$A$2:$CO$2850,47,FALSE),0)</f>
        <v>0</v>
      </c>
      <c r="M23" s="256" t="s">
        <v>266</v>
      </c>
      <c r="N23" s="257">
        <f>IFERROR(VLOOKUP($B$4,'FICHIER DE BASE'!$A:$DE,108,FALSE),0)</f>
        <v>0</v>
      </c>
      <c r="Q23" s="226"/>
      <c r="AW23" s="190"/>
    </row>
    <row r="24" spans="1:49" ht="93.6" customHeight="1" x14ac:dyDescent="0.2">
      <c r="A24" s="264"/>
      <c r="B24" s="265"/>
      <c r="C24" s="266"/>
      <c r="D24" s="267"/>
      <c r="E24" s="265"/>
      <c r="F24" s="266"/>
      <c r="G24" s="267"/>
      <c r="H24" s="268"/>
      <c r="I24" s="263"/>
      <c r="J24" s="130" t="s">
        <v>59</v>
      </c>
      <c r="K24" s="192">
        <f>IFERROR(VLOOKUP($B$4,'FICHIER DE BASE'!$A$2:$CO$2850,48,FALSE),0)</f>
        <v>0</v>
      </c>
      <c r="M24" s="256" t="s">
        <v>267</v>
      </c>
      <c r="N24" s="257">
        <f>IFERROR(VLOOKUP($B$4,'FICHIER DE BASE'!$A:$DE,109,FALSE),0)</f>
        <v>0</v>
      </c>
      <c r="Q24" s="226"/>
      <c r="AW24" s="190"/>
    </row>
    <row r="25" spans="1:49" ht="87" customHeight="1" x14ac:dyDescent="0.2">
      <c r="A25" s="264"/>
      <c r="B25" s="265"/>
      <c r="C25" s="266"/>
      <c r="D25" s="267"/>
      <c r="E25" s="265"/>
      <c r="F25" s="266"/>
      <c r="G25" s="267"/>
      <c r="H25" s="268"/>
      <c r="I25" s="263"/>
      <c r="J25" s="130" t="s">
        <v>60</v>
      </c>
      <c r="K25" s="192">
        <f>IFERROR(VLOOKUP($B$4,'FICHIER DE BASE'!$A$2:$CO$2850,49,FALSE),0)</f>
        <v>0</v>
      </c>
      <c r="M25" s="269" t="s">
        <v>220</v>
      </c>
      <c r="N25" s="270">
        <f>IFERROR(VLOOKUP($B$4,'FICHIER DE BASE'!$A$4:$DE$2988,61,FALSE),0)</f>
        <v>0</v>
      </c>
      <c r="Q25" s="226"/>
      <c r="AW25" s="190"/>
    </row>
    <row r="26" spans="1:49" ht="81.599999999999994" customHeight="1" x14ac:dyDescent="0.2">
      <c r="A26" s="264"/>
      <c r="B26" s="265"/>
      <c r="C26" s="266"/>
      <c r="D26" s="267"/>
      <c r="E26" s="265"/>
      <c r="F26" s="266"/>
      <c r="G26" s="267"/>
      <c r="H26" s="268"/>
      <c r="I26" s="271"/>
      <c r="J26" s="130" t="s">
        <v>61</v>
      </c>
      <c r="K26" s="192">
        <f>IFERROR(VLOOKUP($B$4,'FICHIER DE BASE'!$A$2:$CO$2850,50,FALSE),0)</f>
        <v>0</v>
      </c>
      <c r="M26" s="269" t="s">
        <v>221</v>
      </c>
      <c r="N26" s="270">
        <f>IFERROR(VLOOKUP($B$4,'FICHIER DE BASE'!$A$4:$DE$2988,62,FALSE),0)</f>
        <v>0</v>
      </c>
      <c r="Q26" s="226"/>
      <c r="AW26" s="190"/>
    </row>
    <row r="27" spans="1:49" ht="85.9" customHeight="1" x14ac:dyDescent="0.2">
      <c r="A27" s="272"/>
      <c r="B27" s="273"/>
      <c r="C27" s="274"/>
      <c r="D27" s="275"/>
      <c r="E27" s="273"/>
      <c r="F27" s="274"/>
      <c r="G27" s="275"/>
      <c r="H27" s="276"/>
      <c r="I27" s="271"/>
      <c r="J27" s="130" t="s">
        <v>62</v>
      </c>
      <c r="K27" s="192">
        <f>IFERROR(VLOOKUP($B$4,'FICHIER DE BASE'!$A$2:$CO$2850,51,FALSE),0)</f>
        <v>0</v>
      </c>
      <c r="M27" s="269" t="s">
        <v>591</v>
      </c>
      <c r="N27" s="270">
        <f>IFERROR(VLOOKUP($B$4,'FICHIER DE BASE'!$A$4:$DE$2988,63,FALSE),0)</f>
        <v>0</v>
      </c>
      <c r="Q27" s="226"/>
      <c r="AW27" s="190"/>
    </row>
    <row r="28" spans="1:49" ht="93.6" customHeight="1" x14ac:dyDescent="0.2">
      <c r="A28" s="277"/>
      <c r="B28" s="278"/>
      <c r="C28" s="279"/>
      <c r="D28" s="280"/>
      <c r="E28" s="278"/>
      <c r="F28" s="279"/>
      <c r="G28" s="280"/>
      <c r="H28" s="281"/>
      <c r="I28" s="271"/>
      <c r="J28" s="130" t="s">
        <v>63</v>
      </c>
      <c r="K28" s="192">
        <f>IFERROR(VLOOKUP($B$4,'FICHIER DE BASE'!$A$2:$CO$2850,52,FALSE),0)</f>
        <v>0</v>
      </c>
      <c r="M28" s="282" t="s">
        <v>592</v>
      </c>
      <c r="N28" s="270">
        <f>IFERROR(VLOOKUP($B$4,'FICHIER DE BASE'!$A$4:$DE$2988,64,FALSE),0)</f>
        <v>0</v>
      </c>
      <c r="Q28" s="226"/>
      <c r="AW28" s="190"/>
    </row>
    <row r="29" spans="1:49" ht="94.9" customHeight="1" x14ac:dyDescent="0.2">
      <c r="A29" s="283"/>
      <c r="B29" s="284"/>
      <c r="C29" s="285"/>
      <c r="D29" s="286"/>
      <c r="E29" s="284"/>
      <c r="F29" s="285"/>
      <c r="G29" s="286"/>
      <c r="H29" s="287"/>
      <c r="I29" s="271"/>
      <c r="J29" s="130" t="s">
        <v>212</v>
      </c>
      <c r="K29" s="192">
        <f>IFERROR(VLOOKUP($B$4,'FICHIER DE BASE'!$A$2:$CO$2850,53,FALSE),0)</f>
        <v>0</v>
      </c>
      <c r="M29" s="269" t="s">
        <v>593</v>
      </c>
      <c r="N29" s="270">
        <f>IFERROR(VLOOKUP($B$4,'FICHIER DE BASE'!$A$4:$DE$2988,65,FALSE),0)</f>
        <v>0</v>
      </c>
      <c r="Q29" s="226"/>
      <c r="AW29" s="190"/>
    </row>
    <row r="30" spans="1:49" ht="90.6" customHeight="1" x14ac:dyDescent="0.2">
      <c r="A30" s="264"/>
      <c r="B30" s="265"/>
      <c r="C30" s="266"/>
      <c r="D30" s="267"/>
      <c r="E30" s="265"/>
      <c r="F30" s="266"/>
      <c r="G30" s="267"/>
      <c r="H30" s="268"/>
      <c r="I30" s="271"/>
      <c r="J30" s="130" t="s">
        <v>213</v>
      </c>
      <c r="K30" s="192">
        <f>IFERROR(VLOOKUP($B$4,'FICHIER DE BASE'!$A$2:$CO$2850,54,FALSE),0)</f>
        <v>0</v>
      </c>
      <c r="M30" s="269" t="s">
        <v>225</v>
      </c>
      <c r="N30" s="270">
        <f>IFERROR(VLOOKUP($B$4,'FICHIER DE BASE'!$A$4:$DE$2988,66,FALSE),0)</f>
        <v>0</v>
      </c>
      <c r="Q30" s="226"/>
      <c r="AW30" s="190"/>
    </row>
    <row r="31" spans="1:49" ht="99.6" customHeight="1" x14ac:dyDescent="0.2">
      <c r="A31" s="264"/>
      <c r="B31" s="265"/>
      <c r="C31" s="266"/>
      <c r="D31" s="267"/>
      <c r="E31" s="265"/>
      <c r="F31" s="266"/>
      <c r="G31" s="267"/>
      <c r="H31" s="268"/>
      <c r="I31" s="271"/>
      <c r="J31" s="130" t="s">
        <v>214</v>
      </c>
      <c r="K31" s="192">
        <f>IFERROR(VLOOKUP($B$4,'FICHIER DE BASE'!$A$2:$CO$2850,55,FALSE),0)</f>
        <v>0</v>
      </c>
      <c r="M31" s="269" t="s">
        <v>594</v>
      </c>
      <c r="N31" s="270">
        <f>IFERROR(VLOOKUP($B$4,'FICHIER DE BASE'!$A$4:$DE$2988,67,FALSE),0)</f>
        <v>0</v>
      </c>
      <c r="Q31" s="226"/>
      <c r="AW31" s="190"/>
    </row>
    <row r="32" spans="1:49" ht="81" customHeight="1" x14ac:dyDescent="0.2">
      <c r="A32" s="264"/>
      <c r="B32" s="265"/>
      <c r="C32" s="266"/>
      <c r="D32" s="267"/>
      <c r="E32" s="265"/>
      <c r="F32" s="266"/>
      <c r="G32" s="267"/>
      <c r="H32" s="268"/>
      <c r="I32" s="271"/>
      <c r="J32" s="130" t="s">
        <v>215</v>
      </c>
      <c r="K32" s="192">
        <f>IFERROR(VLOOKUP($B$4,'FICHIER DE BASE'!$A$2:$CO$2850,56,FALSE),0)</f>
        <v>0</v>
      </c>
      <c r="M32" s="269" t="s">
        <v>595</v>
      </c>
      <c r="N32" s="270">
        <f>IFERROR(VLOOKUP($B$4,'FICHIER DE BASE'!$A$4:$DE$2988,68,FALSE),0)</f>
        <v>0</v>
      </c>
      <c r="Q32" s="226"/>
      <c r="AW32" s="190"/>
    </row>
    <row r="33" spans="1:49" ht="44.45" customHeight="1" x14ac:dyDescent="0.2">
      <c r="M33" s="269" t="s">
        <v>596</v>
      </c>
      <c r="N33" s="270">
        <f>IFERROR(VLOOKUP($B$4,'FICHIER DE BASE'!$A$4:$DE$2988,69,FALSE),0)</f>
        <v>0</v>
      </c>
      <c r="Q33" s="226"/>
      <c r="AW33" s="190"/>
    </row>
    <row r="34" spans="1:49" ht="44.45" customHeight="1" x14ac:dyDescent="0.2">
      <c r="M34" s="269" t="s">
        <v>229</v>
      </c>
      <c r="N34" s="270">
        <f>IFERROR(VLOOKUP($B$4,'FICHIER DE BASE'!$A$4:$DE$2988,70,FALSE),0)</f>
        <v>0</v>
      </c>
      <c r="Q34" s="226"/>
      <c r="AW34" s="190"/>
    </row>
    <row r="35" spans="1:49" ht="44.45" customHeight="1" x14ac:dyDescent="0.2">
      <c r="M35" s="269" t="s">
        <v>230</v>
      </c>
      <c r="N35" s="270">
        <f>IFERROR(VLOOKUP($B$4,'FICHIER DE BASE'!$A$4:$DE$2988,71,FALSE),0)</f>
        <v>0</v>
      </c>
      <c r="Q35" s="226"/>
      <c r="AW35" s="190"/>
    </row>
    <row r="36" spans="1:49" ht="44.45" customHeight="1" x14ac:dyDescent="0.2">
      <c r="M36" s="269" t="s">
        <v>231</v>
      </c>
      <c r="N36" s="270">
        <f>IFERROR(VLOOKUP($B$4,'FICHIER DE BASE'!$A$4:$DE$2988,72,FALSE),0)</f>
        <v>0</v>
      </c>
      <c r="Q36" s="226"/>
      <c r="AW36" s="190"/>
    </row>
    <row r="37" spans="1:49" ht="50.45" customHeight="1" x14ac:dyDescent="0.2">
      <c r="M37" s="289" t="s">
        <v>597</v>
      </c>
      <c r="N37" s="270">
        <f>SUM(N25:N36)</f>
        <v>0</v>
      </c>
      <c r="Q37" s="226"/>
      <c r="AW37" s="190"/>
    </row>
    <row r="38" spans="1:49" ht="18" customHeight="1" x14ac:dyDescent="0.2">
      <c r="Q38" s="226"/>
      <c r="AW38" s="190"/>
    </row>
    <row r="39" spans="1:49" ht="18" customHeight="1" x14ac:dyDescent="0.2">
      <c r="Q39" s="226"/>
      <c r="AW39" s="190"/>
    </row>
    <row r="40" spans="1:49" ht="18" customHeight="1" x14ac:dyDescent="0.2">
      <c r="Q40" s="226"/>
      <c r="AW40" s="190"/>
    </row>
    <row r="41" spans="1:49" ht="18" customHeight="1" x14ac:dyDescent="0.2">
      <c r="J41" s="290" t="str">
        <f>IF(N25&gt;0,M25,"")</f>
        <v/>
      </c>
      <c r="Q41" s="226"/>
      <c r="AW41" s="190"/>
    </row>
    <row r="42" spans="1:49" ht="18" customHeight="1" x14ac:dyDescent="0.2">
      <c r="A42" s="213"/>
      <c r="B42" s="213"/>
      <c r="C42" s="213"/>
      <c r="D42" s="213"/>
      <c r="E42" s="213"/>
      <c r="F42" s="213"/>
      <c r="G42" s="213"/>
      <c r="J42" s="290" t="str">
        <f t="shared" ref="J42:J52" si="0">IF(N26&gt;0,M26,"")</f>
        <v/>
      </c>
      <c r="Q42" s="226"/>
      <c r="AW42" s="190"/>
    </row>
    <row r="43" spans="1:49" ht="18" customHeight="1" x14ac:dyDescent="0.2">
      <c r="A43" s="213"/>
      <c r="B43" s="213"/>
      <c r="C43" s="213"/>
      <c r="D43" s="213"/>
      <c r="E43" s="213"/>
      <c r="F43" s="213"/>
      <c r="G43" s="213"/>
      <c r="J43" s="290" t="str">
        <f t="shared" si="0"/>
        <v/>
      </c>
      <c r="Q43" s="226"/>
      <c r="AW43" s="190"/>
    </row>
    <row r="44" spans="1:49" ht="18" customHeight="1" x14ac:dyDescent="0.2">
      <c r="J44" s="290" t="str">
        <f t="shared" si="0"/>
        <v/>
      </c>
      <c r="Q44" s="226"/>
      <c r="AW44" s="190"/>
    </row>
    <row r="45" spans="1:49" ht="12.75" customHeight="1" x14ac:dyDescent="0.2">
      <c r="J45" s="290" t="str">
        <f t="shared" si="0"/>
        <v/>
      </c>
      <c r="Q45" s="226"/>
      <c r="AW45" s="190"/>
    </row>
    <row r="46" spans="1:49" ht="13.9" customHeight="1" x14ac:dyDescent="0.2">
      <c r="J46" s="290" t="str">
        <f t="shared" si="0"/>
        <v/>
      </c>
      <c r="Q46" s="226"/>
      <c r="AW46" s="190"/>
    </row>
    <row r="47" spans="1:49" ht="13.9" customHeight="1" x14ac:dyDescent="0.2">
      <c r="J47" s="290" t="str">
        <f t="shared" si="0"/>
        <v/>
      </c>
      <c r="Q47" s="226"/>
      <c r="AW47" s="190"/>
    </row>
    <row r="48" spans="1:49" ht="13.9" customHeight="1" x14ac:dyDescent="0.2">
      <c r="J48" s="290" t="str">
        <f t="shared" si="0"/>
        <v/>
      </c>
      <c r="Q48" s="226"/>
      <c r="AW48" s="190"/>
    </row>
    <row r="49" spans="10:49" ht="13.9" customHeight="1" x14ac:dyDescent="0.2">
      <c r="J49" s="290" t="str">
        <f t="shared" si="0"/>
        <v/>
      </c>
      <c r="Q49" s="226"/>
      <c r="AW49" s="190"/>
    </row>
    <row r="50" spans="10:49" ht="13.9" customHeight="1" x14ac:dyDescent="0.2">
      <c r="J50" s="290" t="str">
        <f t="shared" si="0"/>
        <v/>
      </c>
      <c r="Q50" s="226"/>
      <c r="AW50" s="190"/>
    </row>
    <row r="51" spans="10:49" ht="13.9" customHeight="1" x14ac:dyDescent="0.2">
      <c r="J51" s="290" t="str">
        <f t="shared" si="0"/>
        <v/>
      </c>
      <c r="Q51" s="226"/>
      <c r="AW51" s="190"/>
    </row>
    <row r="52" spans="10:49" ht="13.9" customHeight="1" x14ac:dyDescent="0.2">
      <c r="J52" s="290" t="str">
        <f t="shared" si="0"/>
        <v/>
      </c>
      <c r="Q52" s="226"/>
      <c r="AW52" s="190"/>
    </row>
    <row r="53" spans="10:49" ht="13.9" customHeight="1" x14ac:dyDescent="0.2">
      <c r="Q53" s="226"/>
      <c r="AW53" s="190"/>
    </row>
    <row r="54" spans="10:49" ht="13.9" customHeight="1" x14ac:dyDescent="0.2">
      <c r="Q54" s="226"/>
      <c r="AW54" s="190"/>
    </row>
    <row r="55" spans="10:49" ht="13.9" customHeight="1" x14ac:dyDescent="0.2">
      <c r="Q55" s="226"/>
      <c r="AW55" s="190"/>
    </row>
    <row r="56" spans="10:49" ht="13.9" customHeight="1" x14ac:dyDescent="0.2">
      <c r="Q56" s="226"/>
      <c r="AW56" s="190"/>
    </row>
    <row r="57" spans="10:49" ht="13.9" customHeight="1" x14ac:dyDescent="0.2">
      <c r="Q57" s="226"/>
      <c r="AW57" s="190"/>
    </row>
    <row r="58" spans="10:49" ht="13.9" customHeight="1" x14ac:dyDescent="0.2">
      <c r="Q58" s="226"/>
      <c r="AW58" s="190"/>
    </row>
    <row r="59" spans="10:49" ht="13.9" customHeight="1" x14ac:dyDescent="0.2">
      <c r="J59" s="190"/>
      <c r="K59" s="190"/>
      <c r="P59" s="190"/>
      <c r="Q59" s="226"/>
      <c r="AW59" s="190"/>
    </row>
    <row r="60" spans="10:49" ht="13.9" customHeight="1" x14ac:dyDescent="0.2">
      <c r="J60" s="190"/>
      <c r="K60" s="190"/>
      <c r="P60" s="190"/>
      <c r="Q60" s="291"/>
      <c r="AW60" s="190"/>
    </row>
    <row r="61" spans="10:49" ht="13.9" customHeight="1" x14ac:dyDescent="0.2">
      <c r="J61" s="190"/>
      <c r="K61" s="190"/>
      <c r="P61" s="190"/>
      <c r="Q61" s="226"/>
      <c r="AW61" s="190"/>
    </row>
    <row r="62" spans="10:49" ht="13.9" customHeight="1" x14ac:dyDescent="0.2">
      <c r="J62" s="190"/>
      <c r="K62" s="190"/>
      <c r="P62" s="190"/>
      <c r="Q62" s="226"/>
      <c r="AW62" s="190"/>
    </row>
    <row r="63" spans="10:49" ht="13.9" customHeight="1" x14ac:dyDescent="0.2">
      <c r="J63" s="190"/>
      <c r="K63" s="190"/>
      <c r="P63" s="190"/>
      <c r="Q63" s="291"/>
      <c r="AW63" s="190"/>
    </row>
    <row r="64" spans="10:49" ht="13.9" customHeight="1" x14ac:dyDescent="0.2">
      <c r="J64" s="190"/>
      <c r="K64" s="190"/>
      <c r="P64" s="190"/>
      <c r="Q64" s="291"/>
      <c r="AW64" s="190"/>
    </row>
    <row r="65" spans="10:49" ht="13.9" customHeight="1" x14ac:dyDescent="0.2">
      <c r="J65" s="190"/>
      <c r="K65" s="190"/>
      <c r="P65" s="190"/>
      <c r="Q65" s="226"/>
      <c r="AW65" s="190"/>
    </row>
    <row r="66" spans="10:49" ht="13.9" customHeight="1" x14ac:dyDescent="0.2">
      <c r="J66" s="190"/>
      <c r="K66" s="190"/>
      <c r="P66" s="190"/>
      <c r="Q66" s="291"/>
      <c r="AW66" s="190"/>
    </row>
    <row r="67" spans="10:49" ht="13.9" customHeight="1" x14ac:dyDescent="0.2">
      <c r="J67" s="190"/>
      <c r="K67" s="190"/>
      <c r="P67" s="190"/>
      <c r="Q67" s="226"/>
      <c r="AW67" s="190"/>
    </row>
    <row r="68" spans="10:49" ht="13.9" customHeight="1" x14ac:dyDescent="0.2">
      <c r="J68" s="190"/>
      <c r="K68" s="190"/>
      <c r="P68" s="190"/>
      <c r="Q68" s="291"/>
      <c r="AW68" s="190"/>
    </row>
    <row r="69" spans="10:49" ht="13.9" customHeight="1" x14ac:dyDescent="0.2">
      <c r="J69" s="190"/>
      <c r="K69" s="190"/>
      <c r="P69" s="190"/>
      <c r="Q69" s="291"/>
      <c r="AW69" s="190"/>
    </row>
    <row r="70" spans="10:49" ht="13.9" customHeight="1" x14ac:dyDescent="0.2">
      <c r="J70" s="190"/>
      <c r="K70" s="190"/>
      <c r="P70" s="190"/>
      <c r="Q70" s="291"/>
      <c r="AW70" s="190"/>
    </row>
    <row r="71" spans="10:49" ht="13.9" customHeight="1" x14ac:dyDescent="0.2">
      <c r="J71" s="190"/>
      <c r="K71" s="190"/>
      <c r="P71" s="190"/>
      <c r="Q71" s="291"/>
      <c r="AW71" s="190"/>
    </row>
    <row r="72" spans="10:49" ht="13.9" customHeight="1" x14ac:dyDescent="0.2">
      <c r="J72" s="190"/>
      <c r="K72" s="190"/>
      <c r="P72" s="190"/>
      <c r="Q72" s="291"/>
      <c r="AW72" s="190"/>
    </row>
    <row r="73" spans="10:49" ht="13.9" customHeight="1" x14ac:dyDescent="0.2">
      <c r="J73" s="190"/>
      <c r="K73" s="190"/>
      <c r="P73" s="190"/>
      <c r="Q73" s="226"/>
      <c r="AW73" s="190"/>
    </row>
    <row r="74" spans="10:49" ht="13.9" customHeight="1" x14ac:dyDescent="0.2">
      <c r="J74" s="190"/>
      <c r="K74" s="190"/>
      <c r="P74" s="190"/>
      <c r="Q74" s="291"/>
      <c r="AW74" s="190"/>
    </row>
    <row r="75" spans="10:49" ht="13.9" customHeight="1" x14ac:dyDescent="0.2">
      <c r="J75" s="190"/>
      <c r="K75" s="190"/>
      <c r="P75" s="190"/>
      <c r="Q75" s="291"/>
      <c r="AW75" s="190"/>
    </row>
    <row r="76" spans="10:49" ht="13.9" customHeight="1" x14ac:dyDescent="0.2">
      <c r="J76" s="190"/>
      <c r="K76" s="190"/>
      <c r="P76" s="190"/>
      <c r="Q76" s="226"/>
      <c r="AW76" s="190"/>
    </row>
    <row r="77" spans="10:49" ht="13.9" customHeight="1" x14ac:dyDescent="0.2">
      <c r="J77" s="190"/>
      <c r="K77" s="190"/>
      <c r="P77" s="190"/>
      <c r="Q77" s="226"/>
      <c r="AW77" s="190"/>
    </row>
    <row r="78" spans="10:49" ht="13.9" customHeight="1" x14ac:dyDescent="0.2">
      <c r="J78" s="190"/>
      <c r="K78" s="190"/>
      <c r="P78" s="190"/>
      <c r="Q78" s="291"/>
      <c r="AW78" s="190"/>
    </row>
    <row r="79" spans="10:49" ht="13.9" customHeight="1" x14ac:dyDescent="0.2">
      <c r="J79" s="190"/>
      <c r="K79" s="190"/>
      <c r="P79" s="190"/>
      <c r="Q79" s="291"/>
      <c r="AW79" s="190"/>
    </row>
    <row r="80" spans="10:49" ht="13.9" customHeight="1" x14ac:dyDescent="0.2">
      <c r="J80" s="190"/>
      <c r="K80" s="190"/>
      <c r="P80" s="190"/>
      <c r="Q80" s="226"/>
      <c r="AW80" s="190"/>
    </row>
    <row r="81" spans="10:49" ht="13.9" customHeight="1" x14ac:dyDescent="0.2">
      <c r="J81" s="190"/>
      <c r="K81" s="190"/>
      <c r="P81" s="190"/>
      <c r="Q81" s="291"/>
      <c r="AW81" s="190"/>
    </row>
    <row r="82" spans="10:49" ht="13.9" customHeight="1" x14ac:dyDescent="0.2">
      <c r="J82" s="190"/>
      <c r="K82" s="190"/>
      <c r="P82" s="190"/>
      <c r="Q82" s="291"/>
      <c r="AW82" s="190"/>
    </row>
    <row r="83" spans="10:49" ht="13.9" customHeight="1" x14ac:dyDescent="0.2">
      <c r="J83" s="190"/>
      <c r="K83" s="190"/>
      <c r="P83" s="190"/>
      <c r="Q83" s="291"/>
      <c r="AW83" s="190"/>
    </row>
    <row r="84" spans="10:49" ht="13.9" customHeight="1" x14ac:dyDescent="0.2">
      <c r="J84" s="190"/>
      <c r="K84" s="190"/>
      <c r="P84" s="190"/>
      <c r="Q84" s="291"/>
      <c r="AW84" s="190"/>
    </row>
    <row r="85" spans="10:49" ht="13.9" customHeight="1" x14ac:dyDescent="0.2">
      <c r="J85" s="190"/>
      <c r="K85" s="190"/>
      <c r="P85" s="190"/>
      <c r="Q85" s="291"/>
      <c r="AW85" s="190"/>
    </row>
    <row r="86" spans="10:49" ht="13.9" customHeight="1" x14ac:dyDescent="0.2">
      <c r="J86" s="190"/>
      <c r="K86" s="190"/>
      <c r="P86" s="190"/>
      <c r="Q86" s="291"/>
      <c r="AW86" s="190"/>
    </row>
    <row r="87" spans="10:49" ht="13.9" customHeight="1" x14ac:dyDescent="0.2">
      <c r="J87" s="190"/>
      <c r="K87" s="190"/>
      <c r="P87" s="190"/>
      <c r="Q87" s="291"/>
      <c r="AW87" s="190"/>
    </row>
    <row r="88" spans="10:49" ht="13.9" customHeight="1" x14ac:dyDescent="0.2">
      <c r="J88" s="190"/>
      <c r="K88" s="190"/>
      <c r="P88" s="190"/>
      <c r="Q88" s="226"/>
      <c r="AW88" s="190"/>
    </row>
    <row r="89" spans="10:49" ht="13.9" customHeight="1" x14ac:dyDescent="0.2">
      <c r="J89" s="190"/>
      <c r="K89" s="190"/>
      <c r="P89" s="190"/>
      <c r="Q89" s="291"/>
      <c r="AW89" s="190"/>
    </row>
    <row r="90" spans="10:49" ht="13.9" customHeight="1" x14ac:dyDescent="0.2">
      <c r="J90" s="190"/>
      <c r="K90" s="190"/>
      <c r="P90" s="190"/>
      <c r="Q90" s="226"/>
      <c r="AW90" s="190"/>
    </row>
    <row r="91" spans="10:49" ht="13.9" customHeight="1" x14ac:dyDescent="0.2">
      <c r="J91" s="190"/>
      <c r="K91" s="190"/>
      <c r="P91" s="190"/>
      <c r="Q91" s="226"/>
      <c r="AW91" s="190"/>
    </row>
    <row r="92" spans="10:49" ht="13.9" customHeight="1" x14ac:dyDescent="0.2">
      <c r="J92" s="190"/>
      <c r="K92" s="190"/>
      <c r="P92" s="190"/>
      <c r="Q92" s="226"/>
      <c r="AW92" s="190"/>
    </row>
    <row r="93" spans="10:49" ht="13.9" customHeight="1" x14ac:dyDescent="0.2">
      <c r="J93" s="190"/>
      <c r="K93" s="190"/>
      <c r="P93" s="190"/>
      <c r="Q93" s="226"/>
      <c r="AW93" s="190"/>
    </row>
    <row r="94" spans="10:49" ht="13.9" customHeight="1" x14ac:dyDescent="0.2">
      <c r="J94" s="190"/>
      <c r="K94" s="190"/>
      <c r="P94" s="190"/>
      <c r="Q94" s="291"/>
      <c r="AW94" s="190"/>
    </row>
    <row r="95" spans="10:49" ht="13.9" customHeight="1" x14ac:dyDescent="0.2">
      <c r="J95" s="190"/>
      <c r="K95" s="190"/>
      <c r="P95" s="190"/>
      <c r="Q95" s="291"/>
      <c r="AW95" s="190"/>
    </row>
    <row r="96" spans="10:49" ht="13.9" customHeight="1" x14ac:dyDescent="0.2">
      <c r="J96" s="190"/>
      <c r="K96" s="190"/>
      <c r="P96" s="190"/>
      <c r="Q96" s="291"/>
      <c r="AW96" s="190"/>
    </row>
    <row r="97" spans="10:49" ht="13.9" customHeight="1" x14ac:dyDescent="0.2">
      <c r="J97" s="190"/>
      <c r="K97" s="190"/>
      <c r="P97" s="190"/>
      <c r="Q97" s="226"/>
      <c r="AW97" s="190"/>
    </row>
    <row r="98" spans="10:49" ht="13.9" customHeight="1" x14ac:dyDescent="0.2">
      <c r="J98" s="190"/>
      <c r="K98" s="190"/>
      <c r="P98" s="190"/>
      <c r="Q98" s="291"/>
      <c r="AW98" s="190"/>
    </row>
    <row r="99" spans="10:49" ht="13.9" customHeight="1" x14ac:dyDescent="0.2">
      <c r="J99" s="190"/>
      <c r="K99" s="190"/>
      <c r="P99" s="190"/>
      <c r="Q99" s="226"/>
      <c r="AW99" s="190"/>
    </row>
    <row r="100" spans="10:49" ht="13.9" customHeight="1" x14ac:dyDescent="0.2">
      <c r="J100" s="190"/>
      <c r="K100" s="190"/>
      <c r="P100" s="190"/>
      <c r="Q100" s="226"/>
      <c r="AW100" s="190"/>
    </row>
    <row r="101" spans="10:49" ht="13.9" customHeight="1" x14ac:dyDescent="0.2">
      <c r="J101" s="190"/>
      <c r="K101" s="190"/>
      <c r="P101" s="190"/>
      <c r="Q101" s="226"/>
      <c r="AW101" s="190"/>
    </row>
    <row r="102" spans="10:49" ht="13.9" customHeight="1" x14ac:dyDescent="0.2">
      <c r="J102" s="190"/>
      <c r="K102" s="190"/>
      <c r="P102" s="190"/>
      <c r="Q102" s="291"/>
      <c r="AW102" s="190"/>
    </row>
    <row r="103" spans="10:49" ht="13.9" customHeight="1" x14ac:dyDescent="0.2">
      <c r="J103" s="190"/>
      <c r="K103" s="190"/>
      <c r="P103" s="190"/>
      <c r="Q103" s="291"/>
      <c r="AW103" s="190"/>
    </row>
    <row r="104" spans="10:49" ht="13.9" customHeight="1" x14ac:dyDescent="0.2">
      <c r="J104" s="190"/>
      <c r="K104" s="190"/>
      <c r="P104" s="190"/>
      <c r="Q104" s="291"/>
      <c r="AW104" s="190"/>
    </row>
    <row r="105" spans="10:49" ht="13.9" customHeight="1" x14ac:dyDescent="0.2">
      <c r="J105" s="190"/>
      <c r="K105" s="190"/>
      <c r="P105" s="190"/>
      <c r="Q105" s="291"/>
      <c r="AW105" s="190"/>
    </row>
    <row r="106" spans="10:49" ht="13.9" customHeight="1" x14ac:dyDescent="0.2">
      <c r="J106" s="190"/>
      <c r="K106" s="190"/>
      <c r="P106" s="190"/>
      <c r="Q106" s="291"/>
      <c r="AW106" s="190"/>
    </row>
    <row r="107" spans="10:49" ht="13.9" customHeight="1" x14ac:dyDescent="0.2">
      <c r="J107" s="190"/>
      <c r="K107" s="190"/>
      <c r="P107" s="190"/>
      <c r="Q107" s="291"/>
      <c r="AW107" s="190"/>
    </row>
    <row r="108" spans="10:49" ht="13.9" customHeight="1" x14ac:dyDescent="0.2">
      <c r="J108" s="190"/>
      <c r="K108" s="190"/>
      <c r="P108" s="190"/>
      <c r="Q108" s="226"/>
      <c r="AW108" s="190"/>
    </row>
    <row r="109" spans="10:49" ht="13.9" customHeight="1" x14ac:dyDescent="0.2">
      <c r="J109" s="190"/>
      <c r="K109" s="190"/>
      <c r="P109" s="190"/>
      <c r="Q109" s="226"/>
      <c r="AW109" s="190"/>
    </row>
    <row r="110" spans="10:49" ht="13.9" customHeight="1" x14ac:dyDescent="0.2">
      <c r="J110" s="190"/>
      <c r="K110" s="190"/>
      <c r="P110" s="190"/>
      <c r="Q110" s="226"/>
      <c r="AW110" s="190"/>
    </row>
    <row r="111" spans="10:49" ht="13.9" customHeight="1" x14ac:dyDescent="0.2">
      <c r="J111" s="190"/>
      <c r="K111" s="190"/>
      <c r="P111" s="190"/>
      <c r="Q111" s="291"/>
      <c r="AW111" s="190"/>
    </row>
    <row r="112" spans="10:49" ht="13.9" customHeight="1" x14ac:dyDescent="0.2">
      <c r="J112" s="190"/>
      <c r="K112" s="190"/>
      <c r="P112" s="190"/>
      <c r="Q112" s="291"/>
      <c r="AW112" s="190"/>
    </row>
    <row r="113" spans="10:49" ht="13.9" customHeight="1" x14ac:dyDescent="0.2">
      <c r="J113" s="190"/>
      <c r="K113" s="190"/>
      <c r="P113" s="190"/>
      <c r="Q113" s="226"/>
      <c r="AW113" s="190"/>
    </row>
    <row r="114" spans="10:49" ht="13.9" customHeight="1" x14ac:dyDescent="0.2">
      <c r="J114" s="190"/>
      <c r="K114" s="190"/>
      <c r="P114" s="190"/>
      <c r="Q114" s="226"/>
      <c r="AW114" s="190"/>
    </row>
    <row r="115" spans="10:49" ht="13.9" customHeight="1" x14ac:dyDescent="0.2">
      <c r="J115" s="190"/>
      <c r="K115" s="190"/>
      <c r="P115" s="190"/>
      <c r="Q115" s="291"/>
      <c r="AW115" s="190"/>
    </row>
    <row r="116" spans="10:49" ht="13.9" customHeight="1" x14ac:dyDescent="0.2">
      <c r="J116" s="190"/>
      <c r="K116" s="190"/>
      <c r="P116" s="190"/>
      <c r="Q116" s="291"/>
      <c r="AW116" s="190"/>
    </row>
    <row r="117" spans="10:49" ht="13.9" customHeight="1" x14ac:dyDescent="0.2">
      <c r="J117" s="190"/>
      <c r="K117" s="190"/>
      <c r="P117" s="190"/>
      <c r="Q117" s="291"/>
      <c r="AW117" s="190"/>
    </row>
    <row r="118" spans="10:49" ht="13.9" customHeight="1" x14ac:dyDescent="0.2">
      <c r="J118" s="190"/>
      <c r="K118" s="190"/>
      <c r="P118" s="190"/>
      <c r="Q118" s="226"/>
      <c r="AW118" s="190"/>
    </row>
    <row r="119" spans="10:49" ht="13.9" customHeight="1" x14ac:dyDescent="0.2">
      <c r="J119" s="190"/>
      <c r="K119" s="190"/>
      <c r="P119" s="190"/>
      <c r="Q119" s="226"/>
      <c r="AW119" s="190"/>
    </row>
    <row r="120" spans="10:49" ht="13.9" customHeight="1" x14ac:dyDescent="0.2">
      <c r="J120" s="190"/>
      <c r="K120" s="190"/>
      <c r="P120" s="190"/>
      <c r="Q120" s="291"/>
      <c r="AW120" s="190"/>
    </row>
    <row r="121" spans="10:49" ht="13.9" customHeight="1" x14ac:dyDescent="0.2">
      <c r="J121" s="190"/>
      <c r="K121" s="190"/>
      <c r="P121" s="190"/>
      <c r="Q121" s="291"/>
      <c r="AW121" s="190"/>
    </row>
    <row r="122" spans="10:49" ht="13.9" customHeight="1" x14ac:dyDescent="0.2">
      <c r="J122" s="190"/>
      <c r="K122" s="190"/>
      <c r="P122" s="190"/>
      <c r="Q122" s="226"/>
      <c r="AW122" s="190"/>
    </row>
    <row r="123" spans="10:49" ht="13.9" customHeight="1" x14ac:dyDescent="0.2">
      <c r="J123" s="190"/>
      <c r="K123" s="190"/>
      <c r="P123" s="190"/>
      <c r="Q123" s="291"/>
      <c r="AW123" s="190"/>
    </row>
    <row r="124" spans="10:49" ht="13.9" customHeight="1" x14ac:dyDescent="0.2">
      <c r="J124" s="190"/>
      <c r="K124" s="190"/>
      <c r="P124" s="190"/>
      <c r="Q124" s="291"/>
      <c r="AW124" s="190"/>
    </row>
    <row r="125" spans="10:49" ht="13.9" customHeight="1" x14ac:dyDescent="0.2">
      <c r="J125" s="190"/>
      <c r="K125" s="190"/>
      <c r="P125" s="190"/>
      <c r="Q125" s="291"/>
      <c r="AW125" s="190"/>
    </row>
    <row r="126" spans="10:49" ht="13.9" customHeight="1" x14ac:dyDescent="0.2">
      <c r="J126" s="190"/>
      <c r="K126" s="190"/>
      <c r="P126" s="190"/>
      <c r="Q126" s="226"/>
      <c r="AW126" s="190"/>
    </row>
    <row r="127" spans="10:49" ht="13.9" customHeight="1" x14ac:dyDescent="0.2">
      <c r="J127" s="190"/>
      <c r="K127" s="190"/>
      <c r="P127" s="190"/>
      <c r="Q127" s="291"/>
      <c r="AW127" s="190"/>
    </row>
    <row r="128" spans="10:49" ht="13.9" customHeight="1" x14ac:dyDescent="0.2">
      <c r="J128" s="190"/>
      <c r="K128" s="190"/>
      <c r="P128" s="190"/>
      <c r="Q128" s="291"/>
      <c r="AW128" s="190"/>
    </row>
    <row r="129" spans="10:49" ht="13.9" customHeight="1" x14ac:dyDescent="0.2">
      <c r="J129" s="190"/>
      <c r="K129" s="190"/>
      <c r="P129" s="190"/>
      <c r="Q129" s="291"/>
      <c r="AW129" s="190"/>
    </row>
    <row r="130" spans="10:49" ht="13.9" customHeight="1" x14ac:dyDescent="0.2">
      <c r="J130" s="190"/>
      <c r="K130" s="190"/>
      <c r="P130" s="190"/>
      <c r="Q130" s="291"/>
      <c r="AW130" s="190"/>
    </row>
    <row r="131" spans="10:49" ht="13.9" customHeight="1" x14ac:dyDescent="0.2">
      <c r="J131" s="190"/>
      <c r="K131" s="190"/>
      <c r="P131" s="190"/>
      <c r="Q131" s="291"/>
      <c r="AW131" s="190"/>
    </row>
    <row r="132" spans="10:49" ht="13.9" customHeight="1" x14ac:dyDescent="0.2">
      <c r="J132" s="190"/>
      <c r="K132" s="190"/>
      <c r="P132" s="190"/>
      <c r="Q132" s="291"/>
      <c r="AW132" s="190"/>
    </row>
    <row r="133" spans="10:49" ht="13.9" customHeight="1" x14ac:dyDescent="0.2">
      <c r="J133" s="190"/>
      <c r="K133" s="190"/>
      <c r="P133" s="190"/>
      <c r="Q133" s="291"/>
      <c r="AW133" s="190"/>
    </row>
    <row r="134" spans="10:49" ht="13.9" customHeight="1" x14ac:dyDescent="0.2">
      <c r="J134" s="190"/>
      <c r="K134" s="190"/>
      <c r="P134" s="190"/>
      <c r="Q134" s="291"/>
      <c r="AW134" s="190"/>
    </row>
    <row r="135" spans="10:49" ht="13.9" customHeight="1" x14ac:dyDescent="0.2">
      <c r="J135" s="190"/>
      <c r="K135" s="190"/>
      <c r="P135" s="190"/>
      <c r="Q135" s="226"/>
      <c r="AW135" s="190"/>
    </row>
    <row r="136" spans="10:49" ht="13.9" customHeight="1" x14ac:dyDescent="0.2">
      <c r="J136" s="190"/>
      <c r="K136" s="190"/>
      <c r="P136" s="190"/>
      <c r="Q136" s="226"/>
      <c r="AW136" s="190"/>
    </row>
    <row r="137" spans="10:49" ht="13.9" customHeight="1" x14ac:dyDescent="0.2">
      <c r="J137" s="190"/>
      <c r="K137" s="190"/>
      <c r="P137" s="190"/>
      <c r="Q137" s="226"/>
      <c r="AW137" s="190"/>
    </row>
    <row r="138" spans="10:49" ht="13.9" customHeight="1" x14ac:dyDescent="0.2">
      <c r="J138" s="190"/>
      <c r="K138" s="190"/>
      <c r="P138" s="190"/>
      <c r="Q138" s="291"/>
      <c r="AW138" s="190"/>
    </row>
    <row r="139" spans="10:49" ht="13.9" customHeight="1" x14ac:dyDescent="0.2">
      <c r="J139" s="190"/>
      <c r="K139" s="190"/>
      <c r="P139" s="190"/>
      <c r="Q139" s="226"/>
      <c r="AW139" s="190"/>
    </row>
    <row r="140" spans="10:49" ht="13.9" customHeight="1" x14ac:dyDescent="0.2">
      <c r="J140" s="190"/>
      <c r="K140" s="190"/>
      <c r="P140" s="190"/>
      <c r="Q140" s="291"/>
      <c r="AW140" s="190"/>
    </row>
    <row r="141" spans="10:49" ht="13.9" customHeight="1" x14ac:dyDescent="0.2">
      <c r="J141" s="190"/>
      <c r="K141" s="190"/>
      <c r="P141" s="190"/>
      <c r="Q141" s="291"/>
      <c r="AW141" s="190"/>
    </row>
    <row r="142" spans="10:49" ht="13.9" customHeight="1" x14ac:dyDescent="0.2">
      <c r="J142" s="190"/>
      <c r="K142" s="190"/>
      <c r="P142" s="190"/>
      <c r="Q142" s="291"/>
      <c r="AW142" s="190"/>
    </row>
    <row r="143" spans="10:49" ht="13.9" customHeight="1" x14ac:dyDescent="0.2">
      <c r="J143" s="190"/>
      <c r="K143" s="190"/>
      <c r="P143" s="190"/>
      <c r="Q143" s="291"/>
      <c r="AW143" s="190"/>
    </row>
    <row r="144" spans="10:49" ht="13.9" customHeight="1" x14ac:dyDescent="0.2">
      <c r="J144" s="190"/>
      <c r="K144" s="190"/>
      <c r="P144" s="190"/>
      <c r="Q144" s="291"/>
      <c r="AW144" s="190"/>
    </row>
    <row r="145" spans="10:49" ht="13.9" customHeight="1" x14ac:dyDescent="0.2">
      <c r="J145" s="190"/>
      <c r="K145" s="190"/>
      <c r="P145" s="190"/>
      <c r="Q145" s="291"/>
      <c r="AW145" s="190"/>
    </row>
    <row r="146" spans="10:49" ht="13.9" customHeight="1" x14ac:dyDescent="0.2">
      <c r="J146" s="190"/>
      <c r="K146" s="190"/>
      <c r="P146" s="190"/>
      <c r="Q146" s="226"/>
      <c r="AW146" s="190"/>
    </row>
    <row r="147" spans="10:49" ht="13.9" customHeight="1" x14ac:dyDescent="0.2">
      <c r="J147" s="190"/>
      <c r="K147" s="190"/>
      <c r="P147" s="190"/>
      <c r="Q147" s="226"/>
      <c r="AW147" s="190"/>
    </row>
    <row r="148" spans="10:49" ht="13.9" customHeight="1" x14ac:dyDescent="0.2">
      <c r="J148" s="190"/>
      <c r="K148" s="190"/>
      <c r="P148" s="190"/>
      <c r="Q148" s="226"/>
      <c r="AW148" s="190"/>
    </row>
    <row r="149" spans="10:49" ht="13.9" customHeight="1" x14ac:dyDescent="0.2">
      <c r="J149" s="190"/>
      <c r="K149" s="190"/>
      <c r="P149" s="190"/>
      <c r="Q149" s="226"/>
      <c r="AW149" s="190"/>
    </row>
    <row r="150" spans="10:49" ht="13.9" customHeight="1" x14ac:dyDescent="0.2">
      <c r="J150" s="190"/>
      <c r="K150" s="190"/>
      <c r="P150" s="190"/>
      <c r="Q150" s="226"/>
      <c r="AW150" s="190"/>
    </row>
    <row r="151" spans="10:49" ht="13.9" customHeight="1" x14ac:dyDescent="0.2">
      <c r="J151" s="190"/>
      <c r="K151" s="190"/>
      <c r="P151" s="190"/>
      <c r="Q151" s="291"/>
      <c r="AW151" s="190"/>
    </row>
    <row r="152" spans="10:49" ht="13.9" customHeight="1" x14ac:dyDescent="0.2">
      <c r="J152" s="190"/>
      <c r="K152" s="190"/>
      <c r="P152" s="190"/>
      <c r="Q152" s="291"/>
      <c r="AW152" s="190"/>
    </row>
    <row r="153" spans="10:49" ht="13.9" customHeight="1" x14ac:dyDescent="0.2">
      <c r="J153" s="190"/>
      <c r="K153" s="190"/>
      <c r="P153" s="190"/>
      <c r="Q153" s="291"/>
      <c r="AW153" s="190"/>
    </row>
    <row r="154" spans="10:49" ht="13.9" customHeight="1" x14ac:dyDescent="0.2">
      <c r="J154" s="190"/>
      <c r="K154" s="190"/>
      <c r="P154" s="190"/>
      <c r="Q154" s="291"/>
      <c r="AW154" s="190"/>
    </row>
    <row r="155" spans="10:49" ht="13.9" customHeight="1" x14ac:dyDescent="0.2">
      <c r="J155" s="190"/>
      <c r="K155" s="190"/>
      <c r="P155" s="190"/>
      <c r="Q155" s="291"/>
      <c r="AW155" s="190"/>
    </row>
    <row r="156" spans="10:49" ht="13.9" customHeight="1" x14ac:dyDescent="0.2">
      <c r="J156" s="190"/>
      <c r="K156" s="190"/>
      <c r="P156" s="190"/>
      <c r="Q156" s="226"/>
      <c r="AW156" s="190"/>
    </row>
    <row r="157" spans="10:49" ht="13.9" customHeight="1" x14ac:dyDescent="0.2">
      <c r="J157" s="190"/>
      <c r="K157" s="190"/>
      <c r="P157" s="190"/>
      <c r="Q157" s="291"/>
      <c r="AW157" s="190"/>
    </row>
    <row r="158" spans="10:49" ht="13.9" customHeight="1" x14ac:dyDescent="0.2">
      <c r="J158" s="190"/>
      <c r="K158" s="190"/>
      <c r="P158" s="190"/>
      <c r="Q158" s="291"/>
      <c r="AW158" s="190"/>
    </row>
    <row r="159" spans="10:49" ht="13.9" customHeight="1" x14ac:dyDescent="0.2">
      <c r="J159" s="190"/>
      <c r="K159" s="190"/>
      <c r="P159" s="190"/>
      <c r="Q159" s="291"/>
      <c r="AW159" s="190"/>
    </row>
    <row r="160" spans="10:49" ht="13.9" customHeight="1" x14ac:dyDescent="0.2">
      <c r="J160" s="190"/>
      <c r="K160" s="190"/>
      <c r="P160" s="190"/>
      <c r="Q160" s="291"/>
      <c r="AW160" s="190"/>
    </row>
    <row r="161" spans="10:49" ht="13.9" customHeight="1" x14ac:dyDescent="0.2">
      <c r="J161" s="190"/>
      <c r="K161" s="190"/>
      <c r="P161" s="190"/>
      <c r="Q161" s="226"/>
      <c r="AW161" s="190"/>
    </row>
    <row r="162" spans="10:49" ht="13.9" customHeight="1" x14ac:dyDescent="0.2">
      <c r="J162" s="190"/>
      <c r="K162" s="190"/>
      <c r="P162" s="190"/>
      <c r="Q162" s="226"/>
      <c r="AW162" s="190"/>
    </row>
    <row r="163" spans="10:49" ht="13.9" customHeight="1" x14ac:dyDescent="0.2">
      <c r="J163" s="190"/>
      <c r="K163" s="190"/>
      <c r="P163" s="190"/>
      <c r="Q163" s="291"/>
      <c r="AW163" s="190"/>
    </row>
    <row r="164" spans="10:49" ht="13.9" customHeight="1" x14ac:dyDescent="0.2">
      <c r="J164" s="190"/>
      <c r="K164" s="190"/>
      <c r="P164" s="190"/>
      <c r="Q164" s="226"/>
      <c r="AW164" s="190"/>
    </row>
    <row r="165" spans="10:49" ht="13.9" customHeight="1" x14ac:dyDescent="0.2">
      <c r="J165" s="190"/>
      <c r="K165" s="190"/>
      <c r="P165" s="190"/>
      <c r="Q165" s="291"/>
      <c r="AW165" s="190"/>
    </row>
    <row r="166" spans="10:49" ht="13.9" customHeight="1" x14ac:dyDescent="0.2">
      <c r="J166" s="190"/>
      <c r="K166" s="190"/>
      <c r="P166" s="190"/>
      <c r="Q166" s="291"/>
      <c r="AW166" s="190"/>
    </row>
    <row r="167" spans="10:49" ht="13.9" customHeight="1" x14ac:dyDescent="0.2">
      <c r="J167" s="190"/>
      <c r="K167" s="190"/>
      <c r="P167" s="190"/>
      <c r="Q167" s="291"/>
      <c r="AW167" s="190"/>
    </row>
    <row r="168" spans="10:49" ht="13.9" customHeight="1" x14ac:dyDescent="0.2">
      <c r="J168" s="190"/>
      <c r="K168" s="190"/>
      <c r="P168" s="190"/>
      <c r="Q168" s="291"/>
      <c r="AW168" s="190"/>
    </row>
    <row r="169" spans="10:49" ht="13.9" customHeight="1" x14ac:dyDescent="0.2">
      <c r="J169" s="190"/>
      <c r="K169" s="190"/>
      <c r="P169" s="190"/>
      <c r="Q169" s="291"/>
      <c r="AW169" s="190"/>
    </row>
    <row r="170" spans="10:49" ht="13.9" customHeight="1" x14ac:dyDescent="0.2">
      <c r="J170" s="190"/>
      <c r="K170" s="190"/>
      <c r="P170" s="190"/>
      <c r="Q170" s="291"/>
      <c r="AW170" s="190"/>
    </row>
    <row r="171" spans="10:49" ht="13.9" customHeight="1" x14ac:dyDescent="0.2">
      <c r="J171" s="190"/>
      <c r="K171" s="190"/>
      <c r="P171" s="190"/>
      <c r="Q171" s="226"/>
      <c r="AW171" s="190"/>
    </row>
    <row r="172" spans="10:49" ht="13.9" customHeight="1" x14ac:dyDescent="0.2">
      <c r="J172" s="190"/>
      <c r="K172" s="190"/>
      <c r="P172" s="190"/>
      <c r="Q172" s="291"/>
      <c r="AW172" s="190"/>
    </row>
    <row r="173" spans="10:49" ht="13.9" customHeight="1" x14ac:dyDescent="0.2">
      <c r="J173" s="190"/>
      <c r="K173" s="190"/>
      <c r="P173" s="190"/>
      <c r="Q173" s="291"/>
      <c r="AW173" s="190"/>
    </row>
    <row r="174" spans="10:49" ht="13.9" customHeight="1" x14ac:dyDescent="0.2">
      <c r="J174" s="190"/>
      <c r="K174" s="190"/>
      <c r="P174" s="190"/>
      <c r="Q174" s="226"/>
      <c r="AW174" s="190"/>
    </row>
    <row r="175" spans="10:49" ht="13.9" customHeight="1" x14ac:dyDescent="0.2">
      <c r="J175" s="190"/>
      <c r="K175" s="190"/>
      <c r="P175" s="190"/>
      <c r="Q175" s="226"/>
      <c r="AW175" s="190"/>
    </row>
    <row r="176" spans="10:49" ht="13.9" customHeight="1" x14ac:dyDescent="0.2">
      <c r="J176" s="190"/>
      <c r="K176" s="190"/>
      <c r="P176" s="190"/>
      <c r="Q176" s="291"/>
      <c r="AW176" s="190"/>
    </row>
    <row r="177" spans="10:49" ht="13.9" customHeight="1" x14ac:dyDescent="0.2">
      <c r="J177" s="190"/>
      <c r="K177" s="190"/>
      <c r="P177" s="190"/>
      <c r="Q177" s="226"/>
      <c r="AW177" s="190"/>
    </row>
    <row r="178" spans="10:49" ht="13.9" customHeight="1" x14ac:dyDescent="0.2">
      <c r="J178" s="190"/>
      <c r="K178" s="190"/>
      <c r="P178" s="190"/>
      <c r="Q178" s="291"/>
      <c r="AW178" s="190"/>
    </row>
    <row r="179" spans="10:49" ht="13.9" customHeight="1" x14ac:dyDescent="0.2">
      <c r="J179" s="190"/>
      <c r="K179" s="190"/>
      <c r="P179" s="190"/>
      <c r="Q179" s="226"/>
      <c r="AW179" s="190"/>
    </row>
    <row r="180" spans="10:49" ht="13.9" customHeight="1" x14ac:dyDescent="0.2">
      <c r="J180" s="190"/>
      <c r="K180" s="190"/>
      <c r="P180" s="190"/>
      <c r="Q180" s="291"/>
      <c r="AW180" s="190"/>
    </row>
    <row r="181" spans="10:49" ht="13.9" customHeight="1" x14ac:dyDescent="0.2">
      <c r="J181" s="190"/>
      <c r="K181" s="190"/>
      <c r="P181" s="190"/>
      <c r="Q181" s="291"/>
      <c r="AW181" s="190"/>
    </row>
    <row r="182" spans="10:49" ht="13.9" customHeight="1" x14ac:dyDescent="0.2">
      <c r="J182" s="190"/>
      <c r="K182" s="190"/>
      <c r="P182" s="190"/>
      <c r="Q182" s="291"/>
      <c r="AW182" s="190"/>
    </row>
    <row r="183" spans="10:49" ht="13.9" customHeight="1" x14ac:dyDescent="0.2">
      <c r="J183" s="190"/>
      <c r="K183" s="190"/>
      <c r="P183" s="190"/>
      <c r="Q183" s="291"/>
      <c r="AW183" s="190"/>
    </row>
    <row r="184" spans="10:49" ht="13.9" customHeight="1" x14ac:dyDescent="0.2">
      <c r="J184" s="190"/>
      <c r="K184" s="190"/>
      <c r="P184" s="190"/>
      <c r="Q184" s="291"/>
      <c r="AW184" s="190"/>
    </row>
    <row r="185" spans="10:49" ht="13.9" customHeight="1" x14ac:dyDescent="0.2">
      <c r="J185" s="190"/>
      <c r="K185" s="190"/>
      <c r="P185" s="190"/>
      <c r="Q185" s="291"/>
      <c r="AW185" s="190"/>
    </row>
    <row r="186" spans="10:49" ht="13.9" customHeight="1" x14ac:dyDescent="0.2">
      <c r="J186" s="190"/>
      <c r="K186" s="190"/>
      <c r="P186" s="190"/>
      <c r="Q186" s="291"/>
      <c r="AW186" s="190"/>
    </row>
    <row r="187" spans="10:49" ht="13.9" customHeight="1" x14ac:dyDescent="0.2">
      <c r="J187" s="190"/>
      <c r="K187" s="190"/>
      <c r="P187" s="190"/>
      <c r="Q187" s="291"/>
      <c r="AW187" s="190"/>
    </row>
    <row r="188" spans="10:49" ht="13.9" customHeight="1" x14ac:dyDescent="0.2">
      <c r="J188" s="190"/>
      <c r="K188" s="190"/>
      <c r="P188" s="190"/>
      <c r="Q188" s="291"/>
      <c r="AW188" s="190"/>
    </row>
    <row r="189" spans="10:49" ht="13.9" customHeight="1" x14ac:dyDescent="0.2">
      <c r="J189" s="190"/>
      <c r="K189" s="190"/>
      <c r="P189" s="190"/>
      <c r="Q189" s="291"/>
      <c r="AW189" s="190"/>
    </row>
    <row r="190" spans="10:49" ht="13.9" customHeight="1" x14ac:dyDescent="0.2">
      <c r="J190" s="190"/>
      <c r="K190" s="190"/>
      <c r="P190" s="190"/>
      <c r="Q190" s="226"/>
      <c r="AW190" s="190"/>
    </row>
    <row r="191" spans="10:49" ht="13.9" customHeight="1" x14ac:dyDescent="0.2">
      <c r="J191" s="190"/>
      <c r="K191" s="190"/>
      <c r="P191" s="190"/>
      <c r="Q191" s="291"/>
      <c r="AW191" s="190"/>
    </row>
    <row r="192" spans="10:49" ht="13.9" customHeight="1" x14ac:dyDescent="0.2">
      <c r="J192" s="190"/>
      <c r="K192" s="190"/>
      <c r="P192" s="190"/>
      <c r="Q192" s="291"/>
      <c r="AW192" s="190"/>
    </row>
    <row r="193" spans="10:49" ht="13.9" customHeight="1" x14ac:dyDescent="0.2">
      <c r="J193" s="190"/>
      <c r="K193" s="190"/>
      <c r="P193" s="190"/>
      <c r="Q193" s="291"/>
      <c r="AW193" s="190"/>
    </row>
    <row r="194" spans="10:49" ht="13.9" customHeight="1" x14ac:dyDescent="0.2">
      <c r="J194" s="190"/>
      <c r="K194" s="190"/>
      <c r="P194" s="190"/>
      <c r="Q194" s="291"/>
      <c r="AW194" s="190"/>
    </row>
    <row r="195" spans="10:49" ht="13.9" customHeight="1" x14ac:dyDescent="0.2">
      <c r="J195" s="190"/>
      <c r="K195" s="190"/>
      <c r="P195" s="190"/>
      <c r="Q195" s="291"/>
      <c r="AW195" s="190"/>
    </row>
    <row r="196" spans="10:49" ht="13.9" customHeight="1" x14ac:dyDescent="0.2">
      <c r="J196" s="190"/>
      <c r="K196" s="190"/>
      <c r="P196" s="190"/>
      <c r="Q196" s="291"/>
      <c r="AW196" s="190"/>
    </row>
    <row r="197" spans="10:49" ht="13.9" customHeight="1" x14ac:dyDescent="0.2">
      <c r="J197" s="190"/>
      <c r="K197" s="190"/>
      <c r="P197" s="190"/>
      <c r="Q197" s="226"/>
      <c r="AW197" s="190"/>
    </row>
    <row r="198" spans="10:49" ht="13.9" customHeight="1" x14ac:dyDescent="0.2">
      <c r="J198" s="190"/>
      <c r="K198" s="190"/>
      <c r="P198" s="190"/>
      <c r="Q198" s="291"/>
      <c r="AW198" s="190"/>
    </row>
    <row r="199" spans="10:49" ht="13.9" customHeight="1" x14ac:dyDescent="0.2">
      <c r="J199" s="190"/>
      <c r="K199" s="190"/>
      <c r="P199" s="190"/>
      <c r="Q199" s="291"/>
      <c r="AW199" s="190"/>
    </row>
    <row r="200" spans="10:49" ht="13.9" customHeight="1" x14ac:dyDescent="0.2">
      <c r="J200" s="190"/>
      <c r="K200" s="190"/>
      <c r="P200" s="190"/>
      <c r="Q200" s="291"/>
      <c r="AW200" s="190"/>
    </row>
    <row r="201" spans="10:49" ht="13.9" customHeight="1" x14ac:dyDescent="0.2">
      <c r="J201" s="190"/>
      <c r="K201" s="190"/>
      <c r="P201" s="190"/>
      <c r="Q201" s="291"/>
      <c r="AW201" s="190"/>
    </row>
    <row r="202" spans="10:49" ht="13.9" customHeight="1" x14ac:dyDescent="0.2">
      <c r="J202" s="190"/>
      <c r="K202" s="190"/>
      <c r="P202" s="190"/>
      <c r="Q202" s="291"/>
      <c r="AW202" s="190"/>
    </row>
    <row r="203" spans="10:49" ht="13.9" customHeight="1" x14ac:dyDescent="0.2">
      <c r="J203" s="190"/>
      <c r="K203" s="190"/>
      <c r="P203" s="190"/>
      <c r="Q203" s="226"/>
      <c r="AW203" s="190"/>
    </row>
    <row r="204" spans="10:49" ht="13.9" customHeight="1" x14ac:dyDescent="0.2">
      <c r="J204" s="190"/>
      <c r="K204" s="190"/>
      <c r="P204" s="190"/>
      <c r="Q204" s="226"/>
      <c r="AW204" s="190"/>
    </row>
    <row r="205" spans="10:49" ht="13.9" customHeight="1" x14ac:dyDescent="0.2">
      <c r="J205" s="190"/>
      <c r="K205" s="190"/>
      <c r="P205" s="190"/>
      <c r="Q205" s="226"/>
      <c r="AW205" s="190"/>
    </row>
    <row r="206" spans="10:49" ht="13.9" customHeight="1" x14ac:dyDescent="0.2">
      <c r="J206" s="190"/>
      <c r="K206" s="190"/>
      <c r="P206" s="190"/>
      <c r="Q206" s="226"/>
      <c r="AW206" s="190"/>
    </row>
    <row r="207" spans="10:49" ht="13.9" customHeight="1" x14ac:dyDescent="0.2">
      <c r="J207" s="190"/>
      <c r="K207" s="190"/>
      <c r="P207" s="190"/>
      <c r="Q207" s="291"/>
      <c r="AW207" s="190"/>
    </row>
    <row r="208" spans="10:49" ht="13.9" customHeight="1" x14ac:dyDescent="0.2">
      <c r="J208" s="190"/>
      <c r="K208" s="190"/>
      <c r="P208" s="190"/>
      <c r="Q208" s="226"/>
      <c r="AW208" s="190"/>
    </row>
    <row r="209" spans="10:49" ht="13.9" customHeight="1" x14ac:dyDescent="0.2">
      <c r="J209" s="190"/>
      <c r="K209" s="190"/>
      <c r="P209" s="190"/>
      <c r="Q209" s="291"/>
      <c r="AW209" s="190"/>
    </row>
    <row r="210" spans="10:49" ht="13.9" customHeight="1" x14ac:dyDescent="0.2">
      <c r="J210" s="190"/>
      <c r="K210" s="190"/>
      <c r="P210" s="190"/>
      <c r="Q210" s="291"/>
      <c r="AW210" s="190"/>
    </row>
    <row r="211" spans="10:49" ht="13.9" customHeight="1" x14ac:dyDescent="0.2">
      <c r="J211" s="190"/>
      <c r="K211" s="190"/>
      <c r="P211" s="190"/>
      <c r="Q211" s="291"/>
      <c r="AW211" s="190"/>
    </row>
    <row r="212" spans="10:49" ht="13.9" customHeight="1" x14ac:dyDescent="0.2">
      <c r="J212" s="190"/>
      <c r="K212" s="190"/>
      <c r="P212" s="190"/>
      <c r="Q212" s="226"/>
      <c r="AW212" s="190"/>
    </row>
    <row r="213" spans="10:49" ht="13.9" customHeight="1" x14ac:dyDescent="0.2">
      <c r="J213" s="190"/>
      <c r="K213" s="190"/>
      <c r="P213" s="190"/>
      <c r="Q213" s="226"/>
      <c r="AW213" s="190"/>
    </row>
    <row r="214" spans="10:49" ht="13.9" customHeight="1" x14ac:dyDescent="0.2">
      <c r="J214" s="190"/>
      <c r="K214" s="190"/>
      <c r="P214" s="190"/>
      <c r="Q214" s="291"/>
      <c r="AW214" s="190"/>
    </row>
    <row r="215" spans="10:49" ht="13.9" customHeight="1" x14ac:dyDescent="0.2">
      <c r="J215" s="190"/>
      <c r="K215" s="190"/>
      <c r="P215" s="190"/>
      <c r="Q215" s="226"/>
      <c r="AW215" s="190"/>
    </row>
    <row r="216" spans="10:49" ht="13.9" customHeight="1" x14ac:dyDescent="0.2">
      <c r="J216" s="190"/>
      <c r="K216" s="190"/>
      <c r="P216" s="190"/>
      <c r="Q216" s="291"/>
      <c r="AW216" s="190"/>
    </row>
    <row r="217" spans="10:49" ht="13.9" customHeight="1" x14ac:dyDescent="0.2">
      <c r="J217" s="190"/>
      <c r="K217" s="190"/>
      <c r="P217" s="190"/>
      <c r="Q217" s="226"/>
      <c r="AW217" s="190"/>
    </row>
    <row r="218" spans="10:49" ht="13.9" customHeight="1" x14ac:dyDescent="0.2">
      <c r="J218" s="190"/>
      <c r="K218" s="190"/>
      <c r="P218" s="190"/>
      <c r="Q218" s="226"/>
      <c r="AW218" s="190"/>
    </row>
    <row r="219" spans="10:49" ht="13.9" customHeight="1" x14ac:dyDescent="0.2">
      <c r="J219" s="190"/>
      <c r="K219" s="190"/>
      <c r="P219" s="190"/>
      <c r="Q219" s="291"/>
      <c r="AW219" s="190"/>
    </row>
    <row r="220" spans="10:49" ht="13.9" customHeight="1" x14ac:dyDescent="0.2">
      <c r="J220" s="190"/>
      <c r="K220" s="190"/>
      <c r="P220" s="190"/>
      <c r="Q220" s="291"/>
      <c r="AW220" s="190"/>
    </row>
    <row r="221" spans="10:49" ht="13.9" customHeight="1" x14ac:dyDescent="0.2">
      <c r="J221" s="190"/>
      <c r="K221" s="190"/>
      <c r="P221" s="190"/>
      <c r="Q221" s="226"/>
      <c r="AW221" s="190"/>
    </row>
    <row r="222" spans="10:49" ht="13.9" customHeight="1" x14ac:dyDescent="0.2">
      <c r="J222" s="190"/>
      <c r="K222" s="190"/>
      <c r="P222" s="190"/>
      <c r="Q222" s="291"/>
      <c r="AW222" s="190"/>
    </row>
    <row r="223" spans="10:49" ht="13.9" customHeight="1" x14ac:dyDescent="0.2">
      <c r="J223" s="190"/>
      <c r="K223" s="190"/>
      <c r="P223" s="190"/>
      <c r="Q223" s="291"/>
      <c r="AW223" s="190"/>
    </row>
    <row r="224" spans="10:49" ht="13.9" customHeight="1" x14ac:dyDescent="0.2">
      <c r="J224" s="190"/>
      <c r="K224" s="190"/>
      <c r="P224" s="190"/>
      <c r="Q224" s="291"/>
      <c r="AW224" s="190"/>
    </row>
    <row r="225" spans="10:49" ht="13.9" customHeight="1" x14ac:dyDescent="0.2">
      <c r="J225" s="190"/>
      <c r="K225" s="190"/>
      <c r="P225" s="190"/>
      <c r="Q225" s="226"/>
      <c r="AW225" s="190"/>
    </row>
    <row r="226" spans="10:49" ht="13.9" customHeight="1" x14ac:dyDescent="0.2">
      <c r="J226" s="190"/>
      <c r="K226" s="190"/>
      <c r="P226" s="190"/>
      <c r="Q226" s="291"/>
      <c r="AW226" s="190"/>
    </row>
    <row r="227" spans="10:49" ht="13.9" customHeight="1" x14ac:dyDescent="0.2">
      <c r="J227" s="190"/>
      <c r="K227" s="190"/>
      <c r="P227" s="190"/>
      <c r="Q227" s="291"/>
      <c r="AW227" s="190"/>
    </row>
    <row r="228" spans="10:49" ht="13.9" customHeight="1" x14ac:dyDescent="0.2">
      <c r="J228" s="190"/>
      <c r="K228" s="190"/>
      <c r="P228" s="190"/>
      <c r="Q228" s="291"/>
      <c r="AW228" s="190"/>
    </row>
    <row r="229" spans="10:49" ht="13.9" customHeight="1" x14ac:dyDescent="0.2">
      <c r="J229" s="190"/>
      <c r="K229" s="190"/>
      <c r="P229" s="190"/>
      <c r="Q229" s="291"/>
      <c r="AW229" s="190"/>
    </row>
    <row r="230" spans="10:49" ht="13.9" customHeight="1" x14ac:dyDescent="0.2">
      <c r="J230" s="190"/>
      <c r="K230" s="190"/>
      <c r="P230" s="190"/>
      <c r="Q230" s="291"/>
      <c r="AW230" s="190"/>
    </row>
    <row r="231" spans="10:49" ht="13.9" customHeight="1" x14ac:dyDescent="0.2">
      <c r="J231" s="190"/>
      <c r="K231" s="190"/>
      <c r="P231" s="190"/>
      <c r="Q231" s="291"/>
      <c r="AW231" s="190"/>
    </row>
    <row r="232" spans="10:49" ht="13.9" customHeight="1" x14ac:dyDescent="0.2">
      <c r="J232" s="190"/>
      <c r="K232" s="190"/>
      <c r="P232" s="190"/>
      <c r="Q232" s="291"/>
      <c r="AW232" s="190"/>
    </row>
    <row r="233" spans="10:49" ht="13.9" customHeight="1" x14ac:dyDescent="0.2">
      <c r="J233" s="190"/>
      <c r="K233" s="190"/>
      <c r="P233" s="190"/>
      <c r="Q233" s="291"/>
      <c r="AW233" s="190"/>
    </row>
    <row r="234" spans="10:49" ht="13.9" customHeight="1" x14ac:dyDescent="0.2">
      <c r="J234" s="190"/>
      <c r="K234" s="190"/>
      <c r="P234" s="190"/>
      <c r="Q234" s="291"/>
      <c r="AW234" s="190"/>
    </row>
    <row r="235" spans="10:49" ht="13.9" customHeight="1" x14ac:dyDescent="0.2">
      <c r="J235" s="190"/>
      <c r="K235" s="190"/>
      <c r="P235" s="190"/>
      <c r="Q235" s="291"/>
      <c r="AW235" s="190"/>
    </row>
    <row r="236" spans="10:49" ht="13.9" customHeight="1" x14ac:dyDescent="0.2">
      <c r="J236" s="190"/>
      <c r="K236" s="190"/>
      <c r="P236" s="190"/>
      <c r="Q236" s="291"/>
      <c r="AW236" s="190"/>
    </row>
    <row r="237" spans="10:49" ht="13.9" customHeight="1" x14ac:dyDescent="0.2">
      <c r="J237" s="190"/>
      <c r="K237" s="190"/>
      <c r="P237" s="190"/>
      <c r="Q237" s="291"/>
      <c r="AW237" s="190"/>
    </row>
    <row r="238" spans="10:49" ht="13.9" customHeight="1" x14ac:dyDescent="0.2">
      <c r="J238" s="190"/>
      <c r="K238" s="190"/>
      <c r="P238" s="190"/>
      <c r="Q238" s="291"/>
      <c r="AW238" s="190"/>
    </row>
    <row r="239" spans="10:49" ht="13.9" customHeight="1" x14ac:dyDescent="0.2">
      <c r="J239" s="190"/>
      <c r="K239" s="190"/>
      <c r="P239" s="190"/>
      <c r="Q239" s="226"/>
      <c r="AW239" s="190"/>
    </row>
    <row r="240" spans="10:49" ht="13.9" customHeight="1" x14ac:dyDescent="0.2">
      <c r="J240" s="190"/>
      <c r="K240" s="190"/>
      <c r="P240" s="190"/>
      <c r="Q240" s="291"/>
      <c r="AW240" s="190"/>
    </row>
    <row r="241" spans="10:49" ht="13.9" customHeight="1" x14ac:dyDescent="0.2">
      <c r="J241" s="190"/>
      <c r="K241" s="190"/>
      <c r="P241" s="190"/>
      <c r="Q241" s="291"/>
      <c r="AW241" s="190"/>
    </row>
    <row r="242" spans="10:49" ht="13.9" customHeight="1" x14ac:dyDescent="0.2">
      <c r="J242" s="190"/>
      <c r="K242" s="190"/>
      <c r="P242" s="190"/>
      <c r="Q242" s="226"/>
      <c r="AW242" s="190"/>
    </row>
    <row r="243" spans="10:49" ht="13.9" customHeight="1" x14ac:dyDescent="0.2">
      <c r="J243" s="190"/>
      <c r="K243" s="190"/>
      <c r="P243" s="190"/>
      <c r="Q243" s="226"/>
      <c r="AW243" s="190"/>
    </row>
    <row r="244" spans="10:49" ht="13.9" customHeight="1" x14ac:dyDescent="0.2">
      <c r="J244" s="190"/>
      <c r="K244" s="190"/>
      <c r="P244" s="190"/>
      <c r="Q244" s="226"/>
      <c r="AW244" s="190"/>
    </row>
    <row r="245" spans="10:49" ht="13.9" customHeight="1" x14ac:dyDescent="0.2">
      <c r="J245" s="190"/>
      <c r="K245" s="190"/>
      <c r="P245" s="190"/>
      <c r="Q245" s="291"/>
      <c r="AW245" s="190"/>
    </row>
    <row r="246" spans="10:49" ht="13.9" customHeight="1" x14ac:dyDescent="0.2">
      <c r="J246" s="190"/>
      <c r="K246" s="190"/>
      <c r="P246" s="190"/>
      <c r="Q246" s="291"/>
      <c r="AW246" s="190"/>
    </row>
    <row r="247" spans="10:49" ht="13.9" customHeight="1" x14ac:dyDescent="0.2">
      <c r="J247" s="190"/>
      <c r="K247" s="190"/>
      <c r="P247" s="190"/>
      <c r="Q247" s="226"/>
      <c r="AW247" s="190"/>
    </row>
    <row r="248" spans="10:49" ht="13.9" customHeight="1" x14ac:dyDescent="0.2">
      <c r="J248" s="190"/>
      <c r="K248" s="190"/>
      <c r="P248" s="190"/>
      <c r="Q248" s="226"/>
      <c r="AW248" s="190"/>
    </row>
    <row r="249" spans="10:49" ht="13.9" customHeight="1" x14ac:dyDescent="0.2">
      <c r="J249" s="190"/>
      <c r="K249" s="190"/>
      <c r="P249" s="190"/>
      <c r="Q249" s="291"/>
      <c r="AW249" s="190"/>
    </row>
    <row r="250" spans="10:49" ht="13.9" customHeight="1" x14ac:dyDescent="0.2">
      <c r="J250" s="190"/>
      <c r="K250" s="190"/>
      <c r="P250" s="190"/>
      <c r="Q250" s="226"/>
      <c r="AW250" s="190"/>
    </row>
    <row r="251" spans="10:49" ht="13.9" customHeight="1" x14ac:dyDescent="0.2">
      <c r="J251" s="190"/>
      <c r="K251" s="190"/>
      <c r="P251" s="190"/>
      <c r="Q251" s="291"/>
      <c r="AW251" s="190"/>
    </row>
    <row r="252" spans="10:49" ht="13.9" customHeight="1" x14ac:dyDescent="0.2">
      <c r="J252" s="190"/>
      <c r="K252" s="190"/>
      <c r="P252" s="190"/>
      <c r="Q252" s="226"/>
      <c r="AW252" s="190"/>
    </row>
    <row r="253" spans="10:49" ht="13.9" customHeight="1" x14ac:dyDescent="0.2">
      <c r="J253" s="190"/>
      <c r="K253" s="190"/>
      <c r="P253" s="190"/>
      <c r="Q253" s="291"/>
      <c r="AW253" s="190"/>
    </row>
    <row r="254" spans="10:49" ht="13.9" customHeight="1" x14ac:dyDescent="0.2">
      <c r="J254" s="190"/>
      <c r="K254" s="190"/>
      <c r="P254" s="190"/>
      <c r="Q254" s="291"/>
      <c r="AW254" s="190"/>
    </row>
    <row r="255" spans="10:49" ht="13.9" customHeight="1" x14ac:dyDescent="0.2">
      <c r="J255" s="190"/>
      <c r="K255" s="190"/>
      <c r="P255" s="190"/>
      <c r="Q255" s="226"/>
      <c r="AW255" s="190"/>
    </row>
    <row r="256" spans="10:49" ht="13.9" customHeight="1" x14ac:dyDescent="0.2">
      <c r="J256" s="190"/>
      <c r="K256" s="190"/>
      <c r="P256" s="190"/>
      <c r="Q256" s="226"/>
      <c r="AW256" s="190"/>
    </row>
    <row r="257" spans="10:49" ht="13.9" customHeight="1" x14ac:dyDescent="0.2">
      <c r="J257" s="190"/>
      <c r="K257" s="190"/>
      <c r="P257" s="190"/>
      <c r="Q257" s="226"/>
      <c r="AW257" s="190"/>
    </row>
    <row r="258" spans="10:49" ht="13.9" customHeight="1" x14ac:dyDescent="0.2">
      <c r="J258" s="190"/>
      <c r="K258" s="190"/>
      <c r="P258" s="190"/>
      <c r="Q258" s="291"/>
      <c r="AW258" s="190"/>
    </row>
    <row r="259" spans="10:49" ht="13.9" customHeight="1" x14ac:dyDescent="0.2">
      <c r="J259" s="190"/>
      <c r="K259" s="190"/>
      <c r="P259" s="190"/>
      <c r="Q259" s="291"/>
      <c r="AW259" s="190"/>
    </row>
    <row r="260" spans="10:49" ht="13.9" customHeight="1" x14ac:dyDescent="0.2">
      <c r="J260" s="190"/>
      <c r="K260" s="190"/>
      <c r="P260" s="190"/>
      <c r="Q260" s="226"/>
      <c r="AW260" s="190"/>
    </row>
    <row r="261" spans="10:49" ht="13.9" customHeight="1" x14ac:dyDescent="0.2">
      <c r="J261" s="190"/>
      <c r="K261" s="190"/>
      <c r="P261" s="190"/>
      <c r="Q261" s="291"/>
      <c r="AW261" s="190"/>
    </row>
    <row r="262" spans="10:49" ht="13.9" customHeight="1" x14ac:dyDescent="0.2">
      <c r="J262" s="190"/>
      <c r="K262" s="190"/>
      <c r="P262" s="190"/>
      <c r="Q262" s="226"/>
      <c r="AW262" s="190"/>
    </row>
    <row r="263" spans="10:49" ht="13.9" customHeight="1" x14ac:dyDescent="0.2">
      <c r="J263" s="190"/>
      <c r="K263" s="190"/>
      <c r="P263" s="190"/>
      <c r="Q263" s="226"/>
      <c r="AW263" s="190"/>
    </row>
    <row r="264" spans="10:49" ht="13.9" customHeight="1" x14ac:dyDescent="0.2">
      <c r="J264" s="190"/>
      <c r="K264" s="190"/>
      <c r="P264" s="190"/>
      <c r="Q264" s="291"/>
      <c r="AW264" s="190"/>
    </row>
    <row r="265" spans="10:49" ht="13.9" customHeight="1" x14ac:dyDescent="0.2">
      <c r="J265" s="190"/>
      <c r="K265" s="190"/>
      <c r="P265" s="190"/>
      <c r="Q265" s="291"/>
      <c r="AW265" s="190"/>
    </row>
    <row r="266" spans="10:49" ht="13.9" customHeight="1" x14ac:dyDescent="0.2">
      <c r="J266" s="190"/>
      <c r="K266" s="190"/>
      <c r="P266" s="190"/>
      <c r="Q266" s="226"/>
      <c r="AW266" s="190"/>
    </row>
    <row r="267" spans="10:49" ht="13.9" customHeight="1" x14ac:dyDescent="0.2">
      <c r="J267" s="190"/>
      <c r="K267" s="190"/>
      <c r="P267" s="190"/>
      <c r="Q267" s="226"/>
      <c r="AW267" s="190"/>
    </row>
    <row r="268" spans="10:49" ht="13.9" customHeight="1" x14ac:dyDescent="0.2">
      <c r="J268" s="190"/>
      <c r="K268" s="190"/>
      <c r="P268" s="190"/>
      <c r="Q268" s="291"/>
      <c r="AW268" s="190"/>
    </row>
    <row r="269" spans="10:49" ht="13.9" customHeight="1" x14ac:dyDescent="0.2">
      <c r="J269" s="190"/>
      <c r="K269" s="190"/>
      <c r="P269" s="190"/>
      <c r="Q269" s="291"/>
      <c r="AW269" s="190"/>
    </row>
    <row r="270" spans="10:49" ht="13.9" customHeight="1" x14ac:dyDescent="0.2">
      <c r="J270" s="190"/>
      <c r="K270" s="190"/>
      <c r="P270" s="190"/>
      <c r="Q270" s="291"/>
      <c r="AW270" s="190"/>
    </row>
    <row r="271" spans="10:49" ht="13.9" customHeight="1" x14ac:dyDescent="0.2">
      <c r="J271" s="190"/>
      <c r="K271" s="190"/>
      <c r="P271" s="190"/>
      <c r="Q271" s="226"/>
      <c r="AW271" s="190"/>
    </row>
    <row r="272" spans="10:49" ht="13.9" customHeight="1" x14ac:dyDescent="0.2">
      <c r="J272" s="190"/>
      <c r="K272" s="190"/>
      <c r="P272" s="190"/>
      <c r="Q272" s="226"/>
      <c r="AW272" s="190"/>
    </row>
    <row r="273" spans="10:49" ht="13.9" customHeight="1" x14ac:dyDescent="0.2">
      <c r="J273" s="190"/>
      <c r="K273" s="190"/>
      <c r="P273" s="190"/>
      <c r="Q273" s="291"/>
      <c r="AW273" s="190"/>
    </row>
    <row r="274" spans="10:49" ht="13.9" customHeight="1" x14ac:dyDescent="0.2">
      <c r="J274" s="190"/>
      <c r="K274" s="190"/>
      <c r="P274" s="190"/>
      <c r="Q274" s="291"/>
      <c r="AW274" s="190"/>
    </row>
    <row r="275" spans="10:49" ht="13.9" customHeight="1" x14ac:dyDescent="0.2">
      <c r="J275" s="190"/>
      <c r="K275" s="190"/>
      <c r="P275" s="190"/>
      <c r="Q275" s="291"/>
      <c r="AW275" s="190"/>
    </row>
    <row r="276" spans="10:49" ht="13.9" customHeight="1" x14ac:dyDescent="0.2">
      <c r="J276" s="190"/>
      <c r="K276" s="190"/>
      <c r="P276" s="190"/>
      <c r="Q276" s="291"/>
      <c r="AW276" s="190"/>
    </row>
    <row r="277" spans="10:49" ht="13.9" customHeight="1" x14ac:dyDescent="0.2">
      <c r="J277" s="190"/>
      <c r="K277" s="190"/>
      <c r="P277" s="190"/>
      <c r="Q277" s="291"/>
      <c r="AW277" s="190"/>
    </row>
    <row r="278" spans="10:49" ht="13.9" customHeight="1" x14ac:dyDescent="0.2">
      <c r="J278" s="190"/>
      <c r="K278" s="190"/>
      <c r="P278" s="190"/>
      <c r="Q278" s="291"/>
      <c r="AW278" s="190"/>
    </row>
    <row r="279" spans="10:49" ht="13.9" customHeight="1" x14ac:dyDescent="0.2">
      <c r="J279" s="190"/>
      <c r="K279" s="190"/>
      <c r="P279" s="190"/>
      <c r="Q279" s="291"/>
      <c r="AW279" s="190"/>
    </row>
    <row r="280" spans="10:49" ht="13.9" customHeight="1" x14ac:dyDescent="0.2">
      <c r="J280" s="190"/>
      <c r="K280" s="190"/>
      <c r="P280" s="190"/>
      <c r="Q280" s="291"/>
      <c r="AW280" s="190"/>
    </row>
    <row r="281" spans="10:49" ht="13.9" customHeight="1" x14ac:dyDescent="0.2">
      <c r="J281" s="190"/>
      <c r="K281" s="190"/>
      <c r="P281" s="190"/>
      <c r="Q281" s="291"/>
      <c r="AW281" s="190"/>
    </row>
    <row r="282" spans="10:49" ht="13.9" customHeight="1" x14ac:dyDescent="0.2">
      <c r="J282" s="190"/>
      <c r="K282" s="190"/>
      <c r="P282" s="190"/>
      <c r="Q282" s="226"/>
      <c r="AW282" s="190"/>
    </row>
    <row r="283" spans="10:49" ht="13.9" customHeight="1" x14ac:dyDescent="0.2">
      <c r="J283" s="190"/>
      <c r="K283" s="190"/>
      <c r="P283" s="190"/>
      <c r="Q283" s="291"/>
      <c r="AW283" s="190"/>
    </row>
    <row r="284" spans="10:49" ht="13.9" customHeight="1" x14ac:dyDescent="0.2">
      <c r="J284" s="190"/>
      <c r="K284" s="190"/>
      <c r="P284" s="190"/>
      <c r="Q284" s="226"/>
      <c r="AW284" s="190"/>
    </row>
    <row r="285" spans="10:49" ht="13.9" customHeight="1" x14ac:dyDescent="0.2">
      <c r="J285" s="190"/>
      <c r="K285" s="190"/>
      <c r="P285" s="190"/>
      <c r="Q285" s="226"/>
      <c r="AW285" s="190"/>
    </row>
    <row r="286" spans="10:49" ht="13.9" customHeight="1" x14ac:dyDescent="0.2">
      <c r="J286" s="190"/>
      <c r="K286" s="190"/>
      <c r="P286" s="190"/>
      <c r="Q286" s="226"/>
      <c r="AW286" s="190"/>
    </row>
    <row r="287" spans="10:49" ht="13.9" customHeight="1" x14ac:dyDescent="0.2">
      <c r="J287" s="190"/>
      <c r="K287" s="190"/>
      <c r="P287" s="190"/>
      <c r="Q287" s="226"/>
      <c r="AW287" s="190"/>
    </row>
    <row r="288" spans="10:49" ht="13.9" customHeight="1" x14ac:dyDescent="0.2">
      <c r="J288" s="190"/>
      <c r="K288" s="190"/>
      <c r="P288" s="190"/>
      <c r="Q288" s="226"/>
      <c r="AW288" s="190"/>
    </row>
    <row r="289" spans="10:49" ht="13.9" customHeight="1" x14ac:dyDescent="0.2">
      <c r="J289" s="190"/>
      <c r="K289" s="190"/>
      <c r="P289" s="190"/>
      <c r="Q289" s="291"/>
      <c r="AW289" s="190"/>
    </row>
    <row r="290" spans="10:49" ht="13.9" customHeight="1" x14ac:dyDescent="0.2">
      <c r="J290" s="190"/>
      <c r="K290" s="190"/>
      <c r="P290" s="190"/>
      <c r="Q290" s="291"/>
      <c r="AW290" s="190"/>
    </row>
    <row r="291" spans="10:49" ht="13.9" customHeight="1" x14ac:dyDescent="0.2">
      <c r="J291" s="190"/>
      <c r="K291" s="190"/>
      <c r="P291" s="190"/>
      <c r="Q291" s="291"/>
      <c r="AW291" s="190"/>
    </row>
    <row r="292" spans="10:49" ht="13.9" customHeight="1" x14ac:dyDescent="0.2">
      <c r="J292" s="190"/>
      <c r="K292" s="190"/>
      <c r="P292" s="190"/>
      <c r="Q292" s="226"/>
      <c r="AW292" s="190"/>
    </row>
    <row r="293" spans="10:49" ht="13.9" customHeight="1" x14ac:dyDescent="0.2">
      <c r="J293" s="190"/>
      <c r="K293" s="190"/>
      <c r="P293" s="190"/>
      <c r="Q293" s="291"/>
      <c r="AW293" s="190"/>
    </row>
    <row r="294" spans="10:49" ht="13.9" customHeight="1" x14ac:dyDescent="0.2">
      <c r="J294" s="190"/>
      <c r="K294" s="190"/>
      <c r="P294" s="190"/>
      <c r="Q294" s="291"/>
      <c r="AW294" s="190"/>
    </row>
    <row r="295" spans="10:49" ht="13.9" customHeight="1" x14ac:dyDescent="0.2">
      <c r="J295" s="190"/>
      <c r="K295" s="190"/>
      <c r="P295" s="190"/>
      <c r="Q295" s="291"/>
      <c r="AW295" s="190"/>
    </row>
    <row r="296" spans="10:49" ht="13.9" customHeight="1" x14ac:dyDescent="0.2">
      <c r="J296" s="190"/>
      <c r="K296" s="190"/>
      <c r="P296" s="190"/>
      <c r="Q296" s="291"/>
      <c r="AW296" s="190"/>
    </row>
    <row r="297" spans="10:49" ht="13.9" customHeight="1" x14ac:dyDescent="0.2">
      <c r="J297" s="190"/>
      <c r="K297" s="190"/>
      <c r="P297" s="190"/>
      <c r="Q297" s="291"/>
      <c r="AW297" s="190"/>
    </row>
    <row r="298" spans="10:49" ht="13.9" customHeight="1" x14ac:dyDescent="0.2">
      <c r="J298" s="190"/>
      <c r="K298" s="190"/>
      <c r="P298" s="190"/>
      <c r="Q298" s="226"/>
      <c r="AW298" s="190"/>
    </row>
    <row r="299" spans="10:49" ht="13.9" customHeight="1" x14ac:dyDescent="0.2">
      <c r="J299" s="190"/>
      <c r="K299" s="190"/>
      <c r="P299" s="190"/>
      <c r="Q299" s="226"/>
      <c r="AW299" s="190"/>
    </row>
    <row r="300" spans="10:49" ht="13.9" customHeight="1" x14ac:dyDescent="0.2">
      <c r="J300" s="190"/>
      <c r="K300" s="190"/>
      <c r="P300" s="190"/>
      <c r="Q300" s="291"/>
      <c r="AW300" s="190"/>
    </row>
    <row r="301" spans="10:49" ht="13.9" customHeight="1" x14ac:dyDescent="0.2">
      <c r="J301" s="190"/>
      <c r="K301" s="190"/>
      <c r="P301" s="190"/>
      <c r="Q301" s="291"/>
      <c r="AW301" s="190"/>
    </row>
    <row r="302" spans="10:49" ht="13.9" customHeight="1" x14ac:dyDescent="0.2">
      <c r="J302" s="190"/>
      <c r="K302" s="190"/>
      <c r="P302" s="190"/>
      <c r="Q302" s="291"/>
      <c r="AW302" s="190"/>
    </row>
    <row r="303" spans="10:49" ht="13.9" customHeight="1" x14ac:dyDescent="0.2">
      <c r="J303" s="190"/>
      <c r="K303" s="190"/>
      <c r="P303" s="190"/>
      <c r="Q303" s="291"/>
      <c r="AW303" s="190"/>
    </row>
    <row r="304" spans="10:49" ht="13.9" customHeight="1" x14ac:dyDescent="0.2">
      <c r="J304" s="190"/>
      <c r="K304" s="190"/>
      <c r="P304" s="190"/>
      <c r="Q304" s="291"/>
      <c r="AW304" s="190"/>
    </row>
    <row r="305" spans="10:49" ht="13.9" customHeight="1" x14ac:dyDescent="0.2">
      <c r="J305" s="190"/>
      <c r="K305" s="190"/>
      <c r="P305" s="190"/>
      <c r="Q305" s="291"/>
      <c r="AW305" s="190"/>
    </row>
    <row r="306" spans="10:49" ht="13.9" customHeight="1" x14ac:dyDescent="0.2">
      <c r="J306" s="190"/>
      <c r="K306" s="190"/>
      <c r="P306" s="190"/>
      <c r="Q306" s="226"/>
      <c r="AW306" s="190"/>
    </row>
    <row r="307" spans="10:49" ht="13.9" customHeight="1" x14ac:dyDescent="0.2">
      <c r="J307" s="190"/>
      <c r="K307" s="190"/>
      <c r="P307" s="190"/>
      <c r="Q307" s="226"/>
      <c r="AW307" s="190"/>
    </row>
    <row r="308" spans="10:49" ht="13.9" customHeight="1" x14ac:dyDescent="0.2">
      <c r="J308" s="190"/>
      <c r="K308" s="190"/>
      <c r="P308" s="190"/>
      <c r="Q308" s="291"/>
      <c r="AW308" s="190"/>
    </row>
    <row r="309" spans="10:49" ht="13.9" customHeight="1" x14ac:dyDescent="0.2">
      <c r="J309" s="190"/>
      <c r="K309" s="190"/>
      <c r="P309" s="190"/>
      <c r="Q309" s="291"/>
      <c r="AW309" s="190"/>
    </row>
    <row r="310" spans="10:49" ht="13.9" customHeight="1" x14ac:dyDescent="0.2">
      <c r="J310" s="190"/>
      <c r="K310" s="190"/>
      <c r="P310" s="190"/>
      <c r="Q310" s="291"/>
      <c r="AW310" s="190"/>
    </row>
    <row r="311" spans="10:49" ht="13.9" customHeight="1" x14ac:dyDescent="0.2">
      <c r="J311" s="190"/>
      <c r="K311" s="190"/>
      <c r="P311" s="190"/>
      <c r="Q311" s="291"/>
      <c r="AW311" s="190"/>
    </row>
    <row r="312" spans="10:49" ht="13.9" customHeight="1" x14ac:dyDescent="0.2">
      <c r="J312" s="190"/>
      <c r="K312" s="190"/>
      <c r="P312" s="190"/>
      <c r="Q312" s="291"/>
      <c r="AW312" s="190"/>
    </row>
    <row r="313" spans="10:49" ht="13.9" customHeight="1" x14ac:dyDescent="0.2">
      <c r="J313" s="190"/>
      <c r="K313" s="190"/>
      <c r="P313" s="190"/>
      <c r="Q313" s="226"/>
      <c r="AW313" s="190"/>
    </row>
    <row r="314" spans="10:49" ht="13.9" customHeight="1" x14ac:dyDescent="0.2">
      <c r="J314" s="190"/>
      <c r="K314" s="190"/>
      <c r="P314" s="190"/>
      <c r="Q314" s="226"/>
      <c r="AW314" s="190"/>
    </row>
    <row r="315" spans="10:49" ht="13.9" customHeight="1" x14ac:dyDescent="0.2">
      <c r="J315" s="190"/>
      <c r="K315" s="190"/>
      <c r="P315" s="190"/>
      <c r="Q315" s="226"/>
      <c r="AW315" s="190"/>
    </row>
    <row r="316" spans="10:49" ht="13.9" customHeight="1" x14ac:dyDescent="0.2">
      <c r="J316" s="190"/>
      <c r="K316" s="190"/>
      <c r="P316" s="190"/>
      <c r="Q316" s="291"/>
      <c r="AW316" s="190"/>
    </row>
    <row r="317" spans="10:49" ht="13.9" customHeight="1" x14ac:dyDescent="0.2">
      <c r="J317" s="190"/>
      <c r="K317" s="190"/>
      <c r="P317" s="190"/>
      <c r="Q317" s="226"/>
      <c r="AW317" s="190"/>
    </row>
    <row r="318" spans="10:49" ht="13.9" customHeight="1" x14ac:dyDescent="0.2">
      <c r="J318" s="190"/>
      <c r="K318" s="190"/>
      <c r="P318" s="190"/>
      <c r="Q318" s="291"/>
      <c r="AW318" s="190"/>
    </row>
    <row r="319" spans="10:49" ht="13.9" customHeight="1" x14ac:dyDescent="0.2">
      <c r="J319" s="190"/>
      <c r="K319" s="190"/>
      <c r="P319" s="190"/>
      <c r="Q319" s="291"/>
      <c r="AW319" s="190"/>
    </row>
    <row r="320" spans="10:49" ht="13.9" customHeight="1" x14ac:dyDescent="0.2">
      <c r="J320" s="190"/>
      <c r="K320" s="190"/>
      <c r="P320" s="190"/>
      <c r="Q320" s="291"/>
      <c r="AW320" s="190"/>
    </row>
    <row r="321" spans="10:49" ht="13.9" customHeight="1" x14ac:dyDescent="0.2">
      <c r="J321" s="190"/>
      <c r="K321" s="190"/>
      <c r="P321" s="190"/>
      <c r="Q321" s="226"/>
      <c r="AW321" s="190"/>
    </row>
    <row r="322" spans="10:49" ht="13.9" customHeight="1" x14ac:dyDescent="0.2">
      <c r="J322" s="190"/>
      <c r="K322" s="190"/>
      <c r="P322" s="190"/>
      <c r="Q322" s="226"/>
      <c r="AW322" s="190"/>
    </row>
    <row r="323" spans="10:49" ht="13.9" customHeight="1" x14ac:dyDescent="0.2">
      <c r="J323" s="190"/>
      <c r="K323" s="190"/>
      <c r="P323" s="190"/>
      <c r="Q323" s="291"/>
      <c r="AW323" s="190"/>
    </row>
    <row r="324" spans="10:49" ht="13.9" customHeight="1" x14ac:dyDescent="0.2">
      <c r="J324" s="190"/>
      <c r="K324" s="190"/>
      <c r="P324" s="190"/>
      <c r="Q324" s="291"/>
      <c r="AW324" s="190"/>
    </row>
    <row r="325" spans="10:49" ht="13.9" customHeight="1" x14ac:dyDescent="0.2">
      <c r="J325" s="190"/>
      <c r="K325" s="190"/>
      <c r="P325" s="190"/>
      <c r="Q325" s="291"/>
      <c r="AW325" s="190"/>
    </row>
    <row r="326" spans="10:49" ht="13.9" customHeight="1" x14ac:dyDescent="0.2">
      <c r="J326" s="190"/>
      <c r="K326" s="190"/>
      <c r="P326" s="190"/>
      <c r="Q326" s="226"/>
      <c r="AW326" s="190"/>
    </row>
    <row r="327" spans="10:49" ht="13.9" customHeight="1" x14ac:dyDescent="0.2">
      <c r="J327" s="190"/>
      <c r="K327" s="190"/>
      <c r="P327" s="190"/>
      <c r="Q327" s="292"/>
      <c r="AW327" s="190"/>
    </row>
    <row r="328" spans="10:49" ht="13.9" customHeight="1" x14ac:dyDescent="0.2">
      <c r="J328" s="190"/>
      <c r="K328" s="190"/>
      <c r="P328" s="190"/>
      <c r="Q328" s="291"/>
      <c r="AW328" s="190"/>
    </row>
    <row r="329" spans="10:49" ht="13.9" customHeight="1" x14ac:dyDescent="0.2">
      <c r="J329" s="190"/>
      <c r="K329" s="190"/>
      <c r="P329" s="190"/>
      <c r="Q329" s="292"/>
      <c r="AW329" s="190"/>
    </row>
    <row r="330" spans="10:49" ht="13.9" customHeight="1" x14ac:dyDescent="0.2">
      <c r="J330" s="190"/>
      <c r="K330" s="190"/>
      <c r="P330" s="190"/>
      <c r="Q330" s="291"/>
      <c r="AW330" s="190"/>
    </row>
    <row r="331" spans="10:49" ht="13.9" customHeight="1" x14ac:dyDescent="0.2">
      <c r="J331" s="190"/>
      <c r="K331" s="190"/>
      <c r="P331" s="190"/>
      <c r="Q331" s="291"/>
      <c r="AW331" s="190"/>
    </row>
    <row r="332" spans="10:49" ht="13.9" customHeight="1" x14ac:dyDescent="0.2">
      <c r="J332" s="190"/>
      <c r="K332" s="190"/>
      <c r="P332" s="190"/>
      <c r="Q332" s="291"/>
      <c r="AW332" s="190"/>
    </row>
    <row r="333" spans="10:49" ht="13.9" customHeight="1" x14ac:dyDescent="0.2">
      <c r="J333" s="190"/>
      <c r="K333" s="190"/>
      <c r="P333" s="190"/>
      <c r="Q333" s="291"/>
      <c r="AW333" s="190"/>
    </row>
    <row r="334" spans="10:49" ht="13.9" customHeight="1" x14ac:dyDescent="0.2">
      <c r="J334" s="190"/>
      <c r="K334" s="190"/>
      <c r="P334" s="190"/>
      <c r="Q334" s="291"/>
      <c r="AW334" s="190"/>
    </row>
    <row r="335" spans="10:49" ht="13.9" customHeight="1" x14ac:dyDescent="0.2">
      <c r="J335" s="190"/>
      <c r="K335" s="190"/>
      <c r="P335" s="190"/>
      <c r="Q335" s="291"/>
      <c r="AW335" s="190"/>
    </row>
    <row r="336" spans="10:49" ht="13.9" customHeight="1" x14ac:dyDescent="0.2">
      <c r="J336" s="190"/>
      <c r="K336" s="190"/>
      <c r="P336" s="190"/>
      <c r="Q336" s="226"/>
      <c r="AW336" s="190"/>
    </row>
    <row r="337" spans="10:49" ht="13.9" customHeight="1" x14ac:dyDescent="0.2">
      <c r="J337" s="190"/>
      <c r="K337" s="190"/>
      <c r="P337" s="190"/>
      <c r="Q337" s="226"/>
      <c r="AW337" s="190"/>
    </row>
    <row r="338" spans="10:49" ht="13.9" customHeight="1" x14ac:dyDescent="0.2">
      <c r="J338" s="190"/>
      <c r="K338" s="190"/>
      <c r="P338" s="190"/>
      <c r="Q338" s="291"/>
      <c r="AW338" s="190"/>
    </row>
    <row r="339" spans="10:49" ht="13.9" customHeight="1" x14ac:dyDescent="0.2">
      <c r="J339" s="190"/>
      <c r="K339" s="190"/>
      <c r="P339" s="190"/>
      <c r="Q339" s="291"/>
      <c r="AW339" s="190"/>
    </row>
    <row r="340" spans="10:49" ht="13.9" customHeight="1" x14ac:dyDescent="0.2">
      <c r="J340" s="190"/>
      <c r="K340" s="190"/>
      <c r="P340" s="190"/>
      <c r="Q340" s="226"/>
      <c r="AW340" s="190"/>
    </row>
    <row r="341" spans="10:49" ht="13.9" customHeight="1" x14ac:dyDescent="0.2">
      <c r="J341" s="190"/>
      <c r="K341" s="190"/>
      <c r="P341" s="190"/>
      <c r="Q341" s="226"/>
      <c r="AW341" s="190"/>
    </row>
    <row r="342" spans="10:49" ht="13.9" customHeight="1" x14ac:dyDescent="0.2">
      <c r="J342" s="190"/>
      <c r="K342" s="190"/>
      <c r="P342" s="190"/>
      <c r="Q342" s="226"/>
      <c r="AW342" s="190"/>
    </row>
    <row r="343" spans="10:49" ht="13.9" customHeight="1" x14ac:dyDescent="0.2">
      <c r="J343" s="190"/>
      <c r="K343" s="190"/>
      <c r="P343" s="190"/>
      <c r="Q343" s="291"/>
      <c r="AW343" s="190"/>
    </row>
    <row r="344" spans="10:49" ht="13.9" customHeight="1" x14ac:dyDescent="0.2">
      <c r="J344" s="190"/>
      <c r="K344" s="190"/>
      <c r="P344" s="190"/>
      <c r="Q344" s="291"/>
      <c r="AW344" s="190"/>
    </row>
    <row r="345" spans="10:49" ht="13.9" customHeight="1" x14ac:dyDescent="0.2">
      <c r="J345" s="190"/>
      <c r="K345" s="190"/>
      <c r="P345" s="190"/>
      <c r="Q345" s="291"/>
      <c r="AW345" s="190"/>
    </row>
    <row r="346" spans="10:49" ht="13.9" customHeight="1" x14ac:dyDescent="0.2">
      <c r="J346" s="190"/>
      <c r="K346" s="190"/>
      <c r="P346" s="190"/>
      <c r="Q346" s="226"/>
      <c r="AW346" s="190"/>
    </row>
    <row r="347" spans="10:49" ht="13.9" customHeight="1" x14ac:dyDescent="0.2">
      <c r="J347" s="190"/>
      <c r="K347" s="190"/>
      <c r="P347" s="190"/>
      <c r="Q347" s="291"/>
      <c r="AW347" s="190"/>
    </row>
    <row r="348" spans="10:49" ht="13.9" customHeight="1" x14ac:dyDescent="0.2">
      <c r="J348" s="190"/>
      <c r="K348" s="190"/>
      <c r="P348" s="190"/>
      <c r="Q348" s="226"/>
      <c r="AW348" s="190"/>
    </row>
    <row r="349" spans="10:49" ht="13.9" customHeight="1" x14ac:dyDescent="0.2">
      <c r="J349" s="190"/>
      <c r="K349" s="190"/>
      <c r="P349" s="190"/>
      <c r="Q349" s="291"/>
      <c r="AW349" s="190"/>
    </row>
    <row r="350" spans="10:49" ht="13.9" customHeight="1" x14ac:dyDescent="0.2">
      <c r="J350" s="190"/>
      <c r="K350" s="190"/>
      <c r="P350" s="190"/>
      <c r="Q350" s="291"/>
      <c r="AW350" s="190"/>
    </row>
    <row r="351" spans="10:49" ht="13.9" customHeight="1" x14ac:dyDescent="0.2">
      <c r="J351" s="190"/>
      <c r="K351" s="190"/>
      <c r="P351" s="190"/>
      <c r="Q351" s="226"/>
      <c r="AW351" s="190"/>
    </row>
    <row r="352" spans="10:49" ht="13.9" customHeight="1" x14ac:dyDescent="0.2">
      <c r="J352" s="190"/>
      <c r="K352" s="190"/>
      <c r="P352" s="190"/>
      <c r="Q352" s="226"/>
      <c r="AW352" s="190"/>
    </row>
    <row r="353" spans="10:49" ht="13.9" customHeight="1" x14ac:dyDescent="0.2">
      <c r="J353" s="190"/>
      <c r="K353" s="190"/>
      <c r="P353" s="190"/>
      <c r="Q353" s="226"/>
      <c r="AW353" s="190"/>
    </row>
    <row r="354" spans="10:49" ht="13.9" customHeight="1" x14ac:dyDescent="0.2">
      <c r="J354" s="190"/>
      <c r="K354" s="190"/>
      <c r="P354" s="190"/>
      <c r="Q354" s="291"/>
      <c r="AW354" s="190"/>
    </row>
    <row r="355" spans="10:49" ht="13.9" customHeight="1" x14ac:dyDescent="0.2">
      <c r="J355" s="190"/>
      <c r="K355" s="190"/>
      <c r="P355" s="190"/>
      <c r="Q355" s="226"/>
      <c r="AW355" s="190"/>
    </row>
    <row r="356" spans="10:49" ht="13.9" customHeight="1" x14ac:dyDescent="0.2">
      <c r="J356" s="190"/>
      <c r="K356" s="190"/>
      <c r="P356" s="190"/>
      <c r="Q356" s="291"/>
      <c r="AW356" s="190"/>
    </row>
    <row r="357" spans="10:49" ht="13.9" customHeight="1" x14ac:dyDescent="0.2">
      <c r="J357" s="190"/>
      <c r="K357" s="190"/>
      <c r="P357" s="190"/>
      <c r="Q357" s="291"/>
      <c r="AW357" s="190"/>
    </row>
    <row r="358" spans="10:49" ht="13.9" customHeight="1" x14ac:dyDescent="0.2">
      <c r="J358" s="190"/>
      <c r="K358" s="190"/>
      <c r="P358" s="190"/>
      <c r="Q358" s="291"/>
      <c r="AW358" s="190"/>
    </row>
    <row r="359" spans="10:49" ht="13.9" customHeight="1" x14ac:dyDescent="0.2">
      <c r="J359" s="190"/>
      <c r="K359" s="190"/>
      <c r="P359" s="190"/>
      <c r="Q359" s="291"/>
      <c r="AW359" s="190"/>
    </row>
    <row r="360" spans="10:49" ht="13.9" customHeight="1" x14ac:dyDescent="0.2">
      <c r="J360" s="190"/>
      <c r="K360" s="190"/>
      <c r="P360" s="190"/>
      <c r="Q360" s="226"/>
      <c r="AW360" s="190"/>
    </row>
    <row r="361" spans="10:49" ht="13.9" customHeight="1" x14ac:dyDescent="0.2">
      <c r="J361" s="190"/>
      <c r="K361" s="190"/>
      <c r="P361" s="190"/>
      <c r="Q361" s="226"/>
      <c r="AW361" s="190"/>
    </row>
    <row r="362" spans="10:49" ht="13.9" customHeight="1" x14ac:dyDescent="0.2">
      <c r="J362" s="190"/>
      <c r="K362" s="190"/>
      <c r="P362" s="190"/>
      <c r="Q362" s="226"/>
      <c r="AW362" s="190"/>
    </row>
    <row r="363" spans="10:49" ht="13.9" customHeight="1" x14ac:dyDescent="0.2">
      <c r="J363" s="190"/>
      <c r="K363" s="190"/>
      <c r="P363" s="190"/>
      <c r="Q363" s="291"/>
      <c r="AW363" s="190"/>
    </row>
    <row r="364" spans="10:49" ht="13.9" customHeight="1" x14ac:dyDescent="0.2">
      <c r="J364" s="190"/>
      <c r="K364" s="190"/>
      <c r="P364" s="190"/>
      <c r="Q364" s="291"/>
      <c r="AW364" s="190"/>
    </row>
    <row r="365" spans="10:49" ht="13.9" customHeight="1" x14ac:dyDescent="0.2">
      <c r="J365" s="190"/>
      <c r="K365" s="190"/>
      <c r="P365" s="190"/>
      <c r="Q365" s="291"/>
      <c r="AW365" s="190"/>
    </row>
    <row r="366" spans="10:49" ht="13.9" customHeight="1" x14ac:dyDescent="0.2">
      <c r="J366" s="190"/>
      <c r="K366" s="190"/>
      <c r="P366" s="190"/>
      <c r="Q366" s="226"/>
      <c r="AW366" s="190"/>
    </row>
    <row r="367" spans="10:49" ht="13.9" customHeight="1" x14ac:dyDescent="0.2">
      <c r="J367" s="190"/>
      <c r="K367" s="190"/>
      <c r="P367" s="190"/>
      <c r="Q367" s="291"/>
      <c r="AW367" s="190"/>
    </row>
    <row r="368" spans="10:49" ht="13.9" customHeight="1" x14ac:dyDescent="0.2">
      <c r="J368" s="190"/>
      <c r="K368" s="190"/>
      <c r="P368" s="190"/>
      <c r="Q368" s="226"/>
      <c r="AW368" s="190"/>
    </row>
    <row r="369" spans="10:49" ht="13.9" customHeight="1" x14ac:dyDescent="0.2">
      <c r="J369" s="190"/>
      <c r="K369" s="190"/>
      <c r="P369" s="190"/>
      <c r="Q369" s="226"/>
      <c r="AW369" s="190"/>
    </row>
    <row r="370" spans="10:49" ht="13.9" customHeight="1" x14ac:dyDescent="0.2">
      <c r="J370" s="190"/>
      <c r="K370" s="190"/>
      <c r="P370" s="190"/>
      <c r="Q370" s="291"/>
      <c r="AW370" s="190"/>
    </row>
    <row r="371" spans="10:49" ht="13.9" customHeight="1" x14ac:dyDescent="0.2">
      <c r="J371" s="190"/>
      <c r="K371" s="190"/>
      <c r="P371" s="190"/>
      <c r="Q371" s="291"/>
      <c r="AW371" s="190"/>
    </row>
    <row r="372" spans="10:49" ht="13.9" customHeight="1" x14ac:dyDescent="0.2">
      <c r="J372" s="190"/>
      <c r="K372" s="190"/>
      <c r="P372" s="190"/>
      <c r="Q372" s="291"/>
      <c r="AW372" s="190"/>
    </row>
    <row r="373" spans="10:49" ht="13.9" customHeight="1" x14ac:dyDescent="0.2">
      <c r="J373" s="190"/>
      <c r="K373" s="190"/>
      <c r="P373" s="190"/>
      <c r="Q373" s="291"/>
      <c r="AW373" s="190"/>
    </row>
    <row r="374" spans="10:49" ht="13.9" customHeight="1" x14ac:dyDescent="0.2">
      <c r="J374" s="190"/>
      <c r="K374" s="190"/>
      <c r="P374" s="190"/>
      <c r="Q374" s="291"/>
      <c r="AW374" s="190"/>
    </row>
    <row r="375" spans="10:49" ht="13.9" customHeight="1" x14ac:dyDescent="0.2">
      <c r="J375" s="190"/>
      <c r="K375" s="190"/>
      <c r="P375" s="190"/>
      <c r="Q375" s="291"/>
      <c r="AW375" s="190"/>
    </row>
    <row r="376" spans="10:49" ht="13.9" customHeight="1" x14ac:dyDescent="0.2">
      <c r="J376" s="190"/>
      <c r="K376" s="190"/>
      <c r="P376" s="190"/>
      <c r="Q376" s="291"/>
      <c r="AW376" s="190"/>
    </row>
    <row r="377" spans="10:49" ht="13.9" customHeight="1" x14ac:dyDescent="0.2">
      <c r="J377" s="190"/>
      <c r="K377" s="190"/>
      <c r="P377" s="190"/>
      <c r="Q377" s="291"/>
      <c r="AW377" s="190"/>
    </row>
    <row r="378" spans="10:49" ht="13.9" customHeight="1" x14ac:dyDescent="0.2">
      <c r="J378" s="190"/>
      <c r="K378" s="190"/>
      <c r="P378" s="190"/>
      <c r="Q378" s="291"/>
      <c r="AW378" s="190"/>
    </row>
    <row r="379" spans="10:49" ht="13.9" customHeight="1" x14ac:dyDescent="0.2">
      <c r="J379" s="190"/>
      <c r="K379" s="190"/>
      <c r="P379" s="190"/>
      <c r="Q379" s="291"/>
      <c r="AW379" s="190"/>
    </row>
    <row r="380" spans="10:49" ht="13.9" customHeight="1" x14ac:dyDescent="0.2">
      <c r="J380" s="190"/>
      <c r="K380" s="190"/>
      <c r="P380" s="190"/>
      <c r="Q380" s="291"/>
      <c r="AW380" s="190"/>
    </row>
    <row r="381" spans="10:49" ht="13.9" customHeight="1" x14ac:dyDescent="0.2">
      <c r="J381" s="190"/>
      <c r="K381" s="190"/>
      <c r="P381" s="190"/>
      <c r="Q381" s="291"/>
      <c r="AW381" s="190"/>
    </row>
    <row r="382" spans="10:49" ht="13.9" customHeight="1" x14ac:dyDescent="0.2">
      <c r="J382" s="190"/>
      <c r="K382" s="190"/>
      <c r="P382" s="190"/>
      <c r="Q382" s="291"/>
      <c r="AW382" s="190"/>
    </row>
    <row r="383" spans="10:49" ht="13.9" customHeight="1" x14ac:dyDescent="0.2">
      <c r="J383" s="190"/>
      <c r="K383" s="190"/>
      <c r="P383" s="190"/>
      <c r="Q383" s="226"/>
      <c r="AW383" s="190"/>
    </row>
    <row r="384" spans="10:49" ht="13.9" customHeight="1" x14ac:dyDescent="0.2">
      <c r="J384" s="190"/>
      <c r="K384" s="190"/>
      <c r="P384" s="190"/>
      <c r="Q384" s="291"/>
      <c r="AW384" s="190"/>
    </row>
    <row r="385" spans="10:49" ht="13.9" customHeight="1" x14ac:dyDescent="0.2">
      <c r="J385" s="190"/>
      <c r="K385" s="190"/>
      <c r="P385" s="190"/>
      <c r="Q385" s="291"/>
      <c r="AW385" s="190"/>
    </row>
    <row r="386" spans="10:49" ht="13.9" customHeight="1" x14ac:dyDescent="0.2">
      <c r="J386" s="190"/>
      <c r="K386" s="190"/>
      <c r="P386" s="190"/>
      <c r="Q386" s="291"/>
      <c r="AW386" s="190"/>
    </row>
    <row r="387" spans="10:49" ht="13.9" customHeight="1" x14ac:dyDescent="0.2">
      <c r="J387" s="190"/>
      <c r="K387" s="190"/>
      <c r="P387" s="190"/>
      <c r="Q387" s="291"/>
      <c r="AW387" s="190"/>
    </row>
    <row r="388" spans="10:49" ht="13.9" customHeight="1" x14ac:dyDescent="0.2">
      <c r="J388" s="190"/>
      <c r="K388" s="190"/>
      <c r="P388" s="190"/>
      <c r="Q388" s="291"/>
      <c r="AW388" s="190"/>
    </row>
    <row r="389" spans="10:49" ht="13.9" customHeight="1" x14ac:dyDescent="0.2">
      <c r="J389" s="190"/>
      <c r="K389" s="190"/>
      <c r="P389" s="190"/>
      <c r="Q389" s="291"/>
      <c r="AW389" s="190"/>
    </row>
    <row r="390" spans="10:49" ht="13.9" customHeight="1" x14ac:dyDescent="0.2">
      <c r="J390" s="190"/>
      <c r="K390" s="190"/>
      <c r="P390" s="190"/>
      <c r="Q390" s="291"/>
      <c r="AW390" s="190"/>
    </row>
    <row r="391" spans="10:49" ht="13.9" customHeight="1" x14ac:dyDescent="0.2">
      <c r="J391" s="190"/>
      <c r="K391" s="190"/>
      <c r="P391" s="190"/>
      <c r="Q391" s="226"/>
      <c r="AW391" s="190"/>
    </row>
    <row r="392" spans="10:49" ht="13.9" customHeight="1" x14ac:dyDescent="0.2">
      <c r="J392" s="190"/>
      <c r="K392" s="190"/>
      <c r="P392" s="190"/>
      <c r="Q392" s="293"/>
      <c r="AW392" s="190"/>
    </row>
    <row r="393" spans="10:49" ht="13.9" customHeight="1" x14ac:dyDescent="0.2">
      <c r="J393" s="190"/>
      <c r="K393" s="190"/>
      <c r="P393" s="190"/>
      <c r="Q393" s="293"/>
      <c r="AW393" s="190"/>
    </row>
    <row r="394" spans="10:49" ht="13.9" customHeight="1" x14ac:dyDescent="0.2">
      <c r="J394" s="190"/>
      <c r="K394" s="190"/>
      <c r="P394" s="190"/>
      <c r="Q394" s="293"/>
      <c r="AW394" s="190"/>
    </row>
    <row r="395" spans="10:49" ht="13.9" customHeight="1" x14ac:dyDescent="0.2">
      <c r="J395" s="190"/>
      <c r="K395" s="190"/>
      <c r="P395" s="190"/>
      <c r="Q395" s="293"/>
      <c r="AW395" s="190"/>
    </row>
    <row r="396" spans="10:49" ht="13.9" customHeight="1" x14ac:dyDescent="0.2">
      <c r="J396" s="190"/>
      <c r="K396" s="190"/>
      <c r="P396" s="190"/>
      <c r="Q396" s="293"/>
      <c r="AW396" s="190"/>
    </row>
    <row r="397" spans="10:49" ht="13.9" customHeight="1" x14ac:dyDescent="0.2">
      <c r="J397" s="190"/>
      <c r="K397" s="190"/>
      <c r="P397" s="190"/>
      <c r="Q397" s="293"/>
      <c r="AW397" s="190"/>
    </row>
    <row r="398" spans="10:49" ht="13.9" customHeight="1" x14ac:dyDescent="0.2">
      <c r="J398" s="190"/>
      <c r="K398" s="190"/>
      <c r="P398" s="190"/>
      <c r="Q398" s="293"/>
      <c r="AW398" s="190"/>
    </row>
    <row r="399" spans="10:49" ht="13.9" customHeight="1" x14ac:dyDescent="0.2">
      <c r="J399" s="190"/>
      <c r="K399" s="190"/>
      <c r="P399" s="190"/>
      <c r="Q399" s="293"/>
      <c r="AW399" s="190"/>
    </row>
    <row r="400" spans="10:49" ht="13.9" customHeight="1" x14ac:dyDescent="0.2">
      <c r="J400" s="190"/>
      <c r="K400" s="190"/>
      <c r="P400" s="190"/>
      <c r="Q400" s="293"/>
      <c r="AW400" s="190"/>
    </row>
    <row r="401" spans="10:49" ht="13.9" customHeight="1" x14ac:dyDescent="0.2">
      <c r="J401" s="190"/>
      <c r="K401" s="190"/>
      <c r="P401" s="190"/>
      <c r="Q401" s="293"/>
      <c r="AW401" s="190"/>
    </row>
    <row r="402" spans="10:49" ht="13.9" customHeight="1" x14ac:dyDescent="0.2">
      <c r="J402" s="190"/>
      <c r="K402" s="190"/>
      <c r="P402" s="190"/>
      <c r="Q402" s="293"/>
      <c r="AW402" s="190"/>
    </row>
    <row r="403" spans="10:49" ht="13.9" customHeight="1" x14ac:dyDescent="0.2">
      <c r="J403" s="190"/>
      <c r="K403" s="190"/>
      <c r="P403" s="190"/>
      <c r="Q403" s="293"/>
      <c r="AW403" s="190"/>
    </row>
    <row r="404" spans="10:49" ht="13.9" customHeight="1" x14ac:dyDescent="0.2">
      <c r="J404" s="190"/>
      <c r="K404" s="190"/>
      <c r="P404" s="190"/>
      <c r="Q404" s="293"/>
      <c r="AW404" s="190"/>
    </row>
    <row r="405" spans="10:49" ht="13.9" customHeight="1" x14ac:dyDescent="0.2">
      <c r="J405" s="190"/>
      <c r="K405" s="190"/>
      <c r="P405" s="190"/>
      <c r="Q405" s="293"/>
      <c r="AW405" s="190"/>
    </row>
    <row r="406" spans="10:49" ht="13.9" customHeight="1" x14ac:dyDescent="0.2">
      <c r="J406" s="190"/>
      <c r="K406" s="190"/>
      <c r="P406" s="190"/>
      <c r="Q406" s="293"/>
      <c r="AW406" s="190"/>
    </row>
    <row r="407" spans="10:49" ht="13.9" customHeight="1" x14ac:dyDescent="0.2">
      <c r="J407" s="190"/>
      <c r="K407" s="190"/>
      <c r="P407" s="190"/>
      <c r="Q407" s="293"/>
      <c r="AW407" s="190"/>
    </row>
    <row r="408" spans="10:49" ht="13.9" customHeight="1" x14ac:dyDescent="0.2">
      <c r="J408" s="190"/>
      <c r="K408" s="190"/>
      <c r="P408" s="190"/>
      <c r="Q408" s="293"/>
      <c r="AW408" s="190"/>
    </row>
    <row r="409" spans="10:49" ht="13.9" customHeight="1" x14ac:dyDescent="0.2">
      <c r="J409" s="190"/>
      <c r="K409" s="190"/>
      <c r="P409" s="190"/>
      <c r="Q409" s="293"/>
      <c r="AW409" s="190"/>
    </row>
    <row r="410" spans="10:49" ht="13.9" customHeight="1" x14ac:dyDescent="0.2">
      <c r="J410" s="190"/>
      <c r="K410" s="190"/>
      <c r="P410" s="190"/>
      <c r="Q410" s="293"/>
      <c r="AW410" s="190"/>
    </row>
    <row r="411" spans="10:49" ht="13.9" customHeight="1" x14ac:dyDescent="0.2">
      <c r="J411" s="190"/>
      <c r="K411" s="190"/>
      <c r="P411" s="190"/>
      <c r="Q411" s="293"/>
      <c r="AW411" s="190"/>
    </row>
    <row r="412" spans="10:49" ht="13.9" customHeight="1" x14ac:dyDescent="0.2">
      <c r="J412" s="190"/>
      <c r="K412" s="190"/>
      <c r="P412" s="190"/>
      <c r="Q412" s="293"/>
      <c r="AW412" s="190"/>
    </row>
    <row r="413" spans="10:49" ht="13.9" customHeight="1" x14ac:dyDescent="0.2">
      <c r="J413" s="190"/>
      <c r="K413" s="190"/>
      <c r="P413" s="190"/>
      <c r="Q413" s="293"/>
      <c r="AW413" s="190"/>
    </row>
    <row r="414" spans="10:49" ht="13.9" customHeight="1" x14ac:dyDescent="0.2">
      <c r="J414" s="190"/>
      <c r="K414" s="190"/>
      <c r="P414" s="190"/>
      <c r="Q414" s="293"/>
      <c r="AW414" s="190"/>
    </row>
    <row r="415" spans="10:49" ht="13.9" customHeight="1" x14ac:dyDescent="0.2">
      <c r="J415" s="190"/>
      <c r="K415" s="190"/>
      <c r="P415" s="190"/>
      <c r="Q415" s="293"/>
      <c r="AW415" s="190"/>
    </row>
    <row r="416" spans="10:49" ht="13.9" customHeight="1" x14ac:dyDescent="0.2">
      <c r="J416" s="190"/>
      <c r="K416" s="190"/>
      <c r="P416" s="190"/>
      <c r="Q416" s="293"/>
      <c r="AW416" s="190"/>
    </row>
    <row r="417" spans="10:49" ht="13.9" customHeight="1" x14ac:dyDescent="0.2">
      <c r="J417" s="190"/>
      <c r="K417" s="190"/>
      <c r="P417" s="190"/>
      <c r="Q417" s="293"/>
      <c r="AW417" s="190"/>
    </row>
    <row r="418" spans="10:49" ht="13.9" customHeight="1" x14ac:dyDescent="0.2">
      <c r="J418" s="190"/>
      <c r="K418" s="190"/>
      <c r="P418" s="190"/>
      <c r="Q418" s="293"/>
      <c r="AW418" s="190"/>
    </row>
    <row r="419" spans="10:49" ht="13.9" customHeight="1" x14ac:dyDescent="0.2">
      <c r="J419" s="190"/>
      <c r="K419" s="190"/>
      <c r="P419" s="190"/>
      <c r="Q419" s="293"/>
      <c r="AW419" s="190"/>
    </row>
    <row r="420" spans="10:49" ht="13.9" customHeight="1" x14ac:dyDescent="0.2">
      <c r="J420" s="190"/>
      <c r="K420" s="190"/>
      <c r="P420" s="190"/>
      <c r="Q420" s="293"/>
      <c r="AW420" s="190"/>
    </row>
    <row r="421" spans="10:49" ht="13.9" customHeight="1" x14ac:dyDescent="0.2">
      <c r="J421" s="190"/>
      <c r="K421" s="190"/>
      <c r="P421" s="190"/>
      <c r="Q421" s="293"/>
      <c r="AW421" s="190"/>
    </row>
    <row r="422" spans="10:49" ht="13.9" customHeight="1" x14ac:dyDescent="0.2">
      <c r="J422" s="190"/>
      <c r="K422" s="190"/>
      <c r="P422" s="190"/>
      <c r="Q422" s="293"/>
      <c r="AW422" s="190"/>
    </row>
    <row r="423" spans="10:49" ht="13.9" customHeight="1" x14ac:dyDescent="0.2">
      <c r="J423" s="190"/>
      <c r="K423" s="190"/>
      <c r="P423" s="190"/>
      <c r="Q423" s="293"/>
      <c r="AW423" s="190"/>
    </row>
    <row r="424" spans="10:49" ht="13.9" customHeight="1" x14ac:dyDescent="0.2">
      <c r="J424" s="190"/>
      <c r="K424" s="190"/>
      <c r="P424" s="190"/>
      <c r="Q424" s="293"/>
      <c r="AW424" s="190"/>
    </row>
    <row r="425" spans="10:49" ht="13.9" customHeight="1" x14ac:dyDescent="0.2">
      <c r="J425" s="190"/>
      <c r="K425" s="190"/>
      <c r="P425" s="190"/>
      <c r="Q425" s="293"/>
      <c r="AW425" s="190"/>
    </row>
    <row r="426" spans="10:49" ht="13.9" customHeight="1" x14ac:dyDescent="0.2">
      <c r="J426" s="190"/>
      <c r="K426" s="190"/>
      <c r="P426" s="190"/>
      <c r="Q426" s="293"/>
      <c r="AW426" s="190"/>
    </row>
    <row r="427" spans="10:49" ht="12.75" x14ac:dyDescent="0.2">
      <c r="J427" s="190"/>
      <c r="K427" s="190"/>
      <c r="P427" s="190"/>
      <c r="Q427" s="293"/>
    </row>
    <row r="428" spans="10:49" ht="12.75" x14ac:dyDescent="0.2">
      <c r="J428" s="190"/>
      <c r="K428" s="190"/>
      <c r="P428" s="190"/>
      <c r="Q428" s="293"/>
    </row>
    <row r="429" spans="10:49" ht="12.75" x14ac:dyDescent="0.2">
      <c r="J429" s="190"/>
      <c r="K429" s="190"/>
      <c r="P429" s="190"/>
      <c r="Q429" s="293"/>
    </row>
    <row r="430" spans="10:49" ht="12.75" x14ac:dyDescent="0.2">
      <c r="J430" s="190"/>
      <c r="K430" s="190"/>
      <c r="P430" s="190"/>
      <c r="Q430" s="293"/>
    </row>
    <row r="431" spans="10:49" ht="12.75" x14ac:dyDescent="0.2">
      <c r="J431" s="190"/>
      <c r="K431" s="190"/>
      <c r="P431" s="190"/>
      <c r="Q431" s="293"/>
    </row>
    <row r="432" spans="10:49" ht="12.75" x14ac:dyDescent="0.2">
      <c r="J432" s="190"/>
      <c r="K432" s="190"/>
      <c r="P432" s="190"/>
      <c r="Q432" s="293"/>
    </row>
    <row r="433" spans="10:49" ht="12.75" x14ac:dyDescent="0.2">
      <c r="J433" s="190"/>
      <c r="K433" s="190"/>
      <c r="P433" s="190"/>
      <c r="Q433" s="293"/>
    </row>
    <row r="434" spans="10:49" ht="12.75" x14ac:dyDescent="0.2">
      <c r="J434" s="190"/>
      <c r="K434" s="190"/>
      <c r="P434" s="190"/>
      <c r="Q434" s="293"/>
    </row>
    <row r="435" spans="10:49" ht="12.75" x14ac:dyDescent="0.2">
      <c r="J435" s="190"/>
      <c r="K435" s="190"/>
      <c r="P435" s="190"/>
      <c r="Q435" s="293"/>
      <c r="AV435" s="214"/>
      <c r="AW435" s="190"/>
    </row>
    <row r="436" spans="10:49" ht="12.75" x14ac:dyDescent="0.2">
      <c r="J436" s="190"/>
      <c r="K436" s="190"/>
      <c r="P436" s="190"/>
      <c r="Q436" s="293"/>
      <c r="AU436" s="214"/>
      <c r="AW436" s="190"/>
    </row>
    <row r="437" spans="10:49" x14ac:dyDescent="0.2">
      <c r="Q437" s="293"/>
    </row>
    <row r="438" spans="10:49" x14ac:dyDescent="0.2">
      <c r="Q438" s="293"/>
    </row>
    <row r="439" spans="10:49" x14ac:dyDescent="0.2">
      <c r="Q439" s="293"/>
    </row>
    <row r="440" spans="10:49" x14ac:dyDescent="0.2">
      <c r="Q440" s="293"/>
    </row>
    <row r="441" spans="10:49" x14ac:dyDescent="0.2">
      <c r="Q441" s="293"/>
    </row>
    <row r="442" spans="10:49" x14ac:dyDescent="0.2">
      <c r="Q442" s="293"/>
    </row>
    <row r="443" spans="10:49" x14ac:dyDescent="0.2">
      <c r="Q443" s="293"/>
    </row>
    <row r="444" spans="10:49" x14ac:dyDescent="0.2">
      <c r="Q444" s="293"/>
    </row>
    <row r="445" spans="10:49" x14ac:dyDescent="0.2">
      <c r="Q445" s="293"/>
    </row>
    <row r="446" spans="10:49" x14ac:dyDescent="0.2">
      <c r="Q446" s="293"/>
    </row>
    <row r="447" spans="10:49" x14ac:dyDescent="0.2">
      <c r="Q447" s="293"/>
    </row>
    <row r="448" spans="10:49" x14ac:dyDescent="0.2">
      <c r="Q448" s="293"/>
    </row>
    <row r="449" spans="17:17" s="190" customFormat="1" ht="12.75" x14ac:dyDescent="0.2">
      <c r="Q449" s="293"/>
    </row>
    <row r="450" spans="17:17" s="190" customFormat="1" ht="12.75" x14ac:dyDescent="0.2">
      <c r="Q450" s="293"/>
    </row>
    <row r="451" spans="17:17" s="190" customFormat="1" ht="12.75" x14ac:dyDescent="0.2">
      <c r="Q451" s="293"/>
    </row>
    <row r="452" spans="17:17" s="190" customFormat="1" ht="12.75" x14ac:dyDescent="0.2">
      <c r="Q452" s="293"/>
    </row>
    <row r="453" spans="17:17" s="190" customFormat="1" ht="12.75" x14ac:dyDescent="0.2">
      <c r="Q453" s="293"/>
    </row>
    <row r="454" spans="17:17" s="190" customFormat="1" ht="12.75" x14ac:dyDescent="0.2">
      <c r="Q454" s="293"/>
    </row>
    <row r="455" spans="17:17" s="190" customFormat="1" ht="12.75" x14ac:dyDescent="0.2">
      <c r="Q455" s="293"/>
    </row>
    <row r="456" spans="17:17" s="190" customFormat="1" ht="12.75" x14ac:dyDescent="0.2">
      <c r="Q456" s="293"/>
    </row>
    <row r="457" spans="17:17" s="190" customFormat="1" ht="12.75" x14ac:dyDescent="0.2">
      <c r="Q457" s="293"/>
    </row>
    <row r="458" spans="17:17" s="190" customFormat="1" ht="12.75" x14ac:dyDescent="0.2">
      <c r="Q458" s="293"/>
    </row>
    <row r="459" spans="17:17" s="190" customFormat="1" ht="12.75" x14ac:dyDescent="0.2">
      <c r="Q459" s="293"/>
    </row>
    <row r="460" spans="17:17" s="190" customFormat="1" ht="12.75" x14ac:dyDescent="0.2">
      <c r="Q460" s="293"/>
    </row>
    <row r="461" spans="17:17" s="190" customFormat="1" ht="12.75" x14ac:dyDescent="0.2">
      <c r="Q461" s="293"/>
    </row>
    <row r="462" spans="17:17" s="190" customFormat="1" ht="12.75" x14ac:dyDescent="0.2">
      <c r="Q462" s="293"/>
    </row>
    <row r="463" spans="17:17" s="190" customFormat="1" ht="12.75" x14ac:dyDescent="0.2">
      <c r="Q463" s="293"/>
    </row>
    <row r="464" spans="17:17" s="190" customFormat="1" ht="12.75" x14ac:dyDescent="0.2">
      <c r="Q464" s="293"/>
    </row>
    <row r="465" spans="17:17" s="190" customFormat="1" ht="12.75" x14ac:dyDescent="0.2">
      <c r="Q465" s="293"/>
    </row>
    <row r="466" spans="17:17" s="190" customFormat="1" ht="12.75" x14ac:dyDescent="0.2">
      <c r="Q466" s="293"/>
    </row>
    <row r="467" spans="17:17" s="190" customFormat="1" ht="12.75" x14ac:dyDescent="0.2">
      <c r="Q467" s="293"/>
    </row>
    <row r="468" spans="17:17" s="190" customFormat="1" ht="12.75" x14ac:dyDescent="0.2">
      <c r="Q468" s="293"/>
    </row>
    <row r="469" spans="17:17" s="190" customFormat="1" ht="12.75" x14ac:dyDescent="0.2">
      <c r="Q469" s="293"/>
    </row>
    <row r="470" spans="17:17" s="190" customFormat="1" ht="12.75" x14ac:dyDescent="0.2">
      <c r="Q470" s="293"/>
    </row>
    <row r="471" spans="17:17" s="190" customFormat="1" ht="12.75" x14ac:dyDescent="0.2">
      <c r="Q471" s="293"/>
    </row>
    <row r="472" spans="17:17" s="190" customFormat="1" ht="12.75" x14ac:dyDescent="0.2">
      <c r="Q472" s="293"/>
    </row>
    <row r="473" spans="17:17" s="190" customFormat="1" ht="12.75" x14ac:dyDescent="0.2">
      <c r="Q473" s="293"/>
    </row>
    <row r="474" spans="17:17" s="190" customFormat="1" ht="12.75" x14ac:dyDescent="0.2">
      <c r="Q474" s="293"/>
    </row>
    <row r="475" spans="17:17" s="190" customFormat="1" ht="12.75" x14ac:dyDescent="0.2">
      <c r="Q475" s="293"/>
    </row>
    <row r="476" spans="17:17" s="190" customFormat="1" ht="12.75" x14ac:dyDescent="0.2">
      <c r="Q476" s="293"/>
    </row>
    <row r="477" spans="17:17" s="190" customFormat="1" ht="12.75" x14ac:dyDescent="0.2">
      <c r="Q477" s="293"/>
    </row>
    <row r="478" spans="17:17" s="190" customFormat="1" ht="12.75" x14ac:dyDescent="0.2">
      <c r="Q478" s="293"/>
    </row>
    <row r="479" spans="17:17" s="190" customFormat="1" ht="12.75" x14ac:dyDescent="0.2">
      <c r="Q479" s="293"/>
    </row>
    <row r="480" spans="17:17" s="190" customFormat="1" ht="12.75" x14ac:dyDescent="0.2">
      <c r="Q480" s="293"/>
    </row>
    <row r="481" spans="17:17" s="190" customFormat="1" ht="12.75" x14ac:dyDescent="0.2">
      <c r="Q481" s="293"/>
    </row>
    <row r="482" spans="17:17" s="190" customFormat="1" ht="12.75" x14ac:dyDescent="0.2">
      <c r="Q482" s="293"/>
    </row>
    <row r="483" spans="17:17" s="190" customFormat="1" ht="12.75" x14ac:dyDescent="0.2">
      <c r="Q483" s="293"/>
    </row>
    <row r="484" spans="17:17" s="190" customFormat="1" ht="12.75" x14ac:dyDescent="0.2">
      <c r="Q484" s="293"/>
    </row>
    <row r="485" spans="17:17" s="190" customFormat="1" ht="12.75" x14ac:dyDescent="0.2">
      <c r="Q485" s="293"/>
    </row>
    <row r="486" spans="17:17" s="190" customFormat="1" ht="12.75" x14ac:dyDescent="0.2">
      <c r="Q486" s="293"/>
    </row>
    <row r="487" spans="17:17" s="190" customFormat="1" ht="12.75" x14ac:dyDescent="0.2">
      <c r="Q487" s="293"/>
    </row>
    <row r="488" spans="17:17" s="190" customFormat="1" ht="12.75" x14ac:dyDescent="0.2">
      <c r="Q488" s="294"/>
    </row>
    <row r="489" spans="17:17" s="190" customFormat="1" ht="12.75" x14ac:dyDescent="0.2">
      <c r="Q489" s="294"/>
    </row>
    <row r="490" spans="17:17" s="190" customFormat="1" ht="12.75" x14ac:dyDescent="0.2">
      <c r="Q490" s="294"/>
    </row>
    <row r="491" spans="17:17" s="190" customFormat="1" ht="12.75" x14ac:dyDescent="0.2">
      <c r="Q491" s="294"/>
    </row>
    <row r="492" spans="17:17" s="190" customFormat="1" ht="12.75" x14ac:dyDescent="0.2">
      <c r="Q492" s="294"/>
    </row>
    <row r="493" spans="17:17" s="190" customFormat="1" ht="12.75" x14ac:dyDescent="0.2">
      <c r="Q493" s="294"/>
    </row>
    <row r="494" spans="17:17" s="190" customFormat="1" ht="12.75" x14ac:dyDescent="0.2">
      <c r="Q494" s="294"/>
    </row>
    <row r="495" spans="17:17" s="190" customFormat="1" ht="12.75" x14ac:dyDescent="0.2">
      <c r="Q495" s="294"/>
    </row>
    <row r="496" spans="17:17" s="190" customFormat="1" ht="12.75" x14ac:dyDescent="0.2">
      <c r="Q496" s="294"/>
    </row>
    <row r="497" spans="17:17" s="190" customFormat="1" ht="12.75" x14ac:dyDescent="0.2">
      <c r="Q497" s="294"/>
    </row>
    <row r="498" spans="17:17" s="190" customFormat="1" ht="12.75" x14ac:dyDescent="0.2">
      <c r="Q498" s="294"/>
    </row>
    <row r="499" spans="17:17" s="190" customFormat="1" ht="12.75" x14ac:dyDescent="0.2">
      <c r="Q499" s="294"/>
    </row>
    <row r="500" spans="17:17" s="190" customFormat="1" ht="12.75" x14ac:dyDescent="0.2">
      <c r="Q500" s="294"/>
    </row>
    <row r="501" spans="17:17" s="190" customFormat="1" ht="12.75" x14ac:dyDescent="0.2">
      <c r="Q501" s="294"/>
    </row>
    <row r="502" spans="17:17" s="190" customFormat="1" ht="12.75" x14ac:dyDescent="0.2">
      <c r="Q502" s="294"/>
    </row>
    <row r="503" spans="17:17" s="190" customFormat="1" ht="12.75" x14ac:dyDescent="0.2">
      <c r="Q503" s="294"/>
    </row>
    <row r="504" spans="17:17" s="190" customFormat="1" ht="12.75" x14ac:dyDescent="0.2">
      <c r="Q504" s="294"/>
    </row>
    <row r="505" spans="17:17" s="190" customFormat="1" ht="12.75" x14ac:dyDescent="0.2">
      <c r="Q505" s="294"/>
    </row>
    <row r="506" spans="17:17" s="190" customFormat="1" ht="12.75" x14ac:dyDescent="0.2">
      <c r="Q506" s="294"/>
    </row>
    <row r="507" spans="17:17" s="190" customFormat="1" ht="12.75" x14ac:dyDescent="0.2">
      <c r="Q507" s="294"/>
    </row>
    <row r="508" spans="17:17" s="190" customFormat="1" ht="12.75" x14ac:dyDescent="0.2">
      <c r="Q508" s="294"/>
    </row>
    <row r="509" spans="17:17" s="190" customFormat="1" ht="12.75" x14ac:dyDescent="0.2">
      <c r="Q509" s="294"/>
    </row>
    <row r="510" spans="17:17" s="190" customFormat="1" ht="12.75" x14ac:dyDescent="0.2">
      <c r="Q510" s="294"/>
    </row>
    <row r="511" spans="17:17" s="190" customFormat="1" ht="12.75" x14ac:dyDescent="0.2">
      <c r="Q511" s="294"/>
    </row>
    <row r="512" spans="17:17" s="190" customFormat="1" ht="12.75" x14ac:dyDescent="0.2">
      <c r="Q512" s="294"/>
    </row>
    <row r="513" spans="17:17" s="190" customFormat="1" ht="12.75" x14ac:dyDescent="0.2">
      <c r="Q513" s="294"/>
    </row>
    <row r="514" spans="17:17" s="190" customFormat="1" ht="12.75" x14ac:dyDescent="0.2">
      <c r="Q514" s="294"/>
    </row>
    <row r="515" spans="17:17" s="190" customFormat="1" ht="12.75" x14ac:dyDescent="0.2">
      <c r="Q515" s="294"/>
    </row>
    <row r="516" spans="17:17" s="190" customFormat="1" ht="12.75" x14ac:dyDescent="0.2">
      <c r="Q516" s="294"/>
    </row>
    <row r="517" spans="17:17" s="190" customFormat="1" ht="12.75" x14ac:dyDescent="0.2">
      <c r="Q517" s="294"/>
    </row>
    <row r="518" spans="17:17" s="190" customFormat="1" ht="12.75" x14ac:dyDescent="0.2">
      <c r="Q518" s="294"/>
    </row>
    <row r="519" spans="17:17" s="190" customFormat="1" ht="12.75" x14ac:dyDescent="0.2">
      <c r="Q519" s="294"/>
    </row>
    <row r="520" spans="17:17" s="190" customFormat="1" ht="12.75" x14ac:dyDescent="0.2">
      <c r="Q520" s="294"/>
    </row>
    <row r="521" spans="17:17" s="190" customFormat="1" ht="12.75" x14ac:dyDescent="0.2">
      <c r="Q521" s="294"/>
    </row>
    <row r="522" spans="17:17" s="190" customFormat="1" ht="12.75" x14ac:dyDescent="0.2">
      <c r="Q522" s="294"/>
    </row>
    <row r="523" spans="17:17" s="190" customFormat="1" ht="12.75" x14ac:dyDescent="0.2">
      <c r="Q523" s="294"/>
    </row>
    <row r="524" spans="17:17" s="190" customFormat="1" ht="12.75" x14ac:dyDescent="0.2">
      <c r="Q524" s="294"/>
    </row>
    <row r="525" spans="17:17" s="190" customFormat="1" ht="12.75" x14ac:dyDescent="0.2">
      <c r="Q525" s="294"/>
    </row>
    <row r="526" spans="17:17" s="190" customFormat="1" ht="12.75" x14ac:dyDescent="0.2">
      <c r="Q526" s="294"/>
    </row>
    <row r="527" spans="17:17" s="190" customFormat="1" ht="12.75" x14ac:dyDescent="0.2">
      <c r="Q527" s="294"/>
    </row>
    <row r="528" spans="17:17" s="190" customFormat="1" ht="12.75" x14ac:dyDescent="0.2">
      <c r="Q528" s="294"/>
    </row>
    <row r="529" spans="17:17" s="190" customFormat="1" ht="12.75" x14ac:dyDescent="0.2">
      <c r="Q529" s="294"/>
    </row>
    <row r="530" spans="17:17" s="190" customFormat="1" ht="12.75" x14ac:dyDescent="0.2">
      <c r="Q530" s="294"/>
    </row>
    <row r="531" spans="17:17" s="190" customFormat="1" ht="12.75" x14ac:dyDescent="0.2">
      <c r="Q531" s="294"/>
    </row>
    <row r="532" spans="17:17" s="190" customFormat="1" ht="12.75" x14ac:dyDescent="0.2">
      <c r="Q532" s="294"/>
    </row>
    <row r="533" spans="17:17" s="190" customFormat="1" ht="12.75" x14ac:dyDescent="0.2">
      <c r="Q533" s="294"/>
    </row>
    <row r="534" spans="17:17" s="190" customFormat="1" ht="12.75" x14ac:dyDescent="0.2">
      <c r="Q534" s="294"/>
    </row>
    <row r="535" spans="17:17" s="190" customFormat="1" ht="12.75" x14ac:dyDescent="0.2">
      <c r="Q535" s="294"/>
    </row>
    <row r="536" spans="17:17" s="190" customFormat="1" ht="12.75" x14ac:dyDescent="0.2">
      <c r="Q536" s="294"/>
    </row>
    <row r="537" spans="17:17" s="190" customFormat="1" ht="12.75" x14ac:dyDescent="0.2">
      <c r="Q537" s="294"/>
    </row>
    <row r="538" spans="17:17" s="190" customFormat="1" ht="12.75" x14ac:dyDescent="0.2">
      <c r="Q538" s="294"/>
    </row>
    <row r="539" spans="17:17" s="190" customFormat="1" ht="12.75" x14ac:dyDescent="0.2">
      <c r="Q539" s="294"/>
    </row>
    <row r="540" spans="17:17" s="190" customFormat="1" ht="12.75" x14ac:dyDescent="0.2">
      <c r="Q540" s="294"/>
    </row>
    <row r="541" spans="17:17" s="190" customFormat="1" ht="12.75" x14ac:dyDescent="0.2">
      <c r="Q541" s="294"/>
    </row>
    <row r="542" spans="17:17" s="190" customFormat="1" ht="12.75" x14ac:dyDescent="0.2">
      <c r="Q542" s="294"/>
    </row>
    <row r="543" spans="17:17" s="190" customFormat="1" ht="12.75" x14ac:dyDescent="0.2">
      <c r="Q543" s="294"/>
    </row>
    <row r="544" spans="17:17" s="190" customFormat="1" ht="12.75" x14ac:dyDescent="0.2">
      <c r="Q544" s="294"/>
    </row>
    <row r="545" spans="17:17" s="190" customFormat="1" ht="12.75" x14ac:dyDescent="0.2">
      <c r="Q545" s="294"/>
    </row>
    <row r="546" spans="17:17" s="190" customFormat="1" ht="12.75" x14ac:dyDescent="0.2">
      <c r="Q546" s="294"/>
    </row>
    <row r="547" spans="17:17" s="190" customFormat="1" ht="12.75" x14ac:dyDescent="0.2">
      <c r="Q547" s="294"/>
    </row>
    <row r="548" spans="17:17" s="190" customFormat="1" ht="12.75" x14ac:dyDescent="0.2">
      <c r="Q548" s="294"/>
    </row>
    <row r="549" spans="17:17" s="190" customFormat="1" ht="12.75" x14ac:dyDescent="0.2">
      <c r="Q549" s="294"/>
    </row>
    <row r="550" spans="17:17" s="190" customFormat="1" ht="12.75" x14ac:dyDescent="0.2">
      <c r="Q550" s="294"/>
    </row>
    <row r="551" spans="17:17" s="190" customFormat="1" ht="12.75" x14ac:dyDescent="0.2">
      <c r="Q551" s="294"/>
    </row>
    <row r="552" spans="17:17" s="190" customFormat="1" ht="12.75" x14ac:dyDescent="0.2">
      <c r="Q552" s="294"/>
    </row>
    <row r="553" spans="17:17" s="190" customFormat="1" ht="12.75" x14ac:dyDescent="0.2">
      <c r="Q553" s="294"/>
    </row>
    <row r="554" spans="17:17" s="190" customFormat="1" ht="12.75" x14ac:dyDescent="0.2">
      <c r="Q554" s="294"/>
    </row>
    <row r="555" spans="17:17" s="190" customFormat="1" ht="12.75" x14ac:dyDescent="0.2">
      <c r="Q555" s="294"/>
    </row>
    <row r="556" spans="17:17" s="190" customFormat="1" ht="12.75" x14ac:dyDescent="0.2">
      <c r="Q556" s="294"/>
    </row>
    <row r="557" spans="17:17" s="190" customFormat="1" ht="12.75" x14ac:dyDescent="0.2">
      <c r="Q557" s="294"/>
    </row>
    <row r="558" spans="17:17" s="190" customFormat="1" ht="12.75" x14ac:dyDescent="0.2">
      <c r="Q558" s="294"/>
    </row>
    <row r="559" spans="17:17" s="190" customFormat="1" ht="12.75" x14ac:dyDescent="0.2">
      <c r="Q559" s="294"/>
    </row>
    <row r="560" spans="17:17" s="190" customFormat="1" ht="12.75" x14ac:dyDescent="0.2">
      <c r="Q560" s="294"/>
    </row>
    <row r="561" spans="17:17" s="190" customFormat="1" ht="12.75" x14ac:dyDescent="0.2">
      <c r="Q561" s="294"/>
    </row>
    <row r="562" spans="17:17" s="190" customFormat="1" ht="12.75" x14ac:dyDescent="0.2">
      <c r="Q562" s="294"/>
    </row>
    <row r="563" spans="17:17" s="190" customFormat="1" ht="12.75" x14ac:dyDescent="0.2">
      <c r="Q563" s="294"/>
    </row>
    <row r="564" spans="17:17" s="190" customFormat="1" ht="12.75" x14ac:dyDescent="0.2">
      <c r="Q564" s="294"/>
    </row>
    <row r="565" spans="17:17" s="190" customFormat="1" ht="12.75" x14ac:dyDescent="0.2">
      <c r="Q565" s="294"/>
    </row>
    <row r="566" spans="17:17" s="190" customFormat="1" ht="12.75" x14ac:dyDescent="0.2">
      <c r="Q566" s="294"/>
    </row>
    <row r="567" spans="17:17" s="190" customFormat="1" ht="12.75" x14ac:dyDescent="0.2">
      <c r="Q567" s="294"/>
    </row>
    <row r="568" spans="17:17" s="190" customFormat="1" ht="12.75" x14ac:dyDescent="0.2">
      <c r="Q568" s="294"/>
    </row>
    <row r="569" spans="17:17" s="190" customFormat="1" ht="12.75" x14ac:dyDescent="0.2">
      <c r="Q569" s="294"/>
    </row>
    <row r="570" spans="17:17" s="190" customFormat="1" ht="12.75" x14ac:dyDescent="0.2">
      <c r="Q570" s="294"/>
    </row>
    <row r="571" spans="17:17" s="190" customFormat="1" ht="12.75" x14ac:dyDescent="0.2">
      <c r="Q571" s="294"/>
    </row>
    <row r="572" spans="17:17" s="190" customFormat="1" ht="12.75" x14ac:dyDescent="0.2">
      <c r="Q572" s="294"/>
    </row>
    <row r="573" spans="17:17" s="190" customFormat="1" ht="12.75" x14ac:dyDescent="0.2">
      <c r="Q573" s="294"/>
    </row>
    <row r="574" spans="17:17" s="190" customFormat="1" ht="12.75" x14ac:dyDescent="0.2">
      <c r="Q574" s="294"/>
    </row>
    <row r="575" spans="17:17" s="190" customFormat="1" ht="12.75" x14ac:dyDescent="0.2">
      <c r="Q575" s="294"/>
    </row>
    <row r="576" spans="17:17" s="190" customFormat="1" ht="12.75" x14ac:dyDescent="0.2">
      <c r="Q576" s="294"/>
    </row>
    <row r="577" spans="17:17" s="190" customFormat="1" ht="12.75" x14ac:dyDescent="0.2">
      <c r="Q577" s="294"/>
    </row>
    <row r="578" spans="17:17" s="190" customFormat="1" ht="12.75" x14ac:dyDescent="0.2">
      <c r="Q578" s="294"/>
    </row>
    <row r="579" spans="17:17" s="190" customFormat="1" ht="12.75" x14ac:dyDescent="0.2">
      <c r="Q579" s="294"/>
    </row>
    <row r="580" spans="17:17" s="190" customFormat="1" ht="12.75" x14ac:dyDescent="0.2">
      <c r="Q580" s="294"/>
    </row>
    <row r="581" spans="17:17" s="190" customFormat="1" ht="12.75" x14ac:dyDescent="0.2">
      <c r="Q581" s="294"/>
    </row>
    <row r="582" spans="17:17" s="190" customFormat="1" ht="12.75" x14ac:dyDescent="0.2">
      <c r="Q582" s="294"/>
    </row>
    <row r="583" spans="17:17" s="190" customFormat="1" ht="12.75" x14ac:dyDescent="0.2">
      <c r="Q583" s="294"/>
    </row>
    <row r="584" spans="17:17" s="190" customFormat="1" ht="12.75" x14ac:dyDescent="0.2">
      <c r="Q584" s="294"/>
    </row>
    <row r="585" spans="17:17" s="190" customFormat="1" ht="12.75" x14ac:dyDescent="0.2">
      <c r="Q585" s="294"/>
    </row>
    <row r="586" spans="17:17" s="190" customFormat="1" ht="12.75" x14ac:dyDescent="0.2">
      <c r="Q586" s="294"/>
    </row>
    <row r="587" spans="17:17" s="190" customFormat="1" ht="12.75" x14ac:dyDescent="0.2">
      <c r="Q587" s="294"/>
    </row>
    <row r="588" spans="17:17" s="190" customFormat="1" ht="12.75" x14ac:dyDescent="0.2">
      <c r="Q588" s="294"/>
    </row>
    <row r="589" spans="17:17" s="190" customFormat="1" ht="12.75" x14ac:dyDescent="0.2">
      <c r="Q589" s="294"/>
    </row>
    <row r="590" spans="17:17" s="190" customFormat="1" ht="12.75" x14ac:dyDescent="0.2">
      <c r="Q590" s="294"/>
    </row>
    <row r="591" spans="17:17" s="190" customFormat="1" ht="12.75" x14ac:dyDescent="0.2">
      <c r="Q591" s="294"/>
    </row>
    <row r="592" spans="17:17" s="190" customFormat="1" ht="12.75" x14ac:dyDescent="0.2">
      <c r="Q592" s="294"/>
    </row>
    <row r="593" spans="17:17" s="190" customFormat="1" ht="12.75" x14ac:dyDescent="0.2">
      <c r="Q593" s="294"/>
    </row>
    <row r="594" spans="17:17" s="190" customFormat="1" ht="12.75" x14ac:dyDescent="0.2">
      <c r="Q594" s="294"/>
    </row>
    <row r="595" spans="17:17" s="190" customFormat="1" ht="12.75" x14ac:dyDescent="0.2">
      <c r="Q595" s="294"/>
    </row>
    <row r="596" spans="17:17" s="190" customFormat="1" ht="12.75" x14ac:dyDescent="0.2">
      <c r="Q596" s="294"/>
    </row>
    <row r="597" spans="17:17" s="190" customFormat="1" ht="12.75" x14ac:dyDescent="0.2">
      <c r="Q597" s="294"/>
    </row>
    <row r="598" spans="17:17" s="190" customFormat="1" ht="12.75" x14ac:dyDescent="0.2">
      <c r="Q598" s="294"/>
    </row>
    <row r="599" spans="17:17" s="190" customFormat="1" ht="12.75" x14ac:dyDescent="0.2">
      <c r="Q599" s="294"/>
    </row>
    <row r="600" spans="17:17" s="190" customFormat="1" ht="12.75" x14ac:dyDescent="0.2">
      <c r="Q600" s="294"/>
    </row>
    <row r="601" spans="17:17" s="190" customFormat="1" ht="12.75" x14ac:dyDescent="0.2">
      <c r="Q601" s="294"/>
    </row>
    <row r="602" spans="17:17" s="190" customFormat="1" ht="12.75" x14ac:dyDescent="0.2">
      <c r="Q602" s="294"/>
    </row>
    <row r="603" spans="17:17" s="190" customFormat="1" ht="12.75" x14ac:dyDescent="0.2">
      <c r="Q603" s="294"/>
    </row>
    <row r="604" spans="17:17" s="190" customFormat="1" ht="12.75" x14ac:dyDescent="0.2">
      <c r="Q604" s="294"/>
    </row>
    <row r="605" spans="17:17" s="190" customFormat="1" ht="12.75" x14ac:dyDescent="0.2">
      <c r="Q605" s="294"/>
    </row>
    <row r="606" spans="17:17" s="190" customFormat="1" ht="12.75" x14ac:dyDescent="0.2">
      <c r="Q606" s="294"/>
    </row>
    <row r="607" spans="17:17" s="190" customFormat="1" ht="12.75" x14ac:dyDescent="0.2">
      <c r="Q607" s="294"/>
    </row>
    <row r="608" spans="17:17" s="190" customFormat="1" ht="12.75" x14ac:dyDescent="0.2">
      <c r="Q608" s="294"/>
    </row>
    <row r="609" spans="17:17" s="190" customFormat="1" ht="12.75" x14ac:dyDescent="0.2">
      <c r="Q609" s="294"/>
    </row>
    <row r="610" spans="17:17" s="190" customFormat="1" ht="12.75" x14ac:dyDescent="0.2">
      <c r="Q610" s="294"/>
    </row>
    <row r="611" spans="17:17" s="190" customFormat="1" ht="12.75" x14ac:dyDescent="0.2">
      <c r="Q611" s="294"/>
    </row>
    <row r="612" spans="17:17" s="190" customFormat="1" ht="12.75" x14ac:dyDescent="0.2">
      <c r="Q612" s="294"/>
    </row>
    <row r="613" spans="17:17" s="190" customFormat="1" ht="12.75" x14ac:dyDescent="0.2">
      <c r="Q613" s="294"/>
    </row>
    <row r="614" spans="17:17" s="190" customFormat="1" ht="12.75" x14ac:dyDescent="0.2">
      <c r="Q614" s="294"/>
    </row>
    <row r="615" spans="17:17" s="190" customFormat="1" ht="12.75" x14ac:dyDescent="0.2">
      <c r="Q615" s="294"/>
    </row>
    <row r="616" spans="17:17" s="190" customFormat="1" ht="12.75" x14ac:dyDescent="0.2">
      <c r="Q616" s="294"/>
    </row>
    <row r="617" spans="17:17" s="190" customFormat="1" ht="12.75" x14ac:dyDescent="0.2">
      <c r="Q617" s="294"/>
    </row>
    <row r="618" spans="17:17" s="190" customFormat="1" ht="12.75" x14ac:dyDescent="0.2">
      <c r="Q618" s="294"/>
    </row>
    <row r="619" spans="17:17" s="190" customFormat="1" ht="12.75" x14ac:dyDescent="0.2">
      <c r="Q619" s="294"/>
    </row>
    <row r="620" spans="17:17" s="190" customFormat="1" ht="12.75" x14ac:dyDescent="0.2">
      <c r="Q620" s="294"/>
    </row>
    <row r="621" spans="17:17" s="190" customFormat="1" ht="12.75" x14ac:dyDescent="0.2">
      <c r="Q621" s="294"/>
    </row>
    <row r="622" spans="17:17" s="190" customFormat="1" ht="12.75" x14ac:dyDescent="0.2">
      <c r="Q622" s="294"/>
    </row>
    <row r="623" spans="17:17" s="190" customFormat="1" ht="12.75" x14ac:dyDescent="0.2">
      <c r="Q623" s="294"/>
    </row>
    <row r="624" spans="17:17" s="190" customFormat="1" ht="12.75" x14ac:dyDescent="0.2">
      <c r="Q624" s="294"/>
    </row>
    <row r="625" spans="17:17" s="190" customFormat="1" ht="12.75" x14ac:dyDescent="0.2">
      <c r="Q625" s="294"/>
    </row>
    <row r="626" spans="17:17" s="190" customFormat="1" ht="12.75" x14ac:dyDescent="0.2">
      <c r="Q626" s="294"/>
    </row>
    <row r="627" spans="17:17" s="190" customFormat="1" ht="12.75" x14ac:dyDescent="0.2">
      <c r="Q627" s="294"/>
    </row>
    <row r="628" spans="17:17" s="190" customFormat="1" ht="12.75" x14ac:dyDescent="0.2">
      <c r="Q628" s="294"/>
    </row>
    <row r="629" spans="17:17" s="190" customFormat="1" ht="12.75" x14ac:dyDescent="0.2">
      <c r="Q629" s="294"/>
    </row>
    <row r="630" spans="17:17" s="190" customFormat="1" ht="12.75" x14ac:dyDescent="0.2">
      <c r="Q630" s="294"/>
    </row>
    <row r="631" spans="17:17" s="190" customFormat="1" ht="12.75" x14ac:dyDescent="0.2">
      <c r="Q631" s="294"/>
    </row>
    <row r="632" spans="17:17" s="190" customFormat="1" ht="12.75" x14ac:dyDescent="0.2">
      <c r="Q632" s="294"/>
    </row>
    <row r="633" spans="17:17" s="190" customFormat="1" ht="12.75" x14ac:dyDescent="0.2">
      <c r="Q633" s="294"/>
    </row>
    <row r="634" spans="17:17" s="190" customFormat="1" ht="12.75" x14ac:dyDescent="0.2">
      <c r="Q634" s="294"/>
    </row>
    <row r="635" spans="17:17" s="190" customFormat="1" ht="12.75" x14ac:dyDescent="0.2">
      <c r="Q635" s="294"/>
    </row>
    <row r="636" spans="17:17" s="190" customFormat="1" ht="12.75" x14ac:dyDescent="0.2">
      <c r="Q636" s="294"/>
    </row>
    <row r="637" spans="17:17" s="190" customFormat="1" ht="12.75" x14ac:dyDescent="0.2">
      <c r="Q637" s="294"/>
    </row>
    <row r="638" spans="17:17" s="190" customFormat="1" ht="12.75" x14ac:dyDescent="0.2">
      <c r="Q638" s="294"/>
    </row>
    <row r="639" spans="17:17" s="190" customFormat="1" ht="12.75" x14ac:dyDescent="0.2">
      <c r="Q639" s="294"/>
    </row>
    <row r="640" spans="17:17" s="190" customFormat="1" ht="12.75" x14ac:dyDescent="0.2">
      <c r="Q640" s="294"/>
    </row>
    <row r="641" spans="17:17" s="190" customFormat="1" ht="12.75" x14ac:dyDescent="0.2">
      <c r="Q641" s="294"/>
    </row>
    <row r="642" spans="17:17" s="190" customFormat="1" ht="12.75" x14ac:dyDescent="0.2">
      <c r="Q642" s="294"/>
    </row>
    <row r="643" spans="17:17" s="190" customFormat="1" ht="12.75" x14ac:dyDescent="0.2">
      <c r="Q643" s="294"/>
    </row>
    <row r="644" spans="17:17" s="190" customFormat="1" ht="12.75" x14ac:dyDescent="0.2">
      <c r="Q644" s="294"/>
    </row>
    <row r="645" spans="17:17" s="190" customFormat="1" ht="12.75" x14ac:dyDescent="0.2">
      <c r="Q645" s="294"/>
    </row>
    <row r="646" spans="17:17" s="190" customFormat="1" ht="12.75" x14ac:dyDescent="0.2">
      <c r="Q646" s="294"/>
    </row>
    <row r="647" spans="17:17" s="190" customFormat="1" ht="12.75" x14ac:dyDescent="0.2">
      <c r="Q647" s="294"/>
    </row>
    <row r="648" spans="17:17" s="190" customFormat="1" ht="12.75" x14ac:dyDescent="0.2">
      <c r="Q648" s="294"/>
    </row>
    <row r="649" spans="17:17" s="190" customFormat="1" ht="12.75" x14ac:dyDescent="0.2">
      <c r="Q649" s="294"/>
    </row>
    <row r="650" spans="17:17" s="190" customFormat="1" ht="12.75" x14ac:dyDescent="0.2">
      <c r="Q650" s="294"/>
    </row>
    <row r="651" spans="17:17" s="190" customFormat="1" ht="12.75" x14ac:dyDescent="0.2">
      <c r="Q651" s="294"/>
    </row>
    <row r="652" spans="17:17" s="190" customFormat="1" ht="12.75" x14ac:dyDescent="0.2">
      <c r="Q652" s="294"/>
    </row>
    <row r="653" spans="17:17" s="190" customFormat="1" ht="12.75" x14ac:dyDescent="0.2">
      <c r="Q653" s="294"/>
    </row>
    <row r="654" spans="17:17" s="190" customFormat="1" ht="12.75" x14ac:dyDescent="0.2">
      <c r="Q654" s="294"/>
    </row>
    <row r="655" spans="17:17" s="190" customFormat="1" ht="12.75" x14ac:dyDescent="0.2">
      <c r="Q655" s="294"/>
    </row>
    <row r="656" spans="17:17" s="190" customFormat="1" ht="12.75" x14ac:dyDescent="0.2">
      <c r="Q656" s="294"/>
    </row>
    <row r="657" spans="17:17" s="190" customFormat="1" ht="12.75" x14ac:dyDescent="0.2">
      <c r="Q657" s="294"/>
    </row>
    <row r="658" spans="17:17" s="190" customFormat="1" ht="12.75" x14ac:dyDescent="0.2">
      <c r="Q658" s="294"/>
    </row>
    <row r="659" spans="17:17" s="190" customFormat="1" ht="12.75" x14ac:dyDescent="0.2">
      <c r="Q659" s="294"/>
    </row>
    <row r="660" spans="17:17" s="190" customFormat="1" ht="12.75" x14ac:dyDescent="0.2">
      <c r="Q660" s="294"/>
    </row>
    <row r="661" spans="17:17" s="190" customFormat="1" ht="12.75" x14ac:dyDescent="0.2">
      <c r="Q661" s="294"/>
    </row>
    <row r="662" spans="17:17" s="190" customFormat="1" ht="12.75" x14ac:dyDescent="0.2">
      <c r="Q662" s="294"/>
    </row>
    <row r="663" spans="17:17" s="190" customFormat="1" ht="12.75" x14ac:dyDescent="0.2">
      <c r="Q663" s="294"/>
    </row>
    <row r="664" spans="17:17" s="190" customFormat="1" ht="12.75" x14ac:dyDescent="0.2">
      <c r="Q664" s="294"/>
    </row>
    <row r="665" spans="17:17" s="190" customFormat="1" ht="12.75" x14ac:dyDescent="0.2">
      <c r="Q665" s="294"/>
    </row>
    <row r="666" spans="17:17" s="190" customFormat="1" ht="12.75" x14ac:dyDescent="0.2">
      <c r="Q666" s="294"/>
    </row>
    <row r="667" spans="17:17" s="190" customFormat="1" ht="12.75" x14ac:dyDescent="0.2">
      <c r="Q667" s="294"/>
    </row>
    <row r="668" spans="17:17" s="190" customFormat="1" ht="12.75" x14ac:dyDescent="0.2">
      <c r="Q668" s="294"/>
    </row>
    <row r="669" spans="17:17" s="190" customFormat="1" ht="12.75" x14ac:dyDescent="0.2">
      <c r="Q669" s="294"/>
    </row>
    <row r="670" spans="17:17" s="190" customFormat="1" ht="12.75" x14ac:dyDescent="0.2">
      <c r="Q670" s="294"/>
    </row>
    <row r="671" spans="17:17" s="190" customFormat="1" ht="12.75" x14ac:dyDescent="0.2">
      <c r="Q671" s="294"/>
    </row>
    <row r="672" spans="17:17" s="190" customFormat="1" ht="12.75" x14ac:dyDescent="0.2">
      <c r="Q672" s="294"/>
    </row>
    <row r="673" spans="17:17" s="190" customFormat="1" ht="12.75" x14ac:dyDescent="0.2">
      <c r="Q673" s="294"/>
    </row>
    <row r="674" spans="17:17" s="190" customFormat="1" ht="12.75" x14ac:dyDescent="0.2">
      <c r="Q674" s="294"/>
    </row>
    <row r="675" spans="17:17" s="190" customFormat="1" ht="12.75" x14ac:dyDescent="0.2">
      <c r="Q675" s="294"/>
    </row>
    <row r="676" spans="17:17" s="190" customFormat="1" ht="12.75" x14ac:dyDescent="0.2">
      <c r="Q676" s="294"/>
    </row>
    <row r="677" spans="17:17" s="190" customFormat="1" ht="12.75" x14ac:dyDescent="0.2">
      <c r="Q677" s="294"/>
    </row>
    <row r="678" spans="17:17" s="190" customFormat="1" ht="12.75" x14ac:dyDescent="0.2">
      <c r="Q678" s="294"/>
    </row>
    <row r="679" spans="17:17" s="190" customFormat="1" ht="12.75" x14ac:dyDescent="0.2">
      <c r="Q679" s="294"/>
    </row>
    <row r="680" spans="17:17" s="190" customFormat="1" ht="12.75" x14ac:dyDescent="0.2">
      <c r="Q680" s="294"/>
    </row>
    <row r="681" spans="17:17" s="190" customFormat="1" ht="12.75" x14ac:dyDescent="0.2">
      <c r="Q681" s="294"/>
    </row>
    <row r="682" spans="17:17" s="190" customFormat="1" ht="12.75" x14ac:dyDescent="0.2">
      <c r="Q682" s="294"/>
    </row>
    <row r="683" spans="17:17" s="190" customFormat="1" ht="12.75" x14ac:dyDescent="0.2">
      <c r="Q683" s="294"/>
    </row>
    <row r="684" spans="17:17" s="190" customFormat="1" ht="12.75" x14ac:dyDescent="0.2">
      <c r="Q684" s="294"/>
    </row>
    <row r="685" spans="17:17" s="190" customFormat="1" ht="12.75" x14ac:dyDescent="0.2">
      <c r="Q685" s="294"/>
    </row>
    <row r="686" spans="17:17" s="190" customFormat="1" ht="12.75" x14ac:dyDescent="0.2">
      <c r="Q686" s="294"/>
    </row>
    <row r="687" spans="17:17" s="190" customFormat="1" ht="12.75" x14ac:dyDescent="0.2">
      <c r="Q687" s="294"/>
    </row>
    <row r="688" spans="17:17" s="190" customFormat="1" ht="12.75" x14ac:dyDescent="0.2">
      <c r="Q688" s="294"/>
    </row>
    <row r="689" spans="17:17" s="190" customFormat="1" ht="12.75" x14ac:dyDescent="0.2">
      <c r="Q689" s="294"/>
    </row>
    <row r="690" spans="17:17" s="190" customFormat="1" ht="12.75" x14ac:dyDescent="0.2">
      <c r="Q690" s="294"/>
    </row>
    <row r="691" spans="17:17" s="190" customFormat="1" ht="12.75" x14ac:dyDescent="0.2">
      <c r="Q691" s="294"/>
    </row>
    <row r="692" spans="17:17" s="190" customFormat="1" ht="12.75" x14ac:dyDescent="0.2">
      <c r="Q692" s="294"/>
    </row>
    <row r="693" spans="17:17" s="190" customFormat="1" ht="12.75" x14ac:dyDescent="0.2">
      <c r="Q693" s="294"/>
    </row>
    <row r="694" spans="17:17" s="190" customFormat="1" ht="12.75" x14ac:dyDescent="0.2">
      <c r="Q694" s="294"/>
    </row>
    <row r="695" spans="17:17" s="190" customFormat="1" ht="12.75" x14ac:dyDescent="0.2">
      <c r="Q695" s="294"/>
    </row>
    <row r="696" spans="17:17" s="190" customFormat="1" ht="12.75" x14ac:dyDescent="0.2">
      <c r="Q696" s="294"/>
    </row>
    <row r="697" spans="17:17" s="190" customFormat="1" ht="12.75" x14ac:dyDescent="0.2">
      <c r="Q697" s="294"/>
    </row>
    <row r="698" spans="17:17" s="190" customFormat="1" ht="12.75" x14ac:dyDescent="0.2">
      <c r="Q698" s="294"/>
    </row>
    <row r="699" spans="17:17" s="190" customFormat="1" ht="12.75" x14ac:dyDescent="0.2">
      <c r="Q699" s="294"/>
    </row>
    <row r="700" spans="17:17" s="190" customFormat="1" ht="12.75" x14ac:dyDescent="0.2">
      <c r="Q700" s="294"/>
    </row>
    <row r="701" spans="17:17" s="190" customFormat="1" ht="12.75" x14ac:dyDescent="0.2">
      <c r="Q701" s="294"/>
    </row>
    <row r="702" spans="17:17" s="190" customFormat="1" ht="12.75" x14ac:dyDescent="0.2">
      <c r="Q702" s="294"/>
    </row>
    <row r="703" spans="17:17" s="190" customFormat="1" ht="12.75" x14ac:dyDescent="0.2">
      <c r="Q703" s="294"/>
    </row>
    <row r="704" spans="17:17" s="190" customFormat="1" ht="12.75" x14ac:dyDescent="0.2">
      <c r="Q704" s="294"/>
    </row>
    <row r="705" spans="17:17" s="190" customFormat="1" ht="12.75" x14ac:dyDescent="0.2">
      <c r="Q705" s="294"/>
    </row>
    <row r="706" spans="17:17" s="190" customFormat="1" ht="12.75" x14ac:dyDescent="0.2">
      <c r="Q706" s="294"/>
    </row>
    <row r="707" spans="17:17" s="190" customFormat="1" ht="12.75" x14ac:dyDescent="0.2">
      <c r="Q707" s="294"/>
    </row>
    <row r="708" spans="17:17" s="190" customFormat="1" ht="12.75" x14ac:dyDescent="0.2">
      <c r="Q708" s="294"/>
    </row>
    <row r="709" spans="17:17" s="190" customFormat="1" ht="12.75" x14ac:dyDescent="0.2">
      <c r="Q709" s="294"/>
    </row>
    <row r="710" spans="17:17" s="190" customFormat="1" ht="12.75" x14ac:dyDescent="0.2">
      <c r="Q710" s="294"/>
    </row>
    <row r="711" spans="17:17" s="190" customFormat="1" ht="12.75" x14ac:dyDescent="0.2">
      <c r="Q711" s="294"/>
    </row>
    <row r="712" spans="17:17" s="190" customFormat="1" ht="12.75" x14ac:dyDescent="0.2">
      <c r="Q712" s="294"/>
    </row>
    <row r="713" spans="17:17" s="190" customFormat="1" ht="12.75" x14ac:dyDescent="0.2">
      <c r="Q713" s="294"/>
    </row>
    <row r="714" spans="17:17" s="190" customFormat="1" ht="12.75" x14ac:dyDescent="0.2">
      <c r="Q714" s="294"/>
    </row>
    <row r="715" spans="17:17" s="190" customFormat="1" ht="12.75" x14ac:dyDescent="0.2">
      <c r="Q715" s="294"/>
    </row>
    <row r="716" spans="17:17" s="190" customFormat="1" ht="12.75" x14ac:dyDescent="0.2">
      <c r="Q716" s="294"/>
    </row>
    <row r="717" spans="17:17" s="190" customFormat="1" ht="12.75" x14ac:dyDescent="0.2">
      <c r="Q717" s="294"/>
    </row>
    <row r="718" spans="17:17" s="190" customFormat="1" ht="12.75" x14ac:dyDescent="0.2">
      <c r="Q718" s="294"/>
    </row>
    <row r="719" spans="17:17" s="190" customFormat="1" ht="12.75" x14ac:dyDescent="0.2">
      <c r="Q719" s="294"/>
    </row>
    <row r="720" spans="17:17" s="190" customFormat="1" ht="12.75" x14ac:dyDescent="0.2">
      <c r="Q720" s="294"/>
    </row>
    <row r="721" spans="17:17" s="190" customFormat="1" ht="12.75" x14ac:dyDescent="0.2">
      <c r="Q721" s="294"/>
    </row>
    <row r="722" spans="17:17" s="190" customFormat="1" ht="12.75" x14ac:dyDescent="0.2">
      <c r="Q722" s="294"/>
    </row>
    <row r="723" spans="17:17" s="190" customFormat="1" ht="12.75" x14ac:dyDescent="0.2">
      <c r="Q723" s="294"/>
    </row>
    <row r="724" spans="17:17" s="190" customFormat="1" ht="12.75" x14ac:dyDescent="0.2">
      <c r="Q724" s="294"/>
    </row>
    <row r="725" spans="17:17" s="190" customFormat="1" ht="12.75" x14ac:dyDescent="0.2">
      <c r="Q725" s="294"/>
    </row>
    <row r="726" spans="17:17" s="190" customFormat="1" ht="12.75" x14ac:dyDescent="0.2">
      <c r="Q726" s="294"/>
    </row>
    <row r="727" spans="17:17" s="190" customFormat="1" ht="12.75" x14ac:dyDescent="0.2">
      <c r="Q727" s="294"/>
    </row>
    <row r="728" spans="17:17" s="190" customFormat="1" ht="12.75" x14ac:dyDescent="0.2">
      <c r="Q728" s="294"/>
    </row>
    <row r="729" spans="17:17" s="190" customFormat="1" ht="12.75" x14ac:dyDescent="0.2">
      <c r="Q729" s="294"/>
    </row>
    <row r="730" spans="17:17" s="190" customFormat="1" ht="12.75" x14ac:dyDescent="0.2">
      <c r="Q730" s="294"/>
    </row>
    <row r="731" spans="17:17" s="190" customFormat="1" ht="12.75" x14ac:dyDescent="0.2">
      <c r="Q731" s="294"/>
    </row>
    <row r="732" spans="17:17" s="190" customFormat="1" ht="12.75" x14ac:dyDescent="0.2">
      <c r="Q732" s="294"/>
    </row>
    <row r="733" spans="17:17" s="190" customFormat="1" ht="12.75" x14ac:dyDescent="0.2">
      <c r="Q733" s="294"/>
    </row>
    <row r="734" spans="17:17" s="190" customFormat="1" ht="12.75" x14ac:dyDescent="0.2">
      <c r="Q734" s="294"/>
    </row>
    <row r="735" spans="17:17" s="190" customFormat="1" ht="12.75" x14ac:dyDescent="0.2">
      <c r="Q735" s="294"/>
    </row>
    <row r="736" spans="17:17" s="190" customFormat="1" ht="12.75" x14ac:dyDescent="0.2">
      <c r="Q736" s="294"/>
    </row>
    <row r="737" spans="17:17" s="190" customFormat="1" ht="12.75" x14ac:dyDescent="0.2">
      <c r="Q737" s="294"/>
    </row>
    <row r="738" spans="17:17" s="190" customFormat="1" ht="12.75" x14ac:dyDescent="0.2">
      <c r="Q738" s="294"/>
    </row>
    <row r="739" spans="17:17" s="190" customFormat="1" ht="12.75" x14ac:dyDescent="0.2">
      <c r="Q739" s="294"/>
    </row>
    <row r="740" spans="17:17" s="190" customFormat="1" ht="12.75" x14ac:dyDescent="0.2">
      <c r="Q740" s="294"/>
    </row>
    <row r="741" spans="17:17" s="190" customFormat="1" ht="12.75" x14ac:dyDescent="0.2">
      <c r="Q741" s="294"/>
    </row>
    <row r="742" spans="17:17" s="190" customFormat="1" ht="12.75" x14ac:dyDescent="0.2">
      <c r="Q742" s="294"/>
    </row>
    <row r="743" spans="17:17" s="190" customFormat="1" ht="12.75" x14ac:dyDescent="0.2">
      <c r="Q743" s="294"/>
    </row>
    <row r="744" spans="17:17" s="190" customFormat="1" ht="12.75" x14ac:dyDescent="0.2">
      <c r="Q744" s="294"/>
    </row>
    <row r="745" spans="17:17" s="190" customFormat="1" ht="12.75" x14ac:dyDescent="0.2">
      <c r="Q745" s="294"/>
    </row>
    <row r="746" spans="17:17" s="190" customFormat="1" ht="12.75" x14ac:dyDescent="0.2">
      <c r="Q746" s="294"/>
    </row>
    <row r="747" spans="17:17" s="190" customFormat="1" ht="12.75" x14ac:dyDescent="0.2">
      <c r="Q747" s="294"/>
    </row>
    <row r="748" spans="17:17" s="190" customFormat="1" ht="12.75" x14ac:dyDescent="0.2">
      <c r="Q748" s="294"/>
    </row>
    <row r="749" spans="17:17" s="190" customFormat="1" ht="12.75" x14ac:dyDescent="0.2">
      <c r="Q749" s="294"/>
    </row>
    <row r="750" spans="17:17" s="190" customFormat="1" ht="12.75" x14ac:dyDescent="0.2">
      <c r="Q750" s="294"/>
    </row>
    <row r="751" spans="17:17" s="190" customFormat="1" ht="12.75" x14ac:dyDescent="0.2">
      <c r="Q751" s="294"/>
    </row>
    <row r="752" spans="17:17" s="190" customFormat="1" ht="12.75" x14ac:dyDescent="0.2">
      <c r="Q752" s="294"/>
    </row>
    <row r="753" spans="17:17" s="190" customFormat="1" ht="12.75" x14ac:dyDescent="0.2">
      <c r="Q753" s="294"/>
    </row>
    <row r="754" spans="17:17" s="190" customFormat="1" ht="12.75" x14ac:dyDescent="0.2">
      <c r="Q754" s="294"/>
    </row>
    <row r="755" spans="17:17" s="190" customFormat="1" ht="12.75" x14ac:dyDescent="0.2">
      <c r="Q755" s="294"/>
    </row>
    <row r="756" spans="17:17" s="190" customFormat="1" ht="12.75" x14ac:dyDescent="0.2">
      <c r="Q756" s="294"/>
    </row>
    <row r="757" spans="17:17" s="190" customFormat="1" ht="12.75" x14ac:dyDescent="0.2">
      <c r="Q757" s="294"/>
    </row>
    <row r="758" spans="17:17" s="190" customFormat="1" ht="12.75" x14ac:dyDescent="0.2">
      <c r="Q758" s="294"/>
    </row>
    <row r="759" spans="17:17" s="190" customFormat="1" ht="12.75" x14ac:dyDescent="0.2">
      <c r="Q759" s="294"/>
    </row>
    <row r="760" spans="17:17" s="190" customFormat="1" ht="12.75" x14ac:dyDescent="0.2">
      <c r="Q760" s="294"/>
    </row>
    <row r="761" spans="17:17" s="190" customFormat="1" ht="12.75" x14ac:dyDescent="0.2">
      <c r="Q761" s="294"/>
    </row>
    <row r="762" spans="17:17" s="190" customFormat="1" ht="12.75" x14ac:dyDescent="0.2">
      <c r="Q762" s="294"/>
    </row>
    <row r="763" spans="17:17" s="190" customFormat="1" ht="12.75" x14ac:dyDescent="0.2">
      <c r="Q763" s="294"/>
    </row>
    <row r="764" spans="17:17" s="190" customFormat="1" ht="12.75" x14ac:dyDescent="0.2">
      <c r="Q764" s="294"/>
    </row>
    <row r="765" spans="17:17" s="190" customFormat="1" ht="12.75" x14ac:dyDescent="0.2">
      <c r="Q765" s="294"/>
    </row>
    <row r="766" spans="17:17" s="190" customFormat="1" ht="12.75" x14ac:dyDescent="0.2">
      <c r="Q766" s="294"/>
    </row>
    <row r="767" spans="17:17" s="190" customFormat="1" ht="12.75" x14ac:dyDescent="0.2">
      <c r="Q767" s="294"/>
    </row>
    <row r="768" spans="17:17" s="190" customFormat="1" ht="12.75" x14ac:dyDescent="0.2">
      <c r="Q768" s="294"/>
    </row>
    <row r="769" spans="17:17" s="190" customFormat="1" ht="12.75" x14ac:dyDescent="0.2">
      <c r="Q769" s="294"/>
    </row>
    <row r="770" spans="17:17" s="190" customFormat="1" ht="12.75" x14ac:dyDescent="0.2">
      <c r="Q770" s="294"/>
    </row>
    <row r="771" spans="17:17" s="190" customFormat="1" ht="12.75" x14ac:dyDescent="0.2">
      <c r="Q771" s="294"/>
    </row>
    <row r="772" spans="17:17" s="190" customFormat="1" ht="12.75" x14ac:dyDescent="0.2">
      <c r="Q772" s="294"/>
    </row>
    <row r="773" spans="17:17" s="190" customFormat="1" ht="12.75" x14ac:dyDescent="0.2">
      <c r="Q773" s="294"/>
    </row>
    <row r="774" spans="17:17" s="190" customFormat="1" ht="12.75" x14ac:dyDescent="0.2">
      <c r="Q774" s="294"/>
    </row>
    <row r="775" spans="17:17" s="190" customFormat="1" ht="12.75" x14ac:dyDescent="0.2">
      <c r="Q775" s="294"/>
    </row>
    <row r="776" spans="17:17" s="190" customFormat="1" ht="12.75" x14ac:dyDescent="0.2">
      <c r="Q776" s="294"/>
    </row>
    <row r="777" spans="17:17" s="190" customFormat="1" ht="12.75" x14ac:dyDescent="0.2">
      <c r="Q777" s="294"/>
    </row>
    <row r="778" spans="17:17" s="190" customFormat="1" ht="12.75" x14ac:dyDescent="0.2">
      <c r="Q778" s="294"/>
    </row>
    <row r="779" spans="17:17" s="190" customFormat="1" ht="12.75" x14ac:dyDescent="0.2">
      <c r="Q779" s="294"/>
    </row>
    <row r="780" spans="17:17" s="190" customFormat="1" ht="12.75" x14ac:dyDescent="0.2">
      <c r="Q780" s="294"/>
    </row>
    <row r="781" spans="17:17" s="190" customFormat="1" ht="12.75" x14ac:dyDescent="0.2">
      <c r="Q781" s="294"/>
    </row>
    <row r="782" spans="17:17" s="190" customFormat="1" ht="12.75" x14ac:dyDescent="0.2">
      <c r="Q782" s="294"/>
    </row>
    <row r="783" spans="17:17" s="190" customFormat="1" ht="12.75" x14ac:dyDescent="0.2">
      <c r="Q783" s="294"/>
    </row>
    <row r="784" spans="17:17" s="190" customFormat="1" ht="12.75" x14ac:dyDescent="0.2">
      <c r="Q784" s="294"/>
    </row>
    <row r="785" spans="17:17" s="190" customFormat="1" ht="12.75" x14ac:dyDescent="0.2">
      <c r="Q785" s="294"/>
    </row>
    <row r="786" spans="17:17" s="190" customFormat="1" ht="12.75" x14ac:dyDescent="0.2">
      <c r="Q786" s="294"/>
    </row>
    <row r="787" spans="17:17" s="190" customFormat="1" ht="12.75" x14ac:dyDescent="0.2">
      <c r="Q787" s="294"/>
    </row>
    <row r="788" spans="17:17" s="190" customFormat="1" ht="12.75" x14ac:dyDescent="0.2">
      <c r="Q788" s="294"/>
    </row>
    <row r="789" spans="17:17" s="190" customFormat="1" ht="12.75" x14ac:dyDescent="0.2">
      <c r="Q789" s="294"/>
    </row>
    <row r="790" spans="17:17" s="190" customFormat="1" ht="12.75" x14ac:dyDescent="0.2">
      <c r="Q790" s="294"/>
    </row>
    <row r="791" spans="17:17" s="190" customFormat="1" ht="12.75" x14ac:dyDescent="0.2">
      <c r="Q791" s="294"/>
    </row>
    <row r="792" spans="17:17" s="190" customFormat="1" ht="12.75" x14ac:dyDescent="0.2">
      <c r="Q792" s="294"/>
    </row>
    <row r="793" spans="17:17" s="190" customFormat="1" ht="12.75" x14ac:dyDescent="0.2">
      <c r="Q793" s="294"/>
    </row>
    <row r="794" spans="17:17" s="190" customFormat="1" ht="12.75" x14ac:dyDescent="0.2">
      <c r="Q794" s="294"/>
    </row>
    <row r="795" spans="17:17" s="190" customFormat="1" ht="12.75" x14ac:dyDescent="0.2">
      <c r="Q795" s="294"/>
    </row>
    <row r="796" spans="17:17" s="190" customFormat="1" ht="12.75" x14ac:dyDescent="0.2">
      <c r="Q796" s="294"/>
    </row>
    <row r="797" spans="17:17" s="190" customFormat="1" ht="12.75" x14ac:dyDescent="0.2">
      <c r="Q797" s="294"/>
    </row>
    <row r="798" spans="17:17" s="190" customFormat="1" ht="12.75" x14ac:dyDescent="0.2">
      <c r="Q798" s="294"/>
    </row>
    <row r="799" spans="17:17" s="190" customFormat="1" ht="12.75" x14ac:dyDescent="0.2">
      <c r="Q799" s="294"/>
    </row>
    <row r="800" spans="17:17" s="190" customFormat="1" ht="12.75" x14ac:dyDescent="0.2">
      <c r="Q800" s="294"/>
    </row>
    <row r="801" spans="17:17" s="190" customFormat="1" ht="12.75" x14ac:dyDescent="0.2">
      <c r="Q801" s="294"/>
    </row>
    <row r="802" spans="17:17" s="190" customFormat="1" ht="12.75" x14ac:dyDescent="0.2">
      <c r="Q802" s="294"/>
    </row>
    <row r="803" spans="17:17" s="190" customFormat="1" ht="12.75" x14ac:dyDescent="0.2">
      <c r="Q803" s="294"/>
    </row>
    <row r="804" spans="17:17" s="190" customFormat="1" ht="12.75" x14ac:dyDescent="0.2">
      <c r="Q804" s="294"/>
    </row>
    <row r="805" spans="17:17" s="190" customFormat="1" ht="12.75" x14ac:dyDescent="0.2">
      <c r="Q805" s="294"/>
    </row>
    <row r="806" spans="17:17" s="190" customFormat="1" ht="12.75" x14ac:dyDescent="0.2">
      <c r="Q806" s="294"/>
    </row>
    <row r="807" spans="17:17" s="190" customFormat="1" ht="12.75" x14ac:dyDescent="0.2">
      <c r="Q807" s="294"/>
    </row>
    <row r="808" spans="17:17" s="190" customFormat="1" ht="12.75" x14ac:dyDescent="0.2">
      <c r="Q808" s="294"/>
    </row>
    <row r="809" spans="17:17" s="190" customFormat="1" ht="12.75" x14ac:dyDescent="0.2">
      <c r="Q809" s="294"/>
    </row>
    <row r="810" spans="17:17" s="190" customFormat="1" ht="12.75" x14ac:dyDescent="0.2">
      <c r="Q810" s="294"/>
    </row>
    <row r="811" spans="17:17" s="190" customFormat="1" ht="12.75" x14ac:dyDescent="0.2">
      <c r="Q811" s="294"/>
    </row>
    <row r="812" spans="17:17" s="190" customFormat="1" ht="12.75" x14ac:dyDescent="0.2">
      <c r="Q812" s="294"/>
    </row>
    <row r="813" spans="17:17" s="190" customFormat="1" ht="12.75" x14ac:dyDescent="0.2">
      <c r="Q813" s="294"/>
    </row>
    <row r="814" spans="17:17" s="190" customFormat="1" ht="12.75" x14ac:dyDescent="0.2">
      <c r="Q814" s="294"/>
    </row>
    <row r="815" spans="17:17" s="190" customFormat="1" ht="12.75" x14ac:dyDescent="0.2">
      <c r="Q815" s="294"/>
    </row>
    <row r="816" spans="17:17" s="190" customFormat="1" ht="12.75" x14ac:dyDescent="0.2">
      <c r="Q816" s="294"/>
    </row>
    <row r="817" spans="17:17" s="190" customFormat="1" ht="12.75" x14ac:dyDescent="0.2">
      <c r="Q817" s="294"/>
    </row>
    <row r="818" spans="17:17" s="190" customFormat="1" ht="12.75" x14ac:dyDescent="0.2">
      <c r="Q818" s="294"/>
    </row>
    <row r="819" spans="17:17" s="190" customFormat="1" ht="12.75" x14ac:dyDescent="0.2">
      <c r="Q819" s="294"/>
    </row>
    <row r="820" spans="17:17" s="190" customFormat="1" ht="12.75" x14ac:dyDescent="0.2">
      <c r="Q820" s="294"/>
    </row>
    <row r="821" spans="17:17" s="190" customFormat="1" ht="12.75" x14ac:dyDescent="0.2">
      <c r="Q821" s="294"/>
    </row>
    <row r="822" spans="17:17" s="190" customFormat="1" ht="12.75" x14ac:dyDescent="0.2">
      <c r="Q822" s="294"/>
    </row>
    <row r="823" spans="17:17" s="190" customFormat="1" ht="12.75" x14ac:dyDescent="0.2">
      <c r="Q823" s="294"/>
    </row>
    <row r="824" spans="17:17" s="190" customFormat="1" ht="12.75" x14ac:dyDescent="0.2">
      <c r="Q824" s="294"/>
    </row>
    <row r="825" spans="17:17" s="190" customFormat="1" ht="12.75" x14ac:dyDescent="0.2">
      <c r="Q825" s="294"/>
    </row>
    <row r="826" spans="17:17" s="190" customFormat="1" ht="12.75" x14ac:dyDescent="0.2">
      <c r="Q826" s="294"/>
    </row>
    <row r="827" spans="17:17" s="190" customFormat="1" ht="12.75" x14ac:dyDescent="0.2">
      <c r="Q827" s="294"/>
    </row>
    <row r="828" spans="17:17" s="190" customFormat="1" ht="12.75" x14ac:dyDescent="0.2">
      <c r="Q828" s="294"/>
    </row>
    <row r="829" spans="17:17" s="190" customFormat="1" ht="12.75" x14ac:dyDescent="0.2">
      <c r="Q829" s="294"/>
    </row>
    <row r="830" spans="17:17" s="190" customFormat="1" ht="12.75" x14ac:dyDescent="0.2">
      <c r="Q830" s="294"/>
    </row>
    <row r="831" spans="17:17" s="190" customFormat="1" ht="12.75" x14ac:dyDescent="0.2">
      <c r="Q831" s="294"/>
    </row>
    <row r="832" spans="17:17" s="190" customFormat="1" ht="12.75" x14ac:dyDescent="0.2">
      <c r="Q832" s="294"/>
    </row>
    <row r="833" spans="17:17" s="190" customFormat="1" ht="12.75" x14ac:dyDescent="0.2">
      <c r="Q833" s="294"/>
    </row>
    <row r="834" spans="17:17" s="190" customFormat="1" ht="12.75" x14ac:dyDescent="0.2">
      <c r="Q834" s="294"/>
    </row>
    <row r="835" spans="17:17" s="190" customFormat="1" ht="12.75" x14ac:dyDescent="0.2">
      <c r="Q835" s="294"/>
    </row>
    <row r="836" spans="17:17" s="190" customFormat="1" ht="12.75" x14ac:dyDescent="0.2">
      <c r="Q836" s="294"/>
    </row>
    <row r="837" spans="17:17" s="190" customFormat="1" ht="12.75" x14ac:dyDescent="0.2">
      <c r="Q837" s="294"/>
    </row>
    <row r="838" spans="17:17" s="190" customFormat="1" ht="12.75" x14ac:dyDescent="0.2">
      <c r="Q838" s="294"/>
    </row>
    <row r="839" spans="17:17" s="190" customFormat="1" ht="12.75" x14ac:dyDescent="0.2">
      <c r="Q839" s="294"/>
    </row>
    <row r="840" spans="17:17" s="190" customFormat="1" ht="12.75" x14ac:dyDescent="0.2">
      <c r="Q840" s="294"/>
    </row>
    <row r="841" spans="17:17" s="190" customFormat="1" ht="12.75" x14ac:dyDescent="0.2">
      <c r="Q841" s="294"/>
    </row>
    <row r="842" spans="17:17" s="190" customFormat="1" ht="12.75" x14ac:dyDescent="0.2">
      <c r="Q842" s="294"/>
    </row>
    <row r="843" spans="17:17" s="190" customFormat="1" ht="12.75" x14ac:dyDescent="0.2">
      <c r="Q843" s="294"/>
    </row>
    <row r="844" spans="17:17" s="190" customFormat="1" ht="12.75" x14ac:dyDescent="0.2">
      <c r="Q844" s="294"/>
    </row>
    <row r="845" spans="17:17" s="190" customFormat="1" ht="12.75" x14ac:dyDescent="0.2">
      <c r="Q845" s="294"/>
    </row>
    <row r="846" spans="17:17" s="190" customFormat="1" ht="12.75" x14ac:dyDescent="0.2">
      <c r="Q846" s="294"/>
    </row>
    <row r="847" spans="17:17" s="190" customFormat="1" ht="12.75" x14ac:dyDescent="0.2">
      <c r="Q847" s="294"/>
    </row>
    <row r="848" spans="17:17" s="190" customFormat="1" ht="12.75" x14ac:dyDescent="0.2">
      <c r="Q848" s="294"/>
    </row>
    <row r="849" spans="17:17" s="190" customFormat="1" ht="12.75" x14ac:dyDescent="0.2">
      <c r="Q849" s="294"/>
    </row>
    <row r="850" spans="17:17" s="190" customFormat="1" ht="12.75" x14ac:dyDescent="0.2">
      <c r="Q850" s="294"/>
    </row>
    <row r="851" spans="17:17" s="190" customFormat="1" ht="12.75" x14ac:dyDescent="0.2">
      <c r="Q851" s="294"/>
    </row>
    <row r="852" spans="17:17" s="190" customFormat="1" ht="12.75" x14ac:dyDescent="0.2">
      <c r="Q852" s="294"/>
    </row>
    <row r="853" spans="17:17" s="190" customFormat="1" ht="12.75" x14ac:dyDescent="0.2">
      <c r="Q853" s="294"/>
    </row>
    <row r="854" spans="17:17" s="190" customFormat="1" ht="12.75" x14ac:dyDescent="0.2">
      <c r="Q854" s="294"/>
    </row>
    <row r="855" spans="17:17" s="190" customFormat="1" ht="12.75" x14ac:dyDescent="0.2">
      <c r="Q855" s="294"/>
    </row>
    <row r="856" spans="17:17" s="190" customFormat="1" ht="12.75" x14ac:dyDescent="0.2">
      <c r="Q856" s="294"/>
    </row>
    <row r="857" spans="17:17" s="190" customFormat="1" ht="12.75" x14ac:dyDescent="0.2">
      <c r="Q857" s="294"/>
    </row>
    <row r="858" spans="17:17" s="190" customFormat="1" ht="12.75" x14ac:dyDescent="0.2">
      <c r="Q858" s="294"/>
    </row>
    <row r="859" spans="17:17" s="190" customFormat="1" ht="12.75" x14ac:dyDescent="0.2">
      <c r="Q859" s="294"/>
    </row>
    <row r="860" spans="17:17" s="190" customFormat="1" ht="12.75" x14ac:dyDescent="0.2">
      <c r="Q860" s="294"/>
    </row>
    <row r="861" spans="17:17" s="190" customFormat="1" ht="12.75" x14ac:dyDescent="0.2">
      <c r="Q861" s="294"/>
    </row>
    <row r="862" spans="17:17" s="190" customFormat="1" ht="12.75" x14ac:dyDescent="0.2">
      <c r="Q862" s="294"/>
    </row>
    <row r="863" spans="17:17" s="190" customFormat="1" ht="12.75" x14ac:dyDescent="0.2">
      <c r="Q863" s="294"/>
    </row>
    <row r="864" spans="17:17" s="190" customFormat="1" ht="12.75" x14ac:dyDescent="0.2">
      <c r="Q864" s="294"/>
    </row>
    <row r="865" spans="17:17" s="190" customFormat="1" ht="12.75" x14ac:dyDescent="0.2">
      <c r="Q865" s="294"/>
    </row>
    <row r="866" spans="17:17" s="190" customFormat="1" ht="12.75" x14ac:dyDescent="0.2">
      <c r="Q866" s="294"/>
    </row>
    <row r="867" spans="17:17" s="190" customFormat="1" ht="12.75" x14ac:dyDescent="0.2">
      <c r="Q867" s="294"/>
    </row>
    <row r="868" spans="17:17" s="190" customFormat="1" ht="12.75" x14ac:dyDescent="0.2">
      <c r="Q868" s="294"/>
    </row>
    <row r="869" spans="17:17" s="190" customFormat="1" ht="12.75" x14ac:dyDescent="0.2">
      <c r="Q869" s="294"/>
    </row>
    <row r="870" spans="17:17" s="190" customFormat="1" ht="12.75" x14ac:dyDescent="0.2">
      <c r="Q870" s="294"/>
    </row>
    <row r="871" spans="17:17" s="190" customFormat="1" ht="12.75" x14ac:dyDescent="0.2">
      <c r="Q871" s="294"/>
    </row>
    <row r="872" spans="17:17" s="190" customFormat="1" ht="12.75" x14ac:dyDescent="0.2">
      <c r="Q872" s="294"/>
    </row>
    <row r="873" spans="17:17" s="190" customFormat="1" ht="12.75" x14ac:dyDescent="0.2">
      <c r="Q873" s="294"/>
    </row>
    <row r="874" spans="17:17" s="190" customFormat="1" ht="12.75" x14ac:dyDescent="0.2">
      <c r="Q874" s="294"/>
    </row>
    <row r="875" spans="17:17" s="190" customFormat="1" ht="12.75" x14ac:dyDescent="0.2">
      <c r="Q875" s="294"/>
    </row>
    <row r="876" spans="17:17" s="190" customFormat="1" ht="12.75" x14ac:dyDescent="0.2">
      <c r="Q876" s="294"/>
    </row>
    <row r="877" spans="17:17" s="190" customFormat="1" ht="12.75" x14ac:dyDescent="0.2">
      <c r="Q877" s="294"/>
    </row>
    <row r="878" spans="17:17" s="190" customFormat="1" ht="12.75" x14ac:dyDescent="0.2">
      <c r="Q878" s="294"/>
    </row>
    <row r="879" spans="17:17" s="190" customFormat="1" ht="12.75" x14ac:dyDescent="0.2">
      <c r="Q879" s="294"/>
    </row>
    <row r="880" spans="17:17" s="190" customFormat="1" ht="12.75" x14ac:dyDescent="0.2">
      <c r="Q880" s="294"/>
    </row>
    <row r="881" spans="17:17" s="190" customFormat="1" ht="12.75" x14ac:dyDescent="0.2">
      <c r="Q881" s="294"/>
    </row>
    <row r="882" spans="17:17" s="190" customFormat="1" ht="12.75" x14ac:dyDescent="0.2">
      <c r="Q882" s="294"/>
    </row>
    <row r="883" spans="17:17" s="190" customFormat="1" ht="12.75" x14ac:dyDescent="0.2">
      <c r="Q883" s="294"/>
    </row>
    <row r="884" spans="17:17" s="190" customFormat="1" ht="12.75" x14ac:dyDescent="0.2">
      <c r="Q884" s="294"/>
    </row>
    <row r="885" spans="17:17" s="190" customFormat="1" ht="12.75" x14ac:dyDescent="0.2">
      <c r="Q885" s="294"/>
    </row>
    <row r="886" spans="17:17" s="190" customFormat="1" ht="12.75" x14ac:dyDescent="0.2">
      <c r="Q886" s="294"/>
    </row>
    <row r="887" spans="17:17" s="190" customFormat="1" ht="12.75" x14ac:dyDescent="0.2">
      <c r="Q887" s="294"/>
    </row>
    <row r="888" spans="17:17" s="190" customFormat="1" ht="12.75" x14ac:dyDescent="0.2">
      <c r="Q888" s="294"/>
    </row>
    <row r="889" spans="17:17" s="190" customFormat="1" ht="12.75" x14ac:dyDescent="0.2">
      <c r="Q889" s="294"/>
    </row>
    <row r="890" spans="17:17" s="190" customFormat="1" ht="12.75" x14ac:dyDescent="0.2">
      <c r="Q890" s="294"/>
    </row>
    <row r="891" spans="17:17" s="190" customFormat="1" ht="12.75" x14ac:dyDescent="0.2">
      <c r="Q891" s="294"/>
    </row>
    <row r="892" spans="17:17" s="190" customFormat="1" ht="12.75" x14ac:dyDescent="0.2">
      <c r="Q892" s="294"/>
    </row>
    <row r="893" spans="17:17" s="190" customFormat="1" ht="12.75" x14ac:dyDescent="0.2">
      <c r="Q893" s="294"/>
    </row>
    <row r="894" spans="17:17" s="190" customFormat="1" ht="12.75" x14ac:dyDescent="0.2">
      <c r="Q894" s="294"/>
    </row>
    <row r="895" spans="17:17" s="190" customFormat="1" ht="12.75" x14ac:dyDescent="0.2">
      <c r="Q895" s="294"/>
    </row>
    <row r="896" spans="17:17" s="190" customFormat="1" ht="12.75" x14ac:dyDescent="0.2">
      <c r="Q896" s="294"/>
    </row>
    <row r="897" spans="17:17" s="190" customFormat="1" ht="12.75" x14ac:dyDescent="0.2">
      <c r="Q897" s="294"/>
    </row>
    <row r="898" spans="17:17" s="190" customFormat="1" ht="12.75" x14ac:dyDescent="0.2">
      <c r="Q898" s="294"/>
    </row>
    <row r="899" spans="17:17" s="190" customFormat="1" ht="12.75" x14ac:dyDescent="0.2">
      <c r="Q899" s="294"/>
    </row>
    <row r="900" spans="17:17" s="190" customFormat="1" ht="12.75" x14ac:dyDescent="0.2">
      <c r="Q900" s="294"/>
    </row>
    <row r="901" spans="17:17" s="190" customFormat="1" ht="12.75" x14ac:dyDescent="0.2">
      <c r="Q901" s="294"/>
    </row>
    <row r="902" spans="17:17" s="190" customFormat="1" ht="12.75" x14ac:dyDescent="0.2">
      <c r="Q902" s="294"/>
    </row>
    <row r="903" spans="17:17" s="190" customFormat="1" ht="12.75" x14ac:dyDescent="0.2">
      <c r="Q903" s="294"/>
    </row>
    <row r="904" spans="17:17" s="190" customFormat="1" ht="12.75" x14ac:dyDescent="0.2">
      <c r="Q904" s="294"/>
    </row>
    <row r="905" spans="17:17" s="190" customFormat="1" ht="12.75" x14ac:dyDescent="0.2">
      <c r="Q905" s="294"/>
    </row>
    <row r="906" spans="17:17" s="190" customFormat="1" ht="12.75" x14ac:dyDescent="0.2">
      <c r="Q906" s="294"/>
    </row>
    <row r="907" spans="17:17" s="190" customFormat="1" ht="12.75" x14ac:dyDescent="0.2">
      <c r="Q907" s="294"/>
    </row>
    <row r="908" spans="17:17" s="190" customFormat="1" ht="12.75" x14ac:dyDescent="0.2">
      <c r="Q908" s="294"/>
    </row>
    <row r="909" spans="17:17" s="190" customFormat="1" ht="12.75" x14ac:dyDescent="0.2">
      <c r="Q909" s="294"/>
    </row>
    <row r="910" spans="17:17" s="190" customFormat="1" ht="12.75" x14ac:dyDescent="0.2">
      <c r="Q910" s="294"/>
    </row>
    <row r="911" spans="17:17" s="190" customFormat="1" ht="12.75" x14ac:dyDescent="0.2">
      <c r="Q911" s="294"/>
    </row>
    <row r="912" spans="17:17" s="190" customFormat="1" ht="12.75" x14ac:dyDescent="0.2">
      <c r="Q912" s="294"/>
    </row>
    <row r="913" spans="17:17" s="190" customFormat="1" ht="12.75" x14ac:dyDescent="0.2">
      <c r="Q913" s="294"/>
    </row>
    <row r="914" spans="17:17" s="190" customFormat="1" ht="12.75" x14ac:dyDescent="0.2">
      <c r="Q914" s="294"/>
    </row>
    <row r="915" spans="17:17" s="190" customFormat="1" ht="12.75" x14ac:dyDescent="0.2">
      <c r="Q915" s="294"/>
    </row>
    <row r="916" spans="17:17" s="190" customFormat="1" ht="12.75" x14ac:dyDescent="0.2">
      <c r="Q916" s="294"/>
    </row>
    <row r="917" spans="17:17" s="190" customFormat="1" ht="12.75" x14ac:dyDescent="0.2">
      <c r="Q917" s="294"/>
    </row>
    <row r="918" spans="17:17" s="190" customFormat="1" ht="12.75" x14ac:dyDescent="0.2">
      <c r="Q918" s="294"/>
    </row>
    <row r="919" spans="17:17" s="190" customFormat="1" ht="12.75" x14ac:dyDescent="0.2">
      <c r="Q919" s="294"/>
    </row>
    <row r="920" spans="17:17" s="190" customFormat="1" ht="12.75" x14ac:dyDescent="0.2">
      <c r="Q920" s="294"/>
    </row>
    <row r="921" spans="17:17" s="190" customFormat="1" ht="12.75" x14ac:dyDescent="0.2">
      <c r="Q921" s="294"/>
    </row>
    <row r="922" spans="17:17" s="190" customFormat="1" ht="12.75" x14ac:dyDescent="0.2">
      <c r="Q922" s="294"/>
    </row>
    <row r="923" spans="17:17" s="190" customFormat="1" ht="12.75" x14ac:dyDescent="0.2">
      <c r="Q923" s="294"/>
    </row>
    <row r="924" spans="17:17" s="190" customFormat="1" ht="12.75" x14ac:dyDescent="0.2">
      <c r="Q924" s="294"/>
    </row>
    <row r="925" spans="17:17" s="190" customFormat="1" ht="12.75" x14ac:dyDescent="0.2">
      <c r="Q925" s="294"/>
    </row>
    <row r="926" spans="17:17" s="190" customFormat="1" ht="12.75" x14ac:dyDescent="0.2">
      <c r="Q926" s="294"/>
    </row>
    <row r="927" spans="17:17" s="190" customFormat="1" ht="12.75" x14ac:dyDescent="0.2">
      <c r="Q927" s="294"/>
    </row>
    <row r="928" spans="17:17" s="190" customFormat="1" ht="12.75" x14ac:dyDescent="0.2">
      <c r="Q928" s="294"/>
    </row>
    <row r="929" spans="17:17" s="190" customFormat="1" ht="12.75" x14ac:dyDescent="0.2">
      <c r="Q929" s="294"/>
    </row>
    <row r="930" spans="17:17" s="190" customFormat="1" ht="12.75" x14ac:dyDescent="0.2">
      <c r="Q930" s="294"/>
    </row>
    <row r="931" spans="17:17" s="190" customFormat="1" ht="12.75" x14ac:dyDescent="0.2">
      <c r="Q931" s="294"/>
    </row>
    <row r="932" spans="17:17" s="190" customFormat="1" ht="12.75" x14ac:dyDescent="0.2">
      <c r="Q932" s="294"/>
    </row>
    <row r="933" spans="17:17" s="190" customFormat="1" ht="12.75" x14ac:dyDescent="0.2">
      <c r="Q933" s="294"/>
    </row>
    <row r="934" spans="17:17" s="190" customFormat="1" ht="12.75" x14ac:dyDescent="0.2">
      <c r="Q934" s="294"/>
    </row>
    <row r="935" spans="17:17" s="190" customFormat="1" ht="12.75" x14ac:dyDescent="0.2">
      <c r="Q935" s="294"/>
    </row>
    <row r="936" spans="17:17" s="190" customFormat="1" ht="12.75" x14ac:dyDescent="0.2">
      <c r="Q936" s="294"/>
    </row>
    <row r="937" spans="17:17" s="190" customFormat="1" ht="12.75" x14ac:dyDescent="0.2">
      <c r="Q937" s="294"/>
    </row>
    <row r="938" spans="17:17" s="190" customFormat="1" ht="12.75" x14ac:dyDescent="0.2">
      <c r="Q938" s="294"/>
    </row>
    <row r="939" spans="17:17" s="190" customFormat="1" ht="12.75" x14ac:dyDescent="0.2">
      <c r="Q939" s="294"/>
    </row>
    <row r="940" spans="17:17" s="190" customFormat="1" ht="12.75" x14ac:dyDescent="0.2">
      <c r="Q940" s="294"/>
    </row>
    <row r="941" spans="17:17" s="190" customFormat="1" ht="12.75" x14ac:dyDescent="0.2">
      <c r="Q941" s="294"/>
    </row>
    <row r="942" spans="17:17" s="190" customFormat="1" ht="12.75" x14ac:dyDescent="0.2">
      <c r="Q942" s="294"/>
    </row>
    <row r="943" spans="17:17" s="190" customFormat="1" ht="12.75" x14ac:dyDescent="0.2">
      <c r="Q943" s="294"/>
    </row>
    <row r="944" spans="17:17" s="190" customFormat="1" ht="12.75" x14ac:dyDescent="0.2">
      <c r="Q944" s="294"/>
    </row>
    <row r="945" spans="17:17" s="190" customFormat="1" ht="12.75" x14ac:dyDescent="0.2">
      <c r="Q945" s="294"/>
    </row>
    <row r="946" spans="17:17" s="190" customFormat="1" ht="12.75" x14ac:dyDescent="0.2">
      <c r="Q946" s="294"/>
    </row>
    <row r="947" spans="17:17" s="190" customFormat="1" ht="12.75" x14ac:dyDescent="0.2">
      <c r="Q947" s="294"/>
    </row>
    <row r="948" spans="17:17" s="190" customFormat="1" ht="12.75" x14ac:dyDescent="0.2">
      <c r="Q948" s="294"/>
    </row>
    <row r="949" spans="17:17" s="190" customFormat="1" ht="12.75" x14ac:dyDescent="0.2">
      <c r="Q949" s="294"/>
    </row>
    <row r="950" spans="17:17" s="190" customFormat="1" ht="12.75" x14ac:dyDescent="0.2">
      <c r="Q950" s="294"/>
    </row>
    <row r="951" spans="17:17" s="190" customFormat="1" ht="12.75" x14ac:dyDescent="0.2">
      <c r="Q951" s="294"/>
    </row>
    <row r="952" spans="17:17" s="190" customFormat="1" ht="12.75" x14ac:dyDescent="0.2">
      <c r="Q952" s="294"/>
    </row>
    <row r="953" spans="17:17" s="190" customFormat="1" ht="12.75" x14ac:dyDescent="0.2">
      <c r="Q953" s="294"/>
    </row>
    <row r="954" spans="17:17" s="190" customFormat="1" ht="12.75" x14ac:dyDescent="0.2">
      <c r="Q954" s="294"/>
    </row>
    <row r="955" spans="17:17" s="190" customFormat="1" ht="12.75" x14ac:dyDescent="0.2">
      <c r="Q955" s="294"/>
    </row>
    <row r="956" spans="17:17" s="190" customFormat="1" ht="12.75" x14ac:dyDescent="0.2">
      <c r="Q956" s="294"/>
    </row>
    <row r="957" spans="17:17" s="190" customFormat="1" ht="12.75" x14ac:dyDescent="0.2">
      <c r="Q957" s="294"/>
    </row>
    <row r="958" spans="17:17" s="190" customFormat="1" ht="12.75" x14ac:dyDescent="0.2">
      <c r="Q958" s="294"/>
    </row>
    <row r="959" spans="17:17" s="190" customFormat="1" ht="12.75" x14ac:dyDescent="0.2">
      <c r="Q959" s="294"/>
    </row>
    <row r="960" spans="17:17" s="190" customFormat="1" ht="12.75" x14ac:dyDescent="0.2">
      <c r="Q960" s="294"/>
    </row>
    <row r="961" spans="17:17" s="190" customFormat="1" ht="12.75" x14ac:dyDescent="0.2">
      <c r="Q961" s="294"/>
    </row>
    <row r="962" spans="17:17" s="190" customFormat="1" ht="12.75" x14ac:dyDescent="0.2">
      <c r="Q962" s="294"/>
    </row>
    <row r="963" spans="17:17" s="190" customFormat="1" ht="12.75" x14ac:dyDescent="0.2">
      <c r="Q963" s="294"/>
    </row>
    <row r="964" spans="17:17" s="190" customFormat="1" ht="12.75" x14ac:dyDescent="0.2">
      <c r="Q964" s="294"/>
    </row>
    <row r="965" spans="17:17" s="190" customFormat="1" ht="12.75" x14ac:dyDescent="0.2">
      <c r="Q965" s="294"/>
    </row>
    <row r="966" spans="17:17" s="190" customFormat="1" ht="12.75" x14ac:dyDescent="0.2">
      <c r="Q966" s="294"/>
    </row>
    <row r="967" spans="17:17" s="190" customFormat="1" ht="12.75" x14ac:dyDescent="0.2">
      <c r="Q967" s="294"/>
    </row>
    <row r="968" spans="17:17" s="190" customFormat="1" ht="12.75" x14ac:dyDescent="0.2">
      <c r="Q968" s="294"/>
    </row>
    <row r="969" spans="17:17" s="190" customFormat="1" ht="12.75" x14ac:dyDescent="0.2">
      <c r="Q969" s="294"/>
    </row>
    <row r="970" spans="17:17" s="190" customFormat="1" ht="12.75" x14ac:dyDescent="0.2">
      <c r="Q970" s="294"/>
    </row>
    <row r="971" spans="17:17" s="190" customFormat="1" ht="12.75" x14ac:dyDescent="0.2">
      <c r="Q971" s="294"/>
    </row>
    <row r="972" spans="17:17" s="190" customFormat="1" ht="12.75" x14ac:dyDescent="0.2">
      <c r="Q972" s="294"/>
    </row>
    <row r="973" spans="17:17" s="190" customFormat="1" ht="12.75" x14ac:dyDescent="0.2">
      <c r="Q973" s="294"/>
    </row>
    <row r="974" spans="17:17" s="190" customFormat="1" ht="12.75" x14ac:dyDescent="0.2">
      <c r="Q974" s="294"/>
    </row>
    <row r="975" spans="17:17" s="190" customFormat="1" ht="12.75" x14ac:dyDescent="0.2">
      <c r="Q975" s="294"/>
    </row>
    <row r="976" spans="17:17" s="190" customFormat="1" ht="12.75" x14ac:dyDescent="0.2">
      <c r="Q976" s="294"/>
    </row>
    <row r="977" spans="17:17" s="190" customFormat="1" ht="12.75" x14ac:dyDescent="0.2">
      <c r="Q977" s="294"/>
    </row>
    <row r="978" spans="17:17" s="190" customFormat="1" ht="12.75" x14ac:dyDescent="0.2">
      <c r="Q978" s="294"/>
    </row>
    <row r="979" spans="17:17" s="190" customFormat="1" ht="12.75" x14ac:dyDescent="0.2">
      <c r="Q979" s="294"/>
    </row>
    <row r="980" spans="17:17" s="190" customFormat="1" ht="12.75" x14ac:dyDescent="0.2">
      <c r="Q980" s="294"/>
    </row>
    <row r="981" spans="17:17" s="190" customFormat="1" ht="12.75" x14ac:dyDescent="0.2">
      <c r="Q981" s="294"/>
    </row>
    <row r="982" spans="17:17" s="190" customFormat="1" ht="12.75" x14ac:dyDescent="0.2">
      <c r="Q982" s="294"/>
    </row>
    <row r="983" spans="17:17" s="190" customFormat="1" ht="12.75" x14ac:dyDescent="0.2">
      <c r="Q983" s="294"/>
    </row>
    <row r="984" spans="17:17" s="190" customFormat="1" ht="12.75" x14ac:dyDescent="0.2">
      <c r="Q984" s="294"/>
    </row>
    <row r="985" spans="17:17" s="190" customFormat="1" ht="12.75" x14ac:dyDescent="0.2">
      <c r="Q985" s="294"/>
    </row>
    <row r="986" spans="17:17" s="190" customFormat="1" ht="12.75" x14ac:dyDescent="0.2">
      <c r="Q986" s="294"/>
    </row>
    <row r="987" spans="17:17" s="190" customFormat="1" ht="12.75" x14ac:dyDescent="0.2">
      <c r="Q987" s="294"/>
    </row>
    <row r="988" spans="17:17" s="190" customFormat="1" ht="12.75" x14ac:dyDescent="0.2">
      <c r="Q988" s="294"/>
    </row>
    <row r="989" spans="17:17" s="190" customFormat="1" ht="12.75" x14ac:dyDescent="0.2">
      <c r="Q989" s="294"/>
    </row>
    <row r="990" spans="17:17" s="190" customFormat="1" ht="12.75" x14ac:dyDescent="0.2">
      <c r="Q990" s="294"/>
    </row>
    <row r="991" spans="17:17" s="190" customFormat="1" ht="12.75" x14ac:dyDescent="0.2">
      <c r="Q991" s="294"/>
    </row>
    <row r="992" spans="17:17" s="190" customFormat="1" ht="12.75" x14ac:dyDescent="0.2">
      <c r="Q992" s="294"/>
    </row>
    <row r="993" spans="17:17" s="190" customFormat="1" ht="12.75" x14ac:dyDescent="0.2">
      <c r="Q993" s="294"/>
    </row>
    <row r="994" spans="17:17" s="190" customFormat="1" ht="12.75" x14ac:dyDescent="0.2">
      <c r="Q994" s="294"/>
    </row>
    <row r="995" spans="17:17" s="190" customFormat="1" ht="12.75" x14ac:dyDescent="0.2">
      <c r="Q995" s="294"/>
    </row>
    <row r="996" spans="17:17" s="190" customFormat="1" ht="12.75" x14ac:dyDescent="0.2">
      <c r="Q996" s="294"/>
    </row>
    <row r="997" spans="17:17" s="190" customFormat="1" ht="12.75" x14ac:dyDescent="0.2">
      <c r="Q997" s="294"/>
    </row>
    <row r="998" spans="17:17" s="190" customFormat="1" ht="12.75" x14ac:dyDescent="0.2">
      <c r="Q998" s="294"/>
    </row>
    <row r="999" spans="17:17" s="190" customFormat="1" ht="12.75" x14ac:dyDescent="0.2">
      <c r="Q999" s="294"/>
    </row>
    <row r="1000" spans="17:17" s="190" customFormat="1" ht="12.75" x14ac:dyDescent="0.2">
      <c r="Q1000" s="294"/>
    </row>
    <row r="1001" spans="17:17" s="190" customFormat="1" ht="12.75" x14ac:dyDescent="0.2">
      <c r="Q1001" s="294"/>
    </row>
    <row r="1002" spans="17:17" s="190" customFormat="1" ht="12.75" x14ac:dyDescent="0.2">
      <c r="Q1002" s="294"/>
    </row>
    <row r="1003" spans="17:17" s="190" customFormat="1" ht="13.5" thickBot="1" x14ac:dyDescent="0.25">
      <c r="Q1003" s="295"/>
    </row>
  </sheetData>
  <mergeCells count="30">
    <mergeCell ref="B18:E18"/>
    <mergeCell ref="M18:M19"/>
    <mergeCell ref="N18:N19"/>
    <mergeCell ref="B19:C19"/>
    <mergeCell ref="B20:C20"/>
    <mergeCell ref="M20:M21"/>
    <mergeCell ref="N20:N21"/>
    <mergeCell ref="G14:H14"/>
    <mergeCell ref="M14:M15"/>
    <mergeCell ref="N14:N15"/>
    <mergeCell ref="B16:C16"/>
    <mergeCell ref="M16:M17"/>
    <mergeCell ref="N16:N17"/>
    <mergeCell ref="C8:E8"/>
    <mergeCell ref="M8:M9"/>
    <mergeCell ref="N8:N9"/>
    <mergeCell ref="M10:M11"/>
    <mergeCell ref="N10:N11"/>
    <mergeCell ref="M12:M13"/>
    <mergeCell ref="N12:N13"/>
    <mergeCell ref="R1:S2"/>
    <mergeCell ref="M2:M3"/>
    <mergeCell ref="N2:N3"/>
    <mergeCell ref="M4:M5"/>
    <mergeCell ref="N4:N5"/>
    <mergeCell ref="B6:E6"/>
    <mergeCell ref="G6:H6"/>
    <mergeCell ref="M6:M7"/>
    <mergeCell ref="N6:N7"/>
    <mergeCell ref="B7:E7"/>
  </mergeCells>
  <conditionalFormatting sqref="K1:K32">
    <cfRule type="cellIs" dxfId="3" priority="3" stopIfTrue="1" operator="greaterThan">
      <formula>0</formula>
    </cfRule>
  </conditionalFormatting>
  <conditionalFormatting sqref="Q5:Q391">
    <cfRule type="expression" dxfId="2" priority="2">
      <formula>$A5="NC"</formula>
    </cfRule>
  </conditionalFormatting>
  <conditionalFormatting sqref="Q5:Q391">
    <cfRule type="duplicateValues" dxfId="1" priority="4"/>
  </conditionalFormatting>
  <conditionalFormatting sqref="N1:N1048576">
    <cfRule type="cellIs" dxfId="0" priority="1" operator="greaterThan">
      <formula>0</formula>
    </cfRule>
  </conditionalFormatting>
  <dataValidations count="1">
    <dataValidation type="custom" allowBlank="1" showInputMessage="1" showErrorMessage="1" error="ECRIRE QUAND MAJUSCULE" sqref="Q85:Q115">
      <formula1>EXACT(Q85,UPPER(Q85))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4" r:id="rId4" name="CommandButton1">
          <controlPr defaultSize="0" autoLine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57150</xdr:colOff>
                <xdr:row>0</xdr:row>
                <xdr:rowOff>742950</xdr:rowOff>
              </to>
            </anchor>
          </controlPr>
        </control>
      </mc:Choice>
      <mc:Fallback>
        <control shapeId="3074" r:id="rId4" name="CommandButton1"/>
      </mc:Fallback>
    </mc:AlternateContent>
    <mc:AlternateContent xmlns:mc="http://schemas.openxmlformats.org/markup-compatibility/2006">
      <mc:Choice Requires="x14">
        <control shapeId="3073" r:id="rId6" name="Button 1">
          <controlPr defaultSize="0" print="0" autoFill="0" autoPict="0">
            <anchor moveWithCells="1" sizeWithCells="1">
              <from>
                <xdr:col>20</xdr:col>
                <xdr:colOff>57150</xdr:colOff>
                <xdr:row>0</xdr:row>
                <xdr:rowOff>504825</xdr:rowOff>
              </from>
              <to>
                <xdr:col>21</xdr:col>
                <xdr:colOff>476250</xdr:colOff>
                <xdr:row>1</xdr:row>
                <xdr:rowOff>352425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FICHIER DE BASE</vt:lpstr>
      <vt:lpstr>MOTIF.X</vt:lpstr>
      <vt:lpstr>CODE REVENDEUR</vt:lpstr>
      <vt:lpstr>CATEGORIE</vt:lpstr>
      <vt:lpstr>Fiche suivi client</vt:lpstr>
      <vt:lpstr>BRITA</vt:lpstr>
      <vt:lpstr>categorie</vt:lpstr>
      <vt:lpstr>civilité</vt:lpstr>
      <vt:lpstr>motif</vt:lpstr>
      <vt:lpstr>revendeur</vt:lpstr>
      <vt:lpstr>revendeurs</vt:lpstr>
    </vt:vector>
  </TitlesOfParts>
  <Company>Miko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</dc:creator>
  <cp:lastModifiedBy>Michel</cp:lastModifiedBy>
  <cp:lastPrinted>2014-10-01T15:18:53Z</cp:lastPrinted>
  <dcterms:created xsi:type="dcterms:W3CDTF">2010-06-23T08:58:50Z</dcterms:created>
  <dcterms:modified xsi:type="dcterms:W3CDTF">2014-10-15T13:30:02Z</dcterms:modified>
</cp:coreProperties>
</file>