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4915" windowHeight="12075"/>
  </bookViews>
  <sheets>
    <sheet name="congés" sheetId="1" r:id="rId1"/>
  </sheets>
  <externalReferences>
    <externalReference r:id="rId2"/>
  </externalReferences>
  <definedNames>
    <definedName name="annees">#REF!</definedName>
    <definedName name="congés">congés!$A$1</definedName>
    <definedName name="Feries">[1]calendrier!$J$13:$J$28</definedName>
  </definedNames>
  <calcPr calcId="125725"/>
</workbook>
</file>

<file path=xl/calcChain.xml><?xml version="1.0" encoding="utf-8"?>
<calcChain xmlns="http://schemas.openxmlformats.org/spreadsheetml/2006/main">
  <c r="K7" i="1"/>
  <c r="F30"/>
  <c r="F29"/>
  <c r="F28"/>
  <c r="F27"/>
  <c r="F26"/>
  <c r="F22"/>
  <c r="F21"/>
  <c r="F19"/>
  <c r="F23" s="1"/>
  <c r="B19"/>
  <c r="B20" s="1"/>
  <c r="B21" s="1"/>
  <c r="B22" s="1"/>
  <c r="C19" s="1"/>
  <c r="C20" s="1"/>
  <c r="C21" s="1"/>
  <c r="C22" s="1"/>
  <c r="F18"/>
  <c r="D16"/>
  <c r="D15"/>
  <c r="D14"/>
  <c r="D12"/>
  <c r="D11"/>
  <c r="D10"/>
  <c r="D9"/>
  <c r="D8"/>
  <c r="D7"/>
  <c r="D6"/>
  <c r="D5"/>
  <c r="D4"/>
  <c r="G2"/>
  <c r="D13" s="1"/>
  <c r="F20" l="1"/>
  <c r="F24"/>
  <c r="F25" s="1"/>
  <c r="I16" l="1"/>
  <c r="I15"/>
  <c r="I14"/>
  <c r="I13"/>
  <c r="I12"/>
  <c r="I11"/>
  <c r="I10"/>
  <c r="I9"/>
  <c r="I8"/>
  <c r="I7"/>
  <c r="I6"/>
  <c r="J6" s="1"/>
  <c r="I5"/>
  <c r="I4"/>
  <c r="K4" s="1"/>
  <c r="J4" l="1"/>
  <c r="K8"/>
  <c r="J8"/>
  <c r="K10"/>
  <c r="J10"/>
  <c r="K12"/>
  <c r="J12"/>
  <c r="K14"/>
  <c r="J14"/>
  <c r="K16"/>
  <c r="J16"/>
  <c r="K5"/>
  <c r="J5"/>
  <c r="K6"/>
  <c r="J7"/>
  <c r="K9"/>
  <c r="J9"/>
  <c r="K11"/>
  <c r="J11"/>
  <c r="K13"/>
  <c r="J13"/>
  <c r="K15"/>
  <c r="J15"/>
</calcChain>
</file>

<file path=xl/sharedStrings.xml><?xml version="1.0" encoding="utf-8"?>
<sst xmlns="http://schemas.openxmlformats.org/spreadsheetml/2006/main" count="30" uniqueCount="30">
  <si>
    <t>Aujourd'hui nous</t>
  </si>
  <si>
    <t>somme le :</t>
  </si>
  <si>
    <t>Entré le :</t>
  </si>
  <si>
    <t>Anciennetée</t>
  </si>
  <si>
    <t>congés droit</t>
  </si>
  <si>
    <t>dates:debut</t>
  </si>
  <si>
    <t>dates :fin</t>
  </si>
  <si>
    <t>congé pris</t>
  </si>
  <si>
    <t>reste</t>
  </si>
  <si>
    <t>congés suppl hors période</t>
  </si>
  <si>
    <t>PL</t>
  </si>
  <si>
    <t>VL</t>
  </si>
  <si>
    <t>sans permit</t>
  </si>
  <si>
    <t>25</t>
  </si>
  <si>
    <t>Fériés</t>
  </si>
  <si>
    <t>Année</t>
  </si>
  <si>
    <t>Semaine en cour</t>
  </si>
  <si>
    <t>Pâques</t>
  </si>
  <si>
    <t>Lundi de Pâques</t>
  </si>
  <si>
    <t>Fête du travail</t>
  </si>
  <si>
    <t>Victoire 1945</t>
  </si>
  <si>
    <t>Ascension</t>
  </si>
  <si>
    <t>Pentecôte</t>
  </si>
  <si>
    <t>Lundi de Pentecôte</t>
  </si>
  <si>
    <t>Fête Nationale</t>
  </si>
  <si>
    <t>Assomption</t>
  </si>
  <si>
    <t>Toussaint</t>
  </si>
  <si>
    <t>Armistice 1914</t>
  </si>
  <si>
    <t xml:space="preserve"> Noël</t>
  </si>
  <si>
    <t>Congés 2012</t>
  </si>
</sst>
</file>

<file path=xl/styles.xml><?xml version="1.0" encoding="utf-8"?>
<styleSheet xmlns="http://schemas.openxmlformats.org/spreadsheetml/2006/main">
  <numFmts count="7">
    <numFmt numFmtId="164" formatCode="d\-mmm\-yy"/>
    <numFmt numFmtId="165" formatCode="h:mm:ss"/>
    <numFmt numFmtId="166" formatCode="dd/mm/yy;@"/>
    <numFmt numFmtId="167" formatCode="dddd\ dd\-\ mmmm\-\ yyyy"/>
    <numFmt numFmtId="168" formatCode="ddd\ dd\ mmm\ yyyy"/>
    <numFmt numFmtId="169" formatCode="dddd\-d\-mmmm\-yyyy"/>
    <numFmt numFmtId="170" formatCode="dd\ mmm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5" borderId="1" xfId="1" applyFill="1" applyBorder="1" applyAlignment="1" applyProtection="1">
      <alignment horizontal="center"/>
    </xf>
    <xf numFmtId="1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6" borderId="4" xfId="1" applyFill="1" applyBorder="1" applyAlignment="1" applyProtection="1">
      <alignment horizontal="center"/>
    </xf>
    <xf numFmtId="1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5" borderId="5" xfId="1" applyFill="1" applyBorder="1" applyAlignment="1" applyProtection="1">
      <alignment horizontal="center"/>
    </xf>
    <xf numFmtId="0" fontId="7" fillId="6" borderId="5" xfId="1" applyFill="1" applyBorder="1" applyAlignment="1" applyProtection="1">
      <alignment horizontal="center"/>
    </xf>
    <xf numFmtId="0" fontId="7" fillId="6" borderId="9" xfId="1" applyFill="1" applyBorder="1" applyAlignment="1" applyProtection="1">
      <alignment horizontal="center"/>
    </xf>
    <xf numFmtId="49" fontId="0" fillId="5" borderId="8" xfId="0" applyNumberFormat="1" applyFill="1" applyBorder="1" applyAlignment="1">
      <alignment horizontal="center"/>
    </xf>
    <xf numFmtId="0" fontId="8" fillId="6" borderId="0" xfId="0" applyFont="1" applyFill="1" applyBorder="1" applyAlignment="1">
      <alignment horizontal="center" textRotation="120"/>
    </xf>
    <xf numFmtId="0" fontId="4" fillId="6" borderId="0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9" fontId="0" fillId="6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70" fontId="0" fillId="6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textRotation="120"/>
    </xf>
    <xf numFmtId="0" fontId="6" fillId="2" borderId="6" xfId="0" applyFont="1" applyFill="1" applyBorder="1" applyAlignment="1">
      <alignment horizontal="center" textRotation="120"/>
    </xf>
    <xf numFmtId="0" fontId="6" fillId="2" borderId="7" xfId="0" applyFont="1" applyFill="1" applyBorder="1" applyAlignment="1">
      <alignment horizontal="center" textRotation="120"/>
    </xf>
    <xf numFmtId="0" fontId="6" fillId="2" borderId="8" xfId="0" applyFont="1" applyFill="1" applyBorder="1" applyAlignment="1">
      <alignment horizontal="center" textRotation="120"/>
    </xf>
    <xf numFmtId="0" fontId="8" fillId="2" borderId="2" xfId="0" applyFont="1" applyFill="1" applyBorder="1" applyAlignment="1">
      <alignment horizontal="center" textRotation="120"/>
    </xf>
    <xf numFmtId="0" fontId="8" fillId="2" borderId="10" xfId="0" applyFont="1" applyFill="1" applyBorder="1" applyAlignment="1">
      <alignment horizontal="center" textRotation="120"/>
    </xf>
    <xf numFmtId="0" fontId="0" fillId="4" borderId="0" xfId="0" applyFill="1" applyAlignment="1">
      <alignment horizontal="center"/>
    </xf>
  </cellXfs>
  <cellStyles count="2">
    <cellStyle name="Lien hypertexte" xfId="1" builtinId="8"/>
    <cellStyle name="Normal" xfId="0" builtinId="0"/>
  </cellStyles>
  <dxfs count="2">
    <dxf>
      <font>
        <condense val="0"/>
        <extend val="0"/>
        <color indexed="8"/>
      </font>
      <fill>
        <patternFill>
          <bgColor theme="2" tint="-0.24994659260841701"/>
        </patternFill>
      </fill>
    </dxf>
    <dxf>
      <font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985343</xdr:colOff>
      <xdr:row>20</xdr:row>
      <xdr:rowOff>6570</xdr:rowOff>
    </xdr:from>
    <xdr:to>
      <xdr:col>12</xdr:col>
      <xdr:colOff>32845</xdr:colOff>
      <xdr:row>30</xdr:row>
      <xdr:rowOff>132521</xdr:rowOff>
    </xdr:to>
    <xdr:sp macro="" textlink="">
      <xdr:nvSpPr>
        <xdr:cNvPr id="2" name="ZoneTexte 1"/>
        <xdr:cNvSpPr txBox="1"/>
      </xdr:nvSpPr>
      <xdr:spPr>
        <a:xfrm>
          <a:off x="4985843" y="3543244"/>
          <a:ext cx="7595154" cy="1782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 </a:t>
          </a:r>
          <a:r>
            <a:rPr lang="fr-FR" sz="1100" u="sng"/>
            <a:t>première condition </a:t>
          </a:r>
          <a:r>
            <a:rPr lang="fr-FR" sz="1100" u="none"/>
            <a:t>:=</a:t>
          </a:r>
          <a:r>
            <a:rPr lang="fr-FR" sz="1100"/>
            <a:t>SI(ET(OU(MOIS($G7)&gt;=11;MOIS($G7)&lt;=4;MOIS($H7)&gt;=11;MOIS($H7)&lt;=4);I7&gt;=5);"1 jour suppl";"")</a:t>
          </a:r>
        </a:p>
        <a:p>
          <a:r>
            <a:rPr lang="fr-FR" sz="1100" u="sng"/>
            <a:t>deuxieme condition </a:t>
          </a:r>
          <a:r>
            <a:rPr lang="fr-FR" sz="1100" u="none"/>
            <a:t>:=</a:t>
          </a:r>
          <a:r>
            <a:rPr lang="fr-FR" sz="1100"/>
            <a:t>SI(ET(OU(MOIS($G7)&gt;=11;MOIS($G7)&lt;=4;MOIS($H7)&gt;=11;MOIS($H7)&lt;=4);I7&gt;=8);"2 jour suppl";"")</a:t>
          </a:r>
        </a:p>
        <a:p>
          <a:r>
            <a:rPr lang="fr-FR" sz="1100"/>
            <a:t>Congés</a:t>
          </a:r>
          <a:r>
            <a:rPr lang="fr-FR" sz="1100" baseline="0"/>
            <a:t> hors période de Novembre à Avril.</a:t>
          </a:r>
        </a:p>
        <a:p>
          <a:r>
            <a:rPr lang="fr-FR" sz="1100" baseline="0"/>
            <a:t>5 jours posé égale 1 jours supplémentaire</a:t>
          </a:r>
        </a:p>
        <a:p>
          <a:r>
            <a:rPr lang="fr-FR" sz="1100" baseline="0"/>
            <a:t>8 jours posé égale 2 jours supplémentaire</a:t>
          </a:r>
          <a:endParaRPr lang="fr-FR" sz="1100"/>
        </a:p>
      </xdr:txBody>
    </xdr:sp>
    <xdr:clientData/>
  </xdr:twoCellAnchor>
  <xdr:twoCellAnchor>
    <xdr:from>
      <xdr:col>6</xdr:col>
      <xdr:colOff>124240</xdr:colOff>
      <xdr:row>6</xdr:row>
      <xdr:rowOff>107675</xdr:rowOff>
    </xdr:from>
    <xdr:to>
      <xdr:col>10</xdr:col>
      <xdr:colOff>414131</xdr:colOff>
      <xdr:row>20</xdr:row>
      <xdr:rowOff>99392</xdr:rowOff>
    </xdr:to>
    <xdr:cxnSp macro="">
      <xdr:nvCxnSpPr>
        <xdr:cNvPr id="4" name="Connecteur droit avec flèche 3"/>
        <xdr:cNvCxnSpPr/>
      </xdr:nvCxnSpPr>
      <xdr:spPr>
        <a:xfrm flipV="1">
          <a:off x="7545457" y="1159566"/>
          <a:ext cx="2981739" cy="24765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g&#233;s%20test%20mfc%20(2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"/>
      <sheetName val="congés"/>
      <sheetName val="teissier"/>
      <sheetName val="lenhuet"/>
      <sheetName val="mazouni"/>
      <sheetName val="adam"/>
      <sheetName val="franki"/>
      <sheetName val="miranda"/>
      <sheetName val="vincent"/>
      <sheetName val="schotte"/>
      <sheetName val="dumaine chr"/>
      <sheetName val="dumaine mich"/>
      <sheetName val="mahot"/>
      <sheetName val="Dacosta"/>
      <sheetName val="Miguel"/>
    </sheetNames>
    <sheetDataSet>
      <sheetData sheetId="0">
        <row r="13">
          <cell r="J13">
            <v>40909</v>
          </cell>
        </row>
        <row r="14">
          <cell r="J14">
            <v>41007</v>
          </cell>
        </row>
        <row r="15">
          <cell r="J15">
            <v>41008</v>
          </cell>
        </row>
        <row r="16">
          <cell r="J16">
            <v>41030</v>
          </cell>
        </row>
        <row r="17">
          <cell r="J17">
            <v>41037</v>
          </cell>
        </row>
        <row r="18">
          <cell r="J18">
            <v>41046</v>
          </cell>
        </row>
        <row r="19">
          <cell r="J19">
            <v>41056</v>
          </cell>
        </row>
        <row r="20">
          <cell r="J20">
            <v>41057</v>
          </cell>
        </row>
        <row r="21">
          <cell r="J21">
            <v>41104</v>
          </cell>
        </row>
        <row r="22">
          <cell r="J22">
            <v>41136</v>
          </cell>
        </row>
        <row r="23">
          <cell r="J23">
            <v>41214</v>
          </cell>
        </row>
        <row r="24">
          <cell r="J24">
            <v>41224</v>
          </cell>
        </row>
        <row r="25">
          <cell r="J25">
            <v>41268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02"/>
  <sheetViews>
    <sheetView tabSelected="1" topLeftCell="B1" zoomScale="115" zoomScaleNormal="115" workbookViewId="0">
      <selection activeCell="D28" sqref="D28"/>
    </sheetView>
  </sheetViews>
  <sheetFormatPr baseColWidth="10" defaultRowHeight="12.75"/>
  <cols>
    <col min="1" max="1" width="11.85546875" style="3" bestFit="1" customWidth="1"/>
    <col min="2" max="2" width="25.140625" style="3" bestFit="1" customWidth="1"/>
    <col min="3" max="3" width="23.140625" style="3" bestFit="1" customWidth="1"/>
    <col min="4" max="4" width="19" style="3" bestFit="1" customWidth="1"/>
    <col min="5" max="5" width="16.42578125" style="3" bestFit="1" customWidth="1"/>
    <col min="6" max="6" width="15.85546875" style="3" bestFit="1" customWidth="1"/>
    <col min="7" max="7" width="17.140625" style="3" customWidth="1"/>
    <col min="8" max="8" width="8.5703125" style="3" customWidth="1"/>
    <col min="9" max="9" width="9.5703125" style="3" bestFit="1" customWidth="1"/>
    <col min="10" max="10" width="5.140625" style="3" bestFit="1" customWidth="1"/>
    <col min="11" max="11" width="25.140625" style="3" bestFit="1" customWidth="1"/>
    <col min="12" max="16384" width="11.42578125" style="3"/>
  </cols>
  <sheetData>
    <row r="1" spans="1:16" ht="15.75">
      <c r="A1" s="1"/>
      <c r="B1" s="1"/>
      <c r="C1" s="1"/>
      <c r="D1" s="1"/>
      <c r="E1" s="41" t="s">
        <v>29</v>
      </c>
      <c r="F1" s="41"/>
      <c r="G1" s="41"/>
      <c r="H1" s="41"/>
      <c r="I1" s="41"/>
      <c r="J1" s="41"/>
      <c r="K1" s="1"/>
      <c r="L1" s="2"/>
      <c r="M1" s="2"/>
      <c r="N1" s="2"/>
      <c r="O1" s="2"/>
      <c r="P1" s="3">
        <v>1994</v>
      </c>
    </row>
    <row r="2" spans="1:16">
      <c r="A2" s="2"/>
      <c r="B2" s="2"/>
      <c r="C2" s="2"/>
      <c r="D2" s="2"/>
      <c r="E2" s="4" t="s">
        <v>0</v>
      </c>
      <c r="F2" s="5" t="s">
        <v>1</v>
      </c>
      <c r="G2" s="6">
        <f ca="1">TODAY()</f>
        <v>41188</v>
      </c>
      <c r="H2" s="7"/>
      <c r="I2" s="2"/>
      <c r="J2" s="2"/>
      <c r="K2" s="2"/>
      <c r="L2" s="2"/>
      <c r="M2" s="2"/>
      <c r="N2" s="2"/>
      <c r="O2" s="2"/>
      <c r="P2" s="3">
        <v>1995</v>
      </c>
    </row>
    <row r="3" spans="1:16">
      <c r="A3" s="2"/>
      <c r="B3" s="2"/>
      <c r="C3" s="8" t="s">
        <v>2</v>
      </c>
      <c r="D3" s="8" t="s">
        <v>3</v>
      </c>
      <c r="E3" s="2"/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9</v>
      </c>
      <c r="L3" s="2"/>
      <c r="M3" s="2"/>
      <c r="N3" s="2"/>
      <c r="O3" s="2"/>
      <c r="P3" s="3">
        <v>1996</v>
      </c>
    </row>
    <row r="4" spans="1:16">
      <c r="A4" s="42" t="s">
        <v>10</v>
      </c>
      <c r="B4" s="11"/>
      <c r="C4" s="12"/>
      <c r="D4" s="13" t="str">
        <f>IF(C4&lt;&gt;"",DATEDIF(C4,$G$2,"y")&amp;" ans "&amp;DATEDIF(C4,$G$2,"ym")&amp;" mois "&amp;DATEDIF(C4,$G$2,"md")&amp;" jours","")</f>
        <v/>
      </c>
      <c r="E4" s="14"/>
      <c r="F4" s="15">
        <v>25</v>
      </c>
      <c r="G4" s="16"/>
      <c r="H4" s="16"/>
      <c r="I4" s="17">
        <f>NETWORKDAYS(G4,H4,F18:F30)</f>
        <v>0</v>
      </c>
      <c r="J4" s="15">
        <f>F4-I4</f>
        <v>25</v>
      </c>
      <c r="K4" s="17" t="str">
        <f>IF(AND(OR(MONTH($G4)&gt;=11,MONTH($G4)&lt;=4,MONTH($H4)&gt;=11,MONTH($H4)&lt;=4),I4&gt;=5,I4&gt;=5),"1 jour suppl","")</f>
        <v/>
      </c>
      <c r="L4" s="2"/>
      <c r="M4" s="2"/>
      <c r="N4" s="2"/>
      <c r="O4" s="2"/>
      <c r="P4" s="3">
        <v>1997</v>
      </c>
    </row>
    <row r="5" spans="1:16" ht="13.5" thickBot="1">
      <c r="A5" s="42"/>
      <c r="B5" s="18"/>
      <c r="C5" s="19"/>
      <c r="D5" s="20" t="str">
        <f t="shared" ref="D5:D16" si="0">IF(C5&lt;&gt;"",DATEDIF(C5,$G$2,"y")&amp;" ans "&amp;DATEDIF(C5,$G$2,"ym")&amp;" mois "&amp;DATEDIF(C5,$G$2,"md")&amp;" jours","")</f>
        <v/>
      </c>
      <c r="E5" s="21"/>
      <c r="F5" s="22">
        <v>25</v>
      </c>
      <c r="G5" s="16"/>
      <c r="H5" s="23"/>
      <c r="I5" s="24">
        <f>NETWORKDAYS(G5,H5,F18:F30)</f>
        <v>0</v>
      </c>
      <c r="J5" s="22">
        <f t="shared" ref="J5:J15" si="1">F5-I5</f>
        <v>25</v>
      </c>
      <c r="K5" s="24" t="str">
        <f>IF(AND(OR(MONTH($G5)=11,MONTH($G5)=12,MONTH($H5)=11,MONTH($H5)=12),I5&gt;=5,,I5&gt;=8),"1 jour suppl","")</f>
        <v/>
      </c>
      <c r="L5" s="2"/>
      <c r="M5" s="2"/>
      <c r="N5" s="2"/>
      <c r="O5" s="2"/>
      <c r="P5" s="3">
        <v>1998</v>
      </c>
    </row>
    <row r="6" spans="1:16" ht="14.25" thickTop="1" thickBot="1">
      <c r="A6" s="42"/>
      <c r="B6" s="11"/>
      <c r="C6" s="12"/>
      <c r="D6" s="13" t="str">
        <f t="shared" si="0"/>
        <v/>
      </c>
      <c r="E6" s="25"/>
      <c r="F6" s="15">
        <v>25</v>
      </c>
      <c r="G6" s="16"/>
      <c r="H6" s="16"/>
      <c r="I6" s="17">
        <f>NETWORKDAYS(G6,H6,F18:F30)</f>
        <v>0</v>
      </c>
      <c r="J6" s="15">
        <f t="shared" si="1"/>
        <v>25</v>
      </c>
      <c r="K6" s="17" t="str">
        <f>IF(AND(OR(MONTH($G7)=11,MONTH($G7)=12,MONTH($H7)=11,MONTH($H7)=12),I7&gt;5),"1 jour suppl","")</f>
        <v/>
      </c>
      <c r="L6" s="2"/>
      <c r="M6" s="2"/>
      <c r="N6" s="2"/>
      <c r="O6" s="2"/>
      <c r="P6" s="3">
        <v>1999</v>
      </c>
    </row>
    <row r="7" spans="1:16" ht="14.25" thickTop="1" thickBot="1">
      <c r="A7" s="43" t="s">
        <v>11</v>
      </c>
      <c r="B7" s="18"/>
      <c r="C7" s="19"/>
      <c r="D7" s="20" t="str">
        <f t="shared" si="0"/>
        <v/>
      </c>
      <c r="E7" s="26"/>
      <c r="F7" s="22">
        <v>25</v>
      </c>
      <c r="G7" s="23">
        <v>41218</v>
      </c>
      <c r="H7" s="23">
        <v>41222</v>
      </c>
      <c r="I7" s="24">
        <f>NETWORKDAYS(G7,H7,F19:F31)</f>
        <v>5</v>
      </c>
      <c r="J7" s="22">
        <f t="shared" si="1"/>
        <v>20</v>
      </c>
      <c r="K7" s="24" t="str">
        <f>IF(AND(OR(MONTH($G7)=11,MONTH($G7)=12,MONTH($H7)=11,MONTH($H7)=12),I7&gt;=5),"1 jour suppl","")</f>
        <v>1 jour suppl</v>
      </c>
      <c r="L7" s="2"/>
      <c r="M7" s="2"/>
      <c r="N7" s="2"/>
      <c r="O7" s="2"/>
    </row>
    <row r="8" spans="1:16" ht="14.25" thickTop="1" thickBot="1">
      <c r="A8" s="44"/>
      <c r="B8" s="11"/>
      <c r="C8" s="12"/>
      <c r="D8" s="13" t="str">
        <f t="shared" si="0"/>
        <v/>
      </c>
      <c r="E8" s="25"/>
      <c r="F8" s="15">
        <v>25</v>
      </c>
      <c r="G8" s="16">
        <v>41218</v>
      </c>
      <c r="H8" s="16">
        <v>41228</v>
      </c>
      <c r="I8" s="17">
        <f>NETWORKDAYS(G8,H8,F20:F32)</f>
        <v>9</v>
      </c>
      <c r="J8" s="15">
        <f t="shared" si="1"/>
        <v>16</v>
      </c>
      <c r="K8" s="17" t="str">
        <f t="shared" ref="K8:K16" si="2">IF(AND(OR(MONTH($G8)=11,MONTH($G8)=12,MONTH($H8)=11,MONTH($H8)=12),I8&gt;5),"1 jour suppl","")</f>
        <v>1 jour suppl</v>
      </c>
      <c r="L8" s="2"/>
      <c r="M8" s="2"/>
      <c r="N8" s="2"/>
      <c r="O8" s="2"/>
    </row>
    <row r="9" spans="1:16" ht="14.25" customHeight="1" thickTop="1" thickBot="1">
      <c r="A9" s="44"/>
      <c r="B9" s="18"/>
      <c r="C9" s="19"/>
      <c r="D9" s="20" t="str">
        <f t="shared" si="0"/>
        <v/>
      </c>
      <c r="E9" s="26"/>
      <c r="F9" s="22">
        <v>25</v>
      </c>
      <c r="G9" s="23"/>
      <c r="H9" s="23"/>
      <c r="I9" s="24">
        <f>NETWORKDAYS(G9,H9,F18:F30)</f>
        <v>0</v>
      </c>
      <c r="J9" s="22">
        <f t="shared" si="1"/>
        <v>25</v>
      </c>
      <c r="K9" s="24" t="str">
        <f t="shared" si="2"/>
        <v/>
      </c>
      <c r="L9" s="2"/>
      <c r="M9" s="2"/>
      <c r="N9" s="2"/>
      <c r="O9" s="2"/>
      <c r="P9" s="3">
        <v>2000</v>
      </c>
    </row>
    <row r="10" spans="1:16" ht="14.25" thickTop="1" thickBot="1">
      <c r="A10" s="44"/>
      <c r="B10" s="11"/>
      <c r="C10" s="12"/>
      <c r="D10" s="13" t="str">
        <f t="shared" si="0"/>
        <v/>
      </c>
      <c r="E10" s="25"/>
      <c r="F10" s="15">
        <v>25</v>
      </c>
      <c r="G10" s="16"/>
      <c r="H10" s="16"/>
      <c r="I10" s="17">
        <f>NETWORKDAYS(G10,H10,F18:F30)</f>
        <v>0</v>
      </c>
      <c r="J10" s="15">
        <f t="shared" si="1"/>
        <v>25</v>
      </c>
      <c r="K10" s="17" t="str">
        <f t="shared" si="2"/>
        <v/>
      </c>
      <c r="L10" s="2"/>
      <c r="M10" s="2"/>
      <c r="N10" s="2"/>
      <c r="O10" s="2"/>
      <c r="P10" s="3">
        <v>2001</v>
      </c>
    </row>
    <row r="11" spans="1:16" ht="14.25" thickTop="1" thickBot="1">
      <c r="A11" s="44"/>
      <c r="B11" s="18"/>
      <c r="C11" s="19"/>
      <c r="D11" s="20" t="str">
        <f t="shared" si="0"/>
        <v/>
      </c>
      <c r="E11" s="26"/>
      <c r="F11" s="22">
        <v>25</v>
      </c>
      <c r="G11" s="23"/>
      <c r="H11" s="23"/>
      <c r="I11" s="24">
        <f>NETWORKDAYS(G11,H11,F18:F30)</f>
        <v>0</v>
      </c>
      <c r="J11" s="22">
        <f t="shared" si="1"/>
        <v>25</v>
      </c>
      <c r="K11" s="24" t="str">
        <f t="shared" si="2"/>
        <v/>
      </c>
      <c r="L11" s="2"/>
      <c r="M11" s="2"/>
      <c r="N11" s="2"/>
      <c r="O11" s="2"/>
      <c r="P11" s="3">
        <v>2002</v>
      </c>
    </row>
    <row r="12" spans="1:16" ht="14.25" thickTop="1" thickBot="1">
      <c r="A12" s="44"/>
      <c r="B12" s="11"/>
      <c r="C12" s="12"/>
      <c r="D12" s="13" t="str">
        <f t="shared" si="0"/>
        <v/>
      </c>
      <c r="E12" s="25"/>
      <c r="F12" s="15">
        <v>25</v>
      </c>
      <c r="G12" s="16"/>
      <c r="H12" s="16"/>
      <c r="I12" s="17">
        <f>NETWORKDAYS(G12,H12,F18:F30)</f>
        <v>0</v>
      </c>
      <c r="J12" s="15">
        <f t="shared" si="1"/>
        <v>25</v>
      </c>
      <c r="K12" s="17" t="str">
        <f t="shared" si="2"/>
        <v/>
      </c>
      <c r="L12" s="2"/>
      <c r="M12" s="2"/>
      <c r="N12" s="2"/>
      <c r="O12" s="2"/>
      <c r="P12" s="3">
        <v>2003</v>
      </c>
    </row>
    <row r="13" spans="1:16" ht="14.25" thickTop="1" thickBot="1">
      <c r="A13" s="45"/>
      <c r="B13" s="18"/>
      <c r="C13" s="19">
        <v>30437</v>
      </c>
      <c r="D13" s="20" t="str">
        <f t="shared" ca="1" si="0"/>
        <v>29 ans 5 mois 5 jours</v>
      </c>
      <c r="E13" s="26"/>
      <c r="F13" s="22">
        <v>25</v>
      </c>
      <c r="G13" s="23"/>
      <c r="H13" s="23"/>
      <c r="I13" s="24">
        <f>NETWORKDAYS(G13,H13,F18:F30)</f>
        <v>0</v>
      </c>
      <c r="J13" s="22">
        <f t="shared" si="1"/>
        <v>25</v>
      </c>
      <c r="K13" s="24" t="str">
        <f t="shared" si="2"/>
        <v/>
      </c>
      <c r="L13" s="2"/>
      <c r="M13" s="2"/>
      <c r="N13" s="2"/>
      <c r="O13" s="2"/>
      <c r="P13" s="3">
        <v>2004</v>
      </c>
    </row>
    <row r="14" spans="1:16" ht="14.25" thickTop="1" thickBot="1">
      <c r="A14" s="46" t="s">
        <v>12</v>
      </c>
      <c r="B14" s="11"/>
      <c r="C14" s="12"/>
      <c r="D14" s="13" t="str">
        <f t="shared" si="0"/>
        <v/>
      </c>
      <c r="E14" s="25"/>
      <c r="F14" s="15">
        <v>25</v>
      </c>
      <c r="G14" s="16"/>
      <c r="H14" s="16"/>
      <c r="I14" s="17">
        <f>NETWORKDAYS(G14,H14,F18:F30)</f>
        <v>0</v>
      </c>
      <c r="J14" s="15">
        <f t="shared" si="1"/>
        <v>25</v>
      </c>
      <c r="K14" s="17" t="str">
        <f t="shared" si="2"/>
        <v/>
      </c>
      <c r="L14" s="2"/>
      <c r="M14" s="2"/>
      <c r="N14" s="2"/>
      <c r="O14" s="2"/>
      <c r="P14" s="3">
        <v>2005</v>
      </c>
    </row>
    <row r="15" spans="1:16" ht="13.5" thickTop="1">
      <c r="A15" s="46"/>
      <c r="B15" s="18"/>
      <c r="C15" s="19"/>
      <c r="D15" s="20" t="str">
        <f t="shared" si="0"/>
        <v/>
      </c>
      <c r="E15" s="27"/>
      <c r="F15" s="22">
        <v>25</v>
      </c>
      <c r="G15" s="23"/>
      <c r="H15" s="23"/>
      <c r="I15" s="24">
        <f>NETWORKDAYS(G15,H15,F18:F30)</f>
        <v>0</v>
      </c>
      <c r="J15" s="22">
        <f t="shared" si="1"/>
        <v>25</v>
      </c>
      <c r="K15" s="24" t="str">
        <f t="shared" si="2"/>
        <v/>
      </c>
      <c r="L15" s="2"/>
      <c r="M15" s="2"/>
      <c r="N15" s="2"/>
      <c r="O15" s="2"/>
      <c r="P15" s="3">
        <v>2006</v>
      </c>
    </row>
    <row r="16" spans="1:16">
      <c r="A16" s="47"/>
      <c r="B16" s="11"/>
      <c r="C16" s="12"/>
      <c r="D16" s="13" t="str">
        <f t="shared" si="0"/>
        <v/>
      </c>
      <c r="E16" s="14"/>
      <c r="F16" s="28" t="s">
        <v>13</v>
      </c>
      <c r="G16" s="16"/>
      <c r="H16" s="16"/>
      <c r="I16" s="17">
        <f>NETWORKDAYS(G16,H16,F18:F30)</f>
        <v>0</v>
      </c>
      <c r="J16" s="11">
        <f>F16-I16</f>
        <v>25</v>
      </c>
      <c r="K16" s="17" t="str">
        <f t="shared" si="2"/>
        <v/>
      </c>
      <c r="L16" s="2"/>
      <c r="M16" s="2"/>
      <c r="N16" s="2"/>
      <c r="O16" s="2"/>
      <c r="P16" s="3">
        <v>2007</v>
      </c>
    </row>
    <row r="17" spans="1:16">
      <c r="A17" s="29"/>
      <c r="B17" s="29"/>
      <c r="C17" s="29"/>
      <c r="D17" s="29"/>
      <c r="E17" s="30"/>
      <c r="F17" s="31" t="s">
        <v>14</v>
      </c>
      <c r="G17" s="31" t="s">
        <v>15</v>
      </c>
      <c r="H17" s="32"/>
      <c r="I17" s="32"/>
      <c r="J17" s="32"/>
      <c r="K17" s="32"/>
      <c r="L17" s="2"/>
      <c r="M17" s="2"/>
      <c r="N17" s="2"/>
      <c r="O17" s="2"/>
      <c r="P17" s="3">
        <v>2008</v>
      </c>
    </row>
    <row r="18" spans="1:16" ht="15">
      <c r="A18" s="2"/>
      <c r="B18" s="48" t="s">
        <v>16</v>
      </c>
      <c r="C18" s="48"/>
      <c r="D18" s="2"/>
      <c r="E18" s="33"/>
      <c r="F18" s="34">
        <f>DATE(G18,1,1)</f>
        <v>40909</v>
      </c>
      <c r="G18" s="35">
        <v>2012</v>
      </c>
      <c r="H18" s="2"/>
      <c r="I18" s="2"/>
      <c r="J18" s="2"/>
      <c r="K18" s="2"/>
      <c r="L18" s="2"/>
      <c r="M18" s="2"/>
      <c r="N18" s="2"/>
      <c r="O18" s="2"/>
      <c r="P18" s="3">
        <v>2009</v>
      </c>
    </row>
    <row r="19" spans="1:16">
      <c r="A19" s="2"/>
      <c r="B19" s="36">
        <f ca="1">TODAY()</f>
        <v>41188</v>
      </c>
      <c r="C19" s="37">
        <f ca="1">B22+1</f>
        <v>41192</v>
      </c>
      <c r="D19" s="2"/>
      <c r="E19" s="33"/>
      <c r="F19" s="38">
        <f>ROUND(DATE(G18,4,MOD(234-11*MOD(G18,19),30))/7,)*7-6</f>
        <v>41007</v>
      </c>
      <c r="G19" s="24" t="s">
        <v>17</v>
      </c>
      <c r="H19" s="2"/>
      <c r="I19" s="2"/>
      <c r="J19" s="2"/>
      <c r="K19" s="2"/>
      <c r="L19" s="2"/>
      <c r="M19" s="2"/>
      <c r="N19" s="2"/>
      <c r="O19" s="2"/>
      <c r="P19" s="3">
        <v>2010</v>
      </c>
    </row>
    <row r="20" spans="1:16">
      <c r="A20" s="2"/>
      <c r="B20" s="37">
        <f t="shared" ref="B20:C22" ca="1" si="3">B19+1</f>
        <v>41189</v>
      </c>
      <c r="C20" s="36">
        <f t="shared" ca="1" si="3"/>
        <v>41193</v>
      </c>
      <c r="D20" s="2"/>
      <c r="E20" s="33"/>
      <c r="F20" s="34">
        <f>SUM(F19+1)</f>
        <v>41008</v>
      </c>
      <c r="G20" s="17" t="s">
        <v>18</v>
      </c>
      <c r="H20" s="2"/>
      <c r="I20" s="2"/>
      <c r="J20" s="2"/>
      <c r="K20" s="2"/>
      <c r="L20" s="2"/>
      <c r="M20" s="2"/>
      <c r="N20" s="2"/>
      <c r="O20" s="2"/>
      <c r="P20" s="3">
        <v>2011</v>
      </c>
    </row>
    <row r="21" spans="1:16">
      <c r="A21" s="2"/>
      <c r="B21" s="36">
        <f t="shared" ca="1" si="3"/>
        <v>41190</v>
      </c>
      <c r="C21" s="37">
        <f t="shared" ca="1" si="3"/>
        <v>41194</v>
      </c>
      <c r="D21" s="2"/>
      <c r="E21" s="33"/>
      <c r="F21" s="38">
        <f>DATE(G18,5,1)</f>
        <v>41030</v>
      </c>
      <c r="G21" s="24" t="s">
        <v>19</v>
      </c>
      <c r="H21" s="2"/>
      <c r="I21" s="2"/>
      <c r="J21" s="2"/>
      <c r="K21" s="2"/>
      <c r="L21" s="2"/>
      <c r="M21" s="2"/>
      <c r="N21" s="2"/>
      <c r="O21" s="2"/>
      <c r="P21" s="3">
        <v>2012</v>
      </c>
    </row>
    <row r="22" spans="1:16">
      <c r="A22" s="2"/>
      <c r="B22" s="37">
        <f t="shared" ca="1" si="3"/>
        <v>41191</v>
      </c>
      <c r="C22" s="36">
        <f t="shared" ca="1" si="3"/>
        <v>41195</v>
      </c>
      <c r="D22" s="2"/>
      <c r="E22" s="33"/>
      <c r="F22" s="34">
        <f>DATE(G18,5,8)</f>
        <v>41037</v>
      </c>
      <c r="G22" s="39" t="s">
        <v>20</v>
      </c>
      <c r="H22" s="2"/>
      <c r="I22" s="2"/>
      <c r="J22" s="2"/>
      <c r="K22" s="2"/>
      <c r="L22" s="2"/>
      <c r="M22" s="2"/>
      <c r="N22" s="2"/>
      <c r="O22" s="2"/>
      <c r="P22" s="3">
        <v>2013</v>
      </c>
    </row>
    <row r="23" spans="1:16">
      <c r="A23" s="2"/>
      <c r="B23" s="2"/>
      <c r="C23" s="2"/>
      <c r="D23" s="2"/>
      <c r="E23" s="33"/>
      <c r="F23" s="38">
        <f>F19+39</f>
        <v>41046</v>
      </c>
      <c r="G23" s="24" t="s">
        <v>21</v>
      </c>
      <c r="H23" s="2"/>
      <c r="I23" s="2"/>
      <c r="J23" s="2"/>
      <c r="K23" s="2"/>
      <c r="L23" s="2"/>
      <c r="M23" s="2"/>
      <c r="N23" s="2"/>
      <c r="O23" s="2"/>
      <c r="P23" s="3">
        <v>2014</v>
      </c>
    </row>
    <row r="24" spans="1:16">
      <c r="A24" s="2"/>
      <c r="B24" s="2"/>
      <c r="C24" s="2"/>
      <c r="D24" s="2"/>
      <c r="E24" s="33"/>
      <c r="F24" s="34">
        <f>F19+49</f>
        <v>41056</v>
      </c>
      <c r="G24" s="17" t="s">
        <v>22</v>
      </c>
      <c r="H24" s="2"/>
      <c r="I24" s="2"/>
      <c r="J24" s="2"/>
      <c r="K24" s="2"/>
      <c r="L24" s="2"/>
      <c r="M24" s="2"/>
      <c r="N24" s="2"/>
      <c r="O24" s="2"/>
      <c r="P24" s="3">
        <v>2015</v>
      </c>
    </row>
    <row r="25" spans="1:16">
      <c r="A25" s="2"/>
      <c r="B25" s="2"/>
      <c r="C25" s="2"/>
      <c r="D25" s="2"/>
      <c r="E25" s="2"/>
      <c r="F25" s="38">
        <f>F24+1</f>
        <v>41057</v>
      </c>
      <c r="G25" s="24" t="s">
        <v>23</v>
      </c>
      <c r="H25" s="2"/>
      <c r="I25" s="2"/>
      <c r="J25" s="2"/>
      <c r="K25" s="2"/>
      <c r="L25" s="2"/>
      <c r="M25" s="2"/>
      <c r="N25" s="2"/>
      <c r="O25" s="2"/>
      <c r="P25" s="3">
        <v>2016</v>
      </c>
    </row>
    <row r="26" spans="1:16">
      <c r="A26" s="2"/>
      <c r="B26" s="2"/>
      <c r="C26" s="2"/>
      <c r="D26" s="2"/>
      <c r="E26" s="2"/>
      <c r="F26" s="34">
        <f>DATE(G18,7,14)</f>
        <v>41104</v>
      </c>
      <c r="G26" s="39" t="s">
        <v>24</v>
      </c>
      <c r="H26" s="2"/>
      <c r="I26" s="2"/>
      <c r="J26" s="2"/>
      <c r="K26" s="2"/>
      <c r="L26" s="2"/>
      <c r="M26" s="2"/>
      <c r="N26" s="2"/>
      <c r="O26" s="2"/>
      <c r="P26" s="3">
        <v>2017</v>
      </c>
    </row>
    <row r="27" spans="1:16">
      <c r="A27" s="2"/>
      <c r="B27" s="2"/>
      <c r="C27" s="2"/>
      <c r="D27" s="2"/>
      <c r="E27" s="2"/>
      <c r="F27" s="38">
        <f>DATE(G18,8,15)</f>
        <v>41136</v>
      </c>
      <c r="G27" s="40" t="s">
        <v>25</v>
      </c>
      <c r="H27" s="2"/>
      <c r="I27" s="2"/>
      <c r="J27" s="2"/>
      <c r="K27" s="2"/>
      <c r="L27" s="2"/>
      <c r="M27" s="2"/>
      <c r="N27" s="2"/>
      <c r="O27" s="2"/>
      <c r="P27" s="3">
        <v>2018</v>
      </c>
    </row>
    <row r="28" spans="1:16">
      <c r="A28" s="2"/>
      <c r="B28" s="2"/>
      <c r="C28" s="2"/>
      <c r="D28" s="2"/>
      <c r="E28" s="2"/>
      <c r="F28" s="34">
        <f>DATE(G18,11,1)</f>
        <v>41214</v>
      </c>
      <c r="G28" s="17" t="s">
        <v>26</v>
      </c>
      <c r="H28" s="2"/>
      <c r="I28" s="2"/>
      <c r="J28" s="2"/>
      <c r="K28" s="2"/>
      <c r="L28" s="2"/>
      <c r="M28" s="2"/>
      <c r="N28" s="2"/>
      <c r="O28" s="2"/>
      <c r="P28" s="3">
        <v>2019</v>
      </c>
    </row>
    <row r="29" spans="1:16">
      <c r="A29" s="2"/>
      <c r="B29" s="2"/>
      <c r="C29" s="2"/>
      <c r="D29" s="2"/>
      <c r="E29" s="2"/>
      <c r="F29" s="38">
        <f>DATE(G18,11,11)</f>
        <v>41224</v>
      </c>
      <c r="G29" s="40" t="s">
        <v>27</v>
      </c>
      <c r="H29" s="2"/>
      <c r="I29" s="2"/>
      <c r="J29" s="2"/>
      <c r="K29" s="2"/>
      <c r="L29" s="2"/>
      <c r="M29" s="2"/>
      <c r="N29" s="2"/>
      <c r="O29" s="2"/>
      <c r="P29" s="3">
        <v>2020</v>
      </c>
    </row>
    <row r="30" spans="1:16">
      <c r="A30" s="2"/>
      <c r="B30" s="2"/>
      <c r="C30" s="2"/>
      <c r="D30" s="2"/>
      <c r="E30" s="2"/>
      <c r="F30" s="34">
        <f>DATE(G18,12,25)</f>
        <v>41268</v>
      </c>
      <c r="G30" s="17" t="s">
        <v>28</v>
      </c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L102" s="2"/>
      <c r="M102" s="2"/>
      <c r="N102" s="2"/>
      <c r="O102" s="2"/>
    </row>
  </sheetData>
  <mergeCells count="5">
    <mergeCell ref="E1:J1"/>
    <mergeCell ref="A4:A6"/>
    <mergeCell ref="A7:A13"/>
    <mergeCell ref="A14:A16"/>
    <mergeCell ref="B18:C18"/>
  </mergeCells>
  <conditionalFormatting sqref="G4:H16">
    <cfRule type="cellIs" dxfId="1" priority="2" stopIfTrue="1" operator="between">
      <formula>38657</formula>
      <formula>38717</formula>
    </cfRule>
  </conditionalFormatting>
  <conditionalFormatting sqref="B19:C22">
    <cfRule type="cellIs" dxfId="0" priority="1" stopIfTrue="1" operator="equal">
      <formula>$G$2</formula>
    </cfRule>
  </conditionalFormatting>
  <dataValidations count="2">
    <dataValidation type="list" allowBlank="1" showInputMessage="1" showErrorMessage="1" sqref="G18">
      <formula1>$P$1:$P$29</formula1>
    </dataValidation>
    <dataValidation allowBlank="1" sqref="B4:B16"/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congés</vt:lpstr>
      <vt:lpstr>congés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dcterms:created xsi:type="dcterms:W3CDTF">2012-10-06T11:08:05Z</dcterms:created>
  <dcterms:modified xsi:type="dcterms:W3CDTF">2012-10-06T11:51:45Z</dcterms:modified>
</cp:coreProperties>
</file>