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06" codeName="{176428E6-CC11-C334-683E-B6102A28F9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arthurreynaud/Downloads/"/>
    </mc:Choice>
  </mc:AlternateContent>
  <xr:revisionPtr revIDLastSave="0" documentId="13_ncr:1_{A30D152C-E27D-884F-8218-DCCA6DFAB3F8}" xr6:coauthVersionLast="47" xr6:coauthVersionMax="47" xr10:uidLastSave="{00000000-0000-0000-0000-000000000000}"/>
  <bookViews>
    <workbookView xWindow="0" yWindow="0" windowWidth="28800" windowHeight="18000" xr2:uid="{0DB4131C-C6EB-0A49-8435-A792FCEABFC0}"/>
  </bookViews>
  <sheets>
    <sheet name="Acceuil" sheetId="1" r:id="rId1"/>
    <sheet name="saisie" sheetId="2" r:id="rId2"/>
    <sheet name="Pour Edition" sheetId="4" r:id="rId3"/>
    <sheet name="Liste" sheetId="3" r:id="rId4"/>
  </sheets>
  <externalReferences>
    <externalReference r:id="rId5"/>
  </externalReferences>
  <definedNames>
    <definedName name="Paiement">Tableau1[Paiment]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" i="3" l="1"/>
  <c r="H2" i="3"/>
  <c r="A15" i="4"/>
  <c r="D15" i="4" s="1"/>
  <c r="A14" i="4"/>
  <c r="D14" i="4" s="1"/>
  <c r="A13" i="4"/>
  <c r="D13" i="4" s="1"/>
  <c r="A12" i="4"/>
  <c r="D12" i="4" s="1"/>
  <c r="A11" i="4"/>
  <c r="D11" i="4" s="1"/>
  <c r="A10" i="4"/>
  <c r="D10" i="4" s="1"/>
  <c r="A9" i="4"/>
  <c r="D9" i="4" s="1"/>
  <c r="A8" i="4"/>
  <c r="D8" i="4" s="1"/>
  <c r="A7" i="4"/>
  <c r="D7" i="4" s="1"/>
  <c r="A6" i="4"/>
  <c r="D6" i="4" s="1"/>
  <c r="A5" i="4"/>
  <c r="D5" i="4" s="1"/>
  <c r="A4" i="4"/>
  <c r="D4" i="4" s="1"/>
  <c r="A3" i="4"/>
  <c r="D3" i="4" s="1"/>
  <c r="B2" i="4"/>
  <c r="C2" i="4" s="1"/>
  <c r="B15" i="4" l="1" a="1"/>
  <c r="B15" i="4" s="1"/>
  <c r="E5" i="4"/>
  <c r="F5" i="4" s="1"/>
  <c r="E15" i="4"/>
  <c r="F15" i="4" s="1"/>
  <c r="B14" i="4" a="1"/>
  <c r="B14" i="4" s="1"/>
  <c r="B6" i="4" a="1"/>
  <c r="B6" i="4" s="1"/>
  <c r="B3" i="4" a="1"/>
  <c r="B3" i="4" s="1"/>
  <c r="B10" i="4" a="1"/>
  <c r="B10" i="4" s="1"/>
  <c r="B7" i="4" a="1"/>
  <c r="B7" i="4" s="1"/>
  <c r="B12" i="4" a="1"/>
  <c r="B12" i="4" s="1"/>
  <c r="B9" i="4" a="1"/>
  <c r="B9" i="4" s="1"/>
  <c r="B11" i="4" a="1"/>
  <c r="B11" i="4" s="1"/>
  <c r="B13" i="4" a="1"/>
  <c r="B13" i="4" s="1"/>
  <c r="B8" i="4" a="1"/>
  <c r="B8" i="4" s="1"/>
  <c r="B5" i="4" a="1"/>
  <c r="B5" i="4" s="1"/>
  <c r="B4" i="4" a="1"/>
  <c r="B4" i="4" s="1"/>
  <c r="E12" i="4"/>
  <c r="F12" i="4" s="1"/>
  <c r="E8" i="4"/>
  <c r="F8" i="4" s="1"/>
  <c r="E4" i="4"/>
  <c r="F4" i="4" s="1"/>
  <c r="E10" i="4"/>
  <c r="F10" i="4" s="1"/>
  <c r="E3" i="4"/>
  <c r="F3" i="4" s="1"/>
  <c r="E11" i="4"/>
  <c r="F11" i="4" s="1"/>
  <c r="E7" i="4"/>
  <c r="F7" i="4" s="1"/>
  <c r="E14" i="4"/>
  <c r="F14" i="4" s="1"/>
  <c r="E6" i="4"/>
  <c r="F6" i="4" s="1"/>
  <c r="E13" i="4"/>
  <c r="F13" i="4" s="1"/>
  <c r="E9" i="4"/>
  <c r="F9" i="4" s="1"/>
  <c r="E5" i="3"/>
  <c r="E2" i="3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<sst xmlns="http://schemas.openxmlformats.org/spreadsheetml/2006/main" count="180" uniqueCount="96">
  <si>
    <t>NOM</t>
  </si>
  <si>
    <t>SKU</t>
  </si>
  <si>
    <t>IMEI/ numéro de série</t>
  </si>
  <si>
    <t>Dénomination produit</t>
  </si>
  <si>
    <t>Piece utilisé (1)</t>
  </si>
  <si>
    <t>Piece utilisé (2)</t>
  </si>
  <si>
    <t>Piece utilisé (3)</t>
  </si>
  <si>
    <t>Date prise en charge</t>
  </si>
  <si>
    <t>Acompte</t>
  </si>
  <si>
    <t>Type acompte</t>
  </si>
  <si>
    <t>Especes</t>
  </si>
  <si>
    <t>Réparation (1)</t>
  </si>
  <si>
    <t>Réparation (2)</t>
  </si>
  <si>
    <t>Réparation (3)</t>
  </si>
  <si>
    <t>Prix client Total</t>
  </si>
  <si>
    <t>Téléphone</t>
  </si>
  <si>
    <t>Carte</t>
  </si>
  <si>
    <t>BA</t>
  </si>
  <si>
    <t>Paiment</t>
  </si>
  <si>
    <t>Commentaire</t>
  </si>
  <si>
    <t>Numéro SAV</t>
  </si>
  <si>
    <t/>
  </si>
  <si>
    <t>Auteur</t>
  </si>
  <si>
    <t>Auteur prise en charge</t>
  </si>
  <si>
    <t>Numéro</t>
  </si>
  <si>
    <t>01/01/0000</t>
  </si>
  <si>
    <t>0000000000</t>
  </si>
  <si>
    <t>XXXXXX</t>
  </si>
  <si>
    <t>NON</t>
  </si>
  <si>
    <t>Numéro de prise en charge</t>
  </si>
  <si>
    <t>Ecran</t>
  </si>
  <si>
    <t>17</t>
  </si>
  <si>
    <t>3456734567</t>
  </si>
  <si>
    <t>3456785678</t>
  </si>
  <si>
    <t>345675678</t>
  </si>
  <si>
    <t>Numéro de facture</t>
  </si>
  <si>
    <t>Résultat</t>
  </si>
  <si>
    <t>Numéro de ligne</t>
  </si>
  <si>
    <t>Numéro de colones</t>
  </si>
  <si>
    <t>Adresse</t>
  </si>
  <si>
    <t>23456783456783456</t>
  </si>
  <si>
    <t>Ecouteur</t>
  </si>
  <si>
    <t>GABI</t>
  </si>
  <si>
    <t>00000000</t>
  </si>
  <si>
    <t>XXXXXXXXX</t>
  </si>
  <si>
    <t>JJJJJJJJ</t>
  </si>
  <si>
    <t>FFFFFFF</t>
  </si>
  <si>
    <t>34567845678</t>
  </si>
  <si>
    <t>Code : 156789</t>
  </si>
  <si>
    <t>Numéro Facture</t>
  </si>
  <si>
    <t>En cours (client)</t>
  </si>
  <si>
    <t>En cours (magasin)</t>
  </si>
  <si>
    <t>NOM 2</t>
  </si>
  <si>
    <t>Nombre de prise en charge client</t>
  </si>
  <si>
    <t>Nombre de prise en charge mag</t>
  </si>
  <si>
    <t>TEST</t>
  </si>
  <si>
    <t>4567890</t>
  </si>
  <si>
    <t>ROCKY</t>
  </si>
  <si>
    <t>FRED</t>
  </si>
  <si>
    <t>PAUL</t>
  </si>
  <si>
    <t>HENRI</t>
  </si>
  <si>
    <t>SAM</t>
  </si>
  <si>
    <t>NOM 1</t>
  </si>
  <si>
    <t>PERSONNE</t>
  </si>
  <si>
    <t>QUI</t>
  </si>
  <si>
    <t>111111</t>
  </si>
  <si>
    <t>22222</t>
  </si>
  <si>
    <t>33333</t>
  </si>
  <si>
    <t>444444</t>
  </si>
  <si>
    <t>555555</t>
  </si>
  <si>
    <t>666666</t>
  </si>
  <si>
    <t>7777777</t>
  </si>
  <si>
    <t>888888</t>
  </si>
  <si>
    <t>9999999</t>
  </si>
  <si>
    <t>1000000</t>
  </si>
  <si>
    <t>100000</t>
  </si>
  <si>
    <t>AAAAA</t>
  </si>
  <si>
    <t>BBBBBB</t>
  </si>
  <si>
    <t>CCCCCC</t>
  </si>
  <si>
    <t>DDDDDD</t>
  </si>
  <si>
    <t>EEEEEEE</t>
  </si>
  <si>
    <t>GGGGGG</t>
  </si>
  <si>
    <t>HHHHHH</t>
  </si>
  <si>
    <t>IIIIIII</t>
  </si>
  <si>
    <t>JJJJJJ</t>
  </si>
  <si>
    <t>KKKKKK</t>
  </si>
  <si>
    <t>LLLLLL</t>
  </si>
  <si>
    <t>MMMMM</t>
  </si>
  <si>
    <t>6789E4567</t>
  </si>
  <si>
    <t>RIEN</t>
  </si>
  <si>
    <t>TRI</t>
  </si>
  <si>
    <t>TRO</t>
  </si>
  <si>
    <t>CO</t>
  </si>
  <si>
    <t>PI</t>
  </si>
  <si>
    <t>ERIC</t>
  </si>
  <si>
    <t>TEST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</si>
</sst>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3" x14ac:knownFonts="1"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 wrapText="1"/>
    </xf>
    <xf numFmtId="49" fontId="0" fillId="0" borderId="0" xfId="0" applyNumberFormat="1" applyAlignment="1">
      <alignment vertical="center"/>
    </xf>
    <xf numFmtId="14" fontId="0" fillId="0" borderId="0" xfId="0" applyNumberFormat="1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1" fontId="0" fillId="0" borderId="0" xfId="0" applyNumberFormat="1" applyAlignment="1">
      <alignment vertical="center"/>
    </xf>
    <xf numFmtId="1" fontId="0" fillId="0" borderId="0" xfId="0" applyNumberFormat="1"/>
    <xf numFmtId="14" fontId="0" fillId="0" borderId="0" xfId="0" applyNumberFormat="1"/>
    <xf numFmtId="49" fontId="0" fillId="0" borderId="0" xfId="0" applyNumberFormat="1"/>
    <xf numFmtId="164" fontId="0" fillId="0" borderId="0" xfId="0" applyNumberFormat="1"/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right" vertical="center"/>
    </xf>
    <xf numFmtId="1" fontId="2" fillId="0" borderId="0" xfId="0" applyNumberFormat="1" applyFont="1" applyAlignment="1">
      <alignment horizontal="center" vertical="center"/>
    </xf>
    <xf numFmtId="11" fontId="0" fillId="0" borderId="0" xfId="0" applyNumberFormat="1" applyAlignment="1">
      <alignment vertical="center"/>
    </xf>
  </cellXfs>
  <cellStyles count="1">
    <cellStyle name="Normal" xfId="0" builtinId="0"/>
  </cellStyles>
  <dxfs count="36"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" formatCode="0"/>
    </dxf>
    <dxf>
      <numFmt numFmtId="1" formatCode="0"/>
      <alignment horizontal="general" vertical="center" textRotation="0" wrapText="0" indent="0" justifyLastLine="0" shrinkToFit="0" readingOrder="0"/>
    </dxf>
    <dxf>
      <numFmt numFmtId="19" formatCode="dd/mm/yyyy"/>
      <alignment horizontal="general" vertical="center" textRotation="0" wrapText="0" indent="0" justifyLastLine="0" shrinkToFit="0" readingOrder="0"/>
    </dxf>
    <dxf>
      <numFmt numFmtId="1" formatCode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" formatCode="0"/>
      <alignment horizontal="general" vertical="center" textRotation="0" wrapText="0" indent="0" justifyLastLine="0" shrinkToFit="0" readingOrder="0"/>
    </dxf>
    <dxf>
      <numFmt numFmtId="1" formatCode="0"/>
      <alignment horizontal="general" vertical="center" textRotation="0" wrapText="0" indent="0" justifyLastLine="0" shrinkToFit="0" readingOrder="0"/>
    </dxf>
    <dxf>
      <numFmt numFmtId="165" formatCode="m/d/yy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A8CE85"/>
      <color rgb="FF2787D5"/>
      <color rgb="FF2D80C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6" Type="http://schemas.openxmlformats.org/officeDocument/2006/relationships/image" Target="../media/image6.svg"/><Relationship Id="rId5" Type="http://schemas.openxmlformats.org/officeDocument/2006/relationships/image" Target="../media/image5.png"/><Relationship Id="rId4" Type="http://schemas.openxmlformats.org/officeDocument/2006/relationships/image" Target="../media/image4.sv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259963</xdr:colOff>
      <xdr:row>5</xdr:row>
      <xdr:rowOff>76200</xdr:rowOff>
    </xdr:from>
    <xdr:to>
      <xdr:col>8</xdr:col>
      <xdr:colOff>635000</xdr:colOff>
      <xdr:row>11</xdr:row>
      <xdr:rowOff>50800</xdr:rowOff>
    </xdr:to>
    <xdr:grpSp>
      <xdr:nvGrpSpPr>
        <xdr:cNvPr id="13" name="Groupe 12">
          <a:extLst>
            <a:ext uri="{FF2B5EF4-FFF2-40B4-BE49-F238E27FC236}">
              <a16:creationId xmlns:a16="http://schemas.microsoft.com/office/drawing/2014/main" id="{DCB1BFB0-81C2-8696-5E96-24BAD11197DC}"/>
            </a:ext>
          </a:extLst>
        </xdr:cNvPr>
        <xdr:cNvGrpSpPr/>
      </xdr:nvGrpSpPr>
      <xdr:grpSpPr>
        <a:xfrm>
          <a:off x="5987663" y="1092200"/>
          <a:ext cx="2851537" cy="1193800"/>
          <a:chOff x="5987663" y="1092200"/>
          <a:chExt cx="2851537" cy="1193800"/>
        </a:xfrm>
      </xdr:grpSpPr>
      <xdr:sp macro="[0]!ouvreformulaire" textlink="">
        <xdr:nvSpPr>
          <xdr:cNvPr id="4" name="Rectangle : coins arrondis 3">
            <a:extLst>
              <a:ext uri="{FF2B5EF4-FFF2-40B4-BE49-F238E27FC236}">
                <a16:creationId xmlns:a16="http://schemas.microsoft.com/office/drawing/2014/main" id="{5EC67267-A3A4-34A8-5C0E-24612FB8032B}"/>
              </a:ext>
            </a:extLst>
          </xdr:cNvPr>
          <xdr:cNvSpPr/>
        </xdr:nvSpPr>
        <xdr:spPr>
          <a:xfrm>
            <a:off x="6019800" y="1092200"/>
            <a:ext cx="2819400" cy="1193800"/>
          </a:xfrm>
          <a:prstGeom prst="roundRect">
            <a:avLst/>
          </a:prstGeom>
          <a:solidFill>
            <a:schemeClr val="accent6">
              <a:lumMod val="40000"/>
              <a:lumOff val="60000"/>
            </a:schemeClr>
          </a:solidFill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6" name="Graphique 5" descr="Outils avec un remplissage uni">
            <a:extLst>
              <a:ext uri="{FF2B5EF4-FFF2-40B4-BE49-F238E27FC236}">
                <a16:creationId xmlns:a16="http://schemas.microsoft.com/office/drawing/2014/main" id="{A11B9C27-F6DD-4943-A230-0AF277711E8D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"/>
              </a:ext>
            </a:extLst>
          </a:blip>
          <a:stretch>
            <a:fillRect/>
          </a:stretch>
        </xdr:blipFill>
        <xdr:spPr>
          <a:xfrm>
            <a:off x="7734300" y="1206500"/>
            <a:ext cx="914400" cy="914400"/>
          </a:xfrm>
          <a:prstGeom prst="rect">
            <a:avLst/>
          </a:prstGeom>
        </xdr:spPr>
      </xdr:pic>
      <xdr:sp macro="[1]!ouvreformulaire" textlink="">
        <xdr:nvSpPr>
          <xdr:cNvPr id="12" name="Rectangle 11">
            <a:extLst>
              <a:ext uri="{FF2B5EF4-FFF2-40B4-BE49-F238E27FC236}">
                <a16:creationId xmlns:a16="http://schemas.microsoft.com/office/drawing/2014/main" id="{716D7D95-E64E-0A49-9E71-86971B459736}"/>
              </a:ext>
            </a:extLst>
          </xdr:cNvPr>
          <xdr:cNvSpPr/>
        </xdr:nvSpPr>
        <xdr:spPr>
          <a:xfrm>
            <a:off x="5987663" y="1417135"/>
            <a:ext cx="2832891" cy="530658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</a:bodyPr>
          <a:lstStyle/>
          <a:p>
            <a:pPr algn="ctr"/>
            <a:r>
              <a:rPr lang="fr-FR" sz="2800" b="1" cap="none" spc="0">
                <a:ln w="0"/>
                <a:solidFill>
                  <a:schemeClr val="bg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PRISE EN</a:t>
            </a:r>
            <a:r>
              <a:rPr lang="fr-FR" sz="2800" b="1" cap="none" spc="0" baseline="0">
                <a:ln w="0"/>
                <a:solidFill>
                  <a:schemeClr val="bg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 CHARGE</a:t>
            </a:r>
            <a:endParaRPr lang="fr-FR" sz="2800" b="1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endParaRPr>
          </a:p>
        </xdr:txBody>
      </xdr:sp>
    </xdr:grpSp>
    <xdr:clientData/>
  </xdr:twoCellAnchor>
  <xdr:twoCellAnchor>
    <xdr:from>
      <xdr:col>5</xdr:col>
      <xdr:colOff>254000</xdr:colOff>
      <xdr:row>12</xdr:row>
      <xdr:rowOff>50800</xdr:rowOff>
    </xdr:from>
    <xdr:to>
      <xdr:col>8</xdr:col>
      <xdr:colOff>635000</xdr:colOff>
      <xdr:row>18</xdr:row>
      <xdr:rowOff>50799</xdr:rowOff>
    </xdr:to>
    <xdr:grpSp>
      <xdr:nvGrpSpPr>
        <xdr:cNvPr id="15" name="Groupe 14">
          <a:extLst>
            <a:ext uri="{FF2B5EF4-FFF2-40B4-BE49-F238E27FC236}">
              <a16:creationId xmlns:a16="http://schemas.microsoft.com/office/drawing/2014/main" id="{A46D6552-5A85-B405-4200-0C767AAC0754}"/>
            </a:ext>
          </a:extLst>
        </xdr:cNvPr>
        <xdr:cNvGrpSpPr/>
      </xdr:nvGrpSpPr>
      <xdr:grpSpPr>
        <a:xfrm>
          <a:off x="5981700" y="2489200"/>
          <a:ext cx="2857500" cy="1219199"/>
          <a:chOff x="6045200" y="3136900"/>
          <a:chExt cx="2857500" cy="1219199"/>
        </a:xfrm>
      </xdr:grpSpPr>
      <xdr:grpSp>
        <xdr:nvGrpSpPr>
          <xdr:cNvPr id="14" name="Groupe 13">
            <a:extLst>
              <a:ext uri="{FF2B5EF4-FFF2-40B4-BE49-F238E27FC236}">
                <a16:creationId xmlns:a16="http://schemas.microsoft.com/office/drawing/2014/main" id="{D5FDD232-E84C-145E-3173-282EFBE7F868}"/>
              </a:ext>
            </a:extLst>
          </xdr:cNvPr>
          <xdr:cNvGrpSpPr/>
        </xdr:nvGrpSpPr>
        <xdr:grpSpPr>
          <a:xfrm>
            <a:off x="6045200" y="3136900"/>
            <a:ext cx="2857500" cy="1219199"/>
            <a:chOff x="6007100" y="2476500"/>
            <a:chExt cx="2857500" cy="1219199"/>
          </a:xfrm>
        </xdr:grpSpPr>
        <xdr:sp macro="[0]!ouvrerestitusion" textlink="">
          <xdr:nvSpPr>
            <xdr:cNvPr id="5" name="Rectangle : coins arrondis 4">
              <a:extLst>
                <a:ext uri="{FF2B5EF4-FFF2-40B4-BE49-F238E27FC236}">
                  <a16:creationId xmlns:a16="http://schemas.microsoft.com/office/drawing/2014/main" id="{2FA6698C-1418-EA44-B0D5-D14BA1CF84D4}"/>
                </a:ext>
              </a:extLst>
            </xdr:cNvPr>
            <xdr:cNvSpPr/>
          </xdr:nvSpPr>
          <xdr:spPr>
            <a:xfrm>
              <a:off x="6007100" y="2476500"/>
              <a:ext cx="2857500" cy="1193800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pic>
          <xdr:nvPicPr>
            <xdr:cNvPr id="8" name="Graphique 7" descr="Main protectrice avec un remplissage uni">
              <a:extLst>
                <a:ext uri="{FF2B5EF4-FFF2-40B4-BE49-F238E27FC236}">
                  <a16:creationId xmlns:a16="http://schemas.microsoft.com/office/drawing/2014/main" id="{C330240E-DB3C-F7D9-F060-46C0283607F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3">
              <a:extLst>
                <a:ext uri="{28A0092B-C50C-407E-A947-70E740481C1C}">
                  <a14:useLocalDpi xmlns:a14="http://schemas.microsoft.com/office/drawing/2010/main" val="0"/>
                </a:ext>
                <a:ext uri="{96DAC541-7B7A-43D3-8B79-37D633B846F1}">
                  <asvg:svgBlip xmlns:asvg="http://schemas.microsoft.com/office/drawing/2016/SVG/main" r:embed="rId4"/>
                </a:ext>
              </a:extLst>
            </a:blip>
            <a:stretch>
              <a:fillRect/>
            </a:stretch>
          </xdr:blipFill>
          <xdr:spPr>
            <a:xfrm rot="12969350">
              <a:off x="7620001" y="2781299"/>
              <a:ext cx="914400" cy="914400"/>
            </a:xfrm>
            <a:prstGeom prst="rect">
              <a:avLst/>
            </a:prstGeom>
          </xdr:spPr>
        </xdr:pic>
        <xdr:sp macro="" textlink="">
          <xdr:nvSpPr>
            <xdr:cNvPr id="11" name="Rectangle 10">
              <a:extLst>
                <a:ext uri="{FF2B5EF4-FFF2-40B4-BE49-F238E27FC236}">
                  <a16:creationId xmlns:a16="http://schemas.microsoft.com/office/drawing/2014/main" id="{3EFAB92C-D210-307D-5C2C-743C3AC773C9}"/>
                </a:ext>
              </a:extLst>
            </xdr:cNvPr>
            <xdr:cNvSpPr/>
          </xdr:nvSpPr>
          <xdr:spPr>
            <a:xfrm>
              <a:off x="6052204" y="2814135"/>
              <a:ext cx="2170402" cy="530658"/>
            </a:xfrm>
            <a:prstGeom prst="rect">
              <a:avLst/>
            </a:prstGeom>
            <a:noFill/>
          </xdr:spPr>
          <xdr:txBody>
            <a:bodyPr wrap="none" lIns="91440" tIns="45720" rIns="91440" bIns="45720">
              <a:spAutoFit/>
            </a:bodyPr>
            <a:lstStyle/>
            <a:p>
              <a:pPr algn="ctr"/>
              <a:r>
                <a:rPr lang="fr-FR" sz="2800" b="1" cap="none" spc="0">
                  <a:ln w="0"/>
                  <a:solidFill>
                    <a:schemeClr val="bg1"/>
                  </a:solidFill>
                  <a:effectLst>
                    <a:outerShdw blurRad="38100" dist="19050" dir="2700000" algn="tl" rotWithShape="0">
                      <a:schemeClr val="dk1">
                        <a:alpha val="40000"/>
                      </a:schemeClr>
                    </a:outerShdw>
                  </a:effectLst>
                </a:rPr>
                <a:t>RÉSTITUTION</a:t>
              </a:r>
            </a:p>
          </xdr:txBody>
        </xdr:sp>
      </xdr:grpSp>
      <xdr:pic>
        <xdr:nvPicPr>
          <xdr:cNvPr id="10" name="Graphique 9" descr="Smartphone avec un remplissage uni">
            <a:extLst>
              <a:ext uri="{FF2B5EF4-FFF2-40B4-BE49-F238E27FC236}">
                <a16:creationId xmlns:a16="http://schemas.microsoft.com/office/drawing/2014/main" id="{46EEA249-C819-409B-BA59-9CCEE118F78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6"/>
              </a:ext>
            </a:extLst>
          </a:blip>
          <a:stretch>
            <a:fillRect/>
          </a:stretch>
        </xdr:blipFill>
        <xdr:spPr>
          <a:xfrm rot="830692">
            <a:off x="8140700" y="3276602"/>
            <a:ext cx="546100" cy="546100"/>
          </a:xfrm>
          <a:prstGeom prst="rect">
            <a:avLst/>
          </a:prstGeom>
        </xdr:spPr>
      </xdr:pic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arthurreynaud/Desktop/Prise%20en%20charge%20et%20re&#769;paration%20%205.xlsm" TargetMode="External"/><Relationship Id="rId1" Type="http://schemas.openxmlformats.org/officeDocument/2006/relationships/externalLinkPath" Target="/Users/arthurreynaud/Desktop/Prise%20en%20charge%20et%20re&#769;paration%20%20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Acceuil"/>
      <sheetName val="Feuille prise en charge"/>
      <sheetName val="saisie"/>
      <sheetName val="Pour Edition"/>
      <sheetName val="Liste"/>
      <sheetName val="Prise en charge et réparation "/>
    </sheetNames>
    <definedNames>
      <definedName name="ouvreformulaire"/>
    </definedNames>
    <sheetDataSet>
      <sheetData sheetId="0"/>
      <sheetData sheetId="1"/>
      <sheetData sheetId="2"/>
      <sheetData sheetId="3"/>
      <sheetData sheetId="4"/>
      <sheetData sheetId="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7CA881A-4667-4D3E-8C02-46911B23F750}" name="Tsource" displayName="Tsource" ref="A1:V1000" totalsRowCount="1" headerRowDxfId="35" dataDxfId="34">
  <autoFilter ref="A1:V999" xr:uid="{87CA881A-4667-4D3E-8C02-46911B23F750}"/>
  <tableColumns count="22">
    <tableColumn id="1" xr3:uid="{25D669F5-8FBD-4249-9CD7-EE532900A0DE}" name="Date prise en charge" dataDxfId="33" totalsRowDxfId="10"/>
    <tableColumn id="21" xr3:uid="{121CC8D6-1EC7-454E-9004-26E87FDF270D}" name="Numéro" dataDxfId="32" totalsRowDxfId="9"/>
    <tableColumn id="2" xr3:uid="{BB315E28-34BB-4087-A69F-0E6EE8B20161}" name="Numéro SAV" dataDxfId="31" totalsRowDxfId="8"/>
    <tableColumn id="3" xr3:uid="{8E0C959D-68D9-441E-B6C1-0B6FC73ADDA5}" name="NOM" dataDxfId="30" totalsRowDxfId="7"/>
    <tableColumn id="4" xr3:uid="{81C1EF34-DFB7-484D-83AB-C6077C7131CD}" name="Téléphone" dataDxfId="29"/>
    <tableColumn id="5" xr3:uid="{8D78FD77-74D6-4EF7-9D07-07A3CCFBBC8A}" name="Dénomination produit" dataDxfId="28"/>
    <tableColumn id="6" xr3:uid="{ACF52A60-417E-499A-B3EF-D394A6A8B01D}" name="IMEI/ numéro de série" dataDxfId="27"/>
    <tableColumn id="7" xr3:uid="{B0165855-8A74-49C7-AAE8-A51F74A50C32}" name="SKU" dataDxfId="26"/>
    <tableColumn id="8" xr3:uid="{36373380-38D3-42BF-AC4B-F90D5CB4C2CB}" name="Commentaire" dataDxfId="25"/>
    <tableColumn id="9" xr3:uid="{FE47E0F8-A8E4-4523-A162-26EA9F3C250C}" name="Réparation (1)" dataDxfId="24"/>
    <tableColumn id="10" xr3:uid="{92723A78-53E4-48CA-9AB7-6B0F7B74D3B7}" name="Réparation (2)" dataDxfId="23"/>
    <tableColumn id="11" xr3:uid="{B3416E02-F975-4B40-BDC1-E4E81C8F7CDD}" name="Réparation (3)" dataDxfId="22"/>
    <tableColumn id="12" xr3:uid="{91BD1C4B-17C9-4412-A6DE-D9814C59297A}" name="Prix client Total" dataDxfId="21"/>
    <tableColumn id="13" xr3:uid="{0670E26D-0396-48CB-A8E0-F1679C11BD13}" name="Acompte" dataDxfId="20"/>
    <tableColumn id="14" xr3:uid="{E0D09C26-79BC-4B48-A2CB-5E0BE1A5ACC2}" name="Type acompte" dataDxfId="19"/>
    <tableColumn id="20" xr3:uid="{E09FD08F-507E-4C96-8D78-D88E9A9799C2}" name="Auteur prise en charge" dataDxfId="18" totalsRowDxfId="6"/>
    <tableColumn id="15" xr3:uid="{7B87CCF9-3962-4914-A3C4-C86AB8DB3432}" name="Piece utilisé (1)" dataDxfId="17" totalsRowDxfId="5"/>
    <tableColumn id="16" xr3:uid="{C81D0F4F-3667-410E-B17D-EA180909EDF4}" name="Piece utilisé (2)" dataDxfId="16" totalsRowDxfId="4"/>
    <tableColumn id="17" xr3:uid="{6AE96C96-D55F-4276-91B1-838DEAD5AA8F}" name="Piece utilisé (3)" dataDxfId="15" totalsRowDxfId="3"/>
    <tableColumn id="18" xr3:uid="{22655C5F-F940-A245-9015-C94D18FF8519}" name="Numéro Facture" dataDxfId="14" totalsRowDxfId="2"/>
    <tableColumn id="22" xr3:uid="{0D8D71AC-5201-6147-B667-E29BFFF213BC}" name="En cours (magasin)" dataDxfId="13" totalsRowDxfId="1"/>
    <tableColumn id="19" xr3:uid="{A1E59FEC-D6D9-42E8-B048-025796AB3C63}" name="En cours (client)" dataDxfId="12" totalsRowDxfId="0"/>
  </tableColumns>
  <tableStyleInfo name="TableStyleLight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5AC0E07-BF22-4E34-8B99-1E170B8913CD}" name="Tableau1" displayName="Tableau1" ref="A1:A4" totalsRowShown="0">
  <autoFilter ref="A1:A4" xr:uid="{95AC0E07-BF22-4E34-8B99-1E170B8913CD}"/>
  <tableColumns count="1">
    <tableColumn id="1" xr3:uid="{3E0A6B91-6B8B-4D64-8765-CC48DF5D6F1C}" name="Paiment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BA3B32C-24F7-409C-8BD5-05B61FAD19DF}" name="Auteur" displayName="Auteur" ref="C1:C5" totalsRowShown="0">
  <autoFilter ref="C1:C5" xr:uid="{3BA3B32C-24F7-409C-8BD5-05B61FAD19DF}"/>
  <tableColumns count="1">
    <tableColumn id="1" xr3:uid="{B6EAA9A6-1CC1-4DD1-B612-1B57BF8E64D8}" name="Auteur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DE2D9EE-A6C6-434C-8BDF-A60E787B01E7}" name="NuméroFacture" displayName="NuméroFacture" ref="E1:E2" totalsRowShown="0">
  <autoFilter ref="E1:E2" xr:uid="{1DE2D9EE-A6C6-434C-8BDF-A60E787B01E7}"/>
  <tableColumns count="1">
    <tableColumn id="1" xr3:uid="{C235DA79-429F-4F6E-9688-26541D10EE7B}" name="Numéro de prise en charge" dataDxfId="11">
      <calculatedColumnFormula>E5+1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14F640-7B19-6A4E-A230-FDE231721013}">
  <sheetPr codeName="Feuil1"/>
  <dimension ref="B6:D11"/>
  <sheetViews>
    <sheetView tabSelected="1" workbookViewId="0">
      <selection activeCell="B15" sqref="B15"/>
    </sheetView>
  </sheetViews>
  <sheetFormatPr baseColWidth="10" defaultRowHeight="16" x14ac:dyDescent="0.2"/>
  <cols>
    <col min="1" max="1" width="6" customWidth="1"/>
    <col min="2" max="2" width="36.6640625" customWidth="1"/>
  </cols>
  <sheetData>
    <row r="6" spans="2:4" x14ac:dyDescent="0.2">
      <c r="B6" s="12"/>
      <c r="C6" s="12"/>
      <c r="D6" s="12"/>
    </row>
    <row r="7" spans="2:4" x14ac:dyDescent="0.2">
      <c r="B7" s="12"/>
      <c r="C7" s="12"/>
      <c r="D7" s="12"/>
    </row>
    <row r="8" spans="2:4" x14ac:dyDescent="0.2">
      <c r="B8" s="13"/>
      <c r="C8" s="13"/>
      <c r="D8" s="14"/>
    </row>
    <row r="9" spans="2:4" x14ac:dyDescent="0.2">
      <c r="B9" s="13"/>
      <c r="C9" s="13"/>
      <c r="D9" s="14"/>
    </row>
    <row r="10" spans="2:4" x14ac:dyDescent="0.2">
      <c r="B10" s="13"/>
      <c r="C10" s="13"/>
      <c r="D10" s="12"/>
    </row>
    <row r="11" spans="2:4" x14ac:dyDescent="0.2">
      <c r="B11" s="13"/>
      <c r="C11" s="13"/>
      <c r="D11" s="12"/>
    </row>
  </sheetData>
  <mergeCells count="5">
    <mergeCell ref="B6:D7"/>
    <mergeCell ref="B8:C9"/>
    <mergeCell ref="B10:C11"/>
    <mergeCell ref="D8:D9"/>
    <mergeCell ref="D10:D11"/>
  </mergeCells>
  <pageMargins left="0.7" right="0.7" top="0.75" bottom="0.75" header="0.3" footer="0.3"/>
  <pageSetup paperSize="9" orientation="portrait" horizontalDpi="0" verticalDpi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B9308E-DA7A-D64C-9D92-039AC00BC334}">
  <sheetPr codeName="Feuil2"/>
  <dimension ref="A1:V1001"/>
  <sheetViews>
    <sheetView zoomScale="80" zoomScaleNormal="80" workbookViewId="0">
      <selection activeCell="A14" sqref="A14"/>
    </sheetView>
  </sheetViews>
  <sheetFormatPr baseColWidth="10" defaultColWidth="10.83203125" defaultRowHeight="20.25" customHeight="1" x14ac:dyDescent="0.2"/>
  <cols>
    <col min="1" max="1" width="24.6640625" style="2" customWidth="1"/>
    <col min="2" max="2" width="17.83203125" style="7" customWidth="1"/>
    <col min="3" max="3" width="19.6640625" style="7" customWidth="1"/>
    <col min="4" max="4" width="21.33203125" style="1" customWidth="1"/>
    <col min="5" max="5" width="13" style="4" customWidth="1"/>
    <col min="6" max="6" width="20.33203125" style="1" customWidth="1"/>
    <col min="7" max="7" width="20.6640625" style="1" customWidth="1"/>
    <col min="8" max="8" width="22.1640625" style="1" customWidth="1"/>
    <col min="9" max="9" width="36.6640625" style="1" customWidth="1"/>
    <col min="10" max="12" width="23.1640625" style="1" customWidth="1"/>
    <col min="13" max="14" width="20.33203125" style="1" customWidth="1"/>
    <col min="15" max="16" width="14.5" style="1" customWidth="1"/>
    <col min="17" max="17" width="17.6640625" style="1" customWidth="1"/>
    <col min="18" max="18" width="15.33203125" style="1" customWidth="1"/>
    <col min="19" max="20" width="18.83203125" style="1" customWidth="1"/>
    <col min="21" max="21" width="22.6640625" style="1" customWidth="1"/>
    <col min="22" max="22" width="20.83203125" style="1" customWidth="1"/>
    <col min="23" max="16384" width="10.83203125" style="1"/>
  </cols>
  <sheetData>
    <row r="1" spans="1:22" ht="38" customHeight="1" x14ac:dyDescent="0.2">
      <c r="A1" s="5" t="s">
        <v>7</v>
      </c>
      <c r="B1" s="6" t="s">
        <v>24</v>
      </c>
      <c r="C1" s="7" t="s">
        <v>20</v>
      </c>
      <c r="D1" s="1" t="s">
        <v>0</v>
      </c>
      <c r="E1" s="4" t="s">
        <v>15</v>
      </c>
      <c r="F1" s="1" t="s">
        <v>3</v>
      </c>
      <c r="G1" s="1" t="s">
        <v>2</v>
      </c>
      <c r="H1" s="1" t="s">
        <v>1</v>
      </c>
      <c r="I1" s="1" t="s">
        <v>19</v>
      </c>
      <c r="J1" s="1" t="s">
        <v>11</v>
      </c>
      <c r="K1" s="1" t="s">
        <v>12</v>
      </c>
      <c r="L1" s="1" t="s">
        <v>13</v>
      </c>
      <c r="M1" s="1" t="s">
        <v>14</v>
      </c>
      <c r="N1" s="1" t="s">
        <v>8</v>
      </c>
      <c r="O1" s="1" t="s">
        <v>9</v>
      </c>
      <c r="P1" s="3" t="s">
        <v>23</v>
      </c>
      <c r="Q1" s="1" t="s">
        <v>4</v>
      </c>
      <c r="R1" s="1" t="s">
        <v>5</v>
      </c>
      <c r="S1" s="1" t="s">
        <v>6</v>
      </c>
      <c r="T1" s="1" t="s">
        <v>49</v>
      </c>
      <c r="U1" s="1" t="s">
        <v>51</v>
      </c>
      <c r="V1" s="1" t="s">
        <v>50</v>
      </c>
    </row>
    <row r="2" spans="1:22" ht="17.25" customHeight="1" x14ac:dyDescent="0.2">
      <c r="A2" s="2" t="s">
        <v>25</v>
      </c>
      <c r="B2" s="7">
        <v>1</v>
      </c>
      <c r="C2" s="7">
        <v>1</v>
      </c>
      <c r="D2" s="1" t="s">
        <v>57</v>
      </c>
      <c r="E2" s="4" t="s">
        <v>26</v>
      </c>
      <c r="F2" s="1" t="s">
        <v>76</v>
      </c>
      <c r="G2" s="1" t="s">
        <v>27</v>
      </c>
      <c r="I2" s="1" t="s">
        <v>28</v>
      </c>
      <c r="J2" s="1" t="s">
        <v>89</v>
      </c>
      <c r="M2" s="1">
        <v>1</v>
      </c>
      <c r="N2" s="1">
        <v>2</v>
      </c>
    </row>
    <row r="3" spans="1:22" ht="20.25" customHeight="1" x14ac:dyDescent="0.2">
      <c r="A3" s="2">
        <v>45145</v>
      </c>
      <c r="B3" s="7">
        <v>2</v>
      </c>
      <c r="C3" s="7" t="s">
        <v>31</v>
      </c>
      <c r="D3" s="1" t="s">
        <v>58</v>
      </c>
      <c r="E3" s="4" t="s">
        <v>65</v>
      </c>
      <c r="F3" s="1" t="s">
        <v>77</v>
      </c>
      <c r="G3" s="1" t="s">
        <v>32</v>
      </c>
      <c r="I3" s="1" t="s">
        <v>21</v>
      </c>
      <c r="J3" s="1" t="s">
        <v>89</v>
      </c>
      <c r="K3" s="1" t="s">
        <v>21</v>
      </c>
      <c r="L3" s="1" t="s">
        <v>21</v>
      </c>
      <c r="M3" s="1">
        <v>2</v>
      </c>
      <c r="N3" s="1">
        <v>3</v>
      </c>
      <c r="O3" s="1" t="s">
        <v>21</v>
      </c>
      <c r="S3" s="1" t="s">
        <v>21</v>
      </c>
    </row>
    <row r="4" spans="1:22" ht="20.25" customHeight="1" x14ac:dyDescent="0.2">
      <c r="A4" s="2">
        <v>45145</v>
      </c>
      <c r="B4" s="7">
        <v>3</v>
      </c>
      <c r="C4" s="7" t="s">
        <v>21</v>
      </c>
      <c r="D4" s="1" t="s">
        <v>94</v>
      </c>
      <c r="E4" s="4" t="s">
        <v>66</v>
      </c>
      <c r="F4" s="1" t="s">
        <v>78</v>
      </c>
      <c r="G4" s="1" t="s">
        <v>33</v>
      </c>
      <c r="H4" s="1" t="s">
        <v>21</v>
      </c>
      <c r="I4" s="1" t="s">
        <v>21</v>
      </c>
      <c r="J4" s="1" t="s">
        <v>89</v>
      </c>
      <c r="K4" s="1" t="s">
        <v>21</v>
      </c>
      <c r="L4" s="1" t="s">
        <v>21</v>
      </c>
      <c r="M4" s="1">
        <v>3</v>
      </c>
      <c r="N4" s="1">
        <v>4</v>
      </c>
      <c r="S4" s="1" t="s">
        <v>21</v>
      </c>
      <c r="V4" s="1" t="s">
        <v>21</v>
      </c>
    </row>
    <row r="5" spans="1:22" ht="20.25" customHeight="1" x14ac:dyDescent="0.2">
      <c r="A5" s="2">
        <v>45145</v>
      </c>
      <c r="B5" s="7">
        <v>4</v>
      </c>
      <c r="C5" s="7" t="s">
        <v>21</v>
      </c>
      <c r="D5" s="1" t="s">
        <v>55</v>
      </c>
      <c r="E5" s="4" t="s">
        <v>67</v>
      </c>
      <c r="F5" s="1" t="s">
        <v>79</v>
      </c>
      <c r="G5" s="1" t="s">
        <v>34</v>
      </c>
      <c r="H5" s="1" t="s">
        <v>21</v>
      </c>
      <c r="I5" s="1" t="s">
        <v>21</v>
      </c>
      <c r="J5" s="1" t="s">
        <v>89</v>
      </c>
      <c r="K5" s="1" t="s">
        <v>21</v>
      </c>
      <c r="L5" s="1" t="s">
        <v>21</v>
      </c>
      <c r="M5" s="1">
        <v>4</v>
      </c>
      <c r="N5" s="1">
        <v>5</v>
      </c>
      <c r="O5" s="1" t="s">
        <v>21</v>
      </c>
    </row>
    <row r="6" spans="1:22" ht="20.25" customHeight="1" x14ac:dyDescent="0.2">
      <c r="A6" s="2">
        <v>45206</v>
      </c>
      <c r="B6" s="7">
        <v>5</v>
      </c>
      <c r="C6" s="7" t="s">
        <v>21</v>
      </c>
      <c r="D6" s="1" t="s">
        <v>59</v>
      </c>
      <c r="E6" s="4" t="s">
        <v>68</v>
      </c>
      <c r="F6" s="1" t="s">
        <v>80</v>
      </c>
      <c r="G6" s="1">
        <v>4567856789</v>
      </c>
      <c r="H6" s="1" t="s">
        <v>21</v>
      </c>
      <c r="I6" s="1" t="s">
        <v>21</v>
      </c>
      <c r="J6" s="1" t="s">
        <v>21</v>
      </c>
      <c r="K6" s="1" t="s">
        <v>21</v>
      </c>
      <c r="L6" s="1" t="s">
        <v>21</v>
      </c>
      <c r="M6" s="1">
        <v>5</v>
      </c>
      <c r="N6" s="1">
        <v>6</v>
      </c>
      <c r="O6" s="1" t="s">
        <v>21</v>
      </c>
    </row>
    <row r="7" spans="1:22" ht="20.25" customHeight="1" x14ac:dyDescent="0.2">
      <c r="A7" s="2">
        <v>45206</v>
      </c>
      <c r="B7" s="7">
        <v>6</v>
      </c>
      <c r="C7" s="7" t="s">
        <v>21</v>
      </c>
      <c r="D7" s="1" t="s">
        <v>60</v>
      </c>
      <c r="E7" s="4" t="s">
        <v>69</v>
      </c>
      <c r="F7" s="1" t="s">
        <v>46</v>
      </c>
      <c r="G7" s="1" t="s">
        <v>40</v>
      </c>
      <c r="H7" s="1" t="s">
        <v>21</v>
      </c>
      <c r="I7" s="1" t="s">
        <v>21</v>
      </c>
      <c r="L7" s="1" t="s">
        <v>41</v>
      </c>
      <c r="M7" s="1">
        <v>6</v>
      </c>
      <c r="N7" s="1">
        <v>7</v>
      </c>
    </row>
    <row r="8" spans="1:22" ht="20.25" customHeight="1" x14ac:dyDescent="0.2">
      <c r="A8" s="2">
        <v>45206</v>
      </c>
      <c r="B8" s="1">
        <v>7</v>
      </c>
      <c r="C8" s="7" t="s">
        <v>21</v>
      </c>
      <c r="D8" s="1" t="s">
        <v>42</v>
      </c>
      <c r="E8" s="4" t="s">
        <v>43</v>
      </c>
      <c r="F8" s="1" t="s">
        <v>81</v>
      </c>
      <c r="G8" s="1" t="s">
        <v>44</v>
      </c>
      <c r="H8" s="1" t="s">
        <v>21</v>
      </c>
      <c r="I8" s="1" t="s">
        <v>21</v>
      </c>
      <c r="J8" s="1" t="s">
        <v>45</v>
      </c>
      <c r="K8" s="1" t="s">
        <v>46</v>
      </c>
      <c r="L8" s="1" t="s">
        <v>43</v>
      </c>
      <c r="M8" s="1">
        <v>6</v>
      </c>
      <c r="N8" s="1">
        <v>8</v>
      </c>
      <c r="O8" s="1" t="s">
        <v>21</v>
      </c>
      <c r="S8" s="1" t="s">
        <v>21</v>
      </c>
    </row>
    <row r="9" spans="1:22" ht="20.25" customHeight="1" x14ac:dyDescent="0.2">
      <c r="A9" s="2">
        <v>45206</v>
      </c>
      <c r="B9" s="1">
        <v>8</v>
      </c>
      <c r="C9" s="7" t="s">
        <v>21</v>
      </c>
      <c r="D9" s="1" t="s">
        <v>61</v>
      </c>
      <c r="E9" s="4" t="s">
        <v>70</v>
      </c>
      <c r="F9" s="1" t="s">
        <v>82</v>
      </c>
      <c r="G9" s="1" t="s">
        <v>47</v>
      </c>
      <c r="H9" s="1" t="s">
        <v>21</v>
      </c>
      <c r="I9" s="1" t="s">
        <v>48</v>
      </c>
      <c r="L9" s="1" t="s">
        <v>21</v>
      </c>
      <c r="M9" s="1">
        <v>7</v>
      </c>
      <c r="N9" s="1">
        <v>9</v>
      </c>
      <c r="S9" s="1" t="s">
        <v>21</v>
      </c>
    </row>
    <row r="10" spans="1:22" ht="20.25" customHeight="1" x14ac:dyDescent="0.2">
      <c r="A10" s="2">
        <v>45206</v>
      </c>
      <c r="B10" s="7">
        <v>9</v>
      </c>
      <c r="C10" s="7" t="s">
        <v>21</v>
      </c>
      <c r="D10" s="1" t="s">
        <v>52</v>
      </c>
      <c r="E10" s="4" t="s">
        <v>71</v>
      </c>
      <c r="F10" s="1" t="s">
        <v>83</v>
      </c>
      <c r="G10" s="1">
        <v>567896789</v>
      </c>
      <c r="H10" s="1" t="s">
        <v>21</v>
      </c>
      <c r="I10" s="1" t="s">
        <v>21</v>
      </c>
      <c r="J10" s="1" t="s">
        <v>21</v>
      </c>
      <c r="K10" s="1" t="s">
        <v>21</v>
      </c>
      <c r="L10" s="1" t="s">
        <v>21</v>
      </c>
      <c r="M10" s="1">
        <v>8</v>
      </c>
      <c r="N10" s="1">
        <v>10</v>
      </c>
      <c r="O10" s="1" t="s">
        <v>21</v>
      </c>
    </row>
    <row r="11" spans="1:22" ht="20.25" customHeight="1" x14ac:dyDescent="0.2">
      <c r="A11" s="2">
        <v>45206</v>
      </c>
      <c r="B11" s="7">
        <v>10</v>
      </c>
      <c r="C11" s="7" t="s">
        <v>21</v>
      </c>
      <c r="D11" s="1" t="s">
        <v>62</v>
      </c>
      <c r="E11" s="4" t="s">
        <v>72</v>
      </c>
      <c r="F11" s="1" t="s">
        <v>84</v>
      </c>
      <c r="G11" s="15" t="s">
        <v>88</v>
      </c>
      <c r="H11" s="1" t="s">
        <v>21</v>
      </c>
      <c r="I11" s="1" t="s">
        <v>21</v>
      </c>
      <c r="J11" s="1" t="s">
        <v>21</v>
      </c>
      <c r="K11" s="1" t="s">
        <v>21</v>
      </c>
      <c r="L11" s="1" t="s">
        <v>21</v>
      </c>
      <c r="M11" s="1">
        <v>9</v>
      </c>
      <c r="N11" s="1">
        <v>11</v>
      </c>
      <c r="O11" s="1" t="s">
        <v>21</v>
      </c>
    </row>
    <row r="12" spans="1:22" ht="20.25" customHeight="1" x14ac:dyDescent="0.2">
      <c r="A12" s="2">
        <v>45206</v>
      </c>
      <c r="B12" s="7">
        <v>11</v>
      </c>
      <c r="C12" s="7" t="s">
        <v>21</v>
      </c>
      <c r="D12" s="1" t="s">
        <v>63</v>
      </c>
      <c r="E12" s="4" t="s">
        <v>73</v>
      </c>
      <c r="F12" s="1" t="s">
        <v>85</v>
      </c>
      <c r="G12" s="1">
        <v>56785678</v>
      </c>
      <c r="H12" s="1" t="s">
        <v>21</v>
      </c>
      <c r="I12" s="1" t="s">
        <v>21</v>
      </c>
      <c r="J12" s="1" t="s">
        <v>21</v>
      </c>
      <c r="K12" s="1" t="s">
        <v>21</v>
      </c>
      <c r="L12" s="1" t="s">
        <v>21</v>
      </c>
      <c r="M12" s="1">
        <v>10</v>
      </c>
      <c r="N12" s="1">
        <v>12</v>
      </c>
      <c r="O12" s="1" t="s">
        <v>21</v>
      </c>
    </row>
    <row r="13" spans="1:22" ht="20.25" customHeight="1" x14ac:dyDescent="0.2">
      <c r="A13" s="2">
        <v>45206</v>
      </c>
      <c r="B13" s="7">
        <v>12</v>
      </c>
      <c r="C13" s="7" t="s">
        <v>21</v>
      </c>
      <c r="D13" s="1" t="s">
        <v>64</v>
      </c>
      <c r="E13" s="4" t="s">
        <v>74</v>
      </c>
      <c r="F13" s="1" t="s">
        <v>86</v>
      </c>
      <c r="G13" s="1">
        <v>23453456</v>
      </c>
      <c r="H13" s="1" t="s">
        <v>21</v>
      </c>
      <c r="I13" s="1" t="s">
        <v>21</v>
      </c>
      <c r="J13" s="1" t="s">
        <v>21</v>
      </c>
      <c r="K13" s="1" t="s">
        <v>21</v>
      </c>
      <c r="L13" s="1" t="s">
        <v>21</v>
      </c>
      <c r="M13" s="1">
        <v>11</v>
      </c>
      <c r="N13" s="1">
        <v>13</v>
      </c>
      <c r="O13" s="1" t="s">
        <v>21</v>
      </c>
      <c r="U13" s="1" t="b">
        <v>0</v>
      </c>
      <c r="V13" s="1" t="b">
        <v>0</v>
      </c>
    </row>
    <row r="14" spans="1:22" ht="20.25" customHeight="1" x14ac:dyDescent="0.2">
      <c r="A14" s="2">
        <v>45206</v>
      </c>
      <c r="B14" s="7">
        <v>13</v>
      </c>
      <c r="C14" s="7" t="s">
        <v>21</v>
      </c>
      <c r="D14" s="1" t="s">
        <v>95</v>
      </c>
      <c r="E14" s="4" t="s">
        <v>75</v>
      </c>
      <c r="F14" s="1" t="s">
        <v>87</v>
      </c>
      <c r="G14" s="1" t="s">
        <v>56</v>
      </c>
      <c r="H14" s="1" t="s">
        <v>21</v>
      </c>
      <c r="I14" s="1" t="s">
        <v>21</v>
      </c>
      <c r="J14" s="1" t="s">
        <v>30</v>
      </c>
      <c r="K14" s="1" t="s">
        <v>21</v>
      </c>
      <c r="L14" s="1" t="s">
        <v>21</v>
      </c>
      <c r="M14" s="1">
        <v>12</v>
      </c>
      <c r="N14" s="1">
        <v>14</v>
      </c>
      <c r="O14" s="1" t="s">
        <v>21</v>
      </c>
      <c r="U14" s="1" t="b">
        <v>0</v>
      </c>
      <c r="V14" s="1" t="b">
        <v>1</v>
      </c>
    </row>
    <row r="1000" spans="3:15" ht="20.25" customHeight="1" x14ac:dyDescent="0.2">
      <c r="C1000" s="8"/>
      <c r="E1000"/>
      <c r="F1000"/>
      <c r="G1000"/>
      <c r="H1000"/>
      <c r="I1000"/>
      <c r="J1000"/>
      <c r="K1000"/>
      <c r="L1000"/>
      <c r="M1000"/>
      <c r="N1000"/>
      <c r="O1000"/>
    </row>
    <row r="1001" spans="3:15" ht="20.25" customHeight="1" x14ac:dyDescent="0.2">
      <c r="C1001" s="7" t="s">
        <v>21</v>
      </c>
      <c r="E1001" s="4" t="s">
        <v>21</v>
      </c>
      <c r="H1001" s="1" t="s">
        <v>21</v>
      </c>
      <c r="I1001" s="1" t="s">
        <v>21</v>
      </c>
      <c r="K1001" s="1" t="s">
        <v>21</v>
      </c>
      <c r="L1001" s="1" t="s">
        <v>21</v>
      </c>
      <c r="M1001" s="1" t="s">
        <v>21</v>
      </c>
      <c r="N1001" s="1" t="s">
        <v>21</v>
      </c>
      <c r="O1001" s="1" t="s">
        <v>21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0AA26F-1D92-4EB5-98DB-5A5A4EC24B0F}">
  <sheetPr codeName="Feuil4"/>
  <dimension ref="A1:F15"/>
  <sheetViews>
    <sheetView workbookViewId="0">
      <selection activeCell="A16" sqref="A16"/>
    </sheetView>
  </sheetViews>
  <sheetFormatPr baseColWidth="10" defaultRowHeight="16" x14ac:dyDescent="0.2"/>
  <cols>
    <col min="1" max="1" width="24" customWidth="1"/>
    <col min="2" max="2" width="18.6640625" customWidth="1"/>
    <col min="3" max="4" width="17.6640625" customWidth="1"/>
  </cols>
  <sheetData>
    <row r="1" spans="1:6" x14ac:dyDescent="0.2">
      <c r="B1" t="s">
        <v>36</v>
      </c>
      <c r="C1" t="s">
        <v>37</v>
      </c>
      <c r="D1" t="s">
        <v>38</v>
      </c>
      <c r="E1" t="s">
        <v>39</v>
      </c>
    </row>
    <row r="2" spans="1:6" x14ac:dyDescent="0.2">
      <c r="A2" t="s">
        <v>35</v>
      </c>
      <c r="B2" t="e">
        <f>#REF!</f>
        <v>#REF!</v>
      </c>
      <c r="C2" t="e">
        <f>MATCH($B$2,saisie!$B:$B,0)</f>
        <v>#REF!</v>
      </c>
    </row>
    <row r="3" spans="1:6" x14ac:dyDescent="0.2">
      <c r="A3" s="9" t="str">
        <f>Tsource[[#Headers],[Date prise en charge]]</f>
        <v>Date prise en charge</v>
      </c>
      <c r="B3" s="9" t="e" cm="1">
        <f t="array" ref="B3">INDEX(Tsource[[#Data],[#Totals]],'Pour Edition'!B$2,'Pour Edition'!D3)</f>
        <v>#REF!</v>
      </c>
      <c r="D3">
        <f>MATCH(A3,saisie!$1:$1,0)</f>
        <v>1</v>
      </c>
      <c r="E3" t="e">
        <f>ADDRESS(C$2,D3)</f>
        <v>#REF!</v>
      </c>
      <c r="F3" t="e">
        <f>"saisie!"&amp;E3</f>
        <v>#REF!</v>
      </c>
    </row>
    <row r="4" spans="1:6" x14ac:dyDescent="0.2">
      <c r="A4" t="str">
        <f>Tsource[[#Headers],[Auteur prise en charge]]</f>
        <v>Auteur prise en charge</v>
      </c>
      <c r="B4" t="e" cm="1">
        <f t="array" ref="B4">INDEX(Tsource[[#Data],[#Totals]],'Pour Edition'!B$2,'Pour Edition'!D4)</f>
        <v>#REF!</v>
      </c>
      <c r="D4">
        <f>MATCH(A4,saisie!$1:$1,0)</f>
        <v>16</v>
      </c>
      <c r="E4" t="e">
        <f t="shared" ref="E4:E15" si="0">ADDRESS(C$2,D4)</f>
        <v>#REF!</v>
      </c>
      <c r="F4" t="e">
        <f t="shared" ref="F4:F15" si="1">"saisie!"&amp;E4</f>
        <v>#REF!</v>
      </c>
    </row>
    <row r="5" spans="1:6" x14ac:dyDescent="0.2">
      <c r="A5" t="str">
        <f>Tsource[[#Headers],[NOM]]</f>
        <v>NOM</v>
      </c>
      <c r="B5" t="e" cm="1">
        <f t="array" ref="B5">INDEX(Tsource[[#Data],[#Totals]],'Pour Edition'!B$2,'Pour Edition'!D5)</f>
        <v>#REF!</v>
      </c>
      <c r="D5">
        <f>MATCH(A5,saisie!$1:$1,0)</f>
        <v>4</v>
      </c>
      <c r="E5" t="e">
        <f t="shared" si="0"/>
        <v>#REF!</v>
      </c>
      <c r="F5" t="e">
        <f t="shared" si="1"/>
        <v>#REF!</v>
      </c>
    </row>
    <row r="6" spans="1:6" x14ac:dyDescent="0.2">
      <c r="A6" s="10" t="str">
        <f>Tsource[[#Headers],[Téléphone]]</f>
        <v>Téléphone</v>
      </c>
      <c r="B6" t="e" cm="1">
        <f t="array" ref="B6">INDEX(Tsource[[#Data],[#Totals]],'Pour Edition'!B$2,'Pour Edition'!D6)</f>
        <v>#REF!</v>
      </c>
      <c r="D6">
        <f>MATCH(A6,saisie!$1:$1,0)</f>
        <v>5</v>
      </c>
      <c r="E6" t="e">
        <f t="shared" si="0"/>
        <v>#REF!</v>
      </c>
      <c r="F6" t="e">
        <f t="shared" si="1"/>
        <v>#REF!</v>
      </c>
    </row>
    <row r="7" spans="1:6" x14ac:dyDescent="0.2">
      <c r="A7" t="str">
        <f>Tsource[[#Headers],[Dénomination produit]]</f>
        <v>Dénomination produit</v>
      </c>
      <c r="B7" t="e" cm="1">
        <f t="array" ref="B7">INDEX(Tsource[[#Data],[#Totals]],'Pour Edition'!B$2,'Pour Edition'!D7)</f>
        <v>#REF!</v>
      </c>
      <c r="D7">
        <f>MATCH(A7,saisie!$1:$1,0)</f>
        <v>6</v>
      </c>
      <c r="E7" t="e">
        <f t="shared" si="0"/>
        <v>#REF!</v>
      </c>
      <c r="F7" t="e">
        <f t="shared" si="1"/>
        <v>#REF!</v>
      </c>
    </row>
    <row r="8" spans="1:6" x14ac:dyDescent="0.2">
      <c r="A8" t="str">
        <f>Tsource[[#Headers],[IMEI/ numéro de série]]</f>
        <v>IMEI/ numéro de série</v>
      </c>
      <c r="B8" t="e" cm="1">
        <f t="array" ref="B8">INDEX(Tsource[[#Data],[#Totals]],'Pour Edition'!B$2,'Pour Edition'!D8)</f>
        <v>#REF!</v>
      </c>
      <c r="D8">
        <f>MATCH(A8,saisie!$1:$1,0)</f>
        <v>7</v>
      </c>
      <c r="E8" t="e">
        <f t="shared" si="0"/>
        <v>#REF!</v>
      </c>
      <c r="F8" t="e">
        <f t="shared" si="1"/>
        <v>#REF!</v>
      </c>
    </row>
    <row r="9" spans="1:6" x14ac:dyDescent="0.2">
      <c r="A9" t="str">
        <f>Tsource[[#Headers],[Réparation (1)]]</f>
        <v>Réparation (1)</v>
      </c>
      <c r="B9" t="e" cm="1">
        <f t="array" ref="B9">INDEX(Tsource[[#Data],[#Totals]],'Pour Edition'!B$2,'Pour Edition'!D9)</f>
        <v>#REF!</v>
      </c>
      <c r="D9">
        <f>MATCH(A9,saisie!$1:$1,0)</f>
        <v>10</v>
      </c>
      <c r="E9" t="e">
        <f t="shared" si="0"/>
        <v>#REF!</v>
      </c>
      <c r="F9" t="e">
        <f t="shared" si="1"/>
        <v>#REF!</v>
      </c>
    </row>
    <row r="10" spans="1:6" x14ac:dyDescent="0.2">
      <c r="A10" t="str">
        <f>Tsource[[#Headers],[Réparation (2)]]</f>
        <v>Réparation (2)</v>
      </c>
      <c r="B10" t="e" cm="1">
        <f t="array" ref="B10">INDEX(Tsource[[#Data],[#Totals]],'Pour Edition'!B$2,'Pour Edition'!D10)</f>
        <v>#REF!</v>
      </c>
      <c r="D10">
        <f>MATCH(A10,saisie!$1:$1,0)</f>
        <v>11</v>
      </c>
      <c r="E10" t="e">
        <f t="shared" si="0"/>
        <v>#REF!</v>
      </c>
      <c r="F10" t="e">
        <f t="shared" si="1"/>
        <v>#REF!</v>
      </c>
    </row>
    <row r="11" spans="1:6" x14ac:dyDescent="0.2">
      <c r="A11" t="str">
        <f>Tsource[[#Headers],[Réparation (3)]]</f>
        <v>Réparation (3)</v>
      </c>
      <c r="B11" t="e" cm="1">
        <f t="array" ref="B11">INDEX(Tsource[[#Data],[#Totals]],'Pour Edition'!B$2,'Pour Edition'!D11)</f>
        <v>#REF!</v>
      </c>
      <c r="D11">
        <f>MATCH(A11,saisie!$1:$1,0)</f>
        <v>12</v>
      </c>
      <c r="E11" t="e">
        <f t="shared" si="0"/>
        <v>#REF!</v>
      </c>
      <c r="F11" t="e">
        <f t="shared" si="1"/>
        <v>#REF!</v>
      </c>
    </row>
    <row r="12" spans="1:6" x14ac:dyDescent="0.2">
      <c r="A12" t="str">
        <f>Tsource[[#Headers],[Acompte]]</f>
        <v>Acompte</v>
      </c>
      <c r="B12" s="11" t="e" cm="1">
        <f t="array" ref="B12">INDEX(Tsource[[#Data],[#Totals]],'Pour Edition'!B$2,'Pour Edition'!D12)</f>
        <v>#REF!</v>
      </c>
      <c r="D12">
        <f>MATCH(A12,saisie!$1:$1,0)</f>
        <v>14</v>
      </c>
      <c r="E12" t="e">
        <f t="shared" si="0"/>
        <v>#REF!</v>
      </c>
      <c r="F12" t="e">
        <f t="shared" si="1"/>
        <v>#REF!</v>
      </c>
    </row>
    <row r="13" spans="1:6" x14ac:dyDescent="0.2">
      <c r="A13" t="str">
        <f>Tsource[[#Headers],[Type acompte]]</f>
        <v>Type acompte</v>
      </c>
      <c r="B13" t="e" cm="1">
        <f t="array" ref="B13">INDEX(Tsource[[#Data],[#Totals]],'Pour Edition'!B$2,'Pour Edition'!D13)</f>
        <v>#REF!</v>
      </c>
      <c r="D13">
        <f>MATCH(A13,saisie!$1:$1,0)</f>
        <v>15</v>
      </c>
      <c r="E13" t="e">
        <f t="shared" si="0"/>
        <v>#REF!</v>
      </c>
      <c r="F13" t="e">
        <f t="shared" si="1"/>
        <v>#REF!</v>
      </c>
    </row>
    <row r="14" spans="1:6" x14ac:dyDescent="0.2">
      <c r="A14" t="str">
        <f>Tsource[[#Headers],[Prix client Total]]</f>
        <v>Prix client Total</v>
      </c>
      <c r="B14" s="11" t="e" cm="1">
        <f t="array" ref="B14">INDEX(Tsource[[#Data],[#Totals]],'Pour Edition'!B$2,'Pour Edition'!D14)</f>
        <v>#REF!</v>
      </c>
      <c r="D14">
        <f>MATCH(A14,saisie!$1:$1,0)</f>
        <v>13</v>
      </c>
      <c r="E14" t="e">
        <f t="shared" si="0"/>
        <v>#REF!</v>
      </c>
      <c r="F14" t="e">
        <f t="shared" si="1"/>
        <v>#REF!</v>
      </c>
    </row>
    <row r="15" spans="1:6" x14ac:dyDescent="0.2">
      <c r="A15" t="str">
        <f>Tsource[[#Headers],[Commentaire]]</f>
        <v>Commentaire</v>
      </c>
      <c r="B15" s="11" t="e" cm="1">
        <f t="array" ref="B15">INDEX(Tsource[[#Data],[#Totals]],'Pour Edition'!B$2,'Pour Edition'!D15)</f>
        <v>#REF!</v>
      </c>
      <c r="D15">
        <f>MATCH(A15,saisie!$1:$1,0)</f>
        <v>9</v>
      </c>
      <c r="E15" t="e">
        <f t="shared" si="0"/>
        <v>#REF!</v>
      </c>
      <c r="F15" t="e">
        <f t="shared" si="1"/>
        <v>#REF!</v>
      </c>
    </row>
  </sheetData>
  <pageMargins left="0.7" right="0.7" top="0.75" bottom="0.75" header="0.3" footer="0.3"/>
  <pageSetup paperSize="9" orientation="portrait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7224FE-8F8B-472A-93B3-DCFFEB84BA01}">
  <sheetPr codeName="Feuil3"/>
  <dimension ref="A1:H5"/>
  <sheetViews>
    <sheetView workbookViewId="0">
      <selection activeCell="C6" sqref="C6"/>
    </sheetView>
  </sheetViews>
  <sheetFormatPr baseColWidth="10" defaultRowHeight="16" x14ac:dyDescent="0.2"/>
  <cols>
    <col min="5" max="5" width="25.5" customWidth="1"/>
    <col min="7" max="7" width="32" customWidth="1"/>
  </cols>
  <sheetData>
    <row r="1" spans="1:8" x14ac:dyDescent="0.2">
      <c r="A1" t="s">
        <v>18</v>
      </c>
      <c r="C1" t="s">
        <v>22</v>
      </c>
      <c r="E1" t="s">
        <v>29</v>
      </c>
    </row>
    <row r="2" spans="1:8" x14ac:dyDescent="0.2">
      <c r="A2" t="s">
        <v>10</v>
      </c>
      <c r="C2" t="s">
        <v>90</v>
      </c>
      <c r="E2" s="8">
        <f>E5+1</f>
        <v>14</v>
      </c>
      <c r="G2" t="s">
        <v>53</v>
      </c>
      <c r="H2">
        <f>COUNTIF(saisie!V:V,TRUE)</f>
        <v>1</v>
      </c>
    </row>
    <row r="3" spans="1:8" x14ac:dyDescent="0.2">
      <c r="A3" t="s">
        <v>16</v>
      </c>
      <c r="C3" t="s">
        <v>91</v>
      </c>
      <c r="G3" t="s">
        <v>54</v>
      </c>
      <c r="H3">
        <f>COUNTIF(saisie!U:U,TRUE)</f>
        <v>0</v>
      </c>
    </row>
    <row r="4" spans="1:8" x14ac:dyDescent="0.2">
      <c r="A4" t="s">
        <v>17</v>
      </c>
      <c r="C4" t="s">
        <v>92</v>
      </c>
    </row>
    <row r="5" spans="1:8" x14ac:dyDescent="0.2">
      <c r="C5" t="s">
        <v>93</v>
      </c>
      <c r="E5" s="8">
        <f>MAX(saisie!B:B)</f>
        <v>13</v>
      </c>
    </row>
  </sheetData>
  <pageMargins left="0.7" right="0.7" top="0.75" bottom="0.75" header="0.3" footer="0.3"/>
  <pageSetup paperSize="9" orientation="portrait" horizontalDpi="0" verticalDpi="0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Acceuil</vt:lpstr>
      <vt:lpstr>saisie</vt:lpstr>
      <vt:lpstr>Pour Edition</vt:lpstr>
      <vt:lpstr>Liste</vt:lpstr>
      <vt:lpstr>Paiement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2023-07-07T09:16:08Z</dcterms:created>
  <dcterms:modified xsi:type="dcterms:W3CDTF">2023-07-10T19:45:18Z</dcterms:modified>
</cp:coreProperties>
</file>