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BasT\Desktop\Location Bretagne\"/>
    </mc:Choice>
  </mc:AlternateContent>
  <bookViews>
    <workbookView xWindow="0" yWindow="0" windowWidth="19170" windowHeight="11160"/>
  </bookViews>
  <sheets>
    <sheet name="Réservations 2023" sheetId="1" r:id="rId1"/>
    <sheet name="Planning 2023" sheetId="2" r:id="rId2"/>
    <sheet name="Compta 2022" sheetId="5" r:id="rId3"/>
  </sheets>
  <definedNames>
    <definedName name="AIRBNB">'Réservations 2023'!#REF!</definedName>
    <definedName name="DonnéesExternes_1" localSheetId="1" hidden="1">'Planning 2023'!$A$2:$J$33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7" i="1"/>
  <c r="H8" i="1"/>
  <c r="H9" i="1"/>
  <c r="H10" i="1"/>
  <c r="I10" i="1" l="1"/>
  <c r="I9" i="1"/>
  <c r="I8" i="1"/>
  <c r="H11" i="1"/>
  <c r="B19" i="1"/>
  <c r="C19" i="1"/>
  <c r="D19" i="1"/>
  <c r="E19" i="1"/>
  <c r="F19" i="1"/>
  <c r="G19" i="1"/>
  <c r="I11" i="1" l="1"/>
  <c r="H7" i="1"/>
  <c r="I7" i="1" l="1"/>
  <c r="F12" i="5"/>
  <c r="B12" i="5"/>
  <c r="C7" i="5"/>
  <c r="C6" i="5"/>
  <c r="C5" i="5"/>
  <c r="C4" i="5"/>
  <c r="H19" i="1" l="1"/>
  <c r="G20" i="1" s="1"/>
  <c r="C20" i="1"/>
  <c r="C12" i="5"/>
  <c r="E23" i="5" s="1"/>
  <c r="D20" i="1" l="1"/>
  <c r="F20" i="1"/>
  <c r="B20" i="1"/>
  <c r="E20" i="1"/>
  <c r="O12" i="1" l="1"/>
  <c r="P12" i="1" l="1"/>
  <c r="N12" i="1"/>
  <c r="L12" i="1"/>
  <c r="G12" i="1"/>
  <c r="F12" i="1"/>
  <c r="H5" i="5" l="1"/>
  <c r="E21" i="5"/>
  <c r="E25" i="5" s="1"/>
  <c r="E19" i="5"/>
  <c r="H12" i="1" l="1"/>
  <c r="I12" i="1" l="1"/>
</calcChain>
</file>

<file path=xl/connections.xml><?xml version="1.0" encoding="utf-8"?>
<connections xmlns="http://schemas.openxmlformats.org/spreadsheetml/2006/main">
  <connection id="1" keepAlive="1" name="Requête - Planning" description="Connexion à la requête « Planning » dans le classeur." type="5" refreshedVersion="6" background="1" saveData="1">
    <dbPr connection="Provider=Microsoft.Mashup.OleDb.1;Data Source=$Workbook$;Location=Planning;Extended Properties=&quot;&quot;" command="SELECT * FROM [Planning]"/>
  </connection>
  <connection id="2" keepAlive="1" name="Requête - Réservations" description="Connexion à la requête « Réservations » dans le classeur." type="5" refreshedVersion="0" background="1">
    <dbPr connection="Provider=Microsoft.Mashup.OleDb.1;Data Source=$Workbook$;Location=Réservations;Extended Properties=&quot;&quot;" command="SELECT * FROM [Réservations]"/>
  </connection>
</connections>
</file>

<file path=xl/sharedStrings.xml><?xml version="1.0" encoding="utf-8"?>
<sst xmlns="http://schemas.openxmlformats.org/spreadsheetml/2006/main" count="335" uniqueCount="75">
  <si>
    <t>NOM</t>
  </si>
  <si>
    <t>PRENOM</t>
  </si>
  <si>
    <t>RESERVATION</t>
  </si>
  <si>
    <t>ARRIVEE</t>
  </si>
  <si>
    <t>DEPART</t>
  </si>
  <si>
    <t>AIRBNB</t>
  </si>
  <si>
    <t>SITE INTERNET</t>
  </si>
  <si>
    <t>BOOKING</t>
  </si>
  <si>
    <t>LEBONCOIN</t>
  </si>
  <si>
    <t>PRIX</t>
  </si>
  <si>
    <t>LE COEUR DE LA BAIE</t>
  </si>
  <si>
    <t>CHARGES ANNUELLES</t>
  </si>
  <si>
    <t>REVENUS ANNUELS NETS</t>
  </si>
  <si>
    <t>PRÊT</t>
  </si>
  <si>
    <t>EAU</t>
  </si>
  <si>
    <t>ASSURANCE</t>
  </si>
  <si>
    <t>ELECTRICITE</t>
  </si>
  <si>
    <t>CHARGES</t>
  </si>
  <si>
    <t>MENSUELLES</t>
  </si>
  <si>
    <t>ANNUELLES</t>
  </si>
  <si>
    <t>GESTION DEPARTS</t>
  </si>
  <si>
    <t>TAXE D'HABITATION</t>
  </si>
  <si>
    <t>TAXE FONCIERE</t>
  </si>
  <si>
    <t>BILAN ANNUEL</t>
  </si>
  <si>
    <t>CHARGES PONCTUELLES</t>
  </si>
  <si>
    <t>TOTAL</t>
  </si>
  <si>
    <t>COUT DE GESTION DEPARTS</t>
  </si>
  <si>
    <t>MAIL</t>
  </si>
  <si>
    <t>ADRESSE</t>
  </si>
  <si>
    <t xml:space="preserve">TEL 1 </t>
  </si>
  <si>
    <t>TEL 2</t>
  </si>
  <si>
    <t>NOMBRE RESA</t>
  </si>
  <si>
    <t>TAUX DE RESA</t>
  </si>
  <si>
    <t>SOLDE</t>
  </si>
  <si>
    <t>ACPTE</t>
  </si>
  <si>
    <t>COUTS</t>
  </si>
  <si>
    <t>TAXE DIGUES &amp; MAREES</t>
  </si>
  <si>
    <t>PRIX FINAL</t>
  </si>
  <si>
    <t>NUITS</t>
  </si>
  <si>
    <t>PRIX /NUIT NET</t>
  </si>
  <si>
    <t>INFOS</t>
  </si>
  <si>
    <t>Colonne1</t>
  </si>
  <si>
    <t>Total</t>
  </si>
  <si>
    <t>Jour</t>
  </si>
  <si>
    <t>ANNULATION</t>
  </si>
  <si>
    <t>BROCANTE</t>
  </si>
  <si>
    <t>REVENUS ANNUELS BRUTS</t>
  </si>
  <si>
    <t>CONNAISS</t>
  </si>
  <si>
    <t>2023
février</t>
  </si>
  <si>
    <t>ANNEE 2023</t>
  </si>
  <si>
    <t>2023
mars</t>
  </si>
  <si>
    <t>2023
avril</t>
  </si>
  <si>
    <t>2023
mai</t>
  </si>
  <si>
    <t xml:space="preserve"> </t>
  </si>
  <si>
    <t>AA</t>
  </si>
  <si>
    <t>ZZ</t>
  </si>
  <si>
    <t>EE</t>
  </si>
  <si>
    <t>RR</t>
  </si>
  <si>
    <t>DD</t>
  </si>
  <si>
    <t>FC</t>
  </si>
  <si>
    <t>HJ</t>
  </si>
  <si>
    <t>TY</t>
  </si>
  <si>
    <t>RE</t>
  </si>
  <si>
    <t>2023
juin</t>
  </si>
  <si>
    <t>2023
juillet</t>
  </si>
  <si>
    <t>2023
août</t>
  </si>
  <si>
    <t>2023
septembre</t>
  </si>
  <si>
    <t>2023
octobre</t>
  </si>
  <si>
    <t xml:space="preserve">DD </t>
  </si>
  <si>
    <t xml:space="preserve">FC </t>
  </si>
  <si>
    <t xml:space="preserve">AA </t>
  </si>
  <si>
    <t xml:space="preserve">HJ </t>
  </si>
  <si>
    <t xml:space="preserve">EE </t>
  </si>
  <si>
    <t>TAXES DE SEJOUR</t>
  </si>
  <si>
    <t>FRAIS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</si>
</sst>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#,##0.00\ &quot;€&quot;;[Red]\-#,##0.00\ &quot;€&quot;"/>
    <numFmt numFmtId="164" formatCode="#,##0.00\ &quot;€&quot;"/>
    <numFmt numFmtId="165" formatCode="0#&quot; &quot;##&quot; &quot;##&quot; &quot;##&quot; &quot;##"/>
    <numFmt numFmtId="166" formatCode="dd/mm/yy;@"/>
    <numFmt numFmtId="167" formatCode="##0;\-#,##0;"/>
  </numFmts>
  <fonts count="1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9"/>
      <name val="Calibri"/>
      <family val="2"/>
      <scheme val="minor"/>
    </font>
    <font>
      <sz val="8"/>
      <color theme="1"/>
      <name val="Calibri"/>
      <scheme val="minor"/>
    </font>
    <font>
      <b/>
      <sz val="11"/>
      <color theme="1"/>
      <name val="Calibri"/>
      <family val="2"/>
      <scheme val="minor"/>
    </font>
    <font>
      <sz val="8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4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5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5" fillId="0" borderId="11" xfId="0" applyFont="1" applyBorder="1"/>
    <xf numFmtId="10" fontId="5" fillId="0" borderId="12" xfId="0" applyNumberFormat="1" applyFont="1" applyBorder="1"/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10" fontId="1" fillId="0" borderId="8" xfId="0" applyNumberFormat="1" applyFont="1" applyBorder="1"/>
    <xf numFmtId="0" fontId="1" fillId="2" borderId="17" xfId="0" applyFont="1" applyFill="1" applyBorder="1"/>
    <xf numFmtId="0" fontId="1" fillId="0" borderId="0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 shrinkToFit="1"/>
    </xf>
    <xf numFmtId="0" fontId="5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/>
    </xf>
    <xf numFmtId="4" fontId="5" fillId="0" borderId="0" xfId="0" applyNumberFormat="1" applyFont="1" applyBorder="1" applyAlignment="1">
      <alignment vertical="center"/>
    </xf>
    <xf numFmtId="164" fontId="1" fillId="0" borderId="0" xfId="0" applyNumberFormat="1" applyFont="1" applyBorder="1" applyAlignment="1">
      <alignment horizontal="center"/>
    </xf>
    <xf numFmtId="0" fontId="1" fillId="0" borderId="0" xfId="0" applyFont="1" applyBorder="1"/>
    <xf numFmtId="0" fontId="0" fillId="0" borderId="0" xfId="0" applyFill="1"/>
    <xf numFmtId="0" fontId="1" fillId="0" borderId="0" xfId="0" applyFont="1" applyFill="1"/>
    <xf numFmtId="0" fontId="1" fillId="0" borderId="0" xfId="0" applyFont="1" applyFill="1" applyBorder="1"/>
    <xf numFmtId="2" fontId="1" fillId="0" borderId="0" xfId="0" applyNumberFormat="1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/>
    <xf numFmtId="166" fontId="9" fillId="0" borderId="0" xfId="0" applyNumberFormat="1" applyFont="1" applyBorder="1"/>
    <xf numFmtId="0" fontId="9" fillId="0" borderId="0" xfId="0" applyNumberFormat="1" applyFont="1" applyBorder="1"/>
    <xf numFmtId="167" fontId="9" fillId="0" borderId="0" xfId="0" applyNumberFormat="1" applyFont="1" applyBorder="1"/>
    <xf numFmtId="2" fontId="9" fillId="0" borderId="0" xfId="0" applyNumberFormat="1" applyFont="1" applyBorder="1"/>
    <xf numFmtId="165" fontId="9" fillId="0" borderId="5" xfId="0" applyNumberFormat="1" applyFont="1" applyBorder="1"/>
    <xf numFmtId="165" fontId="9" fillId="0" borderId="4" xfId="0" applyNumberFormat="1" applyFont="1" applyBorder="1"/>
    <xf numFmtId="49" fontId="9" fillId="0" borderId="4" xfId="0" applyNumberFormat="1" applyFont="1" applyBorder="1"/>
    <xf numFmtId="0" fontId="9" fillId="0" borderId="4" xfId="0" applyFont="1" applyBorder="1"/>
    <xf numFmtId="0" fontId="9" fillId="0" borderId="6" xfId="0" applyFont="1" applyBorder="1"/>
    <xf numFmtId="0" fontId="1" fillId="0" borderId="22" xfId="0" applyFont="1" applyBorder="1" applyAlignment="1">
      <alignment horizontal="left" vertical="center"/>
    </xf>
    <xf numFmtId="164" fontId="7" fillId="0" borderId="0" xfId="0" applyNumberFormat="1" applyFont="1" applyBorder="1" applyAlignment="1">
      <alignment horizontal="center" vertical="center"/>
    </xf>
    <xf numFmtId="8" fontId="7" fillId="0" borderId="0" xfId="0" applyNumberFormat="1" applyFont="1" applyBorder="1" applyAlignment="1">
      <alignment horizont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24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4" fontId="1" fillId="0" borderId="23" xfId="0" applyNumberFormat="1" applyFont="1" applyBorder="1" applyAlignment="1">
      <alignment horizontal="right" vertical="center"/>
    </xf>
    <xf numFmtId="4" fontId="1" fillId="0" borderId="6" xfId="0" applyNumberFormat="1" applyFont="1" applyBorder="1" applyAlignment="1">
      <alignment horizontal="right" vertical="center"/>
    </xf>
    <xf numFmtId="4" fontId="5" fillId="0" borderId="6" xfId="0" applyNumberFormat="1" applyFont="1" applyBorder="1" applyAlignment="1">
      <alignment horizontal="right" vertical="center"/>
    </xf>
    <xf numFmtId="164" fontId="5" fillId="0" borderId="9" xfId="0" applyNumberFormat="1" applyFont="1" applyBorder="1" applyAlignment="1">
      <alignment horizontal="right" vertical="center"/>
    </xf>
    <xf numFmtId="4" fontId="1" fillId="0" borderId="20" xfId="0" applyNumberFormat="1" applyFont="1" applyBorder="1" applyAlignment="1">
      <alignment vertical="center"/>
    </xf>
    <xf numFmtId="4" fontId="1" fillId="0" borderId="23" xfId="0" applyNumberFormat="1" applyFont="1" applyBorder="1" applyAlignment="1">
      <alignment vertical="center"/>
    </xf>
    <xf numFmtId="4" fontId="1" fillId="0" borderId="4" xfId="0" applyNumberFormat="1" applyFont="1" applyBorder="1" applyAlignment="1">
      <alignment vertical="center"/>
    </xf>
    <xf numFmtId="4" fontId="1" fillId="0" borderId="6" xfId="0" applyNumberFormat="1" applyFont="1" applyBorder="1" applyAlignment="1">
      <alignment vertical="center"/>
    </xf>
    <xf numFmtId="164" fontId="5" fillId="0" borderId="8" xfId="0" applyNumberFormat="1" applyFont="1" applyBorder="1" applyAlignment="1">
      <alignment vertical="center"/>
    </xf>
    <xf numFmtId="164" fontId="5" fillId="0" borderId="9" xfId="0" applyNumberFormat="1" applyFont="1" applyBorder="1" applyAlignment="1">
      <alignment vertical="center"/>
    </xf>
    <xf numFmtId="165" fontId="1" fillId="0" borderId="5" xfId="0" applyNumberFormat="1" applyFont="1" applyBorder="1"/>
    <xf numFmtId="0" fontId="5" fillId="0" borderId="0" xfId="0" applyFont="1" applyFill="1" applyBorder="1"/>
    <xf numFmtId="2" fontId="5" fillId="0" borderId="0" xfId="0" applyNumberFormat="1" applyFont="1" applyFill="1" applyBorder="1"/>
    <xf numFmtId="0" fontId="10" fillId="0" borderId="0" xfId="0" applyFont="1" applyFill="1" applyBorder="1"/>
    <xf numFmtId="166" fontId="1" fillId="0" borderId="0" xfId="0" applyNumberFormat="1" applyFont="1" applyBorder="1"/>
    <xf numFmtId="167" fontId="1" fillId="0" borderId="0" xfId="0" applyNumberFormat="1" applyFont="1" applyBorder="1"/>
    <xf numFmtId="2" fontId="1" fillId="0" borderId="0" xfId="0" applyNumberFormat="1" applyFont="1" applyBorder="1"/>
    <xf numFmtId="165" fontId="1" fillId="0" borderId="4" xfId="0" applyNumberFormat="1" applyFont="1" applyBorder="1"/>
    <xf numFmtId="49" fontId="1" fillId="0" borderId="4" xfId="0" applyNumberFormat="1" applyFont="1" applyBorder="1"/>
    <xf numFmtId="0" fontId="1" fillId="0" borderId="6" xfId="0" applyFont="1" applyBorder="1"/>
    <xf numFmtId="0" fontId="11" fillId="0" borderId="0" xfId="0" applyFont="1" applyFill="1" applyBorder="1"/>
    <xf numFmtId="0" fontId="9" fillId="0" borderId="0" xfId="0" applyFont="1" applyFill="1" applyBorder="1"/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8" fontId="7" fillId="0" borderId="1" xfId="0" applyNumberFormat="1" applyFont="1" applyBorder="1" applyAlignment="1">
      <alignment horizontal="center" vertical="center"/>
    </xf>
    <xf numFmtId="8" fontId="7" fillId="0" borderId="2" xfId="0" applyNumberFormat="1" applyFont="1" applyBorder="1" applyAlignment="1">
      <alignment horizontal="center" vertical="center"/>
    </xf>
    <xf numFmtId="8" fontId="7" fillId="0" borderId="3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60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0#&quot; &quot;##&quot; &quot;##&quot; &quot;##&quot; &quot;##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dd/mm/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dd/mm/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68">
    <queryTableFields count="10">
      <queryTableField id="36" name="Jour" tableColumnId="35"/>
      <queryTableField id="59" name="2023_x000a_février" tableColumnId="1"/>
      <queryTableField id="60" name="2023_x000a_mars" tableColumnId="2"/>
      <queryTableField id="61" name="2023_x000a_avril" tableColumnId="3"/>
      <queryTableField id="62" name="2023_x000a_mai" tableColumnId="4"/>
      <queryTableField id="63" name="2023_x000a_juin" tableColumnId="5"/>
      <queryTableField id="64" name="2023_x000a_juillet" tableColumnId="6"/>
      <queryTableField id="65" name="2023_x000a_août" tableColumnId="7"/>
      <queryTableField id="66" name="2023_x000a_septembre" tableColumnId="8"/>
      <queryTableField id="67" name="2023_x000a_octobre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Réservations" displayName="Réservations" ref="A6:U12" totalsRowCount="1" headerRowDxfId="59" totalsRowDxfId="57" tableBorderDxfId="58">
  <autoFilter ref="A6:U11"/>
  <sortState ref="A7:X46">
    <sortCondition ref="C6:C46"/>
  </sortState>
  <tableColumns count="21">
    <tableColumn id="1" name="NOM" totalsRowLabel="Total" dataDxfId="56" totalsRowDxfId="20"/>
    <tableColumn id="2" name="PRENOM" dataDxfId="55" totalsRowDxfId="19"/>
    <tableColumn id="3" name="ARRIVEE" dataDxfId="54" totalsRowDxfId="18"/>
    <tableColumn id="4" name="DEPART" dataDxfId="53" totalsRowDxfId="17"/>
    <tableColumn id="5" name="RESERVATION" dataDxfId="52" totalsRowDxfId="16"/>
    <tableColumn id="6" name="PRIX" totalsRowFunction="sum" dataDxfId="51" totalsRowDxfId="15"/>
    <tableColumn id="7" name="PRIX FINAL" totalsRowFunction="sum" dataDxfId="50" totalsRowDxfId="14">
      <calculatedColumnFormula>F7-L7</calculatedColumnFormula>
    </tableColumn>
    <tableColumn id="8" name="NUITS" totalsRowFunction="average" dataDxfId="49" totalsRowDxfId="13">
      <calculatedColumnFormula>D7-C7</calculatedColumnFormula>
    </tableColumn>
    <tableColumn id="10" name="PRIX /NUIT NET" totalsRowFunction="average" dataDxfId="48" totalsRowDxfId="12">
      <calculatedColumnFormula>IF(H7,G7/H7,"")</calculatedColumnFormula>
    </tableColumn>
    <tableColumn id="11" name="ACPTE" dataDxfId="47" totalsRowDxfId="11"/>
    <tableColumn id="12" name="SOLDE" dataDxfId="46" totalsRowDxfId="10"/>
    <tableColumn id="13" name="GESTION DEPARTS" totalsRowFunction="sum" dataDxfId="45" totalsRowDxfId="9"/>
    <tableColumn id="14" name="Colonne1" dataDxfId="44" totalsRowDxfId="8"/>
    <tableColumn id="15" name="FRAIS" totalsRowFunction="sum" dataDxfId="43" totalsRowDxfId="7"/>
    <tableColumn id="24" name="ANNULATION" totalsRowFunction="sum" dataDxfId="42" totalsRowDxfId="6"/>
    <tableColumn id="18" name="TAXES DE SEJOUR" totalsRowFunction="sum" dataDxfId="41" totalsRowDxfId="5"/>
    <tableColumn id="19" name="TEL 1 " dataDxfId="40" totalsRowDxfId="4"/>
    <tableColumn id="20" name="TEL 2" dataDxfId="39" totalsRowDxfId="3"/>
    <tableColumn id="21" name="MAIL" dataDxfId="38" totalsRowDxfId="2"/>
    <tableColumn id="22" name="ADRESSE" dataDxfId="37" totalsRowDxfId="1"/>
    <tableColumn id="23" name="INFOS" dataDxfId="36" totalsRowDxfId="0"/>
  </tableColumns>
  <tableStyleInfo name="TableStyleLight14" showFirstColumn="0" showLastColumn="0" showRowStripes="1" showColumnStripes="1"/>
</table>
</file>

<file path=xl/tables/table2.xml><?xml version="1.0" encoding="utf-8"?>
<table xmlns="http://schemas.openxmlformats.org/spreadsheetml/2006/main" id="2" name="Planning" displayName="Planning" ref="A2:J33" tableType="queryTable" totalsRowShown="0" headerRowDxfId="35" dataDxfId="34">
  <tableColumns count="10">
    <tableColumn id="35" uniqueName="35" name="Jour" queryTableFieldId="36" dataDxfId="33"/>
    <tableColumn id="1" uniqueName="1" name="2023_x000a_février" queryTableFieldId="59" dataDxfId="32"/>
    <tableColumn id="2" uniqueName="2" name="2023_x000a_mars" queryTableFieldId="60" dataDxfId="31"/>
    <tableColumn id="3" uniqueName="3" name="2023_x000a_avril" queryTableFieldId="61" dataDxfId="30"/>
    <tableColumn id="4" uniqueName="4" name="2023_x000a_mai" queryTableFieldId="62" dataDxfId="29"/>
    <tableColumn id="5" uniqueName="5" name="2023_x000a_juin" queryTableFieldId="63" dataDxfId="28"/>
    <tableColumn id="6" uniqueName="6" name="2023_x000a_juillet" queryTableFieldId="64" dataDxfId="27"/>
    <tableColumn id="7" uniqueName="7" name="2023_x000a_août" queryTableFieldId="65" dataDxfId="26"/>
    <tableColumn id="8" uniqueName="8" name="2023_x000a_septembre" queryTableFieldId="66" dataDxfId="25"/>
    <tableColumn id="9" uniqueName="9" name="2023_x000a_octobre" queryTableFieldId="67" dataDxfId="24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V37"/>
  <sheetViews>
    <sheetView tabSelected="1" zoomScaleNormal="100" workbookViewId="0">
      <pane ySplit="6" topLeftCell="A7" activePane="bottomLeft" state="frozen"/>
      <selection activeCell="A25" sqref="A25:D25"/>
      <selection pane="bottomLeft" activeCell="G16" sqref="G16"/>
    </sheetView>
  </sheetViews>
  <sheetFormatPr baseColWidth="10" defaultRowHeight="11.25" x14ac:dyDescent="0.2"/>
  <cols>
    <col min="1" max="1" width="13.5703125" style="2" customWidth="1"/>
    <col min="2" max="5" width="12.42578125" style="2" customWidth="1"/>
    <col min="6" max="6" width="9" style="2" customWidth="1"/>
    <col min="7" max="7" width="10.28515625" style="2" customWidth="1"/>
    <col min="8" max="8" width="7" style="2" customWidth="1"/>
    <col min="9" max="9" width="13" style="2" customWidth="1"/>
    <col min="10" max="11" width="7.28515625" style="2" customWidth="1"/>
    <col min="12" max="12" width="10.140625" style="2" customWidth="1"/>
    <col min="13" max="13" width="2.85546875" style="2" customWidth="1"/>
    <col min="14" max="15" width="12.28515625" style="2" customWidth="1"/>
    <col min="16" max="16" width="19.42578125" style="2" customWidth="1"/>
    <col min="17" max="17" width="13" style="2" customWidth="1"/>
    <col min="18" max="18" width="11.42578125" style="2"/>
    <col min="19" max="19" width="22.7109375" style="2" customWidth="1"/>
    <col min="20" max="20" width="36.42578125" style="2" customWidth="1"/>
    <col min="21" max="21" width="31.42578125" style="2" customWidth="1"/>
    <col min="22" max="16384" width="11.42578125" style="2"/>
  </cols>
  <sheetData>
    <row r="2" spans="1:22" ht="37.5" customHeight="1" x14ac:dyDescent="0.2">
      <c r="A2" s="85" t="s">
        <v>49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22" ht="8.25" customHeight="1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22" ht="30" customHeight="1" x14ac:dyDescent="0.2">
      <c r="A4" s="86" t="s">
        <v>10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32"/>
      <c r="R4" s="32"/>
      <c r="S4" s="32"/>
      <c r="T4" s="32"/>
      <c r="U4" s="32"/>
    </row>
    <row r="5" spans="1:22" x14ac:dyDescent="0.2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</row>
    <row r="6" spans="1:22" s="1" customFormat="1" ht="37.5" customHeight="1" x14ac:dyDescent="0.25">
      <c r="A6" s="15" t="s">
        <v>0</v>
      </c>
      <c r="B6" s="15" t="s">
        <v>1</v>
      </c>
      <c r="C6" s="15" t="s">
        <v>3</v>
      </c>
      <c r="D6" s="15" t="s">
        <v>4</v>
      </c>
      <c r="E6" s="15" t="s">
        <v>2</v>
      </c>
      <c r="F6" s="15" t="s">
        <v>9</v>
      </c>
      <c r="G6" s="15" t="s">
        <v>37</v>
      </c>
      <c r="H6" s="15" t="s">
        <v>38</v>
      </c>
      <c r="I6" s="15" t="s">
        <v>39</v>
      </c>
      <c r="J6" s="15" t="s">
        <v>34</v>
      </c>
      <c r="K6" s="15" t="s">
        <v>33</v>
      </c>
      <c r="L6" s="15" t="s">
        <v>20</v>
      </c>
      <c r="M6" s="40" t="s">
        <v>41</v>
      </c>
      <c r="N6" s="15" t="s">
        <v>74</v>
      </c>
      <c r="O6" s="15" t="s">
        <v>44</v>
      </c>
      <c r="P6" s="15" t="s">
        <v>73</v>
      </c>
      <c r="Q6" s="15" t="s">
        <v>29</v>
      </c>
      <c r="R6" s="15" t="s">
        <v>30</v>
      </c>
      <c r="S6" s="15" t="s">
        <v>27</v>
      </c>
      <c r="T6" s="15" t="s">
        <v>28</v>
      </c>
      <c r="U6" s="15" t="s">
        <v>40</v>
      </c>
      <c r="V6" s="22"/>
    </row>
    <row r="7" spans="1:22" ht="12" customHeight="1" x14ac:dyDescent="0.2">
      <c r="A7" s="32" t="s">
        <v>54</v>
      </c>
      <c r="B7" s="32" t="s">
        <v>55</v>
      </c>
      <c r="C7" s="42">
        <v>44970</v>
      </c>
      <c r="D7" s="42">
        <v>44973</v>
      </c>
      <c r="E7" s="32" t="s">
        <v>7</v>
      </c>
      <c r="F7" s="41">
        <v>213.53</v>
      </c>
      <c r="G7" s="43">
        <f>F7-L7</f>
        <v>193.53</v>
      </c>
      <c r="H7" s="44">
        <f t="shared" ref="H7" si="0">D7-C7</f>
        <v>3</v>
      </c>
      <c r="I7" s="45">
        <f>IF(H7,G7/H7,"")</f>
        <v>64.510000000000005</v>
      </c>
      <c r="J7" s="35"/>
      <c r="K7" s="84"/>
      <c r="L7" s="41">
        <v>20</v>
      </c>
      <c r="M7" s="83"/>
      <c r="N7" s="41">
        <v>31.05</v>
      </c>
      <c r="O7" s="41"/>
      <c r="P7" s="41"/>
      <c r="Q7" s="46"/>
      <c r="R7" s="47"/>
      <c r="S7" s="48"/>
      <c r="T7" s="49"/>
      <c r="U7" s="50"/>
    </row>
    <row r="8" spans="1:22" ht="12" customHeight="1" x14ac:dyDescent="0.2">
      <c r="A8" s="32" t="s">
        <v>58</v>
      </c>
      <c r="B8" s="32" t="s">
        <v>61</v>
      </c>
      <c r="C8" s="77">
        <v>45047</v>
      </c>
      <c r="D8" s="77">
        <v>45066</v>
      </c>
      <c r="E8" s="32" t="s">
        <v>5</v>
      </c>
      <c r="F8" s="32">
        <v>600</v>
      </c>
      <c r="G8" s="43">
        <f>F8-L8</f>
        <v>600</v>
      </c>
      <c r="H8" s="78">
        <f>D8-C8</f>
        <v>19</v>
      </c>
      <c r="I8" s="79">
        <f>IF(H8,G8/H8,"")</f>
        <v>31.578947368421051</v>
      </c>
      <c r="J8" s="35"/>
      <c r="K8" s="35"/>
      <c r="L8" s="32"/>
      <c r="M8" s="83"/>
      <c r="N8" s="32"/>
      <c r="O8" s="32"/>
      <c r="P8" s="32"/>
      <c r="Q8" s="73"/>
      <c r="R8" s="80"/>
      <c r="S8" s="81"/>
      <c r="T8" s="5"/>
      <c r="U8" s="82"/>
    </row>
    <row r="9" spans="1:22" ht="12" customHeight="1" x14ac:dyDescent="0.2">
      <c r="A9" s="32" t="s">
        <v>59</v>
      </c>
      <c r="B9" s="32" t="s">
        <v>61</v>
      </c>
      <c r="C9" s="77">
        <v>45175</v>
      </c>
      <c r="D9" s="77">
        <v>45184</v>
      </c>
      <c r="E9" s="32"/>
      <c r="F9" s="32">
        <v>100</v>
      </c>
      <c r="G9" s="43">
        <f>F9-L9</f>
        <v>100</v>
      </c>
      <c r="H9" s="78">
        <f>D9-C9</f>
        <v>9</v>
      </c>
      <c r="I9" s="79">
        <f>IF(H9,G9/H9,"")</f>
        <v>11.111111111111111</v>
      </c>
      <c r="J9" s="35"/>
      <c r="K9" s="35"/>
      <c r="L9" s="32"/>
      <c r="M9" s="83"/>
      <c r="N9" s="32"/>
      <c r="O9" s="32"/>
      <c r="P9" s="32"/>
      <c r="Q9" s="73"/>
      <c r="R9" s="80"/>
      <c r="S9" s="81"/>
      <c r="T9" s="5"/>
      <c r="U9" s="82"/>
    </row>
    <row r="10" spans="1:22" ht="12" customHeight="1" x14ac:dyDescent="0.2">
      <c r="A10" s="32" t="s">
        <v>60</v>
      </c>
      <c r="B10" s="32" t="s">
        <v>62</v>
      </c>
      <c r="C10" s="77">
        <v>45224</v>
      </c>
      <c r="D10" s="77">
        <v>45231</v>
      </c>
      <c r="E10" s="32"/>
      <c r="F10" s="32">
        <v>200</v>
      </c>
      <c r="G10" s="43">
        <f>F10-L10</f>
        <v>200</v>
      </c>
      <c r="H10" s="78">
        <f>D10-C10</f>
        <v>7</v>
      </c>
      <c r="I10" s="79">
        <f>IF(H10,G10/H10,"")</f>
        <v>28.571428571428573</v>
      </c>
      <c r="J10" s="35"/>
      <c r="K10" s="35"/>
      <c r="L10" s="32"/>
      <c r="M10" s="83"/>
      <c r="N10" s="32"/>
      <c r="O10" s="32"/>
      <c r="P10" s="32"/>
      <c r="Q10" s="73"/>
      <c r="R10" s="80"/>
      <c r="S10" s="81"/>
      <c r="T10" s="5"/>
      <c r="U10" s="82"/>
    </row>
    <row r="11" spans="1:22" ht="12" customHeight="1" x14ac:dyDescent="0.2">
      <c r="A11" s="32" t="s">
        <v>56</v>
      </c>
      <c r="B11" s="32" t="s">
        <v>57</v>
      </c>
      <c r="C11" s="77">
        <v>45045</v>
      </c>
      <c r="D11" s="77">
        <v>45048</v>
      </c>
      <c r="E11" s="32" t="s">
        <v>5</v>
      </c>
      <c r="F11" s="32">
        <v>204.37</v>
      </c>
      <c r="G11" s="43">
        <f>F11-L11</f>
        <v>184.37</v>
      </c>
      <c r="H11" s="78">
        <f>D11-C11</f>
        <v>3</v>
      </c>
      <c r="I11" s="79">
        <f>IF(H11,G11/H11,"")</f>
        <v>61.456666666666671</v>
      </c>
      <c r="J11" s="35"/>
      <c r="K11" s="35"/>
      <c r="L11" s="32">
        <v>20</v>
      </c>
      <c r="M11" s="83"/>
      <c r="N11" s="32"/>
      <c r="O11" s="32"/>
      <c r="P11" s="32">
        <v>7.35</v>
      </c>
      <c r="Q11" s="73"/>
      <c r="R11" s="80"/>
      <c r="S11" s="81"/>
      <c r="T11" s="5"/>
      <c r="U11" s="82"/>
    </row>
    <row r="12" spans="1:22" s="34" customFormat="1" ht="12" customHeight="1" x14ac:dyDescent="0.25">
      <c r="A12" s="74" t="s">
        <v>42</v>
      </c>
      <c r="B12" s="74"/>
      <c r="C12" s="74"/>
      <c r="D12" s="74"/>
      <c r="E12" s="74"/>
      <c r="F12" s="74">
        <f>SUBTOTAL(109,Réservations[PRIX])</f>
        <v>1317.9</v>
      </c>
      <c r="G12" s="74">
        <f>SUBTOTAL(109,Réservations[PRIX FINAL])</f>
        <v>1277.9000000000001</v>
      </c>
      <c r="H12" s="75">
        <f>SUBTOTAL(101,Réservations[NUITS])</f>
        <v>8.1999999999999993</v>
      </c>
      <c r="I12" s="75">
        <f>SUBTOTAL(101,Réservations[PRIX /NUIT NET])</f>
        <v>39.445630743525484</v>
      </c>
      <c r="J12" s="76"/>
      <c r="K12" s="74"/>
      <c r="L12" s="74">
        <f>SUBTOTAL(109,Réservations[GESTION DEPARTS])</f>
        <v>40</v>
      </c>
      <c r="M12" s="74"/>
      <c r="N12" s="74">
        <f>SUBTOTAL(109,Réservations[FRAIS])</f>
        <v>31.05</v>
      </c>
      <c r="O12" s="74">
        <f>SUBTOTAL(109,Réservations[ANNULATION])</f>
        <v>0</v>
      </c>
      <c r="P12" s="74">
        <f>SUBTOTAL(109,Réservations[TAXES DE SEJOUR])</f>
        <v>7.35</v>
      </c>
      <c r="Q12" s="74"/>
      <c r="R12" s="74"/>
      <c r="S12" s="74"/>
      <c r="T12" s="74"/>
      <c r="U12" s="74"/>
    </row>
    <row r="13" spans="1:22" s="34" customFormat="1" ht="12" customHeight="1" x14ac:dyDescent="0.25">
      <c r="A13" s="35"/>
      <c r="B13" s="35"/>
      <c r="C13" s="35"/>
      <c r="D13" s="35"/>
      <c r="E13" s="35"/>
      <c r="F13" s="35"/>
      <c r="G13" s="35"/>
      <c r="H13" s="36"/>
      <c r="I13" s="36"/>
      <c r="J13" s="33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</row>
    <row r="14" spans="1:22" s="34" customFormat="1" ht="12" customHeight="1" x14ac:dyDescent="0.25">
      <c r="A14" s="35"/>
      <c r="B14" s="35"/>
      <c r="C14" s="35"/>
      <c r="D14" s="35"/>
      <c r="E14" s="35"/>
      <c r="F14" s="35"/>
      <c r="G14" s="35"/>
      <c r="H14" s="36"/>
      <c r="I14" s="36"/>
      <c r="J14" s="33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</row>
    <row r="16" spans="1:22" s="7" customFormat="1" ht="21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54"/>
      <c r="M16" s="54"/>
      <c r="N16" s="54"/>
      <c r="O16" s="2"/>
      <c r="P16" s="2"/>
      <c r="Q16" s="2"/>
      <c r="R16" s="2"/>
      <c r="S16" s="2"/>
      <c r="T16" s="2"/>
      <c r="U16" s="2"/>
    </row>
    <row r="17" spans="1:21" s="3" customFormat="1" ht="21" customHeight="1" thickBot="1" x14ac:dyDescent="0.25">
      <c r="D17" s="7"/>
      <c r="G17" s="28"/>
      <c r="H17" s="28"/>
      <c r="O17" s="52"/>
      <c r="P17" s="7"/>
      <c r="Q17" s="7"/>
      <c r="S17" s="7"/>
      <c r="T17" s="7"/>
      <c r="U17" s="7"/>
    </row>
    <row r="18" spans="1:21" s="7" customFormat="1" ht="21" customHeight="1" x14ac:dyDescent="0.2">
      <c r="A18" s="23"/>
      <c r="B18" s="24" t="s">
        <v>5</v>
      </c>
      <c r="C18" s="25" t="s">
        <v>7</v>
      </c>
      <c r="D18" s="25" t="s">
        <v>8</v>
      </c>
      <c r="E18" s="25" t="s">
        <v>6</v>
      </c>
      <c r="F18" s="25" t="s">
        <v>45</v>
      </c>
      <c r="G18" s="25" t="s">
        <v>47</v>
      </c>
      <c r="H18" s="26" t="s">
        <v>25</v>
      </c>
      <c r="O18" s="3"/>
      <c r="P18" s="3"/>
      <c r="Q18" s="3"/>
      <c r="S18" s="3"/>
      <c r="T18" s="3"/>
      <c r="U18" s="3"/>
    </row>
    <row r="19" spans="1:21" s="3" customFormat="1" ht="21" customHeight="1" x14ac:dyDescent="0.2">
      <c r="A19" s="16" t="s">
        <v>31</v>
      </c>
      <c r="B19" s="5">
        <f>COUNTIF('Réservations 2023'!E7:E12,"airbnb")</f>
        <v>2</v>
      </c>
      <c r="C19" s="5">
        <f>COUNTIF('Réservations 2023'!E7:E12,"BOOKING")</f>
        <v>1</v>
      </c>
      <c r="D19" s="5">
        <f>COUNTIF('Réservations 2023'!E7:E12,"LEBONCOIN")</f>
        <v>0</v>
      </c>
      <c r="E19" s="5">
        <f>COUNTIF('Réservations 2023'!E7:E12,"SITE INTERNET")</f>
        <v>0</v>
      </c>
      <c r="F19" s="5">
        <f>COUNTIF('Réservations 2023'!E7:E12,"BROCANTE")</f>
        <v>0</v>
      </c>
      <c r="G19" s="5">
        <f>COUNTIF('Réservations 2023'!E7:E12,"CONNAISSANCE")</f>
        <v>0</v>
      </c>
      <c r="H19" s="18">
        <f>B19+C19+D19+E19+F19+G19</f>
        <v>3</v>
      </c>
      <c r="O19" s="52"/>
      <c r="P19" s="7"/>
      <c r="Q19" s="7"/>
      <c r="S19" s="7"/>
      <c r="T19" s="7"/>
      <c r="U19" s="7"/>
    </row>
    <row r="20" spans="1:21" s="3" customFormat="1" ht="21" customHeight="1" thickBot="1" x14ac:dyDescent="0.25">
      <c r="A20" s="17" t="s">
        <v>32</v>
      </c>
      <c r="B20" s="19">
        <f>B19/H19</f>
        <v>0.66666666666666663</v>
      </c>
      <c r="C20" s="19">
        <f>C19/H19</f>
        <v>0.33333333333333331</v>
      </c>
      <c r="D20" s="19">
        <f>D19/H19</f>
        <v>0</v>
      </c>
      <c r="E20" s="19">
        <f>E19/H19</f>
        <v>0</v>
      </c>
      <c r="F20" s="19">
        <f>F19/H19</f>
        <v>0</v>
      </c>
      <c r="G20" s="19">
        <f>G19/H19</f>
        <v>0</v>
      </c>
      <c r="H20" s="20"/>
    </row>
    <row r="21" spans="1:21" s="3" customFormat="1" ht="21" customHeight="1" x14ac:dyDescent="0.2">
      <c r="G21" s="30"/>
      <c r="H21" s="30"/>
      <c r="O21" s="53"/>
    </row>
    <row r="22" spans="1:21" s="3" customFormat="1" ht="21" customHeight="1" x14ac:dyDescent="0.2">
      <c r="G22" s="29"/>
      <c r="H22" s="29"/>
    </row>
    <row r="23" spans="1:21" s="3" customFormat="1" ht="21" customHeight="1" x14ac:dyDescent="0.2">
      <c r="G23" s="29"/>
      <c r="H23" s="29"/>
      <c r="O23" s="6"/>
      <c r="P23" s="6"/>
    </row>
    <row r="24" spans="1:21" s="3" customFormat="1" ht="21" customHeight="1" x14ac:dyDescent="0.2">
      <c r="G24" s="29"/>
      <c r="H24" s="29"/>
      <c r="I24" s="29"/>
      <c r="J24" s="6"/>
      <c r="K24" s="6"/>
      <c r="L24" s="11"/>
      <c r="M24" s="11"/>
      <c r="N24" s="11"/>
      <c r="O24" s="11"/>
      <c r="P24" s="11"/>
    </row>
    <row r="25" spans="1:21" s="3" customFormat="1" ht="21" customHeight="1" x14ac:dyDescent="0.2">
      <c r="G25" s="29"/>
      <c r="H25" s="29"/>
      <c r="I25" s="29"/>
      <c r="J25" s="6"/>
      <c r="K25" s="6"/>
      <c r="L25" s="21"/>
      <c r="M25" s="21"/>
      <c r="N25" s="21"/>
      <c r="O25" s="21"/>
      <c r="P25" s="21"/>
    </row>
    <row r="26" spans="1:21" s="3" customFormat="1" x14ac:dyDescent="0.2">
      <c r="G26" s="31"/>
      <c r="H26" s="31"/>
      <c r="I26" s="31"/>
      <c r="J26" s="6"/>
      <c r="K26" s="6"/>
      <c r="L26" s="21"/>
      <c r="M26" s="21"/>
      <c r="N26" s="21"/>
      <c r="O26" s="21"/>
      <c r="P26" s="21"/>
    </row>
    <row r="27" spans="1:21" x14ac:dyDescent="0.2">
      <c r="A27" s="9"/>
      <c r="B27" s="6"/>
      <c r="C27" s="6"/>
      <c r="D27" s="3"/>
      <c r="E27" s="3"/>
      <c r="F27" s="3"/>
      <c r="G27" s="3"/>
      <c r="H27" s="3"/>
      <c r="I27" s="3"/>
      <c r="J27" s="3"/>
      <c r="K27" s="6"/>
      <c r="L27" s="6"/>
      <c r="M27" s="6"/>
      <c r="N27" s="6"/>
      <c r="O27" s="6"/>
      <c r="P27" s="6"/>
      <c r="Q27" s="3"/>
      <c r="R27" s="3"/>
      <c r="S27" s="3"/>
      <c r="T27" s="3"/>
      <c r="U27" s="3"/>
    </row>
    <row r="28" spans="1:21" x14ac:dyDescent="0.2">
      <c r="A28" s="8"/>
    </row>
    <row r="29" spans="1:21" x14ac:dyDescent="0.2">
      <c r="A29" s="8"/>
    </row>
    <row r="30" spans="1:21" x14ac:dyDescent="0.2">
      <c r="A30" s="8"/>
    </row>
    <row r="31" spans="1:21" x14ac:dyDescent="0.2">
      <c r="A31" s="8"/>
    </row>
    <row r="32" spans="1:21" x14ac:dyDescent="0.2">
      <c r="A32" s="8"/>
    </row>
    <row r="33" spans="1:1" x14ac:dyDescent="0.2">
      <c r="A33" s="8"/>
    </row>
    <row r="34" spans="1:1" x14ac:dyDescent="0.2">
      <c r="A34" s="8"/>
    </row>
    <row r="35" spans="1:1" x14ac:dyDescent="0.2">
      <c r="A35" s="8"/>
    </row>
    <row r="36" spans="1:1" x14ac:dyDescent="0.2">
      <c r="A36" s="8"/>
    </row>
    <row r="37" spans="1:1" x14ac:dyDescent="0.2">
      <c r="A37" s="8"/>
    </row>
  </sheetData>
  <mergeCells count="2">
    <mergeCell ref="A2:P2"/>
    <mergeCell ref="A4:P4"/>
  </mergeCells>
  <conditionalFormatting sqref="B7:D11">
    <cfRule type="cellIs" dxfId="23" priority="1" operator="equal">
      <formula>44764</formula>
    </cfRule>
  </conditionalFormatting>
  <pageMargins left="0.25" right="0.25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J33"/>
  <sheetViews>
    <sheetView zoomScale="115" zoomScaleNormal="115" workbookViewId="0">
      <selection activeCell="E16" sqref="E16"/>
    </sheetView>
  </sheetViews>
  <sheetFormatPr baseColWidth="10" defaultRowHeight="15" x14ac:dyDescent="0.25"/>
  <cols>
    <col min="1" max="1" width="4.7109375" style="37" customWidth="1"/>
    <col min="2" max="2" width="7" style="37" bestFit="1" customWidth="1"/>
    <col min="3" max="3" width="5.42578125" style="37" bestFit="1" customWidth="1"/>
    <col min="4" max="6" width="5" style="37" bestFit="1" customWidth="1"/>
    <col min="7" max="7" width="6.28515625" style="37" bestFit="1" customWidth="1"/>
    <col min="8" max="8" width="5.140625" style="37" bestFit="1" customWidth="1"/>
    <col min="9" max="9" width="6.140625" style="37" bestFit="1" customWidth="1"/>
    <col min="10" max="10" width="6" style="37" bestFit="1" customWidth="1"/>
    <col min="11" max="11" width="14.140625" style="37" bestFit="1" customWidth="1"/>
    <col min="12" max="12" width="8" style="37" bestFit="1" customWidth="1"/>
    <col min="13" max="14" width="10.140625" style="37" bestFit="1" customWidth="1"/>
    <col min="15" max="15" width="12.85546875" style="37" bestFit="1" customWidth="1"/>
    <col min="16" max="16" width="9.5703125" style="37" customWidth="1"/>
    <col min="17" max="17" width="13.85546875" style="37" bestFit="1" customWidth="1"/>
    <col min="18" max="18" width="16.140625" style="37" customWidth="1"/>
    <col min="19" max="19" width="9.5703125" style="37" bestFit="1" customWidth="1"/>
    <col min="20" max="20" width="15.7109375" style="37" bestFit="1" customWidth="1"/>
    <col min="21" max="21" width="8.28515625" style="37" bestFit="1" customWidth="1"/>
    <col min="22" max="22" width="8.28515625" style="37" customWidth="1"/>
    <col min="23" max="23" width="9.140625" style="37" bestFit="1" customWidth="1"/>
    <col min="24" max="24" width="16.7109375" style="37" bestFit="1" customWidth="1"/>
    <col min="25" max="25" width="13.85546875" style="37" bestFit="1" customWidth="1"/>
    <col min="26" max="26" width="13.7109375" style="37" bestFit="1" customWidth="1"/>
    <col min="27" max="27" width="12" style="37" bestFit="1" customWidth="1"/>
    <col min="28" max="28" width="11.5703125" style="37" bestFit="1" customWidth="1"/>
    <col min="29" max="29" width="11" style="37" bestFit="1" customWidth="1"/>
    <col min="30" max="30" width="11.140625" style="37" bestFit="1" customWidth="1"/>
    <col min="31" max="31" width="13" style="37" bestFit="1" customWidth="1"/>
    <col min="32" max="32" width="11.7109375" style="37" bestFit="1" customWidth="1"/>
    <col min="33" max="33" width="9.140625" style="37" bestFit="1" customWidth="1"/>
    <col min="34" max="34" width="10" style="37" bestFit="1" customWidth="1"/>
    <col min="35" max="39" width="9.5703125" style="37" bestFit="1" customWidth="1"/>
    <col min="40" max="42" width="10.42578125" style="37" bestFit="1" customWidth="1"/>
    <col min="43" max="49" width="10.28515625" style="37" bestFit="1" customWidth="1"/>
    <col min="50" max="50" width="9" style="37" bestFit="1" customWidth="1"/>
    <col min="51" max="52" width="8.5703125" style="37" bestFit="1" customWidth="1"/>
    <col min="53" max="55" width="8.7109375" style="37" bestFit="1" customWidth="1"/>
    <col min="56" max="59" width="7.5703125" style="37" bestFit="1" customWidth="1"/>
    <col min="60" max="62" width="11.42578125" style="37"/>
    <col min="63" max="64" width="9.5703125" style="37" bestFit="1" customWidth="1"/>
    <col min="65" max="66" width="9.42578125" style="37" bestFit="1" customWidth="1"/>
    <col min="67" max="16384" width="11.42578125" style="37"/>
  </cols>
  <sheetData>
    <row r="2" spans="1:10" ht="45" x14ac:dyDescent="0.25">
      <c r="A2" s="38" t="s">
        <v>43</v>
      </c>
      <c r="B2" s="38" t="s">
        <v>48</v>
      </c>
      <c r="C2" s="38" t="s">
        <v>50</v>
      </c>
      <c r="D2" s="38" t="s">
        <v>51</v>
      </c>
      <c r="E2" s="38" t="s">
        <v>52</v>
      </c>
      <c r="F2" s="38" t="s">
        <v>63</v>
      </c>
      <c r="G2" s="38" t="s">
        <v>64</v>
      </c>
      <c r="H2" s="38" t="s">
        <v>65</v>
      </c>
      <c r="I2" s="38" t="s">
        <v>66</v>
      </c>
      <c r="J2" s="38" t="s">
        <v>67</v>
      </c>
    </row>
    <row r="3" spans="1:10" x14ac:dyDescent="0.25">
      <c r="A3" s="39">
        <v>1</v>
      </c>
      <c r="B3" s="39"/>
      <c r="C3" s="39" t="s">
        <v>53</v>
      </c>
      <c r="D3" s="39" t="s">
        <v>53</v>
      </c>
      <c r="E3" s="39"/>
      <c r="F3" s="39" t="s">
        <v>53</v>
      </c>
      <c r="G3" s="39" t="s">
        <v>53</v>
      </c>
      <c r="H3" s="39" t="s">
        <v>53</v>
      </c>
      <c r="I3" s="39" t="s">
        <v>53</v>
      </c>
      <c r="J3" s="39" t="s">
        <v>53</v>
      </c>
    </row>
    <row r="4" spans="1:10" x14ac:dyDescent="0.25">
      <c r="A4" s="39">
        <v>2</v>
      </c>
      <c r="B4" s="39"/>
      <c r="C4" s="39" t="s">
        <v>53</v>
      </c>
      <c r="D4" s="39" t="s">
        <v>53</v>
      </c>
      <c r="E4" s="39" t="s">
        <v>68</v>
      </c>
      <c r="F4" s="39" t="s">
        <v>53</v>
      </c>
      <c r="G4" s="39" t="s">
        <v>53</v>
      </c>
      <c r="H4" s="39" t="s">
        <v>53</v>
      </c>
      <c r="I4" s="39" t="s">
        <v>53</v>
      </c>
      <c r="J4" s="39" t="s">
        <v>53</v>
      </c>
    </row>
    <row r="5" spans="1:10" x14ac:dyDescent="0.25">
      <c r="A5" s="39">
        <v>3</v>
      </c>
      <c r="B5" s="39"/>
      <c r="C5" s="39" t="s">
        <v>53</v>
      </c>
      <c r="D5" s="39" t="s">
        <v>53</v>
      </c>
      <c r="E5" s="39" t="s">
        <v>68</v>
      </c>
      <c r="F5" s="39" t="s">
        <v>53</v>
      </c>
      <c r="G5" s="39" t="s">
        <v>53</v>
      </c>
      <c r="H5" s="39" t="s">
        <v>53</v>
      </c>
      <c r="I5" s="39" t="s">
        <v>53</v>
      </c>
      <c r="J5" s="39" t="s">
        <v>53</v>
      </c>
    </row>
    <row r="6" spans="1:10" x14ac:dyDescent="0.25">
      <c r="A6" s="39">
        <v>4</v>
      </c>
      <c r="B6" s="39"/>
      <c r="C6" s="39" t="s">
        <v>53</v>
      </c>
      <c r="D6" s="39" t="s">
        <v>53</v>
      </c>
      <c r="E6" s="39" t="s">
        <v>68</v>
      </c>
      <c r="F6" s="39" t="s">
        <v>53</v>
      </c>
      <c r="G6" s="39" t="s">
        <v>53</v>
      </c>
      <c r="H6" s="39" t="s">
        <v>53</v>
      </c>
      <c r="I6" s="39" t="s">
        <v>53</v>
      </c>
      <c r="J6" s="39" t="s">
        <v>53</v>
      </c>
    </row>
    <row r="7" spans="1:10" x14ac:dyDescent="0.25">
      <c r="A7" s="39">
        <v>5</v>
      </c>
      <c r="B7" s="39"/>
      <c r="C7" s="39" t="s">
        <v>53</v>
      </c>
      <c r="D7" s="39" t="s">
        <v>53</v>
      </c>
      <c r="E7" s="39" t="s">
        <v>68</v>
      </c>
      <c r="F7" s="39" t="s">
        <v>53</v>
      </c>
      <c r="G7" s="39" t="s">
        <v>53</v>
      </c>
      <c r="H7" s="39" t="s">
        <v>53</v>
      </c>
      <c r="I7" s="39" t="s">
        <v>53</v>
      </c>
      <c r="J7" s="39" t="s">
        <v>53</v>
      </c>
    </row>
    <row r="8" spans="1:10" x14ac:dyDescent="0.25">
      <c r="A8" s="39">
        <v>6</v>
      </c>
      <c r="B8" s="39"/>
      <c r="C8" s="39" t="s">
        <v>53</v>
      </c>
      <c r="D8" s="39" t="s">
        <v>53</v>
      </c>
      <c r="E8" s="39" t="s">
        <v>68</v>
      </c>
      <c r="F8" s="39" t="s">
        <v>53</v>
      </c>
      <c r="G8" s="39" t="s">
        <v>53</v>
      </c>
      <c r="H8" s="39" t="s">
        <v>53</v>
      </c>
      <c r="I8" s="39" t="s">
        <v>69</v>
      </c>
      <c r="J8" s="39" t="s">
        <v>53</v>
      </c>
    </row>
    <row r="9" spans="1:10" x14ac:dyDescent="0.25">
      <c r="A9" s="39">
        <v>7</v>
      </c>
      <c r="B9" s="39"/>
      <c r="C9" s="39" t="s">
        <v>53</v>
      </c>
      <c r="D9" s="39" t="s">
        <v>53</v>
      </c>
      <c r="E9" s="39" t="s">
        <v>68</v>
      </c>
      <c r="F9" s="39" t="s">
        <v>53</v>
      </c>
      <c r="G9" s="39" t="s">
        <v>53</v>
      </c>
      <c r="H9" s="39" t="s">
        <v>53</v>
      </c>
      <c r="I9" s="39" t="s">
        <v>69</v>
      </c>
      <c r="J9" s="39" t="s">
        <v>53</v>
      </c>
    </row>
    <row r="10" spans="1:10" x14ac:dyDescent="0.25">
      <c r="A10" s="39">
        <v>8</v>
      </c>
      <c r="B10" s="39"/>
      <c r="C10" s="39" t="s">
        <v>53</v>
      </c>
      <c r="D10" s="39" t="s">
        <v>53</v>
      </c>
      <c r="E10" s="39" t="s">
        <v>68</v>
      </c>
      <c r="F10" s="39" t="s">
        <v>53</v>
      </c>
      <c r="G10" s="39" t="s">
        <v>53</v>
      </c>
      <c r="H10" s="39" t="s">
        <v>53</v>
      </c>
      <c r="I10" s="39" t="s">
        <v>69</v>
      </c>
      <c r="J10" s="39" t="s">
        <v>53</v>
      </c>
    </row>
    <row r="11" spans="1:10" x14ac:dyDescent="0.25">
      <c r="A11" s="39">
        <v>9</v>
      </c>
      <c r="B11" s="39"/>
      <c r="C11" s="39" t="s">
        <v>53</v>
      </c>
      <c r="D11" s="39" t="s">
        <v>53</v>
      </c>
      <c r="E11" s="39" t="s">
        <v>68</v>
      </c>
      <c r="F11" s="39" t="s">
        <v>53</v>
      </c>
      <c r="G11" s="39" t="s">
        <v>53</v>
      </c>
      <c r="H11" s="39" t="s">
        <v>53</v>
      </c>
      <c r="I11" s="39" t="s">
        <v>69</v>
      </c>
      <c r="J11" s="39" t="s">
        <v>53</v>
      </c>
    </row>
    <row r="12" spans="1:10" x14ac:dyDescent="0.25">
      <c r="A12" s="39">
        <v>10</v>
      </c>
      <c r="B12" s="39"/>
      <c r="C12" s="39" t="s">
        <v>53</v>
      </c>
      <c r="D12" s="39" t="s">
        <v>53</v>
      </c>
      <c r="E12" s="39" t="s">
        <v>68</v>
      </c>
      <c r="F12" s="39" t="s">
        <v>53</v>
      </c>
      <c r="G12" s="39" t="s">
        <v>53</v>
      </c>
      <c r="H12" s="39" t="s">
        <v>53</v>
      </c>
      <c r="I12" s="39" t="s">
        <v>69</v>
      </c>
      <c r="J12" s="39" t="s">
        <v>53</v>
      </c>
    </row>
    <row r="13" spans="1:10" x14ac:dyDescent="0.25">
      <c r="A13" s="39">
        <v>11</v>
      </c>
      <c r="B13" s="39"/>
      <c r="C13" s="39" t="s">
        <v>53</v>
      </c>
      <c r="D13" s="39" t="s">
        <v>53</v>
      </c>
      <c r="E13" s="39" t="s">
        <v>68</v>
      </c>
      <c r="F13" s="39" t="s">
        <v>53</v>
      </c>
      <c r="G13" s="39" t="s">
        <v>53</v>
      </c>
      <c r="H13" s="39" t="s">
        <v>53</v>
      </c>
      <c r="I13" s="39" t="s">
        <v>69</v>
      </c>
      <c r="J13" s="39" t="s">
        <v>53</v>
      </c>
    </row>
    <row r="14" spans="1:10" x14ac:dyDescent="0.25">
      <c r="A14" s="39">
        <v>12</v>
      </c>
      <c r="B14" s="39"/>
      <c r="C14" s="39" t="s">
        <v>53</v>
      </c>
      <c r="D14" s="39" t="s">
        <v>53</v>
      </c>
      <c r="E14" s="39" t="s">
        <v>68</v>
      </c>
      <c r="F14" s="39" t="s">
        <v>53</v>
      </c>
      <c r="G14" s="39" t="s">
        <v>53</v>
      </c>
      <c r="H14" s="39" t="s">
        <v>53</v>
      </c>
      <c r="I14" s="39" t="s">
        <v>69</v>
      </c>
      <c r="J14" s="39" t="s">
        <v>53</v>
      </c>
    </row>
    <row r="15" spans="1:10" x14ac:dyDescent="0.25">
      <c r="A15" s="39">
        <v>13</v>
      </c>
      <c r="B15" s="39" t="s">
        <v>70</v>
      </c>
      <c r="C15" s="39" t="s">
        <v>53</v>
      </c>
      <c r="D15" s="39" t="s">
        <v>53</v>
      </c>
      <c r="E15" s="39" t="s">
        <v>68</v>
      </c>
      <c r="F15" s="39" t="s">
        <v>53</v>
      </c>
      <c r="G15" s="39" t="s">
        <v>53</v>
      </c>
      <c r="H15" s="39" t="s">
        <v>53</v>
      </c>
      <c r="I15" s="39" t="s">
        <v>69</v>
      </c>
      <c r="J15" s="39" t="s">
        <v>53</v>
      </c>
    </row>
    <row r="16" spans="1:10" x14ac:dyDescent="0.25">
      <c r="A16" s="39">
        <v>14</v>
      </c>
      <c r="B16" s="39" t="s">
        <v>70</v>
      </c>
      <c r="C16" s="39" t="s">
        <v>53</v>
      </c>
      <c r="D16" s="39" t="s">
        <v>53</v>
      </c>
      <c r="E16" s="39" t="s">
        <v>68</v>
      </c>
      <c r="F16" s="39" t="s">
        <v>53</v>
      </c>
      <c r="G16" s="39" t="s">
        <v>53</v>
      </c>
      <c r="H16" s="39" t="s">
        <v>53</v>
      </c>
      <c r="I16" s="39" t="s">
        <v>69</v>
      </c>
      <c r="J16" s="39" t="s">
        <v>53</v>
      </c>
    </row>
    <row r="17" spans="1:10" x14ac:dyDescent="0.25">
      <c r="A17" s="39">
        <v>15</v>
      </c>
      <c r="B17" s="39" t="s">
        <v>70</v>
      </c>
      <c r="C17" s="39" t="s">
        <v>53</v>
      </c>
      <c r="D17" s="39" t="s">
        <v>53</v>
      </c>
      <c r="E17" s="39" t="s">
        <v>68</v>
      </c>
      <c r="F17" s="39" t="s">
        <v>53</v>
      </c>
      <c r="G17" s="39" t="s">
        <v>53</v>
      </c>
      <c r="H17" s="39" t="s">
        <v>53</v>
      </c>
      <c r="I17" s="39" t="s">
        <v>53</v>
      </c>
      <c r="J17" s="39" t="s">
        <v>53</v>
      </c>
    </row>
    <row r="18" spans="1:10" x14ac:dyDescent="0.25">
      <c r="A18" s="39">
        <v>16</v>
      </c>
      <c r="B18" s="39" t="s">
        <v>53</v>
      </c>
      <c r="C18" s="39" t="s">
        <v>53</v>
      </c>
      <c r="D18" s="39" t="s">
        <v>53</v>
      </c>
      <c r="E18" s="39" t="s">
        <v>68</v>
      </c>
      <c r="F18" s="39" t="s">
        <v>53</v>
      </c>
      <c r="G18" s="39" t="s">
        <v>53</v>
      </c>
      <c r="H18" s="39" t="s">
        <v>53</v>
      </c>
      <c r="I18" s="39" t="s">
        <v>53</v>
      </c>
      <c r="J18" s="39" t="s">
        <v>53</v>
      </c>
    </row>
    <row r="19" spans="1:10" x14ac:dyDescent="0.25">
      <c r="A19" s="39">
        <v>17</v>
      </c>
      <c r="B19" s="39" t="s">
        <v>53</v>
      </c>
      <c r="C19" s="39" t="s">
        <v>53</v>
      </c>
      <c r="D19" s="39" t="s">
        <v>53</v>
      </c>
      <c r="E19" s="39" t="s">
        <v>68</v>
      </c>
      <c r="F19" s="39" t="s">
        <v>53</v>
      </c>
      <c r="G19" s="39" t="s">
        <v>53</v>
      </c>
      <c r="H19" s="39" t="s">
        <v>53</v>
      </c>
      <c r="I19" s="39" t="s">
        <v>53</v>
      </c>
      <c r="J19" s="39" t="s">
        <v>53</v>
      </c>
    </row>
    <row r="20" spans="1:10" x14ac:dyDescent="0.25">
      <c r="A20" s="39">
        <v>18</v>
      </c>
      <c r="B20" s="39" t="s">
        <v>53</v>
      </c>
      <c r="C20" s="39" t="s">
        <v>53</v>
      </c>
      <c r="D20" s="39" t="s">
        <v>53</v>
      </c>
      <c r="E20" s="39" t="s">
        <v>68</v>
      </c>
      <c r="F20" s="39" t="s">
        <v>53</v>
      </c>
      <c r="G20" s="39" t="s">
        <v>53</v>
      </c>
      <c r="H20" s="39" t="s">
        <v>53</v>
      </c>
      <c r="I20" s="39" t="s">
        <v>53</v>
      </c>
      <c r="J20" s="39" t="s">
        <v>53</v>
      </c>
    </row>
    <row r="21" spans="1:10" x14ac:dyDescent="0.25">
      <c r="A21" s="39">
        <v>19</v>
      </c>
      <c r="B21" s="39" t="s">
        <v>53</v>
      </c>
      <c r="C21" s="39" t="s">
        <v>53</v>
      </c>
      <c r="D21" s="39" t="s">
        <v>53</v>
      </c>
      <c r="E21" s="39" t="s">
        <v>68</v>
      </c>
      <c r="F21" s="39" t="s">
        <v>53</v>
      </c>
      <c r="G21" s="39" t="s">
        <v>53</v>
      </c>
      <c r="H21" s="39" t="s">
        <v>53</v>
      </c>
      <c r="I21" s="39" t="s">
        <v>53</v>
      </c>
      <c r="J21" s="39" t="s">
        <v>53</v>
      </c>
    </row>
    <row r="22" spans="1:10" x14ac:dyDescent="0.25">
      <c r="A22" s="39">
        <v>20</v>
      </c>
      <c r="B22" s="39" t="s">
        <v>53</v>
      </c>
      <c r="C22" s="39" t="s">
        <v>53</v>
      </c>
      <c r="D22" s="39" t="s">
        <v>53</v>
      </c>
      <c r="E22" s="39" t="s">
        <v>53</v>
      </c>
      <c r="F22" s="39" t="s">
        <v>53</v>
      </c>
      <c r="G22" s="39" t="s">
        <v>53</v>
      </c>
      <c r="H22" s="39" t="s">
        <v>53</v>
      </c>
      <c r="I22" s="39" t="s">
        <v>53</v>
      </c>
      <c r="J22" s="39" t="s">
        <v>53</v>
      </c>
    </row>
    <row r="23" spans="1:10" x14ac:dyDescent="0.25">
      <c r="A23" s="39">
        <v>21</v>
      </c>
      <c r="B23" s="39" t="s">
        <v>53</v>
      </c>
      <c r="C23" s="39" t="s">
        <v>53</v>
      </c>
      <c r="D23" s="39" t="s">
        <v>53</v>
      </c>
      <c r="E23" s="39" t="s">
        <v>53</v>
      </c>
      <c r="F23" s="39" t="s">
        <v>53</v>
      </c>
      <c r="G23" s="39" t="s">
        <v>53</v>
      </c>
      <c r="H23" s="39" t="s">
        <v>53</v>
      </c>
      <c r="I23" s="39" t="s">
        <v>53</v>
      </c>
      <c r="J23" s="39" t="s">
        <v>53</v>
      </c>
    </row>
    <row r="24" spans="1:10" x14ac:dyDescent="0.25">
      <c r="A24" s="39">
        <v>22</v>
      </c>
      <c r="B24" s="39" t="s">
        <v>53</v>
      </c>
      <c r="C24" s="39" t="s">
        <v>53</v>
      </c>
      <c r="D24" s="39" t="s">
        <v>53</v>
      </c>
      <c r="E24" s="39" t="s">
        <v>53</v>
      </c>
      <c r="F24" s="39" t="s">
        <v>53</v>
      </c>
      <c r="G24" s="39" t="s">
        <v>53</v>
      </c>
      <c r="H24" s="39" t="s">
        <v>53</v>
      </c>
      <c r="I24" s="39" t="s">
        <v>53</v>
      </c>
      <c r="J24" s="39" t="s">
        <v>53</v>
      </c>
    </row>
    <row r="25" spans="1:10" x14ac:dyDescent="0.25">
      <c r="A25" s="39">
        <v>23</v>
      </c>
      <c r="B25" s="39" t="s">
        <v>53</v>
      </c>
      <c r="C25" s="39" t="s">
        <v>53</v>
      </c>
      <c r="D25" s="39" t="s">
        <v>53</v>
      </c>
      <c r="E25" s="39" t="s">
        <v>53</v>
      </c>
      <c r="F25" s="39" t="s">
        <v>53</v>
      </c>
      <c r="G25" s="39" t="s">
        <v>53</v>
      </c>
      <c r="H25" s="39" t="s">
        <v>53</v>
      </c>
      <c r="I25" s="39" t="s">
        <v>53</v>
      </c>
      <c r="J25" s="39" t="s">
        <v>53</v>
      </c>
    </row>
    <row r="26" spans="1:10" x14ac:dyDescent="0.25">
      <c r="A26" s="39">
        <v>24</v>
      </c>
      <c r="B26" s="39" t="s">
        <v>53</v>
      </c>
      <c r="C26" s="39" t="s">
        <v>53</v>
      </c>
      <c r="D26" s="39" t="s">
        <v>53</v>
      </c>
      <c r="E26" s="39" t="s">
        <v>53</v>
      </c>
      <c r="F26" s="39" t="s">
        <v>53</v>
      </c>
      <c r="G26" s="39" t="s">
        <v>53</v>
      </c>
      <c r="H26" s="39" t="s">
        <v>53</v>
      </c>
      <c r="I26" s="39" t="s">
        <v>53</v>
      </c>
      <c r="J26" s="39" t="s">
        <v>53</v>
      </c>
    </row>
    <row r="27" spans="1:10" x14ac:dyDescent="0.25">
      <c r="A27" s="39">
        <v>25</v>
      </c>
      <c r="B27" s="39" t="s">
        <v>53</v>
      </c>
      <c r="C27" s="39" t="s">
        <v>53</v>
      </c>
      <c r="D27" s="39" t="s">
        <v>53</v>
      </c>
      <c r="E27" s="39" t="s">
        <v>53</v>
      </c>
      <c r="F27" s="39" t="s">
        <v>53</v>
      </c>
      <c r="G27" s="39" t="s">
        <v>53</v>
      </c>
      <c r="H27" s="39" t="s">
        <v>53</v>
      </c>
      <c r="I27" s="39" t="s">
        <v>53</v>
      </c>
      <c r="J27" s="39" t="s">
        <v>71</v>
      </c>
    </row>
    <row r="28" spans="1:10" x14ac:dyDescent="0.25">
      <c r="A28" s="39">
        <v>26</v>
      </c>
      <c r="B28" s="39" t="s">
        <v>53</v>
      </c>
      <c r="C28" s="39" t="s">
        <v>53</v>
      </c>
      <c r="D28" s="39" t="s">
        <v>53</v>
      </c>
      <c r="E28" s="39" t="s">
        <v>53</v>
      </c>
      <c r="F28" s="39" t="s">
        <v>53</v>
      </c>
      <c r="G28" s="39" t="s">
        <v>53</v>
      </c>
      <c r="H28" s="39" t="s">
        <v>53</v>
      </c>
      <c r="I28" s="39" t="s">
        <v>53</v>
      </c>
      <c r="J28" s="39" t="s">
        <v>71</v>
      </c>
    </row>
    <row r="29" spans="1:10" x14ac:dyDescent="0.25">
      <c r="A29" s="39">
        <v>27</v>
      </c>
      <c r="B29" s="39" t="s">
        <v>53</v>
      </c>
      <c r="C29" s="39" t="s">
        <v>53</v>
      </c>
      <c r="D29" s="39" t="s">
        <v>53</v>
      </c>
      <c r="E29" s="39" t="s">
        <v>53</v>
      </c>
      <c r="F29" s="39" t="s">
        <v>53</v>
      </c>
      <c r="G29" s="39" t="s">
        <v>53</v>
      </c>
      <c r="H29" s="39" t="s">
        <v>53</v>
      </c>
      <c r="I29" s="39" t="s">
        <v>53</v>
      </c>
      <c r="J29" s="39" t="s">
        <v>71</v>
      </c>
    </row>
    <row r="30" spans="1:10" x14ac:dyDescent="0.25">
      <c r="A30" s="39">
        <v>28</v>
      </c>
      <c r="B30" s="39" t="s">
        <v>53</v>
      </c>
      <c r="C30" s="39" t="s">
        <v>53</v>
      </c>
      <c r="D30" s="39" t="s">
        <v>53</v>
      </c>
      <c r="E30" s="39" t="s">
        <v>53</v>
      </c>
      <c r="F30" s="39" t="s">
        <v>53</v>
      </c>
      <c r="G30" s="39" t="s">
        <v>53</v>
      </c>
      <c r="H30" s="39" t="s">
        <v>53</v>
      </c>
      <c r="I30" s="39" t="s">
        <v>53</v>
      </c>
      <c r="J30" s="39" t="s">
        <v>71</v>
      </c>
    </row>
    <row r="31" spans="1:10" x14ac:dyDescent="0.25">
      <c r="A31" s="39">
        <v>29</v>
      </c>
      <c r="B31" s="39"/>
      <c r="C31" s="39" t="s">
        <v>53</v>
      </c>
      <c r="D31" s="39" t="s">
        <v>72</v>
      </c>
      <c r="E31" s="39" t="s">
        <v>53</v>
      </c>
      <c r="F31" s="39" t="s">
        <v>53</v>
      </c>
      <c r="G31" s="39" t="s">
        <v>53</v>
      </c>
      <c r="H31" s="39" t="s">
        <v>53</v>
      </c>
      <c r="I31" s="39" t="s">
        <v>53</v>
      </c>
      <c r="J31" s="39" t="s">
        <v>71</v>
      </c>
    </row>
    <row r="32" spans="1:10" x14ac:dyDescent="0.25">
      <c r="A32" s="39">
        <v>30</v>
      </c>
      <c r="B32" s="39"/>
      <c r="C32" s="39" t="s">
        <v>53</v>
      </c>
      <c r="D32" s="39" t="s">
        <v>72</v>
      </c>
      <c r="E32" s="39" t="s">
        <v>53</v>
      </c>
      <c r="F32" s="39" t="s">
        <v>53</v>
      </c>
      <c r="G32" s="39" t="s">
        <v>53</v>
      </c>
      <c r="H32" s="39" t="s">
        <v>53</v>
      </c>
      <c r="I32" s="39" t="s">
        <v>53</v>
      </c>
      <c r="J32" s="39" t="s">
        <v>71</v>
      </c>
    </row>
    <row r="33" spans="1:10" x14ac:dyDescent="0.25">
      <c r="A33" s="39">
        <v>31</v>
      </c>
      <c r="B33" s="39"/>
      <c r="C33" s="39" t="s">
        <v>53</v>
      </c>
      <c r="D33" s="39"/>
      <c r="E33" s="39" t="s">
        <v>53</v>
      </c>
      <c r="F33" s="39"/>
      <c r="G33" s="39" t="s">
        <v>53</v>
      </c>
      <c r="H33" s="39" t="s">
        <v>53</v>
      </c>
      <c r="I33" s="39"/>
      <c r="J33" s="39" t="s">
        <v>71</v>
      </c>
    </row>
  </sheetData>
  <phoneticPr fontId="6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5"/>
  <sheetViews>
    <sheetView workbookViewId="0">
      <selection activeCell="J9" sqref="J9"/>
    </sheetView>
  </sheetViews>
  <sheetFormatPr baseColWidth="10" defaultRowHeight="15" x14ac:dyDescent="0.25"/>
  <cols>
    <col min="1" max="3" width="14.42578125" customWidth="1"/>
    <col min="5" max="6" width="15.85546875" customWidth="1"/>
  </cols>
  <sheetData>
    <row r="2" spans="1:8" ht="15.75" thickBot="1" x14ac:dyDescent="0.3"/>
    <row r="3" spans="1:8" s="61" customFormat="1" ht="34.5" thickBot="1" x14ac:dyDescent="0.3">
      <c r="A3" s="57" t="s">
        <v>17</v>
      </c>
      <c r="B3" s="58" t="s">
        <v>18</v>
      </c>
      <c r="C3" s="59" t="s">
        <v>19</v>
      </c>
      <c r="E3" s="57" t="s">
        <v>24</v>
      </c>
      <c r="F3" s="60" t="s">
        <v>35</v>
      </c>
      <c r="H3" s="14" t="s">
        <v>26</v>
      </c>
    </row>
    <row r="4" spans="1:8" s="61" customFormat="1" ht="22.5" customHeight="1" x14ac:dyDescent="0.2">
      <c r="A4" s="51" t="s">
        <v>13</v>
      </c>
      <c r="B4" s="67"/>
      <c r="C4" s="68">
        <f>B4*12</f>
        <v>0</v>
      </c>
      <c r="E4" s="51"/>
      <c r="F4" s="63"/>
      <c r="H4" s="12"/>
    </row>
    <row r="5" spans="1:8" s="61" customFormat="1" ht="22.5" customHeight="1" thickBot="1" x14ac:dyDescent="0.25">
      <c r="A5" s="10" t="s">
        <v>14</v>
      </c>
      <c r="B5" s="69"/>
      <c r="C5" s="68">
        <f>B5*12</f>
        <v>0</v>
      </c>
      <c r="E5" s="10"/>
      <c r="F5" s="64"/>
      <c r="H5" s="13">
        <f>'Réservations 2023'!L12/'Réservations 2023'!F12</f>
        <v>3.0351316488352681E-2</v>
      </c>
    </row>
    <row r="6" spans="1:8" s="61" customFormat="1" ht="22.5" customHeight="1" x14ac:dyDescent="0.25">
      <c r="A6" s="10" t="s">
        <v>15</v>
      </c>
      <c r="B6" s="69"/>
      <c r="C6" s="68">
        <f>B6*12</f>
        <v>0</v>
      </c>
      <c r="E6" s="10"/>
      <c r="F6" s="64"/>
    </row>
    <row r="7" spans="1:8" s="61" customFormat="1" ht="22.5" customHeight="1" x14ac:dyDescent="0.25">
      <c r="A7" s="10" t="s">
        <v>16</v>
      </c>
      <c r="B7" s="69"/>
      <c r="C7" s="68">
        <f>B7*12</f>
        <v>0</v>
      </c>
      <c r="E7" s="10"/>
      <c r="F7" s="65"/>
    </row>
    <row r="8" spans="1:8" s="61" customFormat="1" ht="22.5" customHeight="1" x14ac:dyDescent="0.25">
      <c r="A8" s="10" t="s">
        <v>21</v>
      </c>
      <c r="B8" s="69"/>
      <c r="C8" s="70"/>
      <c r="E8" s="10"/>
      <c r="F8" s="64"/>
    </row>
    <row r="9" spans="1:8" s="61" customFormat="1" ht="22.5" customHeight="1" x14ac:dyDescent="0.25">
      <c r="A9" s="10" t="s">
        <v>22</v>
      </c>
      <c r="B9" s="69"/>
      <c r="C9" s="70"/>
      <c r="E9" s="10"/>
      <c r="F9" s="64"/>
    </row>
    <row r="10" spans="1:8" s="61" customFormat="1" ht="22.5" customHeight="1" x14ac:dyDescent="0.25">
      <c r="A10" s="27" t="s">
        <v>36</v>
      </c>
      <c r="B10" s="69"/>
      <c r="C10" s="70"/>
      <c r="E10" s="10"/>
      <c r="F10" s="64"/>
    </row>
    <row r="11" spans="1:8" s="61" customFormat="1" ht="22.5" customHeight="1" x14ac:dyDescent="0.25">
      <c r="A11" s="10"/>
      <c r="B11" s="69"/>
      <c r="C11" s="70"/>
      <c r="E11" s="10"/>
      <c r="F11" s="64"/>
    </row>
    <row r="12" spans="1:8" s="61" customFormat="1" ht="22.5" customHeight="1" thickBot="1" x14ac:dyDescent="0.3">
      <c r="A12" s="62" t="s">
        <v>25</v>
      </c>
      <c r="B12" s="71">
        <f>SUM(B4:B7)</f>
        <v>0</v>
      </c>
      <c r="C12" s="72">
        <f>SUM(C4:C11)</f>
        <v>0</v>
      </c>
      <c r="E12" s="62" t="s">
        <v>25</v>
      </c>
      <c r="F12" s="66">
        <f>SUM(F4:F11)</f>
        <v>0</v>
      </c>
    </row>
    <row r="18" spans="1:7" ht="15.75" thickBot="1" x14ac:dyDescent="0.3"/>
    <row r="19" spans="1:7" ht="15.75" thickBot="1" x14ac:dyDescent="0.3">
      <c r="A19" s="87" t="s">
        <v>46</v>
      </c>
      <c r="B19" s="88"/>
      <c r="C19" s="88"/>
      <c r="D19" s="89"/>
      <c r="E19" s="90">
        <f>Réservations[[#Totals],[PRIX]]-Réservations[[#Totals],[ANNULATION]]</f>
        <v>1317.9</v>
      </c>
      <c r="F19" s="91"/>
      <c r="G19" s="92"/>
    </row>
    <row r="20" spans="1:7" ht="15.75" thickBot="1" x14ac:dyDescent="0.3">
      <c r="A20" s="55"/>
      <c r="B20" s="55"/>
      <c r="C20" s="55"/>
      <c r="D20" s="55"/>
      <c r="E20" s="55"/>
      <c r="F20" s="55"/>
      <c r="G20" s="55"/>
    </row>
    <row r="21" spans="1:7" ht="15.75" thickBot="1" x14ac:dyDescent="0.3">
      <c r="A21" s="87" t="s">
        <v>12</v>
      </c>
      <c r="B21" s="88"/>
      <c r="C21" s="88"/>
      <c r="D21" s="89"/>
      <c r="E21" s="96" t="e">
        <f>Réservations[[#Totals],[PRIX]]-Réservations[[#Totals],[GESTION DEPARTS]]-Réservations[[#Totals],[ANNULATION]]-Réservations[[#Totals],[FRAIS]]-#REF!-#REF!</f>
        <v>#REF!</v>
      </c>
      <c r="F21" s="97"/>
      <c r="G21" s="98"/>
    </row>
    <row r="22" spans="1:7" ht="15.75" thickBot="1" x14ac:dyDescent="0.3">
      <c r="A22" s="56"/>
      <c r="B22" s="56"/>
      <c r="C22" s="56"/>
      <c r="D22" s="56"/>
      <c r="E22" s="55"/>
      <c r="F22" s="55"/>
      <c r="G22" s="55"/>
    </row>
    <row r="23" spans="1:7" ht="15.75" thickBot="1" x14ac:dyDescent="0.3">
      <c r="A23" s="87" t="s">
        <v>11</v>
      </c>
      <c r="B23" s="88"/>
      <c r="C23" s="88"/>
      <c r="D23" s="89"/>
      <c r="E23" s="96">
        <f>SUM('Compta 2022'!C12,'Compta 2022'!F12)</f>
        <v>0</v>
      </c>
      <c r="F23" s="97"/>
      <c r="G23" s="98"/>
    </row>
    <row r="24" spans="1:7" ht="15.75" thickBot="1" x14ac:dyDescent="0.3">
      <c r="A24" s="56"/>
      <c r="B24" s="56"/>
      <c r="C24" s="56"/>
      <c r="D24" s="56"/>
      <c r="E24" s="55"/>
      <c r="F24" s="55"/>
      <c r="G24" s="55"/>
    </row>
    <row r="25" spans="1:7" ht="15.75" thickBot="1" x14ac:dyDescent="0.3">
      <c r="A25" s="87" t="s">
        <v>23</v>
      </c>
      <c r="B25" s="88"/>
      <c r="C25" s="88"/>
      <c r="D25" s="89"/>
      <c r="E25" s="93" t="e">
        <f>SUM(E21,-E23)</f>
        <v>#REF!</v>
      </c>
      <c r="F25" s="94"/>
      <c r="G25" s="95"/>
    </row>
  </sheetData>
  <mergeCells count="8">
    <mergeCell ref="A19:D19"/>
    <mergeCell ref="E19:G19"/>
    <mergeCell ref="E25:G25"/>
    <mergeCell ref="A25:D25"/>
    <mergeCell ref="E21:G21"/>
    <mergeCell ref="A21:D21"/>
    <mergeCell ref="A23:D23"/>
    <mergeCell ref="E23:G23"/>
  </mergeCells>
  <conditionalFormatting sqref="E25">
    <cfRule type="cellIs" dxfId="22" priority="1" operator="lessThan">
      <formula>0</formula>
    </cfRule>
    <cfRule type="cellIs" dxfId="21" priority="2" operator="greaterThan">
      <formula>0</formula>
    </cfRule>
  </conditionalFormatting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7328874-567B-40B9-AD54-4E73FDEA345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Réservations 2023</vt:lpstr>
      <vt:lpstr>Planning 2023</vt:lpstr>
      <vt:lpstr>Compta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HORIOT BASTIEN</dc:creator>
  <cp:lastModifiedBy>BasT</cp:lastModifiedBy>
  <cp:lastPrinted>2022-11-24T20:58:29Z</cp:lastPrinted>
  <dcterms:created xsi:type="dcterms:W3CDTF">2022-01-28T09:14:42Z</dcterms:created>
  <dcterms:modified xsi:type="dcterms:W3CDTF">2023-01-29T16:10:51Z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etDate">
    <vt:lpwstr>2022-01-28T11:13:39Z</vt:lpwstr>
  </property>
  <property fmtid="{D5CDD505-2E9C-101B-9397-08002B2CF9AE}" pid="4" name="MSIP_Label_1aaa69c8-0478-4e13-9e4c-38511e3b6774_Method">
    <vt:lpwstr>Privileged</vt:lpwstr>
  </property>
  <property fmtid="{D5CDD505-2E9C-101B-9397-08002B2CF9AE}" pid="5" name="MSIP_Label_1aaa69c8-0478-4e13-9e4c-38511e3b6774_Name">
    <vt:lpwstr>1aaa69c8-0478-4e13-9e4c-38511e3b6774</vt:lpwstr>
  </property>
  <property fmtid="{D5CDD505-2E9C-101B-9397-08002B2CF9AE}" pid="6" name="MSIP_Label_1aaa69c8-0478-4e13-9e4c-38511e3b6774_SiteId">
    <vt:lpwstr>c9a7d621-4bc4-4407-b730-f428e656aa9e</vt:lpwstr>
  </property>
  <property fmtid="{D5CDD505-2E9C-101B-9397-08002B2CF9AE}" pid="7" name="MSIP_Label_1aaa69c8-0478-4e13-9e4c-38511e3b6774_ActionId">
    <vt:lpwstr>c546b0b6-36a5-435d-bdc5-de5cf6dffb74</vt:lpwstr>
  </property>
  <property fmtid="{D5CDD505-2E9C-101B-9397-08002B2CF9AE}" pid="8" name="MSIP_Label_1aaa69c8-0478-4e13-9e4c-38511e3b6774_ContentBits">
    <vt:lpwstr>0</vt:lpwstr>
  </property>
</Properties>
</file>