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8515" windowHeight="12345"/>
  </bookViews>
  <sheets>
    <sheet name="AIKIDO " sheetId="1" r:id="rId1"/>
  </sheets>
  <definedNames>
    <definedName name="_xlnm.Print_Titles" localSheetId="0">'AIKIDO '!$1:$3</definedName>
    <definedName name="_xlnm.Print_Area" localSheetId="0">'AIKIDO '!$A$1:$M$48</definedName>
  </definedNames>
  <calcPr calcId="125725"/>
</workbook>
</file>

<file path=xl/calcChain.xml><?xml version="1.0" encoding="utf-8"?>
<calcChain xmlns="http://schemas.openxmlformats.org/spreadsheetml/2006/main">
  <c r="M48" i="1"/>
  <c r="L48" s="1"/>
  <c r="M47"/>
  <c r="L47"/>
  <c r="L46"/>
  <c r="M41"/>
  <c r="M40"/>
  <c r="M39"/>
  <c r="M38"/>
  <c r="M37"/>
  <c r="M36"/>
  <c r="M35"/>
  <c r="M34"/>
  <c r="M33"/>
  <c r="M32"/>
  <c r="M30"/>
  <c r="M29"/>
  <c r="M28"/>
  <c r="M27"/>
  <c r="M26"/>
  <c r="M25"/>
  <c r="M24"/>
  <c r="M23"/>
  <c r="M22"/>
  <c r="M21"/>
  <c r="M20"/>
  <c r="M19"/>
  <c r="M17"/>
  <c r="F17"/>
  <c r="M16"/>
  <c r="M15"/>
  <c r="M14"/>
  <c r="F14"/>
  <c r="M13"/>
  <c r="M12"/>
  <c r="M11"/>
  <c r="M10"/>
  <c r="M9"/>
  <c r="F9"/>
  <c r="M8"/>
  <c r="M7"/>
  <c r="M42" s="1"/>
  <c r="G44" s="1"/>
  <c r="M6"/>
  <c r="F6"/>
  <c r="M5"/>
  <c r="K48" l="1"/>
  <c r="K47"/>
</calcChain>
</file>

<file path=xl/comments1.xml><?xml version="1.0" encoding="utf-8"?>
<comments xmlns="http://schemas.openxmlformats.org/spreadsheetml/2006/main">
  <authors>
    <author>c.bonbon</author>
  </authors>
  <commentList>
    <comment ref="D11" authorId="0">
      <text>
        <r>
          <rPr>
            <b/>
            <sz val="9"/>
            <color indexed="81"/>
            <rFont val="Tahoma"/>
            <family val="2"/>
          </rPr>
          <t xml:space="preserve">INDICE DISCIPLINE: </t>
        </r>
        <r>
          <rPr>
            <sz val="9"/>
            <color indexed="81"/>
            <rFont val="Tahoma"/>
            <family val="2"/>
          </rPr>
          <t xml:space="preserve">
selon le coût de la discipline (la licence, la cotisation, le matériel et l'intervenant</t>
        </r>
      </text>
    </comment>
    <comment ref="E47" authorId="0">
      <text>
        <r>
          <rPr>
            <b/>
            <sz val="9"/>
            <color indexed="81"/>
            <rFont val="Tahoma"/>
            <family val="2"/>
          </rPr>
          <t>la subvention alouée de fonctionnement n'excédera pas:
- condition 1:  15% de montant total du BP n+1
- condition 2:  400 000 XPF ( sauf conventionné, projet...)</t>
        </r>
      </text>
    </comment>
  </commentList>
</comments>
</file>

<file path=xl/sharedStrings.xml><?xml version="1.0" encoding="utf-8"?>
<sst xmlns="http://schemas.openxmlformats.org/spreadsheetml/2006/main" count="145" uniqueCount="112">
  <si>
    <t>ASSOCIATION SPORTIVE</t>
  </si>
  <si>
    <t>ECOLE MICHEL MARIOTTE- AIKIDO</t>
  </si>
  <si>
    <t>NOM</t>
  </si>
  <si>
    <t>Axe</t>
  </si>
  <si>
    <t>Critères</t>
  </si>
  <si>
    <t>Sous- Critères</t>
  </si>
  <si>
    <t>à renseigner</t>
  </si>
  <si>
    <t>Détails</t>
  </si>
  <si>
    <t>coef</t>
  </si>
  <si>
    <t>Résultat</t>
  </si>
  <si>
    <t>GESTION ET ADMINISTRATION</t>
  </si>
  <si>
    <t>ANCRAGE</t>
  </si>
  <si>
    <t>Présentation de l'associaiton</t>
  </si>
  <si>
    <t>Siège social</t>
  </si>
  <si>
    <t>MONT-DORE</t>
  </si>
  <si>
    <t>Extérieur</t>
  </si>
  <si>
    <t>Mont-Dore</t>
  </si>
  <si>
    <t>FONCTIONNEMENT DU CLUB</t>
  </si>
  <si>
    <t>Statut</t>
  </si>
  <si>
    <t>Unisport</t>
  </si>
  <si>
    <t>Omnisports</t>
  </si>
  <si>
    <t>section</t>
  </si>
  <si>
    <t xml:space="preserve"> </t>
  </si>
  <si>
    <t>Section</t>
  </si>
  <si>
    <t>Section Handisport</t>
  </si>
  <si>
    <t>Catégorie</t>
  </si>
  <si>
    <t>Catégorie
femme +  jeune</t>
  </si>
  <si>
    <t>Installations sportives</t>
  </si>
  <si>
    <t>Mode d'utilisation</t>
  </si>
  <si>
    <t xml:space="preserve">Usage collectif </t>
  </si>
  <si>
    <t>Usage unique</t>
  </si>
  <si>
    <t>gestion directe</t>
  </si>
  <si>
    <t>Entretien</t>
  </si>
  <si>
    <t>ménage</t>
  </si>
  <si>
    <t>Travaux</t>
  </si>
  <si>
    <t>Flux</t>
  </si>
  <si>
    <t>tarif Licence</t>
  </si>
  <si>
    <t>3 000 XPF</t>
  </si>
  <si>
    <r>
      <t xml:space="preserve">A
</t>
    </r>
    <r>
      <rPr>
        <i/>
        <sz val="10"/>
        <color theme="1"/>
        <rFont val="Calibri"/>
        <family val="2"/>
        <scheme val="minor"/>
      </rPr>
      <t>- 10 000 XPF</t>
    </r>
    <r>
      <rPr>
        <b/>
        <i/>
        <sz val="13"/>
        <color theme="1"/>
        <rFont val="Calibri"/>
        <family val="2"/>
        <scheme val="minor"/>
      </rPr>
      <t xml:space="preserve">
</t>
    </r>
  </si>
  <si>
    <r>
      <t xml:space="preserve">B
</t>
    </r>
    <r>
      <rPr>
        <i/>
        <sz val="10"/>
        <color theme="1"/>
        <rFont val="Calibri"/>
        <family val="2"/>
        <scheme val="minor"/>
      </rPr>
      <t>10 000 - 20 000 XPF</t>
    </r>
    <r>
      <rPr>
        <b/>
        <i/>
        <sz val="13"/>
        <color theme="1"/>
        <rFont val="Calibri"/>
        <family val="2"/>
        <scheme val="minor"/>
      </rPr>
      <t xml:space="preserve">
</t>
    </r>
  </si>
  <si>
    <r>
      <t xml:space="preserve">C
</t>
    </r>
    <r>
      <rPr>
        <i/>
        <sz val="10"/>
        <color theme="1"/>
        <rFont val="Calibri"/>
        <family val="2"/>
        <scheme val="minor"/>
      </rPr>
      <t>20 000 - 35 000 XPF</t>
    </r>
    <r>
      <rPr>
        <b/>
        <i/>
        <sz val="13"/>
        <color theme="1"/>
        <rFont val="Calibri"/>
        <family val="2"/>
        <scheme val="minor"/>
      </rPr>
      <t xml:space="preserve">
</t>
    </r>
  </si>
  <si>
    <r>
      <t xml:space="preserve">D
</t>
    </r>
    <r>
      <rPr>
        <i/>
        <sz val="10"/>
        <color theme="1"/>
        <rFont val="Calibri"/>
        <family val="2"/>
        <scheme val="minor"/>
      </rPr>
      <t>35 000 - 50 000 XPF</t>
    </r>
    <r>
      <rPr>
        <b/>
        <i/>
        <sz val="13"/>
        <color theme="1"/>
        <rFont val="Calibri"/>
        <family val="2"/>
        <scheme val="minor"/>
      </rPr>
      <t xml:space="preserve">
</t>
    </r>
  </si>
  <si>
    <r>
      <t xml:space="preserve">E
</t>
    </r>
    <r>
      <rPr>
        <i/>
        <sz val="10"/>
        <color theme="1"/>
        <rFont val="Calibri"/>
        <family val="2"/>
        <scheme val="minor"/>
      </rPr>
      <t xml:space="preserve"> + 50 000 XPF</t>
    </r>
    <r>
      <rPr>
        <b/>
        <i/>
        <sz val="13"/>
        <color theme="1"/>
        <rFont val="Calibri"/>
        <family val="2"/>
        <scheme val="minor"/>
      </rPr>
      <t xml:space="preserve">
</t>
    </r>
  </si>
  <si>
    <t>tarif Cotisation</t>
  </si>
  <si>
    <t>15 000 XPF</t>
  </si>
  <si>
    <t>tarif Bousier</t>
  </si>
  <si>
    <t>NOTE</t>
  </si>
  <si>
    <t>BUDGET</t>
  </si>
  <si>
    <t>Situation financière</t>
  </si>
  <si>
    <t>résultat exercice N-1</t>
  </si>
  <si>
    <t>demande de subvention / budget du club (en %)</t>
  </si>
  <si>
    <t xml:space="preserve"> recettes propres / 
budget global (en %)
</t>
  </si>
  <si>
    <t>Recherche de partenaires financiers</t>
  </si>
  <si>
    <t>SPORT</t>
  </si>
  <si>
    <t>TAILLE DU CLUB</t>
  </si>
  <si>
    <t>Nombre d'adhérents</t>
  </si>
  <si>
    <t>LICENCIES</t>
  </si>
  <si>
    <t xml:space="preserve"> - de 13 ans</t>
  </si>
  <si>
    <t>de 14 à 17 ans</t>
  </si>
  <si>
    <t>18 ans et +</t>
  </si>
  <si>
    <t>dont Femme</t>
  </si>
  <si>
    <t>Encadrements</t>
  </si>
  <si>
    <t>Bénévoles</t>
  </si>
  <si>
    <t>Initiateur (diplôme)</t>
  </si>
  <si>
    <t>Brevet d'état</t>
  </si>
  <si>
    <t>Salarié/patenté</t>
  </si>
  <si>
    <t>ORGANISATION</t>
  </si>
  <si>
    <t>Organisation</t>
  </si>
  <si>
    <t>Entrainements</t>
  </si>
  <si>
    <t>compétitions à domicile (/an)</t>
  </si>
  <si>
    <t>compétitions ext (/an)</t>
  </si>
  <si>
    <t>transport</t>
  </si>
  <si>
    <t>RAYONNEMENT</t>
  </si>
  <si>
    <t xml:space="preserve">
Résultats sportifs</t>
  </si>
  <si>
    <t xml:space="preserve">SPORTIF HAUT NIVEAU </t>
  </si>
  <si>
    <t>A</t>
  </si>
  <si>
    <t>B</t>
  </si>
  <si>
    <t>C</t>
  </si>
  <si>
    <t>D</t>
  </si>
  <si>
    <t>E</t>
  </si>
  <si>
    <t>Provincial</t>
  </si>
  <si>
    <t>Territorial</t>
  </si>
  <si>
    <t>Pacifique</t>
  </si>
  <si>
    <t>National</t>
  </si>
  <si>
    <t>International</t>
  </si>
  <si>
    <t>ANIMATIONS
VIE ASSOCIATIVE</t>
  </si>
  <si>
    <t>PROJET CLUB (organisation)</t>
  </si>
  <si>
    <t>Participation aux actions communales</t>
  </si>
  <si>
    <r>
      <rPr>
        <i/>
        <sz val="12"/>
        <color theme="1"/>
        <rFont val="Calibri"/>
        <family val="2"/>
        <scheme val="minor"/>
      </rPr>
      <t>(évènements, actions, réunions, formations, projets)</t>
    </r>
    <r>
      <rPr>
        <sz val="13"/>
        <color theme="1"/>
        <rFont val="Calibri"/>
        <family val="2"/>
        <scheme val="minor"/>
      </rPr>
      <t xml:space="preserve"> </t>
    </r>
  </si>
  <si>
    <t>2 actions/an</t>
  </si>
  <si>
    <t>Action avec thématique spécifique</t>
  </si>
  <si>
    <t>handisport</t>
  </si>
  <si>
    <t>NON</t>
  </si>
  <si>
    <t>sport/santé</t>
  </si>
  <si>
    <t>solidaire</t>
  </si>
  <si>
    <t>environennement</t>
  </si>
  <si>
    <t>TOTAL</t>
  </si>
  <si>
    <t>RESULTAT</t>
  </si>
  <si>
    <t xml:space="preserve"> + 150 pts</t>
  </si>
  <si>
    <t xml:space="preserve"> de 149 à 100 pts</t>
  </si>
  <si>
    <t xml:space="preserve"> de 99 à 50 pts</t>
  </si>
  <si>
    <t xml:space="preserve"> - 50 pts</t>
  </si>
  <si>
    <t>100% à 80% de la demande de subvention de fonctionnement</t>
  </si>
  <si>
    <t>80% à 60% de la demande de subvention  de fonctionnement</t>
  </si>
  <si>
    <t>60% à 40% de la demande de subvention  de fonctionnement</t>
  </si>
  <si>
    <t xml:space="preserve"> - 40% de la demande de subvention  de fonctionnement</t>
  </si>
  <si>
    <t>BUDGET PREVISIONNEL DU CLUB</t>
  </si>
  <si>
    <t>% /BP</t>
  </si>
  <si>
    <t>DEMANDE ASSO Subvention FONCTIONNEMENT 2022</t>
  </si>
  <si>
    <t xml:space="preserve"> condition atteint</t>
  </si>
  <si>
    <t>TOTAL SUBVENTION POTENTIELLE DE FONTIONNEMENT 2022</t>
  </si>
  <si>
    <t xml:space="preserve"> condition non atteint</t>
  </si>
</sst>
</file>

<file path=xl/styles.xml><?xml version="1.0" encoding="utf-8"?>
<styleSheet xmlns="http://schemas.openxmlformats.org/spreadsheetml/2006/main">
  <numFmts count="2">
    <numFmt numFmtId="164" formatCode="#,##0_ ;\-#,##0\ "/>
    <numFmt numFmtId="165" formatCode="_-* #,##0\ [$XPF]_-;\-* #,##0\ [$XPF]_-;_-* &quot;-&quot;\ [$XPF]_-;_-@_-"/>
  </numFmts>
  <fonts count="35">
    <font>
      <sz val="11"/>
      <color theme="1"/>
      <name val="Calibri"/>
      <family val="2"/>
      <scheme val="minor"/>
    </font>
    <font>
      <sz val="8"/>
      <name val="Tahoma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3"/>
      <name val="Calibri"/>
      <family val="2"/>
      <scheme val="minor"/>
    </font>
    <font>
      <sz val="2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3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b/>
      <sz val="11"/>
      <name val="Arial"/>
      <family val="2"/>
    </font>
    <font>
      <sz val="13"/>
      <name val="Calibri"/>
      <family val="2"/>
      <scheme val="minor"/>
    </font>
    <font>
      <sz val="10"/>
      <color theme="1"/>
      <name val="Calibri"/>
      <family val="2"/>
      <scheme val="minor"/>
    </font>
    <font>
      <sz val="13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3"/>
      <name val="Arial"/>
      <family val="2"/>
    </font>
    <font>
      <b/>
      <sz val="13"/>
      <color rgb="FFFF0000"/>
      <name val="Arial"/>
      <family val="2"/>
    </font>
    <font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3"/>
      <name val="Arial"/>
      <family val="2"/>
    </font>
    <font>
      <b/>
      <i/>
      <sz val="13"/>
      <name val="Calibri"/>
      <family val="2"/>
      <scheme val="minor"/>
    </font>
    <font>
      <b/>
      <sz val="14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13"/>
      </patternFill>
    </fill>
    <fill>
      <patternFill patternType="solid">
        <fgColor theme="6" tint="0.79998168889431442"/>
        <bgColor indexed="13"/>
      </patternFill>
    </fill>
    <fill>
      <patternFill patternType="solid">
        <fgColor theme="6" tint="0.79998168889431442"/>
        <bgColor indexed="10"/>
      </patternFill>
    </fill>
    <fill>
      <patternFill patternType="solid">
        <fgColor theme="0"/>
        <bgColor indexed="13"/>
      </patternFill>
    </fill>
    <fill>
      <patternFill patternType="solid">
        <fgColor indexed="13"/>
        <bgColor indexed="64"/>
      </patternFill>
    </fill>
    <fill>
      <patternFill patternType="lightUp">
        <fgColor theme="1"/>
        <bgColor indexed="26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10"/>
      </patternFill>
    </fill>
    <fill>
      <patternFill patternType="solid">
        <fgColor theme="5" tint="0.59999389629810485"/>
        <bgColor indexed="13"/>
      </patternFill>
    </fill>
    <fill>
      <patternFill patternType="solid">
        <fgColor theme="5" tint="0.79998168889431442"/>
        <bgColor indexed="13"/>
      </patternFill>
    </fill>
    <fill>
      <patternFill patternType="solid">
        <fgColor theme="5" tint="0.79998168889431442"/>
        <bgColor indexed="10"/>
      </patternFill>
    </fill>
    <fill>
      <patternFill patternType="lightUp">
        <bgColor theme="0"/>
      </patternFill>
    </fill>
    <fill>
      <patternFill patternType="lightUp">
        <bgColor theme="5" tint="0.79998168889431442"/>
      </patternFill>
    </fill>
    <fill>
      <patternFill patternType="solid">
        <fgColor rgb="FF00B0F0"/>
        <bgColor indexed="13"/>
      </patternFill>
    </fill>
    <fill>
      <patternFill patternType="solid">
        <fgColor rgb="FFCCECFF"/>
        <bgColor indexed="13"/>
      </patternFill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6"/>
        <bgColor indexed="13"/>
      </patternFill>
    </fill>
  </fills>
  <borders count="6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2" fillId="0" borderId="0"/>
  </cellStyleXfs>
  <cellXfs count="204">
    <xf numFmtId="0" fontId="0" fillId="0" borderId="0" xfId="0"/>
    <xf numFmtId="0" fontId="0" fillId="0" borderId="0" xfId="0" applyFont="1"/>
    <xf numFmtId="0" fontId="4" fillId="2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7" fillId="3" borderId="5" xfId="1" applyFont="1" applyFill="1" applyBorder="1" applyAlignment="1">
      <alignment horizontal="right" vertical="center" wrapText="1"/>
    </xf>
    <xf numFmtId="0" fontId="7" fillId="3" borderId="6" xfId="1" applyFont="1" applyFill="1" applyBorder="1" applyAlignment="1">
      <alignment horizontal="right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/>
    </xf>
    <xf numFmtId="0" fontId="8" fillId="2" borderId="9" xfId="1" applyFont="1" applyFill="1" applyBorder="1" applyAlignment="1">
      <alignment horizontal="center" vertical="center" wrapText="1"/>
    </xf>
    <xf numFmtId="0" fontId="8" fillId="2" borderId="10" xfId="1" applyFont="1" applyFill="1" applyBorder="1" applyAlignment="1">
      <alignment horizontal="center" vertical="center" wrapText="1"/>
    </xf>
    <xf numFmtId="0" fontId="8" fillId="2" borderId="2" xfId="1" applyFont="1" applyFill="1" applyBorder="1" applyAlignment="1">
      <alignment horizontal="center" vertical="center" wrapText="1"/>
    </xf>
    <xf numFmtId="0" fontId="8" fillId="2" borderId="4" xfId="1" applyFont="1" applyFill="1" applyBorder="1" applyAlignment="1">
      <alignment horizontal="center" vertical="center" wrapText="1"/>
    </xf>
    <xf numFmtId="0" fontId="9" fillId="4" borderId="10" xfId="1" applyFont="1" applyFill="1" applyBorder="1" applyAlignment="1">
      <alignment horizontal="center" vertical="center" wrapText="1"/>
    </xf>
    <xf numFmtId="0" fontId="8" fillId="2" borderId="2" xfId="1" applyNumberFormat="1" applyFont="1" applyFill="1" applyBorder="1" applyAlignment="1">
      <alignment horizontal="center" vertical="center" wrapText="1"/>
    </xf>
    <xf numFmtId="0" fontId="8" fillId="2" borderId="3" xfId="1" applyNumberFormat="1" applyFont="1" applyFill="1" applyBorder="1" applyAlignment="1">
      <alignment horizontal="center" vertical="center" wrapText="1"/>
    </xf>
    <xf numFmtId="0" fontId="8" fillId="2" borderId="4" xfId="1" applyNumberFormat="1" applyFont="1" applyFill="1" applyBorder="1" applyAlignment="1">
      <alignment horizontal="center" vertical="center" wrapText="1"/>
    </xf>
    <xf numFmtId="0" fontId="10" fillId="5" borderId="9" xfId="1" applyFont="1" applyFill="1" applyBorder="1" applyAlignment="1">
      <alignment horizontal="center" vertical="center" textRotation="90" wrapText="1"/>
    </xf>
    <xf numFmtId="0" fontId="11" fillId="6" borderId="11" xfId="1" applyFont="1" applyFill="1" applyBorder="1" applyAlignment="1">
      <alignment horizontal="center" vertical="center" wrapText="1"/>
    </xf>
    <xf numFmtId="0" fontId="11" fillId="6" borderId="11" xfId="1" applyFont="1" applyFill="1" applyBorder="1" applyAlignment="1">
      <alignment horizontal="center" vertical="center" wrapText="1"/>
    </xf>
    <xf numFmtId="0" fontId="11" fillId="7" borderId="12" xfId="1" applyFont="1" applyFill="1" applyBorder="1" applyAlignment="1">
      <alignment horizontal="center" vertical="center" wrapText="1"/>
    </xf>
    <xf numFmtId="0" fontId="11" fillId="7" borderId="13" xfId="1" applyFont="1" applyFill="1" applyBorder="1" applyAlignment="1">
      <alignment horizontal="center" vertical="center" wrapText="1"/>
    </xf>
    <xf numFmtId="0" fontId="12" fillId="8" borderId="14" xfId="1" applyFont="1" applyFill="1" applyBorder="1" applyAlignment="1">
      <alignment horizontal="center" vertical="center" wrapText="1"/>
    </xf>
    <xf numFmtId="0" fontId="11" fillId="7" borderId="13" xfId="1" applyNumberFormat="1" applyFont="1" applyFill="1" applyBorder="1" applyAlignment="1">
      <alignment vertical="center" wrapText="1"/>
    </xf>
    <xf numFmtId="0" fontId="11" fillId="7" borderId="15" xfId="1" applyNumberFormat="1" applyFont="1" applyFill="1" applyBorder="1" applyAlignment="1">
      <alignment vertical="center" wrapText="1"/>
    </xf>
    <xf numFmtId="0" fontId="13" fillId="7" borderId="9" xfId="1" applyFont="1" applyFill="1" applyBorder="1" applyAlignment="1">
      <alignment horizontal="center" vertical="center" wrapText="1"/>
    </xf>
    <xf numFmtId="0" fontId="13" fillId="7" borderId="16" xfId="1" applyNumberFormat="1" applyFont="1" applyFill="1" applyBorder="1" applyAlignment="1">
      <alignment horizontal="center" vertical="center" wrapText="1"/>
    </xf>
    <xf numFmtId="0" fontId="2" fillId="0" borderId="0" xfId="0" applyFont="1"/>
    <xf numFmtId="0" fontId="14" fillId="9" borderId="17" xfId="1" applyFont="1" applyFill="1" applyBorder="1" applyAlignment="1">
      <alignment horizontal="center" vertical="center" wrapText="1"/>
    </xf>
    <xf numFmtId="0" fontId="14" fillId="3" borderId="18" xfId="1" applyFont="1" applyFill="1" applyBorder="1" applyAlignment="1">
      <alignment horizontal="center" vertical="center" wrapText="1"/>
    </xf>
    <xf numFmtId="0" fontId="11" fillId="6" borderId="10" xfId="1" applyFont="1" applyFill="1" applyBorder="1" applyAlignment="1">
      <alignment horizontal="center" vertical="center" wrapText="1"/>
    </xf>
    <xf numFmtId="0" fontId="11" fillId="6" borderId="19" xfId="1" applyFont="1" applyFill="1" applyBorder="1" applyAlignment="1">
      <alignment horizontal="center" vertical="center" wrapText="1"/>
    </xf>
    <xf numFmtId="0" fontId="11" fillId="6" borderId="9" xfId="1" applyFont="1" applyFill="1" applyBorder="1" applyAlignment="1">
      <alignment horizontal="center" vertical="center" wrapText="1"/>
    </xf>
    <xf numFmtId="0" fontId="11" fillId="6" borderId="5" xfId="1" applyFont="1" applyFill="1" applyBorder="1" applyAlignment="1">
      <alignment horizontal="center" vertical="center" wrapText="1"/>
    </xf>
    <xf numFmtId="0" fontId="15" fillId="10" borderId="20" xfId="1" applyFont="1" applyFill="1" applyBorder="1" applyAlignment="1">
      <alignment horizontal="center" vertical="center" wrapText="1"/>
    </xf>
    <xf numFmtId="0" fontId="11" fillId="6" borderId="6" xfId="1" applyNumberFormat="1" applyFont="1" applyFill="1" applyBorder="1" applyAlignment="1">
      <alignment horizontal="center" vertical="center" wrapText="1"/>
    </xf>
    <xf numFmtId="0" fontId="11" fillId="6" borderId="21" xfId="1" applyNumberFormat="1" applyFont="1" applyFill="1" applyBorder="1" applyAlignment="1">
      <alignment horizontal="center" vertical="center" wrapText="1"/>
    </xf>
    <xf numFmtId="0" fontId="13" fillId="6" borderId="9" xfId="1" applyFont="1" applyFill="1" applyBorder="1" applyAlignment="1">
      <alignment horizontal="center" vertical="center" wrapText="1"/>
    </xf>
    <xf numFmtId="0" fontId="13" fillId="7" borderId="9" xfId="1" applyNumberFormat="1" applyFont="1" applyFill="1" applyBorder="1" applyAlignment="1">
      <alignment horizontal="center" vertical="center" wrapText="1"/>
    </xf>
    <xf numFmtId="0" fontId="11" fillId="6" borderId="10" xfId="1" applyFont="1" applyFill="1" applyBorder="1" applyAlignment="1">
      <alignment horizontal="center" vertical="center" wrapText="1"/>
    </xf>
    <xf numFmtId="0" fontId="11" fillId="6" borderId="5" xfId="1" applyFont="1" applyFill="1" applyBorder="1" applyAlignment="1">
      <alignment horizontal="center" vertical="center" wrapText="1"/>
    </xf>
    <xf numFmtId="0" fontId="13" fillId="6" borderId="22" xfId="1" applyNumberFormat="1" applyFont="1" applyFill="1" applyBorder="1" applyAlignment="1">
      <alignment horizontal="center" vertical="center" wrapText="1"/>
    </xf>
    <xf numFmtId="0" fontId="14" fillId="11" borderId="17" xfId="1" applyFont="1" applyFill="1" applyBorder="1" applyAlignment="1">
      <alignment horizontal="center" vertical="center" wrapText="1"/>
    </xf>
    <xf numFmtId="0" fontId="11" fillId="6" borderId="20" xfId="1" applyFont="1" applyFill="1" applyBorder="1" applyAlignment="1">
      <alignment horizontal="center" vertical="center" wrapText="1"/>
    </xf>
    <xf numFmtId="0" fontId="11" fillId="6" borderId="2" xfId="1" applyFont="1" applyFill="1" applyBorder="1" applyAlignment="1">
      <alignment horizontal="center" vertical="center" wrapText="1"/>
    </xf>
    <xf numFmtId="0" fontId="11" fillId="6" borderId="3" xfId="1" applyFont="1" applyFill="1" applyBorder="1" applyAlignment="1">
      <alignment horizontal="center" vertical="center" wrapText="1"/>
    </xf>
    <xf numFmtId="0" fontId="12" fillId="10" borderId="20" xfId="1" applyFont="1" applyFill="1" applyBorder="1" applyAlignment="1">
      <alignment horizontal="center" vertical="center" wrapText="1"/>
    </xf>
    <xf numFmtId="0" fontId="11" fillId="6" borderId="4" xfId="1" applyNumberFormat="1" applyFont="1" applyFill="1" applyBorder="1" applyAlignment="1">
      <alignment horizontal="center" vertical="center" wrapText="1"/>
    </xf>
    <xf numFmtId="0" fontId="11" fillId="6" borderId="10" xfId="1" applyNumberFormat="1" applyFont="1" applyFill="1" applyBorder="1" applyAlignment="1">
      <alignment horizontal="center" vertical="center" wrapText="1"/>
    </xf>
    <xf numFmtId="0" fontId="16" fillId="6" borderId="9" xfId="1" applyFont="1" applyFill="1" applyBorder="1" applyAlignment="1">
      <alignment horizontal="center" vertical="center" wrapText="1"/>
    </xf>
    <xf numFmtId="0" fontId="16" fillId="6" borderId="5" xfId="1" applyFont="1" applyFill="1" applyBorder="1" applyAlignment="1">
      <alignment horizontal="center" vertical="center" wrapText="1"/>
    </xf>
    <xf numFmtId="0" fontId="11" fillId="6" borderId="1" xfId="1" applyNumberFormat="1" applyFont="1" applyFill="1" applyBorder="1" applyAlignment="1">
      <alignment horizontal="center" vertical="center" wrapText="1"/>
    </xf>
    <xf numFmtId="0" fontId="11" fillId="6" borderId="8" xfId="1" applyNumberFormat="1" applyFont="1" applyFill="1" applyBorder="1" applyAlignment="1">
      <alignment horizontal="center" vertical="center" wrapText="1"/>
    </xf>
    <xf numFmtId="0" fontId="14" fillId="3" borderId="23" xfId="1" applyFont="1" applyFill="1" applyBorder="1" applyAlignment="1">
      <alignment horizontal="center" vertical="center" wrapText="1"/>
    </xf>
    <xf numFmtId="0" fontId="16" fillId="6" borderId="6" xfId="1" applyFont="1" applyFill="1" applyBorder="1" applyAlignment="1">
      <alignment horizontal="center" vertical="center" wrapText="1"/>
    </xf>
    <xf numFmtId="0" fontId="17" fillId="6" borderId="5" xfId="1" applyFont="1" applyFill="1" applyBorder="1" applyAlignment="1">
      <alignment vertical="center" wrapText="1"/>
    </xf>
    <xf numFmtId="0" fontId="18" fillId="6" borderId="24" xfId="1" applyNumberFormat="1" applyFont="1" applyFill="1" applyBorder="1" applyAlignment="1">
      <alignment vertical="center" wrapText="1"/>
    </xf>
    <xf numFmtId="0" fontId="18" fillId="6" borderId="3" xfId="1" applyNumberFormat="1" applyFont="1" applyFill="1" applyBorder="1" applyAlignment="1">
      <alignment vertical="center" wrapText="1"/>
    </xf>
    <xf numFmtId="0" fontId="18" fillId="6" borderId="4" xfId="1" applyNumberFormat="1" applyFont="1" applyFill="1" applyBorder="1" applyAlignment="1">
      <alignment vertical="center" wrapText="1"/>
    </xf>
    <xf numFmtId="0" fontId="13" fillId="6" borderId="10" xfId="1" applyFont="1" applyFill="1" applyBorder="1" applyAlignment="1">
      <alignment horizontal="center" vertical="center" wrapText="1"/>
    </xf>
    <xf numFmtId="0" fontId="13" fillId="6" borderId="25" xfId="1" applyNumberFormat="1" applyFont="1" applyFill="1" applyBorder="1" applyAlignment="1">
      <alignment horizontal="center" vertical="center" wrapText="1"/>
    </xf>
    <xf numFmtId="0" fontId="14" fillId="9" borderId="26" xfId="1" applyFont="1" applyFill="1" applyBorder="1" applyAlignment="1">
      <alignment horizontal="center" vertical="center" wrapText="1"/>
    </xf>
    <xf numFmtId="0" fontId="18" fillId="6" borderId="27" xfId="1" applyNumberFormat="1" applyFont="1" applyFill="1" applyBorder="1" applyAlignment="1">
      <alignment vertical="center" wrapText="1"/>
    </xf>
    <xf numFmtId="0" fontId="18" fillId="6" borderId="0" xfId="1" applyNumberFormat="1" applyFont="1" applyFill="1" applyBorder="1" applyAlignment="1">
      <alignment vertical="center" wrapText="1"/>
    </xf>
    <xf numFmtId="0" fontId="18" fillId="6" borderId="28" xfId="1" applyNumberFormat="1" applyFont="1" applyFill="1" applyBorder="1" applyAlignment="1">
      <alignment vertical="center" wrapText="1"/>
    </xf>
    <xf numFmtId="0" fontId="13" fillId="6" borderId="19" xfId="1" applyFont="1" applyFill="1" applyBorder="1" applyAlignment="1">
      <alignment horizontal="center" vertical="center" wrapText="1"/>
    </xf>
    <xf numFmtId="0" fontId="13" fillId="6" borderId="29" xfId="1" applyNumberFormat="1" applyFont="1" applyFill="1" applyBorder="1" applyAlignment="1">
      <alignment horizontal="center" vertical="center" wrapText="1"/>
    </xf>
    <xf numFmtId="0" fontId="20" fillId="3" borderId="23" xfId="1" applyFont="1" applyFill="1" applyBorder="1" applyAlignment="1">
      <alignment horizontal="center" vertical="center" wrapText="1"/>
    </xf>
    <xf numFmtId="0" fontId="20" fillId="3" borderId="18" xfId="1" applyFont="1" applyFill="1" applyBorder="1" applyAlignment="1">
      <alignment horizontal="center" vertical="center" wrapText="1"/>
    </xf>
    <xf numFmtId="0" fontId="18" fillId="6" borderId="5" xfId="1" applyNumberFormat="1" applyFont="1" applyFill="1" applyBorder="1" applyAlignment="1">
      <alignment vertical="center" wrapText="1"/>
    </xf>
    <xf numFmtId="0" fontId="18" fillId="6" borderId="6" xfId="1" applyNumberFormat="1" applyFont="1" applyFill="1" applyBorder="1" applyAlignment="1">
      <alignment vertical="center" wrapText="1"/>
    </xf>
    <xf numFmtId="0" fontId="18" fillId="6" borderId="21" xfId="1" applyNumberFormat="1" applyFont="1" applyFill="1" applyBorder="1" applyAlignment="1">
      <alignment vertical="center" wrapText="1"/>
    </xf>
    <xf numFmtId="0" fontId="11" fillId="7" borderId="10" xfId="1" applyFont="1" applyFill="1" applyBorder="1" applyAlignment="1">
      <alignment horizontal="center" vertical="center" wrapText="1"/>
    </xf>
    <xf numFmtId="0" fontId="16" fillId="7" borderId="5" xfId="1" applyFont="1" applyFill="1" applyBorder="1" applyAlignment="1">
      <alignment horizontal="center" vertical="center" wrapText="1"/>
    </xf>
    <xf numFmtId="0" fontId="16" fillId="7" borderId="6" xfId="1" applyFont="1" applyFill="1" applyBorder="1" applyAlignment="1">
      <alignment horizontal="center" vertical="center" wrapText="1"/>
    </xf>
    <xf numFmtId="0" fontId="18" fillId="7" borderId="1" xfId="1" applyNumberFormat="1" applyFont="1" applyFill="1" applyBorder="1" applyAlignment="1">
      <alignment vertical="center" wrapText="1"/>
    </xf>
    <xf numFmtId="0" fontId="18" fillId="7" borderId="8" xfId="1" applyNumberFormat="1" applyFont="1" applyFill="1" applyBorder="1" applyAlignment="1">
      <alignment vertical="center" wrapText="1"/>
    </xf>
    <xf numFmtId="0" fontId="11" fillId="7" borderId="19" xfId="1" applyFont="1" applyFill="1" applyBorder="1" applyAlignment="1">
      <alignment horizontal="center" vertical="center" wrapText="1"/>
    </xf>
    <xf numFmtId="9" fontId="12" fillId="12" borderId="14" xfId="1" applyNumberFormat="1" applyFont="1" applyFill="1" applyBorder="1" applyAlignment="1">
      <alignment horizontal="center" vertical="center" wrapText="1"/>
    </xf>
    <xf numFmtId="0" fontId="11" fillId="7" borderId="6" xfId="1" applyNumberFormat="1" applyFont="1" applyFill="1" applyBorder="1" applyAlignment="1">
      <alignment vertical="center" wrapText="1"/>
    </xf>
    <xf numFmtId="0" fontId="11" fillId="7" borderId="21" xfId="1" applyNumberFormat="1" applyFont="1" applyFill="1" applyBorder="1" applyAlignment="1">
      <alignment vertical="center" wrapText="1"/>
    </xf>
    <xf numFmtId="0" fontId="11" fillId="7" borderId="30" xfId="1" applyFont="1" applyFill="1" applyBorder="1" applyAlignment="1">
      <alignment horizontal="center" vertical="center" wrapText="1"/>
    </xf>
    <xf numFmtId="0" fontId="11" fillId="7" borderId="31" xfId="1" applyNumberFormat="1" applyFont="1" applyFill="1" applyBorder="1" applyAlignment="1">
      <alignment vertical="center" wrapText="1"/>
    </xf>
    <xf numFmtId="0" fontId="11" fillId="7" borderId="32" xfId="1" applyNumberFormat="1" applyFont="1" applyFill="1" applyBorder="1" applyAlignment="1">
      <alignment vertical="center" wrapText="1"/>
    </xf>
    <xf numFmtId="0" fontId="10" fillId="13" borderId="9" xfId="1" applyFont="1" applyFill="1" applyBorder="1" applyAlignment="1">
      <alignment horizontal="center" vertical="center" textRotation="90" wrapText="1"/>
    </xf>
    <xf numFmtId="0" fontId="11" fillId="14" borderId="33" xfId="1" applyFont="1" applyFill="1" applyBorder="1" applyAlignment="1">
      <alignment horizontal="center" vertical="center" wrapText="1"/>
    </xf>
    <xf numFmtId="0" fontId="11" fillId="15" borderId="34" xfId="1" applyFont="1" applyFill="1" applyBorder="1" applyAlignment="1">
      <alignment horizontal="center" vertical="center" wrapText="1"/>
    </xf>
    <xf numFmtId="0" fontId="13" fillId="15" borderId="35" xfId="1" applyFont="1" applyFill="1" applyBorder="1" applyAlignment="1">
      <alignment horizontal="center" vertical="center" wrapText="1"/>
    </xf>
    <xf numFmtId="0" fontId="13" fillId="15" borderId="36" xfId="1" applyFont="1" applyFill="1" applyBorder="1" applyAlignment="1">
      <alignment horizontal="center" vertical="center" wrapText="1"/>
    </xf>
    <xf numFmtId="0" fontId="9" fillId="16" borderId="14" xfId="1" applyFont="1" applyFill="1" applyBorder="1" applyAlignment="1">
      <alignment horizontal="center" vertical="center" wrapText="1"/>
    </xf>
    <xf numFmtId="0" fontId="13" fillId="17" borderId="36" xfId="1" applyFont="1" applyFill="1" applyBorder="1" applyAlignment="1">
      <alignment horizontal="left" vertical="center" wrapText="1"/>
    </xf>
    <xf numFmtId="0" fontId="13" fillId="17" borderId="37" xfId="1" applyFont="1" applyFill="1" applyBorder="1" applyAlignment="1">
      <alignment horizontal="left" vertical="center" wrapText="1"/>
    </xf>
    <xf numFmtId="0" fontId="13" fillId="17" borderId="9" xfId="1" applyFont="1" applyFill="1" applyBorder="1" applyAlignment="1">
      <alignment horizontal="left" vertical="center" wrapText="1"/>
    </xf>
    <xf numFmtId="0" fontId="13" fillId="17" borderId="38" xfId="1" applyNumberFormat="1" applyFont="1" applyFill="1" applyBorder="1" applyAlignment="1">
      <alignment horizontal="center" vertical="center" wrapText="1"/>
    </xf>
    <xf numFmtId="0" fontId="11" fillId="14" borderId="9" xfId="1" applyFont="1" applyFill="1" applyBorder="1" applyAlignment="1">
      <alignment horizontal="center" vertical="center" wrapText="1"/>
    </xf>
    <xf numFmtId="0" fontId="11" fillId="15" borderId="19" xfId="1" applyFont="1" applyFill="1" applyBorder="1" applyAlignment="1">
      <alignment horizontal="center" vertical="center" wrapText="1"/>
    </xf>
    <xf numFmtId="0" fontId="11" fillId="15" borderId="9" xfId="1" applyFont="1" applyFill="1" applyBorder="1" applyAlignment="1">
      <alignment horizontal="center" vertical="center" wrapText="1"/>
    </xf>
    <xf numFmtId="0" fontId="11" fillId="15" borderId="5" xfId="1" applyFont="1" applyFill="1" applyBorder="1" applyAlignment="1">
      <alignment horizontal="center" vertical="center" wrapText="1"/>
    </xf>
    <xf numFmtId="0" fontId="21" fillId="12" borderId="14" xfId="1" applyFont="1" applyFill="1" applyBorder="1" applyAlignment="1">
      <alignment horizontal="center" vertical="center" wrapText="1"/>
    </xf>
    <xf numFmtId="0" fontId="11" fillId="15" borderId="6" xfId="1" quotePrefix="1" applyNumberFormat="1" applyFont="1" applyFill="1" applyBorder="1" applyAlignment="1">
      <alignment vertical="center" wrapText="1"/>
    </xf>
    <xf numFmtId="0" fontId="11" fillId="15" borderId="21" xfId="1" quotePrefix="1" applyNumberFormat="1" applyFont="1" applyFill="1" applyBorder="1" applyAlignment="1">
      <alignment vertical="center" wrapText="1"/>
    </xf>
    <xf numFmtId="0" fontId="13" fillId="15" borderId="9" xfId="1" applyFont="1" applyFill="1" applyBorder="1" applyAlignment="1">
      <alignment horizontal="center" vertical="center" wrapText="1"/>
    </xf>
    <xf numFmtId="0" fontId="13" fillId="15" borderId="22" xfId="1" applyNumberFormat="1" applyFont="1" applyFill="1" applyBorder="1" applyAlignment="1">
      <alignment horizontal="center" vertical="center" wrapText="1"/>
    </xf>
    <xf numFmtId="0" fontId="11" fillId="15" borderId="2" xfId="1" applyFont="1" applyFill="1" applyBorder="1" applyAlignment="1">
      <alignment horizontal="center" vertical="center" wrapText="1"/>
    </xf>
    <xf numFmtId="0" fontId="11" fillId="15" borderId="39" xfId="1" applyFont="1" applyFill="1" applyBorder="1" applyAlignment="1">
      <alignment horizontal="center" vertical="center" wrapText="1"/>
    </xf>
    <xf numFmtId="0" fontId="21" fillId="12" borderId="40" xfId="1" applyFont="1" applyFill="1" applyBorder="1" applyAlignment="1">
      <alignment horizontal="center" vertical="center" wrapText="1"/>
    </xf>
    <xf numFmtId="0" fontId="11" fillId="15" borderId="0" xfId="1" quotePrefix="1" applyNumberFormat="1" applyFont="1" applyFill="1" applyBorder="1" applyAlignment="1">
      <alignment vertical="center" wrapText="1"/>
    </xf>
    <xf numFmtId="0" fontId="11" fillId="15" borderId="28" xfId="1" quotePrefix="1" applyNumberFormat="1" applyFont="1" applyFill="1" applyBorder="1" applyAlignment="1">
      <alignment vertical="center" wrapText="1"/>
    </xf>
    <xf numFmtId="0" fontId="13" fillId="15" borderId="10" xfId="1" applyFont="1" applyFill="1" applyBorder="1" applyAlignment="1">
      <alignment horizontal="center" vertical="center" wrapText="1"/>
    </xf>
    <xf numFmtId="0" fontId="11" fillId="15" borderId="33" xfId="1" applyFont="1" applyFill="1" applyBorder="1" applyAlignment="1">
      <alignment horizontal="center" vertical="center" wrapText="1"/>
    </xf>
    <xf numFmtId="0" fontId="11" fillId="15" borderId="35" xfId="1" applyFont="1" applyFill="1" applyBorder="1" applyAlignment="1">
      <alignment horizontal="center" vertical="center" wrapText="1"/>
    </xf>
    <xf numFmtId="0" fontId="11" fillId="15" borderId="36" xfId="1" quotePrefix="1" applyNumberFormat="1" applyFont="1" applyFill="1" applyBorder="1" applyAlignment="1">
      <alignment vertical="center" wrapText="1"/>
    </xf>
    <xf numFmtId="0" fontId="11" fillId="15" borderId="37" xfId="1" quotePrefix="1" applyNumberFormat="1" applyFont="1" applyFill="1" applyBorder="1" applyAlignment="1">
      <alignment vertical="center" wrapText="1"/>
    </xf>
    <xf numFmtId="0" fontId="13" fillId="15" borderId="33" xfId="1" applyFont="1" applyFill="1" applyBorder="1" applyAlignment="1">
      <alignment horizontal="center" vertical="center" wrapText="1"/>
    </xf>
    <xf numFmtId="0" fontId="11" fillId="15" borderId="30" xfId="1" applyFont="1" applyFill="1" applyBorder="1" applyAlignment="1">
      <alignment horizontal="center" vertical="center" wrapText="1"/>
    </xf>
    <xf numFmtId="0" fontId="11" fillId="15" borderId="41" xfId="1" applyFont="1" applyFill="1" applyBorder="1" applyAlignment="1">
      <alignment horizontal="center" vertical="center" wrapText="1"/>
    </xf>
    <xf numFmtId="0" fontId="11" fillId="15" borderId="42" xfId="1" applyFont="1" applyFill="1" applyBorder="1" applyAlignment="1">
      <alignment horizontal="center" vertical="center" wrapText="1"/>
    </xf>
    <xf numFmtId="0" fontId="11" fillId="15" borderId="31" xfId="1" quotePrefix="1" applyNumberFormat="1" applyFont="1" applyFill="1" applyBorder="1" applyAlignment="1">
      <alignment vertical="center" wrapText="1"/>
    </xf>
    <xf numFmtId="0" fontId="11" fillId="15" borderId="32" xfId="1" quotePrefix="1" applyNumberFormat="1" applyFont="1" applyFill="1" applyBorder="1" applyAlignment="1">
      <alignment vertical="center" wrapText="1"/>
    </xf>
    <xf numFmtId="0" fontId="13" fillId="15" borderId="41" xfId="1" applyFont="1" applyFill="1" applyBorder="1" applyAlignment="1">
      <alignment horizontal="center" vertical="center" wrapText="1"/>
    </xf>
    <xf numFmtId="0" fontId="11" fillId="14" borderId="20" xfId="1" applyFont="1" applyFill="1" applyBorder="1" applyAlignment="1">
      <alignment horizontal="center" vertical="center" wrapText="1"/>
    </xf>
    <xf numFmtId="0" fontId="11" fillId="14" borderId="7" xfId="1" applyFont="1" applyFill="1" applyBorder="1" applyAlignment="1">
      <alignment horizontal="center" vertical="center" wrapText="1"/>
    </xf>
    <xf numFmtId="0" fontId="21" fillId="8" borderId="14" xfId="1" applyFont="1" applyFill="1" applyBorder="1" applyAlignment="1">
      <alignment horizontal="center" vertical="center" wrapText="1"/>
    </xf>
    <xf numFmtId="0" fontId="11" fillId="14" borderId="1" xfId="1" applyNumberFormat="1" applyFont="1" applyFill="1" applyBorder="1" applyAlignment="1">
      <alignment horizontal="center" vertical="center" wrapText="1"/>
    </xf>
    <xf numFmtId="0" fontId="11" fillId="14" borderId="8" xfId="1" applyNumberFormat="1" applyFont="1" applyFill="1" applyBorder="1" applyAlignment="1">
      <alignment horizontal="center" vertical="center" wrapText="1"/>
    </xf>
    <xf numFmtId="0" fontId="13" fillId="14" borderId="20" xfId="1" applyFont="1" applyFill="1" applyBorder="1" applyAlignment="1">
      <alignment horizontal="center" vertical="center" wrapText="1"/>
    </xf>
    <xf numFmtId="0" fontId="11" fillId="14" borderId="5" xfId="1" applyFont="1" applyFill="1" applyBorder="1" applyAlignment="1">
      <alignment horizontal="center" vertical="center" wrapText="1"/>
    </xf>
    <xf numFmtId="0" fontId="11" fillId="14" borderId="6" xfId="1" applyNumberFormat="1" applyFont="1" applyFill="1" applyBorder="1" applyAlignment="1">
      <alignment horizontal="center" vertical="center" wrapText="1"/>
    </xf>
    <xf numFmtId="0" fontId="11" fillId="14" borderId="21" xfId="1" applyNumberFormat="1" applyFont="1" applyFill="1" applyBorder="1" applyAlignment="1">
      <alignment horizontal="center" vertical="center" wrapText="1"/>
    </xf>
    <xf numFmtId="0" fontId="13" fillId="14" borderId="9" xfId="1" applyFont="1" applyFill="1" applyBorder="1" applyAlignment="1">
      <alignment horizontal="center" vertical="center" wrapText="1"/>
    </xf>
    <xf numFmtId="0" fontId="11" fillId="14" borderId="43" xfId="1" applyFont="1" applyFill="1" applyBorder="1" applyAlignment="1">
      <alignment horizontal="center" vertical="center" wrapText="1"/>
    </xf>
    <xf numFmtId="0" fontId="11" fillId="14" borderId="44" xfId="1" applyFont="1" applyFill="1" applyBorder="1" applyAlignment="1">
      <alignment horizontal="center" vertical="center" wrapText="1"/>
    </xf>
    <xf numFmtId="0" fontId="11" fillId="14" borderId="45" xfId="1" applyNumberFormat="1" applyFont="1" applyFill="1" applyBorder="1" applyAlignment="1">
      <alignment horizontal="center" vertical="center" wrapText="1"/>
    </xf>
    <xf numFmtId="0" fontId="11" fillId="14" borderId="46" xfId="1" applyNumberFormat="1" applyFont="1" applyFill="1" applyBorder="1" applyAlignment="1">
      <alignment horizontal="center" vertical="center" wrapText="1"/>
    </xf>
    <xf numFmtId="0" fontId="20" fillId="0" borderId="23" xfId="1" applyFont="1" applyFill="1" applyBorder="1" applyAlignment="1">
      <alignment horizontal="center" vertical="center" wrapText="1"/>
    </xf>
    <xf numFmtId="0" fontId="13" fillId="17" borderId="1" xfId="1" applyFont="1" applyFill="1" applyBorder="1" applyAlignment="1">
      <alignment horizontal="left" vertical="center" wrapText="1"/>
    </xf>
    <xf numFmtId="0" fontId="13" fillId="17" borderId="8" xfId="1" applyFont="1" applyFill="1" applyBorder="1" applyAlignment="1">
      <alignment horizontal="left" vertical="center" wrapText="1"/>
    </xf>
    <xf numFmtId="0" fontId="13" fillId="17" borderId="47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12" borderId="48" xfId="1" applyFont="1" applyFill="1" applyBorder="1" applyAlignment="1">
      <alignment horizontal="center" vertical="center" wrapText="1"/>
    </xf>
    <xf numFmtId="0" fontId="11" fillId="15" borderId="36" xfId="1" applyNumberFormat="1" applyFont="1" applyFill="1" applyBorder="1" applyAlignment="1">
      <alignment horizontal="center" vertical="center" wrapText="1"/>
    </xf>
    <xf numFmtId="0" fontId="11" fillId="15" borderId="37" xfId="1" applyNumberFormat="1" applyFont="1" applyFill="1" applyBorder="1" applyAlignment="1">
      <alignment horizontal="center" vertical="center" wrapText="1"/>
    </xf>
    <xf numFmtId="0" fontId="11" fillId="15" borderId="6" xfId="1" applyNumberFormat="1" applyFont="1" applyFill="1" applyBorder="1" applyAlignment="1">
      <alignment horizontal="center" vertical="center" wrapText="1"/>
    </xf>
    <xf numFmtId="0" fontId="11" fillId="15" borderId="21" xfId="1" applyNumberFormat="1" applyFont="1" applyFill="1" applyBorder="1" applyAlignment="1">
      <alignment horizontal="center" vertical="center" wrapText="1"/>
    </xf>
    <xf numFmtId="0" fontId="11" fillId="14" borderId="41" xfId="1" applyFont="1" applyFill="1" applyBorder="1" applyAlignment="1">
      <alignment horizontal="center" vertical="center" wrapText="1"/>
    </xf>
    <xf numFmtId="0" fontId="21" fillId="12" borderId="49" xfId="1" applyFont="1" applyFill="1" applyBorder="1" applyAlignment="1">
      <alignment horizontal="center" vertical="center" wrapText="1"/>
    </xf>
    <xf numFmtId="0" fontId="11" fillId="15" borderId="31" xfId="1" applyNumberFormat="1" applyFont="1" applyFill="1" applyBorder="1" applyAlignment="1">
      <alignment horizontal="center" vertical="center" wrapText="1"/>
    </xf>
    <xf numFmtId="0" fontId="11" fillId="15" borderId="32" xfId="1" applyNumberFormat="1" applyFont="1" applyFill="1" applyBorder="1" applyAlignment="1">
      <alignment horizontal="center" vertical="center" wrapText="1"/>
    </xf>
    <xf numFmtId="0" fontId="20" fillId="3" borderId="0" xfId="1" applyFont="1" applyFill="1" applyBorder="1" applyAlignment="1">
      <alignment horizontal="center" vertical="center" wrapText="1"/>
    </xf>
    <xf numFmtId="0" fontId="22" fillId="18" borderId="9" xfId="1" applyFont="1" applyFill="1" applyBorder="1" applyAlignment="1">
      <alignment horizontal="center" vertical="center" textRotation="90" wrapText="1"/>
    </xf>
    <xf numFmtId="0" fontId="11" fillId="19" borderId="20" xfId="1" applyFont="1" applyFill="1" applyBorder="1" applyAlignment="1">
      <alignment horizontal="center" vertical="center" wrapText="1"/>
    </xf>
    <xf numFmtId="0" fontId="11" fillId="19" borderId="20" xfId="1" applyFont="1" applyFill="1" applyBorder="1" applyAlignment="1">
      <alignment horizontal="center" vertical="center" wrapText="1"/>
    </xf>
    <xf numFmtId="0" fontId="11" fillId="19" borderId="7" xfId="1" applyFont="1" applyFill="1" applyBorder="1" applyAlignment="1">
      <alignment horizontal="center" vertical="center" wrapText="1"/>
    </xf>
    <xf numFmtId="0" fontId="11" fillId="19" borderId="1" xfId="1" applyFont="1" applyFill="1" applyBorder="1" applyAlignment="1">
      <alignment horizontal="center" vertical="center" wrapText="1"/>
    </xf>
    <xf numFmtId="0" fontId="21" fillId="8" borderId="50" xfId="1" applyFont="1" applyFill="1" applyBorder="1" applyAlignment="1">
      <alignment horizontal="center" vertical="center" wrapText="1"/>
    </xf>
    <xf numFmtId="0" fontId="11" fillId="19" borderId="1" xfId="1" applyNumberFormat="1" applyFont="1" applyFill="1" applyBorder="1" applyAlignment="1">
      <alignment horizontal="center" vertical="center" wrapText="1"/>
    </xf>
    <xf numFmtId="0" fontId="11" fillId="19" borderId="8" xfId="1" applyNumberFormat="1" applyFont="1" applyFill="1" applyBorder="1" applyAlignment="1">
      <alignment horizontal="center" vertical="center" wrapText="1"/>
    </xf>
    <xf numFmtId="0" fontId="13" fillId="19" borderId="9" xfId="1" applyFont="1" applyFill="1" applyBorder="1" applyAlignment="1">
      <alignment horizontal="center" vertical="center" wrapText="1"/>
    </xf>
    <xf numFmtId="0" fontId="13" fillId="19" borderId="21" xfId="1" applyNumberFormat="1" applyFont="1" applyFill="1" applyBorder="1" applyAlignment="1">
      <alignment horizontal="center" vertical="center" wrapText="1"/>
    </xf>
    <xf numFmtId="0" fontId="11" fillId="19" borderId="9" xfId="1" applyFont="1" applyFill="1" applyBorder="1" applyAlignment="1">
      <alignment horizontal="center" vertical="center" wrapText="1"/>
    </xf>
    <xf numFmtId="0" fontId="16" fillId="19" borderId="10" xfId="1" applyFont="1" applyFill="1" applyBorder="1" applyAlignment="1">
      <alignment horizontal="center" vertical="center" wrapText="1"/>
    </xf>
    <xf numFmtId="0" fontId="11" fillId="19" borderId="5" xfId="1" applyFont="1" applyFill="1" applyBorder="1" applyAlignment="1">
      <alignment horizontal="center" vertical="center" wrapText="1"/>
    </xf>
    <xf numFmtId="0" fontId="11" fillId="19" borderId="6" xfId="1" applyFont="1" applyFill="1" applyBorder="1" applyAlignment="1">
      <alignment horizontal="center" vertical="center" wrapText="1"/>
    </xf>
    <xf numFmtId="0" fontId="11" fillId="19" borderId="6" xfId="1" applyNumberFormat="1" applyFont="1" applyFill="1" applyBorder="1" applyAlignment="1">
      <alignment horizontal="center" vertical="center" wrapText="1"/>
    </xf>
    <xf numFmtId="0" fontId="11" fillId="19" borderId="21" xfId="1" applyNumberFormat="1" applyFont="1" applyFill="1" applyBorder="1" applyAlignment="1">
      <alignment horizontal="center" vertical="center" wrapText="1"/>
    </xf>
    <xf numFmtId="0" fontId="16" fillId="19" borderId="19" xfId="1" applyFont="1" applyFill="1" applyBorder="1" applyAlignment="1">
      <alignment horizontal="center" vertical="center" wrapText="1"/>
    </xf>
    <xf numFmtId="0" fontId="16" fillId="19" borderId="20" xfId="1" applyFont="1" applyFill="1" applyBorder="1" applyAlignment="1">
      <alignment horizontal="center" vertical="center" wrapText="1"/>
    </xf>
    <xf numFmtId="0" fontId="9" fillId="20" borderId="3" xfId="1" applyFont="1" applyFill="1" applyBorder="1" applyAlignment="1">
      <alignment horizontal="right" vertical="center" wrapText="1"/>
    </xf>
    <xf numFmtId="0" fontId="9" fillId="20" borderId="0" xfId="1" applyFont="1" applyFill="1" applyBorder="1" applyAlignment="1">
      <alignment horizontal="right" vertical="center" wrapText="1"/>
    </xf>
    <xf numFmtId="164" fontId="9" fillId="21" borderId="51" xfId="1" applyNumberFormat="1" applyFont="1" applyFill="1" applyBorder="1" applyAlignment="1">
      <alignment horizontal="center" vertical="center" wrapText="1"/>
    </xf>
    <xf numFmtId="0" fontId="0" fillId="0" borderId="0" xfId="0" applyNumberFormat="1" applyFont="1" applyBorder="1" applyAlignment="1">
      <alignment horizontal="center" vertical="center"/>
    </xf>
    <xf numFmtId="0" fontId="20" fillId="9" borderId="9" xfId="1" applyFont="1" applyFill="1" applyBorder="1" applyAlignment="1">
      <alignment horizontal="center" vertical="center" wrapText="1"/>
    </xf>
    <xf numFmtId="164" fontId="24" fillId="20" borderId="9" xfId="1" applyNumberFormat="1" applyFont="1" applyFill="1" applyBorder="1" applyAlignment="1">
      <alignment vertical="center" wrapText="1"/>
    </xf>
    <xf numFmtId="0" fontId="25" fillId="9" borderId="52" xfId="1" applyFont="1" applyFill="1" applyBorder="1" applyAlignment="1">
      <alignment horizontal="center" vertical="center" wrapText="1"/>
    </xf>
    <xf numFmtId="0" fontId="25" fillId="9" borderId="53" xfId="1" applyFont="1" applyFill="1" applyBorder="1" applyAlignment="1">
      <alignment horizontal="center" vertical="center" wrapText="1"/>
    </xf>
    <xf numFmtId="165" fontId="26" fillId="3" borderId="52" xfId="1" applyNumberFormat="1" applyFont="1" applyFill="1" applyBorder="1" applyAlignment="1">
      <alignment horizontal="center" vertical="center" wrapText="1"/>
    </xf>
    <xf numFmtId="165" fontId="26" fillId="3" borderId="53" xfId="1" applyNumberFormat="1" applyFont="1" applyFill="1" applyBorder="1" applyAlignment="1">
      <alignment horizontal="center" vertical="center" wrapText="1"/>
    </xf>
    <xf numFmtId="165" fontId="26" fillId="3" borderId="54" xfId="1" applyNumberFormat="1" applyFont="1" applyFill="1" applyBorder="1" applyAlignment="1">
      <alignment horizontal="center" vertical="center" wrapText="1"/>
    </xf>
    <xf numFmtId="0" fontId="27" fillId="3" borderId="9" xfId="1" applyFont="1" applyFill="1" applyBorder="1" applyAlignment="1">
      <alignment horizontal="center" vertical="center" wrapText="1"/>
    </xf>
    <xf numFmtId="0" fontId="0" fillId="0" borderId="55" xfId="0" applyFont="1" applyBorder="1"/>
    <xf numFmtId="0" fontId="9" fillId="0" borderId="56" xfId="1" applyFont="1" applyBorder="1" applyAlignment="1">
      <alignment horizontal="center" vertical="center" wrapText="1"/>
    </xf>
    <xf numFmtId="0" fontId="9" fillId="0" borderId="54" xfId="1" applyFont="1" applyBorder="1" applyAlignment="1">
      <alignment horizontal="center" vertical="center" wrapText="1"/>
    </xf>
    <xf numFmtId="0" fontId="28" fillId="0" borderId="51" xfId="1" applyFont="1" applyBorder="1" applyAlignment="1">
      <alignment horizontal="center" vertical="center" wrapText="1"/>
    </xf>
    <xf numFmtId="165" fontId="9" fillId="0" borderId="51" xfId="1" applyNumberFormat="1" applyFont="1" applyFill="1" applyBorder="1" applyAlignment="1">
      <alignment horizontal="center" vertical="center" wrapText="1"/>
    </xf>
    <xf numFmtId="9" fontId="29" fillId="22" borderId="57" xfId="1" applyNumberFormat="1" applyFont="1" applyFill="1" applyBorder="1" applyAlignment="1">
      <alignment vertical="center" wrapText="1"/>
    </xf>
    <xf numFmtId="165" fontId="9" fillId="0" borderId="57" xfId="1" applyNumberFormat="1" applyFont="1" applyFill="1" applyBorder="1" applyAlignment="1">
      <alignment horizontal="center" vertical="center" wrapText="1"/>
    </xf>
    <xf numFmtId="0" fontId="20" fillId="9" borderId="0" xfId="1" applyFont="1" applyFill="1" applyBorder="1" applyAlignment="1">
      <alignment horizontal="center" vertical="center" wrapText="1"/>
    </xf>
    <xf numFmtId="0" fontId="27" fillId="3" borderId="0" xfId="1" applyFont="1" applyFill="1" applyBorder="1" applyAlignment="1">
      <alignment horizontal="center" vertical="center" wrapText="1"/>
    </xf>
    <xf numFmtId="0" fontId="0" fillId="22" borderId="0" xfId="0" applyFill="1"/>
    <xf numFmtId="0" fontId="30" fillId="23" borderId="52" xfId="1" applyFont="1" applyFill="1" applyBorder="1" applyAlignment="1">
      <alignment horizontal="center" vertical="center" wrapText="1"/>
    </xf>
    <xf numFmtId="0" fontId="30" fillId="23" borderId="53" xfId="1" applyFont="1" applyFill="1" applyBorder="1" applyAlignment="1">
      <alignment horizontal="center" vertical="center" wrapText="1"/>
    </xf>
    <xf numFmtId="0" fontId="30" fillId="23" borderId="16" xfId="1" applyFont="1" applyFill="1" applyBorder="1" applyAlignment="1">
      <alignment horizontal="center" vertical="center" wrapText="1"/>
    </xf>
    <xf numFmtId="9" fontId="30" fillId="23" borderId="51" xfId="1" applyNumberFormat="1" applyFont="1" applyFill="1" applyBorder="1" applyAlignment="1">
      <alignment horizontal="center" vertical="center" wrapText="1"/>
    </xf>
    <xf numFmtId="165" fontId="30" fillId="23" borderId="55" xfId="1" applyNumberFormat="1" applyFont="1" applyFill="1" applyBorder="1" applyAlignment="1">
      <alignment vertical="center" wrapText="1"/>
    </xf>
    <xf numFmtId="0" fontId="31" fillId="2" borderId="0" xfId="0" applyFont="1" applyFill="1"/>
    <xf numFmtId="0" fontId="30" fillId="23" borderId="58" xfId="1" applyFont="1" applyFill="1" applyBorder="1" applyAlignment="1">
      <alignment horizontal="center" vertical="center" wrapText="1"/>
    </xf>
    <xf numFmtId="0" fontId="30" fillId="23" borderId="59" xfId="1" applyFont="1" applyFill="1" applyBorder="1" applyAlignment="1">
      <alignment horizontal="center" vertical="center" wrapText="1"/>
    </xf>
    <xf numFmtId="0" fontId="30" fillId="23" borderId="60" xfId="1" applyFont="1" applyFill="1" applyBorder="1" applyAlignment="1">
      <alignment horizontal="center" vertical="center" wrapText="1"/>
    </xf>
    <xf numFmtId="0" fontId="32" fillId="0" borderId="0" xfId="0" applyFont="1" applyAlignment="1">
      <alignment horizontal="right"/>
    </xf>
    <xf numFmtId="0" fontId="16" fillId="24" borderId="6" xfId="1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right"/>
    </xf>
  </cellXfs>
  <cellStyles count="3">
    <cellStyle name="Normal" xfId="0" builtinId="0"/>
    <cellStyle name="Normal 2" xfId="1"/>
    <cellStyle name="Normal 3 10 2 2" xfId="2"/>
  </cellStyles>
  <dxfs count="9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180974</xdr:colOff>
      <xdr:row>7</xdr:row>
      <xdr:rowOff>228600</xdr:rowOff>
    </xdr:from>
    <xdr:to>
      <xdr:col>10</xdr:col>
      <xdr:colOff>971549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9753599" y="2800350"/>
          <a:ext cx="790575" cy="200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900"/>
            <a:t>VETERAN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75"/>
  <sheetViews>
    <sheetView showGridLines="0" tabSelected="1" view="pageBreakPreview" topLeftCell="C1" zoomScaleNormal="100" zoomScaleSheetLayoutView="100" workbookViewId="0">
      <pane ySplit="2" topLeftCell="A3" activePane="bottomLeft" state="frozen"/>
      <selection activeCell="M54" sqref="M54"/>
      <selection pane="bottomLeft" activeCell="O13" sqref="O13"/>
    </sheetView>
  </sheetViews>
  <sheetFormatPr baseColWidth="10" defaultRowHeight="15"/>
  <cols>
    <col min="1" max="1" width="10.5703125" style="1" customWidth="1"/>
    <col min="2" max="2" width="23.85546875" style="1" hidden="1" customWidth="1"/>
    <col min="3" max="3" width="26" style="1" bestFit="1" customWidth="1"/>
    <col min="4" max="4" width="17.140625" style="1" bestFit="1" customWidth="1"/>
    <col min="5" max="5" width="13" style="1" bestFit="1" customWidth="1"/>
    <col min="6" max="6" width="19" style="1" customWidth="1"/>
    <col min="7" max="7" width="12.85546875" style="11" customWidth="1"/>
    <col min="8" max="11" width="15" style="11" customWidth="1"/>
    <col min="12" max="12" width="5.7109375" style="1" customWidth="1"/>
    <col min="13" max="13" width="18.5703125" style="1" customWidth="1"/>
    <col min="14" max="17" width="15.28515625" style="1" customWidth="1"/>
    <col min="18" max="18" width="15.85546875" style="1" customWidth="1"/>
    <col min="19" max="23" width="17.42578125" style="1" customWidth="1"/>
    <col min="24" max="24" width="17.140625" style="1" customWidth="1"/>
    <col min="25" max="26" width="14.7109375" style="1" customWidth="1"/>
    <col min="27" max="16384" width="11.42578125" style="1"/>
  </cols>
  <sheetData>
    <row r="1" spans="1:23" ht="21">
      <c r="C1" s="2" t="s">
        <v>0</v>
      </c>
      <c r="D1" s="2"/>
      <c r="E1" s="3" t="s">
        <v>1</v>
      </c>
      <c r="F1" s="4"/>
      <c r="G1" s="4"/>
      <c r="H1" s="4"/>
      <c r="I1" s="4"/>
      <c r="J1" s="4"/>
      <c r="K1" s="4"/>
      <c r="L1" s="4"/>
      <c r="M1" s="5"/>
    </row>
    <row r="2" spans="1:23" ht="30.75" customHeight="1">
      <c r="C2" s="6" t="s">
        <v>2</v>
      </c>
      <c r="D2" s="7"/>
      <c r="E2" s="8"/>
      <c r="F2" s="9"/>
      <c r="G2" s="9"/>
      <c r="H2" s="9"/>
      <c r="I2" s="9"/>
      <c r="J2" s="9"/>
      <c r="K2" s="9"/>
      <c r="L2" s="9"/>
      <c r="M2" s="10"/>
    </row>
    <row r="3" spans="1:23" ht="16.5" customHeight="1"/>
    <row r="4" spans="1:23" ht="33.75" customHeight="1" thickBot="1">
      <c r="A4" s="12"/>
      <c r="B4" s="13" t="s">
        <v>3</v>
      </c>
      <c r="C4" s="13" t="s">
        <v>4</v>
      </c>
      <c r="D4" s="14" t="s">
        <v>5</v>
      </c>
      <c r="E4" s="15"/>
      <c r="F4" s="16" t="s">
        <v>6</v>
      </c>
      <c r="G4" s="17" t="s">
        <v>7</v>
      </c>
      <c r="H4" s="18"/>
      <c r="I4" s="18"/>
      <c r="J4" s="18"/>
      <c r="K4" s="19"/>
      <c r="L4" s="13" t="s">
        <v>8</v>
      </c>
      <c r="M4" s="13" t="s">
        <v>9</v>
      </c>
    </row>
    <row r="5" spans="1:23" s="30" customFormat="1" ht="35.25" customHeight="1" thickTop="1" thickBot="1">
      <c r="A5" s="20" t="s">
        <v>10</v>
      </c>
      <c r="B5" s="21" t="s">
        <v>11</v>
      </c>
      <c r="C5" s="22" t="s">
        <v>12</v>
      </c>
      <c r="D5" s="23" t="s">
        <v>13</v>
      </c>
      <c r="E5" s="24"/>
      <c r="F5" s="25" t="s">
        <v>14</v>
      </c>
      <c r="G5" s="26"/>
      <c r="H5" s="26"/>
      <c r="I5" s="26"/>
      <c r="J5" s="26"/>
      <c r="K5" s="27"/>
      <c r="L5" s="28">
        <v>1</v>
      </c>
      <c r="M5" s="29">
        <f>IF(N5=1,S5*L5,IF(N5=2,V5*L5,""))</f>
        <v>3</v>
      </c>
      <c r="N5" s="30">
        <v>2</v>
      </c>
      <c r="R5" s="31" t="s">
        <v>15</v>
      </c>
      <c r="S5" s="32">
        <v>1</v>
      </c>
      <c r="U5" s="31" t="s">
        <v>16</v>
      </c>
      <c r="V5" s="32">
        <v>3</v>
      </c>
    </row>
    <row r="6" spans="1:23" s="30" customFormat="1" ht="35.25" customHeight="1" thickTop="1" thickBot="1">
      <c r="A6" s="20"/>
      <c r="B6" s="33" t="s">
        <v>17</v>
      </c>
      <c r="C6" s="34"/>
      <c r="D6" s="35" t="s">
        <v>18</v>
      </c>
      <c r="E6" s="36"/>
      <c r="F6" s="37" t="str">
        <f>IF(N6=1,"UNISPORT",IF(N6=2,"OMNISPORTS",""))</f>
        <v>UNISPORT</v>
      </c>
      <c r="G6" s="38"/>
      <c r="H6" s="38"/>
      <c r="I6" s="38"/>
      <c r="J6" s="38"/>
      <c r="K6" s="39"/>
      <c r="L6" s="40">
        <v>2</v>
      </c>
      <c r="M6" s="41">
        <f>IF(N6=1,S6*L6,IF(N6=2,V6*L6,""))</f>
        <v>2</v>
      </c>
      <c r="N6" s="30">
        <v>1</v>
      </c>
      <c r="R6" s="31" t="s">
        <v>19</v>
      </c>
      <c r="S6" s="32">
        <v>1</v>
      </c>
      <c r="U6" s="31" t="s">
        <v>20</v>
      </c>
      <c r="V6" s="32">
        <v>3</v>
      </c>
    </row>
    <row r="7" spans="1:23" s="30" customFormat="1" ht="30" customHeight="1" thickTop="1" thickBot="1">
      <c r="A7" s="20"/>
      <c r="B7" s="34"/>
      <c r="C7" s="34"/>
      <c r="D7" s="42" t="s">
        <v>20</v>
      </c>
      <c r="E7" s="43" t="s">
        <v>21</v>
      </c>
      <c r="F7" s="25"/>
      <c r="G7" s="38"/>
      <c r="H7" s="38"/>
      <c r="I7" s="38" t="s">
        <v>22</v>
      </c>
      <c r="J7" s="38" t="s">
        <v>22</v>
      </c>
      <c r="K7" s="39"/>
      <c r="L7" s="40">
        <v>2</v>
      </c>
      <c r="M7" s="44">
        <f>(IF(P7=1,0,W7*L7))+IF(N7=1,S7*L7,IF(N7=2,T7*L7,IF(N7=3,U7*L7,0)))</f>
        <v>0</v>
      </c>
      <c r="N7" s="30">
        <v>0</v>
      </c>
      <c r="P7" s="30">
        <v>1</v>
      </c>
      <c r="R7" s="45" t="s">
        <v>23</v>
      </c>
      <c r="S7" s="32">
        <v>1</v>
      </c>
      <c r="T7" s="32">
        <v>2</v>
      </c>
      <c r="U7" s="32">
        <v>3</v>
      </c>
      <c r="V7" s="31" t="s">
        <v>24</v>
      </c>
      <c r="W7" s="32">
        <v>3</v>
      </c>
    </row>
    <row r="8" spans="1:23" s="30" customFormat="1" ht="33.75" customHeight="1" thickTop="1" thickBot="1">
      <c r="A8" s="20"/>
      <c r="B8" s="34"/>
      <c r="C8" s="46"/>
      <c r="D8" s="47" t="s">
        <v>25</v>
      </c>
      <c r="E8" s="48"/>
      <c r="F8" s="49"/>
      <c r="G8" s="50"/>
      <c r="H8" s="51"/>
      <c r="I8" s="51"/>
      <c r="J8" s="51"/>
      <c r="K8" s="50"/>
      <c r="L8" s="40">
        <v>2</v>
      </c>
      <c r="M8" s="44">
        <f>(IF(N8=0,0,1)+IF(O8=0,0,V8)+IF(P8=0,0,T8)+IF(Q8=0,0,V8)+IF(R8=0,0,T8))*L8</f>
        <v>12</v>
      </c>
      <c r="N8" s="30">
        <v>0</v>
      </c>
      <c r="O8" s="30">
        <v>1</v>
      </c>
      <c r="P8" s="30">
        <v>1</v>
      </c>
      <c r="Q8" s="30">
        <v>1</v>
      </c>
      <c r="R8" s="30">
        <v>1</v>
      </c>
      <c r="S8" s="31" t="s">
        <v>25</v>
      </c>
      <c r="T8" s="32">
        <v>1</v>
      </c>
      <c r="U8" s="31" t="s">
        <v>26</v>
      </c>
      <c r="V8" s="32">
        <v>2</v>
      </c>
    </row>
    <row r="9" spans="1:23" s="30" customFormat="1" ht="30" customHeight="1" thickBot="1">
      <c r="A9" s="20"/>
      <c r="B9" s="34"/>
      <c r="C9" s="52" t="s">
        <v>27</v>
      </c>
      <c r="D9" s="52" t="s">
        <v>28</v>
      </c>
      <c r="E9" s="53"/>
      <c r="F9" s="37" t="str">
        <f>IF(N9=1,"USAGE COLLECTIF",IF(N9=2,"USAGE UNIQUE",IF(N9=3,"GESTION DIRECT","""")))</f>
        <v>USAGE COLLECTIF</v>
      </c>
      <c r="G9" s="54"/>
      <c r="H9" s="54"/>
      <c r="I9" s="54"/>
      <c r="J9" s="54"/>
      <c r="K9" s="55"/>
      <c r="L9" s="40">
        <v>3</v>
      </c>
      <c r="M9" s="44">
        <f>IF(N9=1,S9*L9,IF(N9=2,U9*L9,IF(N9=3,W9*L9,"")))</f>
        <v>3</v>
      </c>
      <c r="N9" s="30">
        <v>1</v>
      </c>
      <c r="R9" s="31" t="s">
        <v>29</v>
      </c>
      <c r="S9" s="56">
        <v>1</v>
      </c>
      <c r="T9" s="31" t="s">
        <v>30</v>
      </c>
      <c r="U9" s="32">
        <v>2</v>
      </c>
      <c r="V9" s="31" t="s">
        <v>31</v>
      </c>
      <c r="W9" s="32">
        <v>3</v>
      </c>
    </row>
    <row r="10" spans="1:23" s="30" customFormat="1" ht="32.25" customHeight="1" thickBot="1">
      <c r="A10" s="20"/>
      <c r="B10" s="34"/>
      <c r="C10" s="52"/>
      <c r="D10" s="53" t="s">
        <v>32</v>
      </c>
      <c r="E10" s="57"/>
      <c r="F10" s="49"/>
      <c r="G10" s="38"/>
      <c r="H10" s="38"/>
      <c r="I10" s="38"/>
      <c r="J10" s="38"/>
      <c r="K10" s="39"/>
      <c r="L10" s="40">
        <v>3</v>
      </c>
      <c r="M10" s="44">
        <f>(IF(N10=0,0,2)+IF(O10=0,0,U10)+IF(P10=0,0,W10))*L10</f>
        <v>0</v>
      </c>
      <c r="N10" s="30">
        <v>0</v>
      </c>
      <c r="O10" s="30">
        <v>0</v>
      </c>
      <c r="P10" s="30">
        <v>0</v>
      </c>
      <c r="R10" s="31" t="s">
        <v>33</v>
      </c>
      <c r="S10" s="56">
        <v>2</v>
      </c>
      <c r="T10" s="31" t="s">
        <v>34</v>
      </c>
      <c r="U10" s="32">
        <v>3</v>
      </c>
      <c r="V10" s="31" t="s">
        <v>35</v>
      </c>
      <c r="W10" s="32">
        <v>3</v>
      </c>
    </row>
    <row r="11" spans="1:23" s="30" customFormat="1" ht="31.5" customHeight="1" thickTop="1" thickBot="1">
      <c r="A11" s="20"/>
      <c r="B11" s="34"/>
      <c r="C11" s="35"/>
      <c r="D11" s="35"/>
      <c r="E11" s="58" t="s">
        <v>36</v>
      </c>
      <c r="F11" s="25" t="s">
        <v>37</v>
      </c>
      <c r="G11" s="59"/>
      <c r="H11" s="60"/>
      <c r="I11" s="60"/>
      <c r="J11" s="60"/>
      <c r="K11" s="61"/>
      <c r="L11" s="62">
        <v>3</v>
      </c>
      <c r="M11" s="63">
        <f>IF(N12=1,S12*L11,IF(N12=2,T12*L11,IF(N12=3,U12*L11,IF(N12=4,V12*L11,IF(N12=5,W12*L11,)))))</f>
        <v>6</v>
      </c>
      <c r="S11" s="64" t="s">
        <v>38</v>
      </c>
      <c r="T11" s="64" t="s">
        <v>39</v>
      </c>
      <c r="U11" s="64" t="s">
        <v>40</v>
      </c>
      <c r="V11" s="64" t="s">
        <v>41</v>
      </c>
      <c r="W11" s="64" t="s">
        <v>42</v>
      </c>
    </row>
    <row r="12" spans="1:23" s="30" customFormat="1" ht="24" customHeight="1" thickTop="1" thickBot="1">
      <c r="A12" s="20"/>
      <c r="B12" s="34"/>
      <c r="C12" s="35"/>
      <c r="D12" s="35"/>
      <c r="E12" s="58" t="s">
        <v>43</v>
      </c>
      <c r="F12" s="25" t="s">
        <v>44</v>
      </c>
      <c r="G12" s="65"/>
      <c r="H12" s="66"/>
      <c r="I12" s="66"/>
      <c r="J12" s="66"/>
      <c r="K12" s="67"/>
      <c r="L12" s="68"/>
      <c r="M12" s="69">
        <f t="shared" ref="M12" si="0">IF(N12=1,S12*L12,IF(N12=2,V12*L12,""))</f>
        <v>0</v>
      </c>
      <c r="N12" s="30">
        <v>2</v>
      </c>
      <c r="S12" s="70">
        <v>1</v>
      </c>
      <c r="T12" s="70">
        <v>2</v>
      </c>
      <c r="U12" s="70">
        <v>3</v>
      </c>
      <c r="V12" s="70">
        <v>4</v>
      </c>
      <c r="W12" s="71">
        <v>5</v>
      </c>
    </row>
    <row r="13" spans="1:23" s="30" customFormat="1" ht="30" customHeight="1" thickTop="1" thickBot="1">
      <c r="A13" s="20"/>
      <c r="B13" s="46"/>
      <c r="C13" s="35"/>
      <c r="D13" s="35"/>
      <c r="E13" s="58" t="s">
        <v>45</v>
      </c>
      <c r="F13" s="25">
        <v>0</v>
      </c>
      <c r="G13" s="72"/>
      <c r="H13" s="73"/>
      <c r="I13" s="73"/>
      <c r="J13" s="73"/>
      <c r="K13" s="74"/>
      <c r="L13" s="40">
        <v>3</v>
      </c>
      <c r="M13" s="44">
        <f>IF(N13=1,T13*L13,IF(N13=2,U13*L13,""))</f>
        <v>0</v>
      </c>
      <c r="N13" s="30">
        <v>1</v>
      </c>
      <c r="R13" s="31" t="s">
        <v>46</v>
      </c>
      <c r="S13"/>
      <c r="T13" s="70">
        <v>0</v>
      </c>
      <c r="U13" s="70">
        <v>3</v>
      </c>
    </row>
    <row r="14" spans="1:23" s="30" customFormat="1" ht="33" customHeight="1" thickTop="1" thickBot="1">
      <c r="A14" s="20"/>
      <c r="B14" s="75" t="s">
        <v>47</v>
      </c>
      <c r="C14" s="75" t="s">
        <v>48</v>
      </c>
      <c r="D14" s="76" t="s">
        <v>49</v>
      </c>
      <c r="E14" s="77"/>
      <c r="F14" s="37" t="str">
        <f>IF(N14=1,"EXCEDENTAIRE",IF(N14=2,"EQUILIBRE",IF(N14=3,"DEFICITAIRE","""")))</f>
        <v>EXCEDENTAIRE</v>
      </c>
      <c r="G14" s="78"/>
      <c r="H14" s="78"/>
      <c r="I14" s="78"/>
      <c r="J14" s="78"/>
      <c r="K14" s="79"/>
      <c r="L14" s="28">
        <v>2</v>
      </c>
      <c r="M14" s="44">
        <f>IF(N14=1,S14*L14,IF(N14=2,T14*L14,IF(N14=3,U14*L14,"")))</f>
        <v>2</v>
      </c>
      <c r="N14" s="30">
        <v>1</v>
      </c>
      <c r="R14" s="31" t="s">
        <v>46</v>
      </c>
      <c r="S14" s="70">
        <v>1</v>
      </c>
      <c r="T14" s="70">
        <v>2</v>
      </c>
      <c r="U14" s="70">
        <v>3</v>
      </c>
      <c r="V14" s="70"/>
      <c r="W14" s="71"/>
    </row>
    <row r="15" spans="1:23" s="30" customFormat="1" ht="33.75" customHeight="1" thickTop="1" thickBot="1">
      <c r="A15" s="20"/>
      <c r="B15" s="80"/>
      <c r="C15" s="80"/>
      <c r="D15" s="76" t="s">
        <v>50</v>
      </c>
      <c r="E15" s="77"/>
      <c r="F15" s="81">
        <v>0.3</v>
      </c>
      <c r="G15" s="82"/>
      <c r="H15" s="82"/>
      <c r="I15" s="82"/>
      <c r="J15" s="82"/>
      <c r="K15" s="83"/>
      <c r="L15" s="28">
        <v>4</v>
      </c>
      <c r="M15" s="44">
        <f>IF(N15=1,S15*L15,IF(N15=2,T15*L15,IF(N15=3,V15*L15,IF(N15=4,W15*L15,""))))</f>
        <v>-4</v>
      </c>
      <c r="N15" s="30">
        <v>2</v>
      </c>
      <c r="R15" s="31" t="s">
        <v>46</v>
      </c>
      <c r="S15" s="70">
        <v>-2</v>
      </c>
      <c r="T15" s="70">
        <v>-1</v>
      </c>
      <c r="U15"/>
      <c r="V15" s="70">
        <v>1</v>
      </c>
      <c r="W15" s="71">
        <v>2</v>
      </c>
    </row>
    <row r="16" spans="1:23" s="30" customFormat="1" ht="33.75" customHeight="1" thickTop="1" thickBot="1">
      <c r="A16" s="20"/>
      <c r="B16" s="80"/>
      <c r="C16" s="80"/>
      <c r="D16" s="76" t="s">
        <v>51</v>
      </c>
      <c r="E16" s="77"/>
      <c r="F16" s="81">
        <v>0.49</v>
      </c>
      <c r="G16" s="82"/>
      <c r="H16" s="82"/>
      <c r="I16" s="82"/>
      <c r="J16" s="82"/>
      <c r="K16" s="83"/>
      <c r="L16" s="28">
        <v>2</v>
      </c>
      <c r="M16" s="44">
        <f>IF(N16=1,S16*L16,IF(N16=2,T16*L16,IF(N16=3,V16*L16,IF(N16=4,W16*L16,""))))</f>
        <v>6</v>
      </c>
      <c r="N16" s="30">
        <v>3</v>
      </c>
      <c r="R16" s="31" t="s">
        <v>46</v>
      </c>
      <c r="S16" s="70">
        <v>-2</v>
      </c>
      <c r="T16" s="70">
        <v>1</v>
      </c>
      <c r="U16" s="70"/>
      <c r="V16" s="70">
        <v>3</v>
      </c>
      <c r="W16" s="71">
        <v>4</v>
      </c>
    </row>
    <row r="17" spans="1:23" s="30" customFormat="1" ht="33.75" customHeight="1" thickTop="1" thickBot="1">
      <c r="A17" s="20"/>
      <c r="B17" s="84"/>
      <c r="C17" s="84"/>
      <c r="D17" s="76" t="s">
        <v>52</v>
      </c>
      <c r="E17" s="77"/>
      <c r="F17" s="37" t="str">
        <f>IF(N17=1,"OUI",IF(N17=2,"NON",""))</f>
        <v>NON</v>
      </c>
      <c r="G17" s="85"/>
      <c r="H17" s="85"/>
      <c r="I17" s="85"/>
      <c r="J17" s="85"/>
      <c r="K17" s="86"/>
      <c r="L17" s="28">
        <v>1</v>
      </c>
      <c r="M17" s="44">
        <f>IF(N17=1,T17*L17,IF(N17=2,U17*L17,""))</f>
        <v>2</v>
      </c>
      <c r="N17" s="30">
        <v>2</v>
      </c>
      <c r="R17" s="31" t="s">
        <v>46</v>
      </c>
      <c r="S17"/>
      <c r="T17" s="70">
        <v>-2</v>
      </c>
      <c r="U17" s="70">
        <v>2</v>
      </c>
      <c r="V17"/>
      <c r="W17"/>
    </row>
    <row r="18" spans="1:23" s="30" customFormat="1" ht="30" customHeight="1" thickTop="1" thickBot="1">
      <c r="A18" s="87" t="s">
        <v>53</v>
      </c>
      <c r="B18" s="88" t="s">
        <v>54</v>
      </c>
      <c r="C18" s="89" t="s">
        <v>55</v>
      </c>
      <c r="D18" s="90" t="s">
        <v>56</v>
      </c>
      <c r="E18" s="91"/>
      <c r="F18" s="92"/>
      <c r="G18" s="93"/>
      <c r="H18" s="93"/>
      <c r="I18" s="93"/>
      <c r="J18" s="93"/>
      <c r="K18" s="94"/>
      <c r="L18" s="95"/>
      <c r="M18" s="96"/>
      <c r="S18"/>
      <c r="T18"/>
      <c r="U18"/>
      <c r="V18"/>
      <c r="W18"/>
    </row>
    <row r="19" spans="1:23" s="30" customFormat="1" ht="32.25" customHeight="1" thickTop="1" thickBot="1">
      <c r="A19" s="87"/>
      <c r="B19" s="97"/>
      <c r="C19" s="98"/>
      <c r="D19" s="99" t="s">
        <v>57</v>
      </c>
      <c r="E19" s="100"/>
      <c r="F19" s="101">
        <v>2</v>
      </c>
      <c r="G19" s="102"/>
      <c r="H19" s="102"/>
      <c r="I19" s="102"/>
      <c r="J19" s="102"/>
      <c r="K19" s="103"/>
      <c r="L19" s="104">
        <v>3</v>
      </c>
      <c r="M19" s="105">
        <f t="shared" ref="M19:M24" si="1">IF(N19=1,S19*L19,IF(N19=2,T19*L19,IF(N19=3,U19*L19,IF(N19=4,V19*L19,IF(N19=5,W19*L19,"")))))</f>
        <v>3</v>
      </c>
      <c r="N19" s="30">
        <v>1</v>
      </c>
      <c r="R19" s="31" t="s">
        <v>46</v>
      </c>
      <c r="S19" s="70">
        <v>1</v>
      </c>
      <c r="T19" s="70">
        <v>2</v>
      </c>
      <c r="U19" s="70">
        <v>3</v>
      </c>
      <c r="V19" s="70">
        <v>4</v>
      </c>
      <c r="W19" s="71">
        <v>5</v>
      </c>
    </row>
    <row r="20" spans="1:23" s="30" customFormat="1" ht="32.25" customHeight="1" thickTop="1" thickBot="1">
      <c r="A20" s="87"/>
      <c r="B20" s="97"/>
      <c r="C20" s="98"/>
      <c r="D20" s="99" t="s">
        <v>58</v>
      </c>
      <c r="E20" s="100"/>
      <c r="F20" s="101">
        <v>5</v>
      </c>
      <c r="G20" s="102"/>
      <c r="H20" s="102"/>
      <c r="I20" s="102"/>
      <c r="J20" s="102"/>
      <c r="K20" s="103"/>
      <c r="L20" s="104">
        <v>5</v>
      </c>
      <c r="M20" s="105">
        <f t="shared" si="1"/>
        <v>5</v>
      </c>
      <c r="N20" s="30">
        <v>1</v>
      </c>
      <c r="R20" s="31" t="s">
        <v>46</v>
      </c>
      <c r="S20" s="70">
        <v>1</v>
      </c>
      <c r="T20" s="70">
        <v>2</v>
      </c>
      <c r="U20" s="70">
        <v>3</v>
      </c>
      <c r="V20" s="70">
        <v>4</v>
      </c>
      <c r="W20" s="71">
        <v>5</v>
      </c>
    </row>
    <row r="21" spans="1:23" s="30" customFormat="1" ht="32.25" customHeight="1" thickTop="1" thickBot="1">
      <c r="A21" s="87"/>
      <c r="B21" s="97"/>
      <c r="C21" s="98"/>
      <c r="D21" s="99" t="s">
        <v>59</v>
      </c>
      <c r="E21" s="100"/>
      <c r="F21" s="101">
        <v>9</v>
      </c>
      <c r="G21" s="102"/>
      <c r="H21" s="102"/>
      <c r="I21" s="102"/>
      <c r="J21" s="102"/>
      <c r="K21" s="103"/>
      <c r="L21" s="104">
        <v>2</v>
      </c>
      <c r="M21" s="105">
        <f t="shared" si="1"/>
        <v>2</v>
      </c>
      <c r="N21" s="30">
        <v>1</v>
      </c>
      <c r="R21" s="31" t="s">
        <v>46</v>
      </c>
      <c r="S21" s="70">
        <v>1</v>
      </c>
      <c r="T21" s="70">
        <v>2</v>
      </c>
      <c r="U21" s="70">
        <v>3</v>
      </c>
      <c r="V21" s="70">
        <v>4</v>
      </c>
      <c r="W21" s="71">
        <v>5</v>
      </c>
    </row>
    <row r="22" spans="1:23" s="30" customFormat="1" ht="32.25" customHeight="1" thickTop="1" thickBot="1">
      <c r="A22" s="87"/>
      <c r="B22" s="97"/>
      <c r="C22" s="98"/>
      <c r="D22" s="106" t="s">
        <v>60</v>
      </c>
      <c r="E22" s="107"/>
      <c r="F22" s="108">
        <v>5</v>
      </c>
      <c r="G22" s="109"/>
      <c r="H22" s="109"/>
      <c r="I22" s="109"/>
      <c r="J22" s="109"/>
      <c r="K22" s="110"/>
      <c r="L22" s="111">
        <v>3</v>
      </c>
      <c r="M22" s="105">
        <f t="shared" si="1"/>
        <v>3</v>
      </c>
      <c r="N22" s="30">
        <v>1</v>
      </c>
      <c r="R22" s="31" t="s">
        <v>46</v>
      </c>
      <c r="S22" s="70">
        <v>1</v>
      </c>
      <c r="T22" s="70">
        <v>2</v>
      </c>
      <c r="U22" s="70">
        <v>3</v>
      </c>
      <c r="V22" s="70">
        <v>4</v>
      </c>
      <c r="W22" s="71">
        <v>5</v>
      </c>
    </row>
    <row r="23" spans="1:23" s="30" customFormat="1" ht="30" customHeight="1" thickTop="1" thickBot="1">
      <c r="A23" s="87"/>
      <c r="B23" s="97"/>
      <c r="C23" s="89" t="s">
        <v>61</v>
      </c>
      <c r="D23" s="112" t="s">
        <v>62</v>
      </c>
      <c r="E23" s="113"/>
      <c r="F23" s="101">
        <v>5</v>
      </c>
      <c r="G23" s="114"/>
      <c r="H23" s="114"/>
      <c r="I23" s="114"/>
      <c r="J23" s="114"/>
      <c r="K23" s="115"/>
      <c r="L23" s="116">
        <v>3</v>
      </c>
      <c r="M23" s="116">
        <f t="shared" si="1"/>
        <v>6</v>
      </c>
      <c r="N23" s="30">
        <v>2</v>
      </c>
      <c r="R23" s="31" t="s">
        <v>46</v>
      </c>
      <c r="S23" s="70">
        <v>1</v>
      </c>
      <c r="T23" s="70">
        <v>2</v>
      </c>
      <c r="U23" s="70">
        <v>3</v>
      </c>
      <c r="V23" s="70">
        <v>4</v>
      </c>
      <c r="W23" s="71">
        <v>5</v>
      </c>
    </row>
    <row r="24" spans="1:23" s="30" customFormat="1" ht="30" customHeight="1" thickTop="1" thickBot="1">
      <c r="A24" s="87"/>
      <c r="B24" s="97"/>
      <c r="C24" s="98"/>
      <c r="D24" s="99" t="s">
        <v>63</v>
      </c>
      <c r="E24" s="100"/>
      <c r="F24" s="101">
        <v>3</v>
      </c>
      <c r="G24" s="102"/>
      <c r="H24" s="102"/>
      <c r="I24" s="102"/>
      <c r="J24" s="102"/>
      <c r="K24" s="103"/>
      <c r="L24" s="104">
        <v>2</v>
      </c>
      <c r="M24" s="105">
        <f t="shared" si="1"/>
        <v>2</v>
      </c>
      <c r="N24" s="30">
        <v>1</v>
      </c>
      <c r="R24" s="31" t="s">
        <v>46</v>
      </c>
      <c r="S24" s="70">
        <v>1</v>
      </c>
      <c r="T24" s="70">
        <v>2</v>
      </c>
      <c r="U24" s="70">
        <v>3</v>
      </c>
      <c r="V24" s="70">
        <v>4</v>
      </c>
      <c r="W24" s="71">
        <v>5</v>
      </c>
    </row>
    <row r="25" spans="1:23" s="30" customFormat="1" ht="30" customHeight="1" thickTop="1" thickBot="1">
      <c r="A25" s="87"/>
      <c r="B25" s="97"/>
      <c r="C25" s="98"/>
      <c r="D25" s="99" t="s">
        <v>64</v>
      </c>
      <c r="E25" s="100"/>
      <c r="F25" s="101">
        <v>0</v>
      </c>
      <c r="G25" s="102"/>
      <c r="H25" s="102"/>
      <c r="I25" s="102"/>
      <c r="J25" s="102"/>
      <c r="K25" s="103"/>
      <c r="L25" s="104">
        <v>3</v>
      </c>
      <c r="M25" s="105">
        <f>IF(N25=1,S25*L25,IF(N25=2,T25*L25,IF(N25=3,U25*L25,IF(N25=4,V25*L25,""))))</f>
        <v>0</v>
      </c>
      <c r="N25" s="30">
        <v>1</v>
      </c>
      <c r="R25" s="31" t="s">
        <v>46</v>
      </c>
      <c r="S25" s="70">
        <v>0</v>
      </c>
      <c r="T25" s="70">
        <v>2</v>
      </c>
      <c r="U25" s="70">
        <v>3</v>
      </c>
      <c r="V25" s="70">
        <v>4</v>
      </c>
      <c r="W25" s="71"/>
    </row>
    <row r="26" spans="1:23" s="30" customFormat="1" ht="30" customHeight="1" thickTop="1" thickBot="1">
      <c r="A26" s="87"/>
      <c r="B26" s="97"/>
      <c r="C26" s="117"/>
      <c r="D26" s="118" t="s">
        <v>65</v>
      </c>
      <c r="E26" s="119"/>
      <c r="F26" s="101">
        <v>0</v>
      </c>
      <c r="G26" s="120"/>
      <c r="H26" s="120"/>
      <c r="I26" s="120"/>
      <c r="J26" s="120"/>
      <c r="K26" s="121"/>
      <c r="L26" s="122">
        <v>5</v>
      </c>
      <c r="M26" s="105">
        <f>IF(N26=1,S26*L26,IF(N26=2,T26*L26,IF(N26=3,U26*L26,IF(N26=4,V26*L26,""))))</f>
        <v>0</v>
      </c>
      <c r="N26" s="30">
        <v>1</v>
      </c>
      <c r="R26" s="31" t="s">
        <v>46</v>
      </c>
      <c r="S26" s="70">
        <v>0</v>
      </c>
      <c r="T26" s="70">
        <v>2</v>
      </c>
      <c r="U26" s="70">
        <v>3</v>
      </c>
      <c r="V26" s="70">
        <v>4</v>
      </c>
      <c r="W26" s="71"/>
    </row>
    <row r="27" spans="1:23" s="30" customFormat="1" ht="33.75" customHeight="1" thickTop="1" thickBot="1">
      <c r="A27" s="87"/>
      <c r="B27" s="97" t="s">
        <v>66</v>
      </c>
      <c r="C27" s="123" t="s">
        <v>67</v>
      </c>
      <c r="D27" s="123" t="s">
        <v>68</v>
      </c>
      <c r="E27" s="124"/>
      <c r="F27" s="125">
        <v>2</v>
      </c>
      <c r="G27" s="126"/>
      <c r="H27" s="126"/>
      <c r="I27" s="126"/>
      <c r="J27" s="126"/>
      <c r="K27" s="127"/>
      <c r="L27" s="128">
        <v>2</v>
      </c>
      <c r="M27" s="105">
        <f>IF(N27=1,S27*L27,IF(N27=2,U27*L27,IF(N27=3,W27*L27,"")))</f>
        <v>2</v>
      </c>
      <c r="N27" s="30">
        <v>1</v>
      </c>
      <c r="R27" s="31" t="s">
        <v>46</v>
      </c>
      <c r="S27" s="70">
        <v>1</v>
      </c>
      <c r="T27"/>
      <c r="U27" s="70">
        <v>3</v>
      </c>
      <c r="V27"/>
      <c r="W27" s="71">
        <v>5</v>
      </c>
    </row>
    <row r="28" spans="1:23" s="30" customFormat="1" ht="33.75" customHeight="1" thickTop="1" thickBot="1">
      <c r="A28" s="87"/>
      <c r="B28" s="97"/>
      <c r="C28" s="97"/>
      <c r="D28" s="97" t="s">
        <v>69</v>
      </c>
      <c r="E28" s="129"/>
      <c r="F28" s="125">
        <v>1</v>
      </c>
      <c r="G28" s="130"/>
      <c r="H28" s="130"/>
      <c r="I28" s="130"/>
      <c r="J28" s="130"/>
      <c r="K28" s="131"/>
      <c r="L28" s="132">
        <v>2</v>
      </c>
      <c r="M28" s="105">
        <f>IF(N28=1,S28*L28,IF(N28=2,U28*L28,IF(N28=3,W28*L28,"")))</f>
        <v>2</v>
      </c>
      <c r="N28" s="30">
        <v>1</v>
      </c>
      <c r="R28" s="31" t="s">
        <v>46</v>
      </c>
      <c r="S28" s="70">
        <v>1</v>
      </c>
      <c r="T28"/>
      <c r="U28" s="70">
        <v>3</v>
      </c>
      <c r="V28"/>
      <c r="W28" s="71">
        <v>5</v>
      </c>
    </row>
    <row r="29" spans="1:23" s="30" customFormat="1" ht="33.75" customHeight="1" thickTop="1" thickBot="1">
      <c r="A29" s="87"/>
      <c r="B29" s="97"/>
      <c r="C29" s="97"/>
      <c r="D29" s="97" t="s">
        <v>70</v>
      </c>
      <c r="E29" s="129"/>
      <c r="F29" s="125">
        <v>0</v>
      </c>
      <c r="G29" s="130"/>
      <c r="H29" s="130"/>
      <c r="I29" s="130"/>
      <c r="J29" s="130"/>
      <c r="K29" s="131"/>
      <c r="L29" s="132">
        <v>1</v>
      </c>
      <c r="M29" s="105">
        <f>IF(N29=1,S29*L29,IF(N29=2,U29*L29,IF(N29=3,W29*L29,"")))</f>
        <v>1</v>
      </c>
      <c r="N29" s="30">
        <v>1</v>
      </c>
      <c r="R29" s="31" t="s">
        <v>46</v>
      </c>
      <c r="S29" s="70">
        <v>1</v>
      </c>
      <c r="T29"/>
      <c r="U29" s="70">
        <v>3</v>
      </c>
      <c r="V29"/>
      <c r="W29" s="71">
        <v>5</v>
      </c>
    </row>
    <row r="30" spans="1:23" s="30" customFormat="1" ht="33.75" customHeight="1" thickTop="1" thickBot="1">
      <c r="A30" s="87"/>
      <c r="B30" s="97"/>
      <c r="C30" s="97"/>
      <c r="D30" s="133" t="s">
        <v>71</v>
      </c>
      <c r="E30" s="134"/>
      <c r="F30" s="125">
        <v>0</v>
      </c>
      <c r="G30" s="135"/>
      <c r="H30" s="135"/>
      <c r="I30" s="135"/>
      <c r="J30" s="135"/>
      <c r="K30" s="136"/>
      <c r="L30" s="132">
        <v>2</v>
      </c>
      <c r="M30" s="105">
        <f>IF(N30=1,S30*L30,IF(N30=2,T30*L30,IF(N30=3,U30*L30,"")))</f>
        <v>0</v>
      </c>
      <c r="N30" s="30">
        <v>1</v>
      </c>
      <c r="R30" s="31" t="s">
        <v>46</v>
      </c>
      <c r="S30" s="137">
        <v>0</v>
      </c>
      <c r="T30" s="70">
        <v>2</v>
      </c>
      <c r="U30" s="70">
        <v>3</v>
      </c>
      <c r="V30" s="70"/>
      <c r="W30"/>
    </row>
    <row r="31" spans="1:23" s="30" customFormat="1" ht="30" customHeight="1" thickTop="1" thickBot="1">
      <c r="A31" s="87"/>
      <c r="B31" s="97" t="s">
        <v>72</v>
      </c>
      <c r="C31" s="99" t="s">
        <v>73</v>
      </c>
      <c r="D31" s="90" t="s">
        <v>74</v>
      </c>
      <c r="E31" s="91"/>
      <c r="F31" s="92"/>
      <c r="G31" s="138"/>
      <c r="H31" s="138"/>
      <c r="I31" s="138"/>
      <c r="J31" s="138"/>
      <c r="K31" s="139"/>
      <c r="L31" s="95"/>
      <c r="M31" s="140"/>
      <c r="S31" s="141" t="s">
        <v>75</v>
      </c>
      <c r="T31" s="141" t="s">
        <v>76</v>
      </c>
      <c r="U31" s="141" t="s">
        <v>77</v>
      </c>
      <c r="V31" s="141" t="s">
        <v>78</v>
      </c>
      <c r="W31" s="141" t="s">
        <v>79</v>
      </c>
    </row>
    <row r="32" spans="1:23" s="30" customFormat="1" ht="30" customHeight="1" thickTop="1" thickBot="1">
      <c r="A32" s="87"/>
      <c r="B32" s="97"/>
      <c r="C32" s="99"/>
      <c r="D32" s="112" t="s">
        <v>80</v>
      </c>
      <c r="E32" s="113"/>
      <c r="F32" s="142">
        <v>0</v>
      </c>
      <c r="G32" s="143"/>
      <c r="H32" s="143"/>
      <c r="I32" s="143"/>
      <c r="J32" s="143"/>
      <c r="K32" s="144"/>
      <c r="L32" s="104">
        <v>3</v>
      </c>
      <c r="M32" s="105">
        <f>IF(N32=1,S32*L32,IF(N32=2,T32*L32,IF(N32=3,U32*L32,IF(N32=4,V32*L32,0))))</f>
        <v>0</v>
      </c>
      <c r="N32" s="30">
        <v>5</v>
      </c>
      <c r="R32" s="31" t="s">
        <v>46</v>
      </c>
      <c r="S32" s="70">
        <v>1</v>
      </c>
      <c r="T32" s="70">
        <v>2</v>
      </c>
      <c r="U32" s="70">
        <v>3</v>
      </c>
      <c r="V32" s="70">
        <v>4</v>
      </c>
      <c r="W32"/>
    </row>
    <row r="33" spans="1:29" s="30" customFormat="1" ht="30" customHeight="1" thickTop="1" thickBot="1">
      <c r="A33" s="87"/>
      <c r="B33" s="97"/>
      <c r="C33" s="99"/>
      <c r="D33" s="99" t="s">
        <v>81</v>
      </c>
      <c r="E33" s="100"/>
      <c r="F33" s="101">
        <v>0</v>
      </c>
      <c r="G33" s="145"/>
      <c r="H33" s="145"/>
      <c r="I33" s="145"/>
      <c r="J33" s="145"/>
      <c r="K33" s="146"/>
      <c r="L33" s="104">
        <v>4</v>
      </c>
      <c r="M33" s="105">
        <f>IF(N33=1,S33*L33,IF(N33=2,T33*L33,IF(N33=3,U33*L33,IF(N33=4,V33*L33,0))))</f>
        <v>0</v>
      </c>
      <c r="N33" s="30">
        <v>5</v>
      </c>
      <c r="R33" s="31" t="s">
        <v>46</v>
      </c>
      <c r="S33" s="70">
        <v>1</v>
      </c>
      <c r="T33" s="70">
        <v>2</v>
      </c>
      <c r="U33" s="70">
        <v>3</v>
      </c>
      <c r="V33" s="70">
        <v>4</v>
      </c>
      <c r="W33"/>
    </row>
    <row r="34" spans="1:29" s="30" customFormat="1" ht="30" customHeight="1" thickTop="1" thickBot="1">
      <c r="A34" s="87"/>
      <c r="B34" s="97"/>
      <c r="C34" s="99"/>
      <c r="D34" s="99" t="s">
        <v>82</v>
      </c>
      <c r="E34" s="100"/>
      <c r="F34" s="101">
        <v>0</v>
      </c>
      <c r="G34" s="145"/>
      <c r="H34" s="145"/>
      <c r="I34" s="145"/>
      <c r="J34" s="145"/>
      <c r="K34" s="146"/>
      <c r="L34" s="104">
        <v>5</v>
      </c>
      <c r="M34" s="105">
        <f>IF(N34=1,T34*L34,IF(N34=2,U34*L34,IF(N34=3,0,"")))</f>
        <v>0</v>
      </c>
      <c r="N34" s="30">
        <v>3</v>
      </c>
      <c r="R34" s="31" t="s">
        <v>46</v>
      </c>
      <c r="S34" s="137">
        <v>0</v>
      </c>
      <c r="T34" s="70">
        <v>2</v>
      </c>
      <c r="U34" s="70">
        <v>3</v>
      </c>
      <c r="V34" s="70"/>
      <c r="W34"/>
    </row>
    <row r="35" spans="1:29" s="30" customFormat="1" ht="30" customHeight="1" thickTop="1" thickBot="1">
      <c r="A35" s="87"/>
      <c r="B35" s="97"/>
      <c r="C35" s="99"/>
      <c r="D35" s="99" t="s">
        <v>83</v>
      </c>
      <c r="E35" s="100"/>
      <c r="F35" s="101">
        <v>0</v>
      </c>
      <c r="G35" s="145"/>
      <c r="H35" s="145"/>
      <c r="I35" s="145"/>
      <c r="J35" s="145"/>
      <c r="K35" s="146"/>
      <c r="L35" s="104">
        <v>5</v>
      </c>
      <c r="M35" s="105">
        <f>IF(N35=1,T35*L35,IF(N35=2,U35*L35,IF(N35=3,0,"")))</f>
        <v>0</v>
      </c>
      <c r="N35" s="30">
        <v>3</v>
      </c>
      <c r="R35" s="31" t="s">
        <v>46</v>
      </c>
      <c r="S35" s="137">
        <v>0</v>
      </c>
      <c r="T35" s="70">
        <v>2</v>
      </c>
      <c r="U35" s="70">
        <v>3</v>
      </c>
      <c r="V35" s="70"/>
      <c r="W35"/>
    </row>
    <row r="36" spans="1:29" s="30" customFormat="1" ht="30" customHeight="1" thickTop="1" thickBot="1">
      <c r="A36" s="87"/>
      <c r="B36" s="147"/>
      <c r="C36" s="118"/>
      <c r="D36" s="118" t="s">
        <v>84</v>
      </c>
      <c r="E36" s="119"/>
      <c r="F36" s="148">
        <v>0</v>
      </c>
      <c r="G36" s="149"/>
      <c r="H36" s="149"/>
      <c r="I36" s="149"/>
      <c r="J36" s="149"/>
      <c r="K36" s="150"/>
      <c r="L36" s="104">
        <v>5</v>
      </c>
      <c r="M36" s="105">
        <f>IF(N36=1,T36*L36,IF(N36=2,U36*L36,IF(N36=3,0,"")))</f>
        <v>0</v>
      </c>
      <c r="N36" s="30">
        <v>3</v>
      </c>
      <c r="R36" s="31" t="s">
        <v>46</v>
      </c>
      <c r="S36" s="137">
        <v>0</v>
      </c>
      <c r="T36"/>
      <c r="U36"/>
      <c r="V36" s="151">
        <v>4</v>
      </c>
      <c r="W36" s="70">
        <v>5</v>
      </c>
    </row>
    <row r="37" spans="1:29" s="30" customFormat="1" ht="42.75" customHeight="1" thickTop="1" thickBot="1">
      <c r="A37" s="152" t="s">
        <v>85</v>
      </c>
      <c r="B37" s="153" t="s">
        <v>86</v>
      </c>
      <c r="C37" s="154" t="s">
        <v>87</v>
      </c>
      <c r="D37" s="155" t="s">
        <v>88</v>
      </c>
      <c r="E37" s="156"/>
      <c r="F37" s="157" t="s">
        <v>89</v>
      </c>
      <c r="G37" s="158"/>
      <c r="H37" s="158"/>
      <c r="I37" s="158"/>
      <c r="J37" s="158"/>
      <c r="K37" s="159"/>
      <c r="L37" s="160">
        <v>5</v>
      </c>
      <c r="M37" s="161">
        <f>IF(N37=1,S37*L37,IF(N37=2,U37*L37,IF(N37=3,W37*L37,"")))</f>
        <v>15</v>
      </c>
      <c r="N37" s="30">
        <v>2</v>
      </c>
      <c r="R37" s="31" t="s">
        <v>46</v>
      </c>
      <c r="S37" s="70">
        <v>1</v>
      </c>
      <c r="T37"/>
      <c r="U37" s="70">
        <v>3</v>
      </c>
      <c r="V37"/>
      <c r="W37" s="71">
        <v>5</v>
      </c>
    </row>
    <row r="38" spans="1:29" s="30" customFormat="1" ht="30" customHeight="1" thickTop="1" thickBot="1">
      <c r="A38" s="152"/>
      <c r="B38" s="162"/>
      <c r="C38" s="163" t="s">
        <v>90</v>
      </c>
      <c r="D38" s="164" t="s">
        <v>91</v>
      </c>
      <c r="E38" s="165"/>
      <c r="F38" s="125" t="s">
        <v>92</v>
      </c>
      <c r="G38" s="166"/>
      <c r="H38" s="166"/>
      <c r="I38" s="166"/>
      <c r="J38" s="166"/>
      <c r="K38" s="167"/>
      <c r="L38" s="160">
        <v>3</v>
      </c>
      <c r="M38" s="161">
        <f t="shared" ref="M38:M41" si="2">IF(N38=1,T38*L38,IF(N38=2,U38*L38,""))</f>
        <v>0</v>
      </c>
      <c r="N38" s="30">
        <v>1</v>
      </c>
      <c r="R38" s="31" t="s">
        <v>46</v>
      </c>
      <c r="S38"/>
      <c r="T38" s="70">
        <v>0</v>
      </c>
      <c r="U38" s="70">
        <v>3</v>
      </c>
      <c r="V38"/>
      <c r="W38"/>
    </row>
    <row r="39" spans="1:29" s="30" customFormat="1" ht="30" customHeight="1" thickTop="1" thickBot="1">
      <c r="A39" s="152"/>
      <c r="B39" s="162"/>
      <c r="C39" s="168"/>
      <c r="D39" s="164" t="s">
        <v>93</v>
      </c>
      <c r="E39" s="165"/>
      <c r="F39" s="125" t="s">
        <v>92</v>
      </c>
      <c r="G39" s="166"/>
      <c r="H39" s="166"/>
      <c r="I39" s="166"/>
      <c r="J39" s="166"/>
      <c r="K39" s="167"/>
      <c r="L39" s="160">
        <v>3</v>
      </c>
      <c r="M39" s="161">
        <f t="shared" si="2"/>
        <v>0</v>
      </c>
      <c r="N39" s="30">
        <v>1</v>
      </c>
      <c r="R39" s="31" t="s">
        <v>46</v>
      </c>
      <c r="S39"/>
      <c r="T39" s="70">
        <v>0</v>
      </c>
      <c r="U39" s="70">
        <v>3</v>
      </c>
      <c r="V39"/>
      <c r="W39"/>
    </row>
    <row r="40" spans="1:29" s="30" customFormat="1" ht="30" customHeight="1" thickTop="1" thickBot="1">
      <c r="A40" s="152"/>
      <c r="B40" s="162"/>
      <c r="C40" s="168"/>
      <c r="D40" s="164" t="s">
        <v>94</v>
      </c>
      <c r="E40" s="165"/>
      <c r="F40" s="125" t="s">
        <v>92</v>
      </c>
      <c r="G40" s="166"/>
      <c r="H40" s="166"/>
      <c r="I40" s="166"/>
      <c r="J40" s="166"/>
      <c r="K40" s="167"/>
      <c r="L40" s="160">
        <v>3</v>
      </c>
      <c r="M40" s="161">
        <f t="shared" si="2"/>
        <v>0</v>
      </c>
      <c r="N40" s="30">
        <v>1</v>
      </c>
      <c r="R40" s="31" t="s">
        <v>46</v>
      </c>
      <c r="S40"/>
      <c r="T40" s="70">
        <v>0</v>
      </c>
      <c r="U40" s="70">
        <v>3</v>
      </c>
      <c r="V40"/>
      <c r="W40"/>
    </row>
    <row r="41" spans="1:29" s="30" customFormat="1" ht="30" customHeight="1" thickTop="1" thickBot="1">
      <c r="A41" s="152"/>
      <c r="B41" s="162"/>
      <c r="C41" s="169"/>
      <c r="D41" s="164" t="s">
        <v>95</v>
      </c>
      <c r="E41" s="165"/>
      <c r="F41" s="125" t="s">
        <v>92</v>
      </c>
      <c r="G41" s="166"/>
      <c r="H41" s="166"/>
      <c r="I41" s="166"/>
      <c r="J41" s="166"/>
      <c r="K41" s="167"/>
      <c r="L41" s="160">
        <v>3</v>
      </c>
      <c r="M41" s="161">
        <f t="shared" si="2"/>
        <v>0</v>
      </c>
      <c r="N41" s="30">
        <v>1</v>
      </c>
      <c r="R41" s="31" t="s">
        <v>46</v>
      </c>
      <c r="S41"/>
      <c r="T41" s="70">
        <v>0</v>
      </c>
      <c r="U41" s="70">
        <v>3</v>
      </c>
      <c r="V41"/>
      <c r="W41"/>
    </row>
    <row r="42" spans="1:29" ht="21" customHeight="1" thickTop="1" thickBot="1">
      <c r="C42" s="170" t="s">
        <v>96</v>
      </c>
      <c r="D42" s="170"/>
      <c r="E42" s="170"/>
      <c r="F42" s="171"/>
      <c r="G42" s="170"/>
      <c r="H42" s="170"/>
      <c r="I42" s="170"/>
      <c r="J42" s="170"/>
      <c r="K42" s="170"/>
      <c r="L42" s="170"/>
      <c r="M42" s="172">
        <f>SUM(M5:M41)</f>
        <v>73</v>
      </c>
      <c r="X42" s="30"/>
      <c r="Y42" s="30"/>
      <c r="Z42" s="30"/>
      <c r="AA42" s="30"/>
      <c r="AB42" s="30"/>
      <c r="AC42" s="30"/>
    </row>
    <row r="43" spans="1:29" ht="18" customHeight="1" thickBot="1">
      <c r="H43" s="173"/>
      <c r="I43" s="173"/>
      <c r="J43" s="173"/>
      <c r="K43" s="173"/>
      <c r="R43" s="174" t="s">
        <v>97</v>
      </c>
      <c r="S43" s="175" t="s">
        <v>98</v>
      </c>
      <c r="T43" s="175" t="s">
        <v>99</v>
      </c>
      <c r="U43" s="175" t="s">
        <v>100</v>
      </c>
      <c r="V43" s="175" t="s">
        <v>101</v>
      </c>
      <c r="X43" s="30"/>
      <c r="Y43" s="30"/>
      <c r="Z43" s="30"/>
      <c r="AA43" s="30"/>
      <c r="AB43" s="30"/>
      <c r="AC43" s="30"/>
    </row>
    <row r="44" spans="1:29" ht="25.5" customHeight="1" thickBot="1">
      <c r="E44" s="176" t="s">
        <v>97</v>
      </c>
      <c r="F44" s="177"/>
      <c r="G44" s="178" t="str">
        <f>IF(M42&gt;=150,S44,IF(AND(M42&lt;150,M42&gt;=100),T44,IF(AND(M42&lt;1000,M42&gt;=50),U44,V44)))</f>
        <v>60% à 40% de la demande de subvention  de fonctionnement</v>
      </c>
      <c r="H44" s="179"/>
      <c r="I44" s="179"/>
      <c r="J44" s="179"/>
      <c r="K44" s="179"/>
      <c r="L44" s="179"/>
      <c r="M44" s="180"/>
      <c r="R44" s="174"/>
      <c r="S44" s="181" t="s">
        <v>102</v>
      </c>
      <c r="T44" s="181" t="s">
        <v>103</v>
      </c>
      <c r="U44" s="181" t="s">
        <v>104</v>
      </c>
      <c r="V44" s="181" t="s">
        <v>105</v>
      </c>
      <c r="X44" s="30"/>
      <c r="Y44" s="30"/>
      <c r="Z44" s="30"/>
      <c r="AA44" s="30"/>
      <c r="AB44" s="30"/>
      <c r="AC44" s="30"/>
    </row>
    <row r="45" spans="1:29" ht="24" customHeight="1" thickBot="1">
      <c r="E45" s="182"/>
      <c r="F45" s="183" t="s">
        <v>106</v>
      </c>
      <c r="G45" s="183"/>
      <c r="H45" s="183"/>
      <c r="I45" s="183"/>
      <c r="J45" s="183"/>
      <c r="K45" s="184"/>
      <c r="L45" s="185" t="s">
        <v>107</v>
      </c>
      <c r="M45" s="186">
        <v>182200</v>
      </c>
      <c r="R45" s="174"/>
      <c r="S45" s="181"/>
      <c r="T45" s="181"/>
      <c r="U45" s="181"/>
      <c r="V45" s="181"/>
      <c r="X45" s="30"/>
      <c r="Y45" s="30"/>
      <c r="Z45" s="30"/>
      <c r="AA45" s="30"/>
      <c r="AB45" s="30"/>
      <c r="AC45" s="30"/>
    </row>
    <row r="46" spans="1:29" ht="24" customHeight="1" thickBot="1">
      <c r="E46" s="182"/>
      <c r="F46" s="183" t="s">
        <v>108</v>
      </c>
      <c r="G46" s="183"/>
      <c r="H46" s="183"/>
      <c r="I46" s="183"/>
      <c r="J46" s="183"/>
      <c r="K46" s="184"/>
      <c r="L46" s="187">
        <f>M46/M45</f>
        <v>0.27442371020856204</v>
      </c>
      <c r="M46" s="188">
        <v>50000</v>
      </c>
      <c r="R46" s="189"/>
      <c r="S46" s="190"/>
      <c r="T46" s="190"/>
      <c r="U46" s="190"/>
      <c r="V46" s="190"/>
      <c r="X46" s="30"/>
      <c r="Y46" s="30"/>
      <c r="Z46" s="30"/>
      <c r="AA46" s="30"/>
      <c r="AB46" s="30"/>
      <c r="AC46" s="30"/>
    </row>
    <row r="47" spans="1:29" ht="19.5" customHeight="1" thickBot="1">
      <c r="C47" s="191" t="s">
        <v>109</v>
      </c>
      <c r="E47" s="192"/>
      <c r="F47" s="193" t="s">
        <v>110</v>
      </c>
      <c r="G47" s="193"/>
      <c r="H47" s="193"/>
      <c r="I47" s="193"/>
      <c r="J47" s="194"/>
      <c r="K47" s="195" t="str">
        <f>IF($G$44=$S$44,"100%",IF($G$44=$T$44,"80%",IF($G$44=$U$44,"60%",IF($V$44&gt;50,"40%",0))))</f>
        <v>60%</v>
      </c>
      <c r="L47" s="187">
        <f>M47/M45</f>
        <v>0.27442371020856204</v>
      </c>
      <c r="M47" s="196">
        <f>IF($M$46&lt;=50000,50000,IF($K47="100%",IF($M$46&gt;=500000,400000,M46),IF($K47="80%",IF($M$46&gt;=500000,80/100*400000,80/100*M46),IF($K47="60%",IF(M46&gt;=500000,60/100*400000,60/100*M46),IF($K47="40%",IF(M46&gt;=500000,40/100*400000,40/100*M46))))))</f>
        <v>50000</v>
      </c>
      <c r="X47" s="30"/>
      <c r="Y47" s="30"/>
      <c r="Z47" s="30"/>
      <c r="AA47" s="30"/>
      <c r="AB47" s="30"/>
      <c r="AC47" s="30"/>
    </row>
    <row r="48" spans="1:29" ht="19.5" thickBot="1">
      <c r="C48" s="197" t="s">
        <v>111</v>
      </c>
      <c r="E48" s="198"/>
      <c r="F48" s="199"/>
      <c r="G48" s="199"/>
      <c r="H48" s="199"/>
      <c r="I48" s="199"/>
      <c r="J48" s="200"/>
      <c r="K48" s="195" t="str">
        <f>IF($G$44=$S$44,"80%",IF($G$44=$T$44,"60%",IF($G$44=$U$44,"40%",IF($V$44&gt;50,"mini",""))))</f>
        <v>40%</v>
      </c>
      <c r="L48" s="187">
        <f>M48/M45</f>
        <v>0.27442371020856204</v>
      </c>
      <c r="M48" s="196">
        <f>IF($M$46&lt;=50000,50000,IF($K48="80%",IF($M$46&gt;=500000,80/100*400000,80/100*M46),IF($K48="60%",IF($M$46&gt;=500000,60/100*400000,60/100*M46),IF($K48="40%",IF(M46&gt;=500000,40/100*400000,40/100*M46),IF($K48="mini",50000)))))</f>
        <v>50000</v>
      </c>
      <c r="X48" s="30"/>
      <c r="Y48" s="30"/>
      <c r="Z48" s="30"/>
      <c r="AA48" s="30"/>
      <c r="AB48" s="30"/>
      <c r="AC48" s="30"/>
    </row>
    <row r="49" spans="12:29">
      <c r="X49" s="30"/>
      <c r="Y49" s="30"/>
      <c r="Z49" s="30"/>
      <c r="AA49" s="30"/>
      <c r="AB49" s="30"/>
      <c r="AC49" s="30"/>
    </row>
    <row r="53" spans="12:29" ht="15" customHeight="1"/>
    <row r="54" spans="12:29" ht="15" customHeight="1"/>
    <row r="55" spans="12:29" ht="15" customHeight="1"/>
    <row r="60" spans="12:29" ht="18.75">
      <c r="L60" s="201"/>
    </row>
    <row r="71" spans="8:11" ht="17.25">
      <c r="H71" s="202"/>
    </row>
    <row r="72" spans="8:11" ht="17.25">
      <c r="H72" s="202"/>
    </row>
    <row r="75" spans="8:11">
      <c r="H75" s="203"/>
      <c r="I75" s="203"/>
      <c r="J75" s="203"/>
      <c r="K75" s="203"/>
    </row>
  </sheetData>
  <mergeCells count="72">
    <mergeCell ref="T44:T45"/>
    <mergeCell ref="U44:U45"/>
    <mergeCell ref="V44:V45"/>
    <mergeCell ref="F45:K45"/>
    <mergeCell ref="F46:K46"/>
    <mergeCell ref="E47:E48"/>
    <mergeCell ref="F47:J48"/>
    <mergeCell ref="C42:L42"/>
    <mergeCell ref="H43:K43"/>
    <mergeCell ref="R43:R45"/>
    <mergeCell ref="E44:F44"/>
    <mergeCell ref="G44:M44"/>
    <mergeCell ref="S44:S45"/>
    <mergeCell ref="A37:A41"/>
    <mergeCell ref="B37:B41"/>
    <mergeCell ref="D37:E37"/>
    <mergeCell ref="C38:C41"/>
    <mergeCell ref="D38:E38"/>
    <mergeCell ref="D39:E39"/>
    <mergeCell ref="D40:E40"/>
    <mergeCell ref="D41:E41"/>
    <mergeCell ref="B31:B36"/>
    <mergeCell ref="C31:C36"/>
    <mergeCell ref="D31:E31"/>
    <mergeCell ref="D32:E32"/>
    <mergeCell ref="D33:E33"/>
    <mergeCell ref="D34:E34"/>
    <mergeCell ref="D35:E35"/>
    <mergeCell ref="D36:E36"/>
    <mergeCell ref="D24:E24"/>
    <mergeCell ref="D25:E25"/>
    <mergeCell ref="D26:E26"/>
    <mergeCell ref="B27:B30"/>
    <mergeCell ref="C27:C30"/>
    <mergeCell ref="D27:E27"/>
    <mergeCell ref="D28:E28"/>
    <mergeCell ref="D29:E29"/>
    <mergeCell ref="D30:E30"/>
    <mergeCell ref="A18:A36"/>
    <mergeCell ref="B18:B26"/>
    <mergeCell ref="C18:C22"/>
    <mergeCell ref="D18:E18"/>
    <mergeCell ref="D19:E19"/>
    <mergeCell ref="D20:E20"/>
    <mergeCell ref="D21:E21"/>
    <mergeCell ref="D22:E22"/>
    <mergeCell ref="C23:C26"/>
    <mergeCell ref="D23:E23"/>
    <mergeCell ref="L11:L12"/>
    <mergeCell ref="M11:M12"/>
    <mergeCell ref="B14:B17"/>
    <mergeCell ref="C14:C17"/>
    <mergeCell ref="D14:E14"/>
    <mergeCell ref="D15:E15"/>
    <mergeCell ref="D16:E16"/>
    <mergeCell ref="D17:E17"/>
    <mergeCell ref="D8:E8"/>
    <mergeCell ref="C9:C10"/>
    <mergeCell ref="D9:E9"/>
    <mergeCell ref="D10:E10"/>
    <mergeCell ref="C11:C13"/>
    <mergeCell ref="D11:D13"/>
    <mergeCell ref="C1:D1"/>
    <mergeCell ref="E1:M2"/>
    <mergeCell ref="C2:D2"/>
    <mergeCell ref="D4:E4"/>
    <mergeCell ref="G4:K4"/>
    <mergeCell ref="A5:A17"/>
    <mergeCell ref="C5:C8"/>
    <mergeCell ref="D5:E5"/>
    <mergeCell ref="B6:B13"/>
    <mergeCell ref="D6:E6"/>
  </mergeCells>
  <conditionalFormatting sqref="L46:L48">
    <cfRule type="expression" dxfId="8" priority="9">
      <formula>IF($M$46&gt;=15/100*$M$45,TRUE,FALSE)</formula>
    </cfRule>
  </conditionalFormatting>
  <conditionalFormatting sqref="L48">
    <cfRule type="expression" dxfId="7" priority="8">
      <formula>IF($L48&gt;=15/100,TRUE,FALSE)</formula>
    </cfRule>
  </conditionalFormatting>
  <conditionalFormatting sqref="L47:L48">
    <cfRule type="expression" dxfId="6" priority="7">
      <formula>IF($L$47&gt;=15/100,TRUE,FALSE)</formula>
    </cfRule>
  </conditionalFormatting>
  <conditionalFormatting sqref="L46:L48">
    <cfRule type="expression" dxfId="5" priority="6">
      <formula>IF($M$46&gt;=15/100*$M$45,TRUE,FALSE)</formula>
    </cfRule>
  </conditionalFormatting>
  <conditionalFormatting sqref="L48">
    <cfRule type="expression" dxfId="4" priority="5">
      <formula>IF($L48&gt;=15/100,TRUE,FALSE)</formula>
    </cfRule>
  </conditionalFormatting>
  <conditionalFormatting sqref="L47:L48">
    <cfRule type="expression" dxfId="3" priority="4">
      <formula>IF($L$47&gt;=15/100,TRUE,FALSE)</formula>
    </cfRule>
  </conditionalFormatting>
  <conditionalFormatting sqref="L46">
    <cfRule type="expression" dxfId="2" priority="3">
      <formula>IF($M$46&gt;=15/100*$M$45,TRUE,FALSE)</formula>
    </cfRule>
  </conditionalFormatting>
  <conditionalFormatting sqref="L48">
    <cfRule type="expression" dxfId="1" priority="2">
      <formula>IF($L48&gt;=15/100,TRUE,FALSE)</formula>
    </cfRule>
  </conditionalFormatting>
  <conditionalFormatting sqref="L47:L48">
    <cfRule type="expression" dxfId="0" priority="1">
      <formula>IF($L$47&gt;=15/100,TRUE,FALSE)</formula>
    </cfRule>
  </conditionalFormatting>
  <printOptions horizontalCentered="1"/>
  <pageMargins left="0.39370078740157483" right="0.39370078740157483" top="0.98425196850393704" bottom="0.39370078740157483" header="0.19685039370078741" footer="0.19685039370078741"/>
  <pageSetup paperSize="9" scale="75" fitToWidth="3" fitToHeight="3" orientation="landscape" cellComments="asDisplayed" r:id="rId1"/>
  <headerFooter>
    <oddHeader xml:space="preserve">&amp;L&amp;G
Direction des Services d'Animation et de Prévention&amp;C&amp;"-,Gras"&amp;16FICHE D'INSTRUCTION
ALLOCATION SUBVENTION DE FONCTIONNEMENT&amp;"-,Normal"&amp;11
</oddHeader>
    <oddFooter>&amp;C&amp;P/&amp;N&amp;R&amp;T</oddFooter>
  </headerFooter>
  <rowBreaks count="2" manualBreakCount="2">
    <brk id="17" max="12" man="1"/>
    <brk id="36" max="12" man="1"/>
  </rowBreaks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AIKIDO </vt:lpstr>
      <vt:lpstr>'AIKIDO '!Impression_des_titres</vt:lpstr>
      <vt:lpstr>'AIKIDO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c.bonbon</dc:creator>
  <cp:lastModifiedBy>c.bonbon</cp:lastModifiedBy>
  <dcterms:created xsi:type="dcterms:W3CDTF">2022-03-25T04:32:08Z</dcterms:created>
  <dcterms:modified xsi:type="dcterms:W3CDTF">2022-03-25T04:32:19Z</dcterms:modified>
</cp:coreProperties>
</file>