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Coinche\FICHIERS EXCEL\"/>
    </mc:Choice>
  </mc:AlternateContent>
  <bookViews>
    <workbookView xWindow="0" yWindow="0" windowWidth="28800" windowHeight="13785" tabRatio="820" firstSheet="2" activeTab="11"/>
  </bookViews>
  <sheets>
    <sheet name="EQUIPES" sheetId="1" r:id="rId1"/>
    <sheet name="POULES" sheetId="2" r:id="rId2"/>
    <sheet name="MATCH POULE 5" sheetId="8" r:id="rId3"/>
    <sheet name="TOURNOI A 5" sheetId="26" r:id="rId4"/>
    <sheet name="MATCH POULE 6" sheetId="9" r:id="rId5"/>
    <sheet name="TOURNOI A 6" sheetId="27" r:id="rId6"/>
    <sheet name="MATCH POULE 7" sheetId="28" r:id="rId7"/>
    <sheet name="TOURNOI A 7" sheetId="29" r:id="rId8"/>
    <sheet name="TOURNOI A 8" sheetId="31" r:id="rId9"/>
    <sheet name="MATCH POULE 9" sheetId="30" r:id="rId10"/>
    <sheet name="TOURNOI A 9" sheetId="32" r:id="rId11"/>
    <sheet name="MATCH POULE 10" sheetId="33" r:id="rId12"/>
    <sheet name="A FAIRE TOURNOI A 10" sheetId="34" r:id="rId13"/>
  </sheets>
  <definedNames>
    <definedName name="_xlnm._FilterDatabase" localSheetId="2" hidden="1">'MATCH POULE 5'!$M$19:$P$25</definedName>
    <definedName name="equipes">EQUIPES!$A$2:$B$18</definedName>
    <definedName name="RESULTATS">'MATCH POULE 5'!$M$4:$P$9</definedName>
    <definedName name="TABBLEAU8" localSheetId="12">POULE5_TRI_PTS:POULE6_A_PTS</definedName>
    <definedName name="TABBLEAU8" localSheetId="11">POULE5_TRI_PTS:POULE6_A_PTS</definedName>
    <definedName name="TABBLEAU8" localSheetId="10">POULE5_TRI_PTS:POULE6_A_PTS</definedName>
    <definedName name="TABBLEAU8">POULE5_TRI_PTS:POULE6_A_PTS</definedName>
    <definedName name="TABLEAU" localSheetId="12">POULE5_TRI_PTS:POULE6_A_PTS</definedName>
    <definedName name="TABLEAU" localSheetId="11">POULE5_TRI_PTS:POULE6_A_PTS</definedName>
    <definedName name="TABLEAU" localSheetId="6">POULE5_TRI_PTS:POULE6_A_PTS</definedName>
    <definedName name="TABLEAU" localSheetId="9">POULE5_TRI_PTS:POULE6_A_PTS</definedName>
    <definedName name="TABLEAU" localSheetId="7">POULE5_TRI_PTS:POULE6_A_PTS</definedName>
    <definedName name="TABLEAU" localSheetId="8">POULE5_TRI_PTS:POULE6_A_PTS</definedName>
    <definedName name="TABLEAU" localSheetId="10">POULE5_TRI_PTS:POULE6_A_PTS</definedName>
    <definedName name="TABLEAU">POULE5_TRI_PTS:POULE6_A_PTS</definedName>
    <definedName name="TABLEAU9" localSheetId="12">POULE5_TRI_PTS:POULE6_A_PTS</definedName>
    <definedName name="TABLEAU9" localSheetId="11">POULE5_TRI_PTS:POULE6_A_PTS</definedName>
    <definedName name="TABLEAU9" localSheetId="8">POULE5_TRI_PTS:POULE6_A_PTS</definedName>
    <definedName name="TABLEAU9" localSheetId="10">POULE5_TRI_PTS:POULE6_A_PTS</definedName>
    <definedName name="TABLEAU9">POULE5_TRI_PTS:POULE6_A_PTS</definedName>
    <definedName name="TABLEAU90" localSheetId="12">POULE5_TRI_PTS:POULE6_A_PTS</definedName>
    <definedName name="TABLEAU90" localSheetId="11">POULE5_TRI_PTS:POULE6_A_PTS</definedName>
    <definedName name="TABLEAU90">POULE5_TRI_PTS:POULE6_A_PTS</definedName>
    <definedName name="TableauPoule10" localSheetId="12">POULE5_TRI_PTS:POULE6_A_PTS</definedName>
    <definedName name="TableauPoule10">POULE5_TRI_PTS:POULE6_A_PTS</definedName>
    <definedName name="TableauTournoi10">POULE5_TRI_PTS:POULE6_A_PTS</definedName>
    <definedName name="TableauTournoi102">POULE5_TRI_PTS:POULE6_A_PTS</definedName>
    <definedName name="TableauTournoi103">POULE5_TRI_PTS:POULE6_A_PTS</definedName>
    <definedName name="ZON81" localSheetId="12">MelangeEquipes:POULE6_B_TRI_PTS</definedName>
    <definedName name="ZON81" localSheetId="11">MelangeEquipes:POULE6_B_TRI_PTS</definedName>
    <definedName name="ZON81" localSheetId="10">MelangeEquipes:POULE6_B_TRI_PTS</definedName>
    <definedName name="ZON81">MelangeEquipes:POULE6_B_TRI_PTS</definedName>
    <definedName name="ZONE1" localSheetId="12">MelangeEquipes:POULE6_B_TRI_PTS</definedName>
    <definedName name="ZONE1" localSheetId="11">MelangeEquipes:POULE6_B_TRI_PTS</definedName>
    <definedName name="ZONE1" localSheetId="6">MelangeEquipes:POULE6_B_TRI_PTS</definedName>
    <definedName name="ZONE1" localSheetId="9">MelangeEquipes:POULE6_B_TRI_PTS</definedName>
    <definedName name="ZONE1" localSheetId="7">MelangeEquipes:POULE6_B_TRI_PTS</definedName>
    <definedName name="ZONE1" localSheetId="8">MelangeEquipes:POULE6_B_TRI_PTS</definedName>
    <definedName name="ZONE1" localSheetId="10">MelangeEquipes:POULE6_B_TRI_PTS</definedName>
    <definedName name="ZONE1">MelangeEquipes:POULE6_B_TRI_PTS</definedName>
    <definedName name="Zone1_10" localSheetId="12">MelangeEquipes:POULE6_B_TRI_PTS</definedName>
    <definedName name="Zone1_10">MelangeEquipes:POULE6_B_TRI_PTS</definedName>
    <definedName name="Zone10">MelangeEquipes:POULE6_B_TRI_PTS</definedName>
    <definedName name="Zone102">MelangeEquipes:POULE6_B_TRI_PTS</definedName>
    <definedName name="Zone103">MelangeEquipes:POULE6_B_TRI_PTS</definedName>
    <definedName name="ZONE11" localSheetId="12">MelangeEquipes:POULE6_B_TRI_PTS</definedName>
    <definedName name="ZONE11" localSheetId="11">MelangeEquipes:POULE6_B_TRI_PTS</definedName>
    <definedName name="ZONE11" localSheetId="8">MelangeEquipes:POULE6_B_TRI_PTS</definedName>
    <definedName name="ZONE11" localSheetId="10">MelangeEquipes:POULE6_B_TRI_PTS</definedName>
    <definedName name="ZONE11">MelangeEquipes:POULE6_B_TRI_PTS</definedName>
    <definedName name="ZONE90" localSheetId="12">MelangeEquipes:POULE6_B_TRI_PTS</definedName>
    <definedName name="ZONE90" localSheetId="11">MelangeEquipes:POULE6_B_TRI_PTS</definedName>
    <definedName name="ZONE90">MelangeEquipes:POULE6_B_TRI_PTS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1" i="31" l="1"/>
  <c r="S11" i="31"/>
  <c r="R11" i="31"/>
  <c r="E19" i="31"/>
  <c r="D19" i="31"/>
  <c r="C19" i="31"/>
  <c r="E14" i="31"/>
  <c r="D14" i="31"/>
  <c r="C14" i="31"/>
  <c r="E9" i="31"/>
  <c r="D9" i="31"/>
  <c r="C9" i="31"/>
  <c r="E4" i="31"/>
  <c r="D4" i="31"/>
  <c r="C4" i="31"/>
  <c r="T11" i="32"/>
  <c r="S11" i="32"/>
  <c r="R11" i="32"/>
  <c r="M16" i="32"/>
  <c r="L16" i="32"/>
  <c r="K16" i="32"/>
  <c r="E19" i="32"/>
  <c r="D19" i="32"/>
  <c r="C19" i="32"/>
  <c r="E14" i="32"/>
  <c r="D14" i="32"/>
  <c r="C14" i="32"/>
  <c r="A18" i="32"/>
  <c r="A17" i="32"/>
  <c r="B17" i="32" s="1"/>
  <c r="A13" i="32"/>
  <c r="B13" i="32" s="1"/>
  <c r="A12" i="32"/>
  <c r="B12" i="32" s="1"/>
  <c r="A7" i="32"/>
  <c r="A8" i="32"/>
  <c r="A3" i="32"/>
  <c r="V8" i="32"/>
  <c r="U8" i="32"/>
  <c r="T8" i="32"/>
  <c r="S8" i="32"/>
  <c r="R8" i="32"/>
  <c r="U10" i="32"/>
  <c r="U9" i="32"/>
  <c r="F18" i="32"/>
  <c r="F17" i="32"/>
  <c r="G16" i="32"/>
  <c r="F16" i="32"/>
  <c r="E16" i="32"/>
  <c r="D16" i="32"/>
  <c r="C16" i="32"/>
  <c r="N15" i="32"/>
  <c r="N14" i="32"/>
  <c r="O13" i="32"/>
  <c r="N13" i="32"/>
  <c r="M13" i="32"/>
  <c r="L13" i="32"/>
  <c r="K13" i="32"/>
  <c r="F13" i="32"/>
  <c r="F12" i="32"/>
  <c r="N56" i="30"/>
  <c r="N55" i="30"/>
  <c r="N54" i="30"/>
  <c r="B57" i="30"/>
  <c r="B56" i="30"/>
  <c r="B54" i="30"/>
  <c r="B53" i="30"/>
  <c r="B51" i="30"/>
  <c r="B50" i="30"/>
  <c r="B45" i="30"/>
  <c r="B44" i="30"/>
  <c r="C44" i="30" s="1"/>
  <c r="B42" i="30"/>
  <c r="C42" i="30" s="1"/>
  <c r="B41" i="30"/>
  <c r="C41" i="30" s="1"/>
  <c r="B39" i="30"/>
  <c r="B38" i="30"/>
  <c r="F45" i="30"/>
  <c r="C45" i="30"/>
  <c r="N44" i="30"/>
  <c r="F44" i="30"/>
  <c r="N43" i="30"/>
  <c r="N42" i="30"/>
  <c r="F42" i="30"/>
  <c r="F41" i="30"/>
  <c r="F39" i="30"/>
  <c r="C39" i="30"/>
  <c r="F38" i="30"/>
  <c r="C38" i="30"/>
  <c r="A2" i="32"/>
  <c r="F30" i="33"/>
  <c r="B30" i="33"/>
  <c r="C30" i="33" s="1"/>
  <c r="F29" i="33"/>
  <c r="B29" i="33"/>
  <c r="C29" i="33" s="1"/>
  <c r="F27" i="33"/>
  <c r="B27" i="33"/>
  <c r="C27" i="33" s="1"/>
  <c r="F26" i="33"/>
  <c r="B26" i="33"/>
  <c r="C26" i="33" s="1"/>
  <c r="F24" i="33"/>
  <c r="B24" i="33"/>
  <c r="C24" i="33" s="1"/>
  <c r="F23" i="33"/>
  <c r="B23" i="33"/>
  <c r="C23" i="33" s="1"/>
  <c r="F21" i="33"/>
  <c r="B21" i="33"/>
  <c r="C21" i="33" s="1"/>
  <c r="N20" i="33"/>
  <c r="O20" i="33" s="1"/>
  <c r="F20" i="33"/>
  <c r="B20" i="33"/>
  <c r="C20" i="33" s="1"/>
  <c r="N19" i="33"/>
  <c r="O19" i="33" s="1"/>
  <c r="N18" i="33"/>
  <c r="O18" i="33" s="1"/>
  <c r="F18" i="33"/>
  <c r="B18" i="33"/>
  <c r="C18" i="33" s="1"/>
  <c r="N17" i="33"/>
  <c r="O17" i="33" s="1"/>
  <c r="F17" i="33"/>
  <c r="B17" i="33"/>
  <c r="C17" i="33" s="1"/>
  <c r="F15" i="33"/>
  <c r="B15" i="33"/>
  <c r="C15" i="33" s="1"/>
  <c r="F14" i="33"/>
  <c r="B14" i="33"/>
  <c r="C14" i="33" s="1"/>
  <c r="E9" i="34"/>
  <c r="D9" i="34"/>
  <c r="C9" i="34"/>
  <c r="F8" i="34"/>
  <c r="A8" i="34"/>
  <c r="F7" i="34"/>
  <c r="A7" i="34"/>
  <c r="M6" i="34"/>
  <c r="L6" i="34"/>
  <c r="K6" i="34"/>
  <c r="G6" i="34"/>
  <c r="F6" i="34"/>
  <c r="E6" i="34"/>
  <c r="D6" i="34"/>
  <c r="C6" i="34"/>
  <c r="N5" i="34"/>
  <c r="N4" i="34"/>
  <c r="E4" i="34"/>
  <c r="D4" i="34"/>
  <c r="C4" i="34"/>
  <c r="O3" i="34"/>
  <c r="N3" i="34"/>
  <c r="M3" i="34"/>
  <c r="L3" i="34"/>
  <c r="K3" i="34"/>
  <c r="F3" i="34"/>
  <c r="A3" i="34"/>
  <c r="B3" i="34" s="1"/>
  <c r="F2" i="34"/>
  <c r="A2" i="34"/>
  <c r="F54" i="33"/>
  <c r="B54" i="33"/>
  <c r="C54" i="33" s="1"/>
  <c r="F53" i="33"/>
  <c r="B53" i="33"/>
  <c r="C53" i="33" s="1"/>
  <c r="F51" i="33"/>
  <c r="B51" i="33"/>
  <c r="C51" i="33" s="1"/>
  <c r="F50" i="33"/>
  <c r="B50" i="33"/>
  <c r="C50" i="33" s="1"/>
  <c r="F48" i="33"/>
  <c r="B48" i="33"/>
  <c r="C48" i="33" s="1"/>
  <c r="F47" i="33"/>
  <c r="B47" i="33"/>
  <c r="C47" i="33" s="1"/>
  <c r="F42" i="33"/>
  <c r="B42" i="33"/>
  <c r="C42" i="33" s="1"/>
  <c r="F41" i="33"/>
  <c r="B41" i="33"/>
  <c r="C41" i="33" s="1"/>
  <c r="F39" i="33"/>
  <c r="B39" i="33"/>
  <c r="C39" i="33" s="1"/>
  <c r="F38" i="33"/>
  <c r="B38" i="33"/>
  <c r="C38" i="33" s="1"/>
  <c r="F36" i="33"/>
  <c r="B36" i="33"/>
  <c r="C36" i="33" s="1"/>
  <c r="F35" i="33"/>
  <c r="B35" i="33"/>
  <c r="C35" i="33" s="1"/>
  <c r="L7" i="33"/>
  <c r="K7" i="33"/>
  <c r="J7" i="33"/>
  <c r="A7" i="33"/>
  <c r="L6" i="33"/>
  <c r="K6" i="33"/>
  <c r="J6" i="33"/>
  <c r="L5" i="33"/>
  <c r="K5" i="33"/>
  <c r="J5" i="33"/>
  <c r="G12" i="32" l="1"/>
  <c r="P17" i="33"/>
  <c r="P20" i="33"/>
  <c r="P18" i="33"/>
  <c r="Q19" i="33"/>
  <c r="Q18" i="33"/>
  <c r="Q20" i="33"/>
  <c r="P19" i="33"/>
  <c r="G13" i="32"/>
  <c r="I14" i="32" s="1"/>
  <c r="J14" i="32" s="1"/>
  <c r="G17" i="32"/>
  <c r="G18" i="32"/>
  <c r="B18" i="32"/>
  <c r="G8" i="34"/>
  <c r="G3" i="34"/>
  <c r="G7" i="34"/>
  <c r="G2" i="34"/>
  <c r="Q17" i="33"/>
  <c r="B8" i="34"/>
  <c r="B2" i="34"/>
  <c r="B7" i="34"/>
  <c r="O44" i="30"/>
  <c r="O43" i="30"/>
  <c r="O42" i="30"/>
  <c r="N31" i="30"/>
  <c r="O31" i="30" s="1"/>
  <c r="N30" i="30"/>
  <c r="O30" i="30" s="1"/>
  <c r="N29" i="30"/>
  <c r="O29" i="30" s="1"/>
  <c r="B33" i="30"/>
  <c r="B32" i="30"/>
  <c r="B30" i="30"/>
  <c r="B29" i="30"/>
  <c r="B27" i="30"/>
  <c r="B26" i="30"/>
  <c r="J7" i="30"/>
  <c r="L7" i="30"/>
  <c r="L6" i="30"/>
  <c r="L5" i="30"/>
  <c r="B21" i="30"/>
  <c r="B20" i="30"/>
  <c r="B18" i="30"/>
  <c r="B17" i="30"/>
  <c r="B15" i="30"/>
  <c r="B14" i="30"/>
  <c r="A18" i="31"/>
  <c r="B18" i="31" s="1"/>
  <c r="A17" i="31"/>
  <c r="G17" i="31" s="1"/>
  <c r="A13" i="31"/>
  <c r="B13" i="31" s="1"/>
  <c r="A12" i="31"/>
  <c r="B12" i="31" s="1"/>
  <c r="A8" i="31"/>
  <c r="A7" i="31"/>
  <c r="A3" i="31"/>
  <c r="A2" i="31"/>
  <c r="F18" i="31"/>
  <c r="F17" i="31"/>
  <c r="G16" i="31"/>
  <c r="F16" i="31"/>
  <c r="E16" i="31"/>
  <c r="D16" i="31"/>
  <c r="C16" i="31"/>
  <c r="F13" i="31"/>
  <c r="F12" i="31"/>
  <c r="N41" i="28"/>
  <c r="N40" i="28"/>
  <c r="N39" i="28"/>
  <c r="N20" i="28"/>
  <c r="N19" i="28"/>
  <c r="N18" i="28"/>
  <c r="N17" i="28"/>
  <c r="O41" i="28"/>
  <c r="O40" i="28"/>
  <c r="O39" i="28"/>
  <c r="O20" i="28"/>
  <c r="O19" i="28"/>
  <c r="O18" i="28"/>
  <c r="O17" i="28"/>
  <c r="C42" i="28"/>
  <c r="C41" i="28"/>
  <c r="C39" i="28"/>
  <c r="C38" i="28"/>
  <c r="C36" i="28"/>
  <c r="C35" i="28"/>
  <c r="C30" i="28"/>
  <c r="C29" i="28"/>
  <c r="C27" i="28"/>
  <c r="C26" i="28"/>
  <c r="C24" i="28"/>
  <c r="C23" i="28"/>
  <c r="C21" i="28"/>
  <c r="C20" i="28"/>
  <c r="C18" i="28"/>
  <c r="C17" i="28"/>
  <c r="C15" i="28"/>
  <c r="C14" i="28"/>
  <c r="D8" i="9"/>
  <c r="D7" i="9"/>
  <c r="N31" i="9" s="1"/>
  <c r="O31" i="9" s="1"/>
  <c r="D6" i="9"/>
  <c r="N30" i="9" s="1"/>
  <c r="O30" i="9" s="1"/>
  <c r="C8" i="9"/>
  <c r="N19" i="9" s="1"/>
  <c r="O19" i="9" s="1"/>
  <c r="C7" i="9"/>
  <c r="N18" i="9" s="1"/>
  <c r="O18" i="9" s="1"/>
  <c r="C6" i="9"/>
  <c r="I4" i="34" l="1"/>
  <c r="O14" i="32"/>
  <c r="I15" i="32"/>
  <c r="O15" i="32" s="1"/>
  <c r="I5" i="34"/>
  <c r="O5" i="34" s="1"/>
  <c r="O4" i="34"/>
  <c r="J4" i="34"/>
  <c r="G18" i="31"/>
  <c r="G13" i="31"/>
  <c r="B17" i="31"/>
  <c r="G12" i="31"/>
  <c r="D7" i="8"/>
  <c r="M9" i="8" s="1"/>
  <c r="D6" i="8"/>
  <c r="M8" i="8" s="1"/>
  <c r="C8" i="8"/>
  <c r="M7" i="8" s="1"/>
  <c r="C7" i="8"/>
  <c r="M6" i="8" s="1"/>
  <c r="C6" i="8"/>
  <c r="M5" i="8" s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17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F8" i="31"/>
  <c r="F7" i="31"/>
  <c r="B7" i="31"/>
  <c r="G6" i="31"/>
  <c r="F6" i="31"/>
  <c r="E6" i="31"/>
  <c r="D6" i="31"/>
  <c r="C6" i="31"/>
  <c r="F3" i="31"/>
  <c r="F2" i="31"/>
  <c r="B2" i="31"/>
  <c r="E9" i="32"/>
  <c r="D9" i="32"/>
  <c r="C9" i="32"/>
  <c r="F8" i="32"/>
  <c r="F7" i="32"/>
  <c r="M6" i="32"/>
  <c r="L6" i="32"/>
  <c r="K6" i="32"/>
  <c r="G6" i="32"/>
  <c r="F6" i="32"/>
  <c r="E6" i="32"/>
  <c r="D6" i="32"/>
  <c r="C6" i="32"/>
  <c r="N5" i="32"/>
  <c r="N4" i="32"/>
  <c r="E4" i="32"/>
  <c r="D4" i="32"/>
  <c r="C4" i="32"/>
  <c r="O3" i="32"/>
  <c r="N3" i="32"/>
  <c r="M3" i="32"/>
  <c r="L3" i="32"/>
  <c r="K3" i="32"/>
  <c r="F3" i="32"/>
  <c r="F2" i="32"/>
  <c r="B2" i="32"/>
  <c r="M15" i="31"/>
  <c r="M14" i="31"/>
  <c r="N13" i="31"/>
  <c r="M13" i="31"/>
  <c r="L13" i="31"/>
  <c r="K13" i="31"/>
  <c r="J13" i="31"/>
  <c r="U10" i="31"/>
  <c r="U9" i="31"/>
  <c r="L6" i="31"/>
  <c r="K6" i="31"/>
  <c r="J6" i="31"/>
  <c r="V8" i="31"/>
  <c r="U8" i="31"/>
  <c r="T8" i="31"/>
  <c r="S8" i="31"/>
  <c r="R8" i="31"/>
  <c r="M5" i="31"/>
  <c r="M4" i="31"/>
  <c r="F57" i="30"/>
  <c r="C57" i="30"/>
  <c r="O56" i="30"/>
  <c r="F56" i="30"/>
  <c r="C56" i="30"/>
  <c r="O55" i="30"/>
  <c r="O54" i="30"/>
  <c r="F54" i="30"/>
  <c r="C54" i="30"/>
  <c r="F53" i="30"/>
  <c r="C53" i="30"/>
  <c r="F51" i="30"/>
  <c r="C51" i="30"/>
  <c r="F50" i="30"/>
  <c r="C50" i="30"/>
  <c r="F33" i="30"/>
  <c r="C33" i="30"/>
  <c r="F32" i="30"/>
  <c r="C32" i="30"/>
  <c r="F30" i="30"/>
  <c r="C30" i="30"/>
  <c r="F29" i="30"/>
  <c r="C29" i="30"/>
  <c r="F27" i="30"/>
  <c r="C27" i="30"/>
  <c r="F26" i="30"/>
  <c r="C26" i="30"/>
  <c r="F21" i="30"/>
  <c r="C21" i="30"/>
  <c r="F20" i="30"/>
  <c r="C20" i="30"/>
  <c r="N19" i="30"/>
  <c r="O19" i="30" s="1"/>
  <c r="N18" i="30"/>
  <c r="O18" i="30" s="1"/>
  <c r="F18" i="30"/>
  <c r="C18" i="30"/>
  <c r="N17" i="30"/>
  <c r="O17" i="30" s="1"/>
  <c r="F17" i="30"/>
  <c r="C17" i="30"/>
  <c r="F15" i="30"/>
  <c r="C15" i="30"/>
  <c r="F14" i="30"/>
  <c r="C14" i="30"/>
  <c r="K7" i="30"/>
  <c r="A7" i="30"/>
  <c r="K6" i="30"/>
  <c r="J6" i="30"/>
  <c r="K5" i="30"/>
  <c r="J5" i="30"/>
  <c r="J5" i="34" l="1"/>
  <c r="H15" i="31"/>
  <c r="H14" i="31"/>
  <c r="J16" i="31" s="1"/>
  <c r="P10" i="32"/>
  <c r="V10" i="32" s="1"/>
  <c r="J15" i="32"/>
  <c r="P29" i="30"/>
  <c r="P30" i="30"/>
  <c r="Q44" i="30"/>
  <c r="P44" i="30"/>
  <c r="P42" i="30"/>
  <c r="Q42" i="30"/>
  <c r="Q43" i="30"/>
  <c r="P43" i="30"/>
  <c r="P31" i="30"/>
  <c r="G2" i="32"/>
  <c r="G7" i="32"/>
  <c r="G8" i="32"/>
  <c r="G3" i="32"/>
  <c r="J11" i="34"/>
  <c r="Q29" i="30"/>
  <c r="Q30" i="30"/>
  <c r="Q31" i="30"/>
  <c r="P17" i="30"/>
  <c r="N7" i="8"/>
  <c r="N8" i="8"/>
  <c r="N9" i="8"/>
  <c r="N5" i="8"/>
  <c r="N6" i="8"/>
  <c r="B3" i="31"/>
  <c r="B8" i="31"/>
  <c r="B3" i="32"/>
  <c r="B8" i="32"/>
  <c r="B7" i="32"/>
  <c r="I15" i="31"/>
  <c r="I14" i="31"/>
  <c r="Q17" i="30"/>
  <c r="Q55" i="30"/>
  <c r="P55" i="30"/>
  <c r="Q56" i="30"/>
  <c r="Q18" i="30"/>
  <c r="P18" i="30"/>
  <c r="Q19" i="30"/>
  <c r="P19" i="30"/>
  <c r="Q54" i="30"/>
  <c r="P54" i="30"/>
  <c r="P56" i="30"/>
  <c r="A8" i="29"/>
  <c r="A7" i="29"/>
  <c r="A3" i="29"/>
  <c r="A2" i="29"/>
  <c r="B2" i="29" s="1"/>
  <c r="E9" i="29"/>
  <c r="D9" i="29"/>
  <c r="C9" i="29"/>
  <c r="F8" i="29"/>
  <c r="F7" i="29"/>
  <c r="B7" i="29"/>
  <c r="M6" i="29"/>
  <c r="L6" i="29"/>
  <c r="K6" i="29"/>
  <c r="G6" i="29"/>
  <c r="F6" i="29"/>
  <c r="E6" i="29"/>
  <c r="D6" i="29"/>
  <c r="C6" i="29"/>
  <c r="N5" i="29"/>
  <c r="N4" i="29"/>
  <c r="E4" i="29"/>
  <c r="D4" i="29"/>
  <c r="C4" i="29"/>
  <c r="O3" i="29"/>
  <c r="N3" i="29"/>
  <c r="M3" i="29"/>
  <c r="L3" i="29"/>
  <c r="K3" i="29"/>
  <c r="F3" i="29"/>
  <c r="F2" i="29"/>
  <c r="F30" i="28"/>
  <c r="F29" i="28"/>
  <c r="F27" i="28"/>
  <c r="F26" i="28"/>
  <c r="F24" i="28"/>
  <c r="F23" i="28"/>
  <c r="B30" i="28"/>
  <c r="B29" i="28"/>
  <c r="B27" i="28"/>
  <c r="B26" i="28"/>
  <c r="B24" i="28"/>
  <c r="B23" i="28"/>
  <c r="B21" i="28"/>
  <c r="B20" i="28"/>
  <c r="J10" i="28"/>
  <c r="J9" i="28"/>
  <c r="J8" i="28"/>
  <c r="J7" i="28"/>
  <c r="F42" i="28"/>
  <c r="B42" i="28"/>
  <c r="F41" i="28"/>
  <c r="B41" i="28"/>
  <c r="F39" i="28"/>
  <c r="B39" i="28"/>
  <c r="F38" i="28"/>
  <c r="B38" i="28"/>
  <c r="F36" i="28"/>
  <c r="B36" i="28"/>
  <c r="F35" i="28"/>
  <c r="B35" i="28"/>
  <c r="F21" i="28"/>
  <c r="F20" i="28"/>
  <c r="F18" i="28"/>
  <c r="B18" i="28"/>
  <c r="F17" i="28"/>
  <c r="B17" i="28"/>
  <c r="F15" i="28"/>
  <c r="B15" i="28"/>
  <c r="F14" i="28"/>
  <c r="B14" i="28"/>
  <c r="L5" i="28"/>
  <c r="K7" i="28"/>
  <c r="A7" i="28"/>
  <c r="K6" i="28"/>
  <c r="J6" i="28"/>
  <c r="K5" i="28"/>
  <c r="J5" i="28"/>
  <c r="A8" i="27"/>
  <c r="A7" i="27"/>
  <c r="A3" i="27"/>
  <c r="A2" i="27"/>
  <c r="F33" i="9"/>
  <c r="F32" i="9"/>
  <c r="F30" i="9"/>
  <c r="F29" i="9"/>
  <c r="A8" i="26"/>
  <c r="A2" i="26"/>
  <c r="I4" i="32" l="1"/>
  <c r="K16" i="31"/>
  <c r="L16" i="31"/>
  <c r="Q10" i="32"/>
  <c r="I5" i="32"/>
  <c r="O5" i="32" s="1"/>
  <c r="Q17" i="28"/>
  <c r="P19" i="28"/>
  <c r="Q19" i="28"/>
  <c r="Q18" i="28"/>
  <c r="P20" i="28"/>
  <c r="Q40" i="28"/>
  <c r="Q20" i="28"/>
  <c r="Q39" i="28"/>
  <c r="Q41" i="28"/>
  <c r="G2" i="29"/>
  <c r="G7" i="29"/>
  <c r="G8" i="29"/>
  <c r="G3" i="29"/>
  <c r="B3" i="29"/>
  <c r="B8" i="29"/>
  <c r="P17" i="28"/>
  <c r="P39" i="28"/>
  <c r="P40" i="28"/>
  <c r="P18" i="28"/>
  <c r="P41" i="28"/>
  <c r="E9" i="27"/>
  <c r="D9" i="27"/>
  <c r="C9" i="27"/>
  <c r="F8" i="27"/>
  <c r="F7" i="27"/>
  <c r="M6" i="27"/>
  <c r="L6" i="27"/>
  <c r="K6" i="27"/>
  <c r="G6" i="27"/>
  <c r="F6" i="27"/>
  <c r="E6" i="27"/>
  <c r="D6" i="27"/>
  <c r="C6" i="27"/>
  <c r="N5" i="27"/>
  <c r="N4" i="27"/>
  <c r="E4" i="27"/>
  <c r="D4" i="27"/>
  <c r="C4" i="27"/>
  <c r="O3" i="27"/>
  <c r="N3" i="27"/>
  <c r="M3" i="27"/>
  <c r="L3" i="27"/>
  <c r="K3" i="27"/>
  <c r="F3" i="27"/>
  <c r="F2" i="27"/>
  <c r="N32" i="9"/>
  <c r="O32" i="9" s="1"/>
  <c r="N17" i="9"/>
  <c r="O17" i="9" s="1"/>
  <c r="I4" i="29" l="1"/>
  <c r="O4" i="29" s="1"/>
  <c r="N14" i="31"/>
  <c r="N15" i="31"/>
  <c r="G7" i="31"/>
  <c r="G8" i="31"/>
  <c r="J5" i="32"/>
  <c r="O4" i="32"/>
  <c r="J21" i="32" s="1"/>
  <c r="J4" i="32"/>
  <c r="I5" i="29"/>
  <c r="O5" i="29" s="1"/>
  <c r="B2" i="26"/>
  <c r="G2" i="27"/>
  <c r="G3" i="27"/>
  <c r="I4" i="27" s="1"/>
  <c r="G7" i="27"/>
  <c r="G8" i="27"/>
  <c r="B3" i="27"/>
  <c r="B8" i="27"/>
  <c r="B7" i="27"/>
  <c r="B33" i="9"/>
  <c r="C33" i="9" s="1"/>
  <c r="B32" i="9"/>
  <c r="C32" i="9" s="1"/>
  <c r="B30" i="9"/>
  <c r="C30" i="9" s="1"/>
  <c r="B29" i="9"/>
  <c r="C29" i="9" s="1"/>
  <c r="B27" i="9"/>
  <c r="C27" i="9" s="1"/>
  <c r="B26" i="9"/>
  <c r="C26" i="9" s="1"/>
  <c r="F27" i="9"/>
  <c r="F26" i="9"/>
  <c r="J7" i="8"/>
  <c r="J7" i="9"/>
  <c r="K7" i="9"/>
  <c r="K6" i="9"/>
  <c r="K5" i="9"/>
  <c r="F21" i="9"/>
  <c r="B21" i="9"/>
  <c r="C21" i="9" s="1"/>
  <c r="F20" i="9"/>
  <c r="B20" i="9"/>
  <c r="C20" i="9" s="1"/>
  <c r="F18" i="9"/>
  <c r="B18" i="9"/>
  <c r="C18" i="9" s="1"/>
  <c r="F17" i="9"/>
  <c r="B17" i="9"/>
  <c r="C17" i="9" s="1"/>
  <c r="F15" i="9"/>
  <c r="B15" i="9"/>
  <c r="C15" i="9" s="1"/>
  <c r="F14" i="9"/>
  <c r="B14" i="9"/>
  <c r="C14" i="9" s="1"/>
  <c r="K9" i="9"/>
  <c r="A7" i="9"/>
  <c r="J6" i="9"/>
  <c r="J5" i="9"/>
  <c r="N5" i="26"/>
  <c r="N4" i="26"/>
  <c r="G6" i="26"/>
  <c r="O3" i="26"/>
  <c r="N3" i="26"/>
  <c r="M3" i="26"/>
  <c r="L3" i="26"/>
  <c r="K3" i="26"/>
  <c r="E6" i="26"/>
  <c r="D6" i="26"/>
  <c r="C6" i="26"/>
  <c r="F6" i="26"/>
  <c r="F8" i="26"/>
  <c r="F7" i="26"/>
  <c r="F3" i="26"/>
  <c r="F2" i="26"/>
  <c r="E9" i="26"/>
  <c r="D9" i="26"/>
  <c r="E4" i="26"/>
  <c r="B8" i="26"/>
  <c r="A3" i="26"/>
  <c r="B3" i="26" s="1"/>
  <c r="A7" i="26"/>
  <c r="C9" i="26" s="1"/>
  <c r="C43" i="8"/>
  <c r="C42" i="8"/>
  <c r="Z60" i="2"/>
  <c r="Z59" i="2"/>
  <c r="Z58" i="2"/>
  <c r="AA52" i="2"/>
  <c r="AA51" i="2"/>
  <c r="AA50" i="2"/>
  <c r="Z52" i="2"/>
  <c r="Z51" i="2"/>
  <c r="Z50" i="2"/>
  <c r="AA42" i="2"/>
  <c r="Z44" i="2"/>
  <c r="Z43" i="2"/>
  <c r="Z42" i="2"/>
  <c r="P10" i="31" l="1"/>
  <c r="P9" i="32"/>
  <c r="I5" i="27"/>
  <c r="Q32" i="9"/>
  <c r="J4" i="29"/>
  <c r="J11" i="29"/>
  <c r="J5" i="29"/>
  <c r="P31" i="9"/>
  <c r="Q30" i="9"/>
  <c r="Q31" i="9"/>
  <c r="P30" i="9"/>
  <c r="P32" i="9"/>
  <c r="P17" i="9"/>
  <c r="P18" i="9"/>
  <c r="P19" i="9"/>
  <c r="B2" i="27"/>
  <c r="O4" i="27"/>
  <c r="O5" i="27"/>
  <c r="Q19" i="9"/>
  <c r="Q18" i="9"/>
  <c r="Q17" i="9"/>
  <c r="B7" i="26"/>
  <c r="D4" i="26"/>
  <c r="C4" i="26"/>
  <c r="G8" i="26"/>
  <c r="G7" i="26"/>
  <c r="I5" i="26" l="1"/>
  <c r="Q10" i="31"/>
  <c r="V10" i="31"/>
  <c r="V9" i="32"/>
  <c r="Q9" i="32"/>
  <c r="G3" i="26"/>
  <c r="J4" i="27"/>
  <c r="J11" i="27"/>
  <c r="J5" i="27"/>
  <c r="G2" i="26"/>
  <c r="I4" i="26" l="1"/>
  <c r="J4" i="26" s="1"/>
  <c r="J5" i="26"/>
  <c r="L6" i="26"/>
  <c r="K6" i="26"/>
  <c r="M6" i="26"/>
  <c r="O4" i="26" l="1"/>
  <c r="O5" i="26"/>
  <c r="F21" i="8"/>
  <c r="F20" i="8"/>
  <c r="F18" i="8"/>
  <c r="F17" i="8"/>
  <c r="F15" i="8"/>
  <c r="F14" i="8"/>
  <c r="B21" i="8"/>
  <c r="C21" i="8" s="1"/>
  <c r="B20" i="8"/>
  <c r="C20" i="8" s="1"/>
  <c r="B18" i="8"/>
  <c r="C18" i="8" s="1"/>
  <c r="B17" i="8"/>
  <c r="C17" i="8" s="1"/>
  <c r="B15" i="8"/>
  <c r="C15" i="8" s="1"/>
  <c r="B14" i="8"/>
  <c r="K9" i="8"/>
  <c r="A7" i="8"/>
  <c r="J6" i="8"/>
  <c r="J5" i="8"/>
  <c r="R6" i="2"/>
  <c r="X4" i="2"/>
  <c r="W4" i="2"/>
  <c r="V4" i="2"/>
  <c r="U4" i="2"/>
  <c r="T4" i="2"/>
  <c r="S4" i="2"/>
  <c r="R4" i="2"/>
  <c r="Q4" i="2"/>
  <c r="B4" i="2"/>
  <c r="X3" i="2"/>
  <c r="W3" i="2"/>
  <c r="V3" i="2"/>
  <c r="U3" i="2"/>
  <c r="T3" i="2"/>
  <c r="S3" i="2"/>
  <c r="R3" i="2"/>
  <c r="Q3" i="2"/>
  <c r="X2" i="2"/>
  <c r="W2" i="2"/>
  <c r="V2" i="2"/>
  <c r="U2" i="2"/>
  <c r="T2" i="2"/>
  <c r="S2" i="2"/>
  <c r="R2" i="2"/>
  <c r="Q2" i="2"/>
  <c r="C14" i="8" l="1"/>
  <c r="P5" i="8"/>
  <c r="O5" i="8"/>
  <c r="P8" i="8"/>
  <c r="P6" i="8"/>
  <c r="O7" i="8"/>
  <c r="P7" i="8"/>
  <c r="O8" i="8"/>
  <c r="P9" i="8"/>
  <c r="O6" i="8"/>
  <c r="O9" i="8"/>
  <c r="J11" i="26"/>
  <c r="R102" i="2" l="1"/>
  <c r="R94" i="2"/>
  <c r="R86" i="2"/>
  <c r="R78" i="2"/>
  <c r="R70" i="2"/>
  <c r="R62" i="2"/>
  <c r="R54" i="2"/>
  <c r="R46" i="2"/>
  <c r="R38" i="2"/>
  <c r="R30" i="2"/>
  <c r="R22" i="2"/>
  <c r="R14" i="2"/>
  <c r="X92" i="2"/>
  <c r="W92" i="2"/>
  <c r="V92" i="2"/>
  <c r="U92" i="2"/>
  <c r="T92" i="2"/>
  <c r="S92" i="2"/>
  <c r="R92" i="2"/>
  <c r="Q92" i="2"/>
  <c r="X91" i="2"/>
  <c r="W91" i="2"/>
  <c r="V91" i="2"/>
  <c r="U91" i="2"/>
  <c r="T91" i="2"/>
  <c r="S91" i="2"/>
  <c r="R91" i="2"/>
  <c r="Q91" i="2"/>
  <c r="X90" i="2"/>
  <c r="W90" i="2"/>
  <c r="V90" i="2"/>
  <c r="U90" i="2"/>
  <c r="T90" i="2"/>
  <c r="S90" i="2"/>
  <c r="R90" i="2"/>
  <c r="Q90" i="2"/>
  <c r="X100" i="2"/>
  <c r="W100" i="2"/>
  <c r="V100" i="2"/>
  <c r="U100" i="2"/>
  <c r="T100" i="2"/>
  <c r="S100" i="2"/>
  <c r="R100" i="2"/>
  <c r="Q100" i="2"/>
  <c r="X99" i="2"/>
  <c r="W99" i="2"/>
  <c r="V99" i="2"/>
  <c r="U99" i="2"/>
  <c r="T99" i="2"/>
  <c r="S99" i="2"/>
  <c r="R99" i="2"/>
  <c r="Q99" i="2"/>
  <c r="X98" i="2"/>
  <c r="W98" i="2"/>
  <c r="V98" i="2"/>
  <c r="U98" i="2"/>
  <c r="T98" i="2"/>
  <c r="S98" i="2"/>
  <c r="R98" i="2"/>
  <c r="Q98" i="2"/>
  <c r="X84" i="2"/>
  <c r="W84" i="2"/>
  <c r="V84" i="2"/>
  <c r="U84" i="2"/>
  <c r="T84" i="2"/>
  <c r="S84" i="2"/>
  <c r="R84" i="2"/>
  <c r="Q84" i="2"/>
  <c r="X83" i="2"/>
  <c r="W83" i="2"/>
  <c r="V83" i="2"/>
  <c r="U83" i="2"/>
  <c r="T83" i="2"/>
  <c r="S83" i="2"/>
  <c r="R83" i="2"/>
  <c r="Q83" i="2"/>
  <c r="X82" i="2"/>
  <c r="W82" i="2"/>
  <c r="V82" i="2"/>
  <c r="U82" i="2"/>
  <c r="T82" i="2"/>
  <c r="S82" i="2"/>
  <c r="R82" i="2"/>
  <c r="Q82" i="2"/>
  <c r="X76" i="2"/>
  <c r="W76" i="2"/>
  <c r="V76" i="2"/>
  <c r="U76" i="2"/>
  <c r="T76" i="2"/>
  <c r="S76" i="2"/>
  <c r="R76" i="2"/>
  <c r="Q76" i="2"/>
  <c r="X75" i="2"/>
  <c r="W75" i="2"/>
  <c r="V75" i="2"/>
  <c r="U75" i="2"/>
  <c r="T75" i="2"/>
  <c r="S75" i="2"/>
  <c r="R75" i="2"/>
  <c r="Q75" i="2"/>
  <c r="X74" i="2"/>
  <c r="W74" i="2"/>
  <c r="V74" i="2"/>
  <c r="U74" i="2"/>
  <c r="T74" i="2"/>
  <c r="S74" i="2"/>
  <c r="R74" i="2"/>
  <c r="Q74" i="2"/>
  <c r="X68" i="2"/>
  <c r="W68" i="2"/>
  <c r="V68" i="2"/>
  <c r="U68" i="2"/>
  <c r="T68" i="2"/>
  <c r="S68" i="2"/>
  <c r="R68" i="2"/>
  <c r="Q68" i="2"/>
  <c r="X67" i="2"/>
  <c r="W67" i="2"/>
  <c r="V67" i="2"/>
  <c r="U67" i="2"/>
  <c r="T67" i="2"/>
  <c r="S67" i="2"/>
  <c r="R67" i="2"/>
  <c r="Q67" i="2"/>
  <c r="X66" i="2"/>
  <c r="W66" i="2"/>
  <c r="V66" i="2"/>
  <c r="U66" i="2"/>
  <c r="T66" i="2"/>
  <c r="S66" i="2"/>
  <c r="R66" i="2"/>
  <c r="Q66" i="2"/>
  <c r="X60" i="2"/>
  <c r="W60" i="2"/>
  <c r="V60" i="2"/>
  <c r="U60" i="2"/>
  <c r="T60" i="2"/>
  <c r="S60" i="2"/>
  <c r="R60" i="2"/>
  <c r="Q60" i="2"/>
  <c r="X59" i="2"/>
  <c r="W59" i="2"/>
  <c r="V59" i="2"/>
  <c r="U59" i="2"/>
  <c r="T59" i="2"/>
  <c r="S59" i="2"/>
  <c r="R59" i="2"/>
  <c r="Q59" i="2"/>
  <c r="X58" i="2"/>
  <c r="W58" i="2"/>
  <c r="V58" i="2"/>
  <c r="U58" i="2"/>
  <c r="T58" i="2"/>
  <c r="S58" i="2"/>
  <c r="R58" i="2"/>
  <c r="Q58" i="2"/>
  <c r="X52" i="2"/>
  <c r="W52" i="2"/>
  <c r="V52" i="2"/>
  <c r="U52" i="2"/>
  <c r="T52" i="2"/>
  <c r="S52" i="2"/>
  <c r="R52" i="2"/>
  <c r="Q52" i="2"/>
  <c r="X51" i="2"/>
  <c r="W51" i="2"/>
  <c r="V51" i="2"/>
  <c r="U51" i="2"/>
  <c r="T51" i="2"/>
  <c r="S51" i="2"/>
  <c r="R51" i="2"/>
  <c r="Q51" i="2"/>
  <c r="X50" i="2"/>
  <c r="W50" i="2"/>
  <c r="V50" i="2"/>
  <c r="U50" i="2"/>
  <c r="T50" i="2"/>
  <c r="S50" i="2"/>
  <c r="R50" i="2"/>
  <c r="Q50" i="2"/>
  <c r="X44" i="2"/>
  <c r="W44" i="2"/>
  <c r="V44" i="2"/>
  <c r="U44" i="2"/>
  <c r="T44" i="2"/>
  <c r="S44" i="2"/>
  <c r="R44" i="2"/>
  <c r="Q44" i="2"/>
  <c r="X43" i="2"/>
  <c r="W43" i="2"/>
  <c r="V43" i="2"/>
  <c r="U43" i="2"/>
  <c r="T43" i="2"/>
  <c r="S43" i="2"/>
  <c r="R43" i="2"/>
  <c r="Q43" i="2"/>
  <c r="X42" i="2"/>
  <c r="W42" i="2"/>
  <c r="V42" i="2"/>
  <c r="U42" i="2"/>
  <c r="T42" i="2"/>
  <c r="S42" i="2"/>
  <c r="R42" i="2"/>
  <c r="Q42" i="2"/>
  <c r="X36" i="2"/>
  <c r="W36" i="2"/>
  <c r="V36" i="2"/>
  <c r="U36" i="2"/>
  <c r="T36" i="2"/>
  <c r="S36" i="2"/>
  <c r="R36" i="2"/>
  <c r="Q36" i="2"/>
  <c r="X35" i="2"/>
  <c r="W35" i="2"/>
  <c r="V35" i="2"/>
  <c r="U35" i="2"/>
  <c r="T35" i="2"/>
  <c r="S35" i="2"/>
  <c r="R35" i="2"/>
  <c r="Q35" i="2"/>
  <c r="X34" i="2"/>
  <c r="W34" i="2"/>
  <c r="V34" i="2"/>
  <c r="U34" i="2"/>
  <c r="T34" i="2"/>
  <c r="S34" i="2"/>
  <c r="R34" i="2"/>
  <c r="Q34" i="2"/>
  <c r="X28" i="2"/>
  <c r="W28" i="2"/>
  <c r="V28" i="2"/>
  <c r="U28" i="2"/>
  <c r="T28" i="2"/>
  <c r="S28" i="2"/>
  <c r="R28" i="2"/>
  <c r="Q28" i="2"/>
  <c r="X27" i="2"/>
  <c r="W27" i="2"/>
  <c r="V27" i="2"/>
  <c r="U27" i="2"/>
  <c r="T27" i="2"/>
  <c r="S27" i="2"/>
  <c r="R27" i="2"/>
  <c r="Q27" i="2"/>
  <c r="X26" i="2"/>
  <c r="W26" i="2"/>
  <c r="V26" i="2"/>
  <c r="U26" i="2"/>
  <c r="T26" i="2"/>
  <c r="S26" i="2"/>
  <c r="R26" i="2"/>
  <c r="Q26" i="2"/>
  <c r="X20" i="2"/>
  <c r="W20" i="2"/>
  <c r="V20" i="2"/>
  <c r="U20" i="2"/>
  <c r="T20" i="2"/>
  <c r="S20" i="2"/>
  <c r="R20" i="2"/>
  <c r="Q20" i="2"/>
  <c r="X19" i="2"/>
  <c r="W19" i="2"/>
  <c r="V19" i="2"/>
  <c r="U19" i="2"/>
  <c r="T19" i="2"/>
  <c r="S19" i="2"/>
  <c r="R19" i="2"/>
  <c r="Q19" i="2"/>
  <c r="X18" i="2"/>
  <c r="W18" i="2"/>
  <c r="V18" i="2"/>
  <c r="U18" i="2"/>
  <c r="T18" i="2"/>
  <c r="S18" i="2"/>
  <c r="R18" i="2"/>
  <c r="Q18" i="2"/>
  <c r="X12" i="2"/>
  <c r="W12" i="2"/>
  <c r="V12" i="2"/>
  <c r="U12" i="2"/>
  <c r="T12" i="2"/>
  <c r="S12" i="2"/>
  <c r="X11" i="2"/>
  <c r="W11" i="2"/>
  <c r="V11" i="2"/>
  <c r="U11" i="2"/>
  <c r="T11" i="2"/>
  <c r="S11" i="2"/>
  <c r="X10" i="2"/>
  <c r="W10" i="2"/>
  <c r="V10" i="2"/>
  <c r="U10" i="2"/>
  <c r="T10" i="2"/>
  <c r="S10" i="2"/>
  <c r="R12" i="2"/>
  <c r="R10" i="2"/>
  <c r="R11" i="2"/>
  <c r="Q12" i="2"/>
  <c r="Q11" i="2"/>
  <c r="Q10" i="2"/>
  <c r="B100" i="2"/>
  <c r="B92" i="2"/>
  <c r="B84" i="2"/>
  <c r="B76" i="2"/>
  <c r="B68" i="2"/>
  <c r="B28" i="2"/>
  <c r="B36" i="2"/>
  <c r="B44" i="2"/>
  <c r="B52" i="2"/>
  <c r="B60" i="2"/>
  <c r="B20" i="2"/>
  <c r="B12" i="2"/>
  <c r="G2" i="31"/>
  <c r="G3" i="31"/>
  <c r="H5" i="31" l="1"/>
  <c r="I5" i="31" s="1"/>
  <c r="H4" i="31"/>
  <c r="I4" i="31" s="1"/>
  <c r="N5" i="31" l="1"/>
  <c r="N4" i="31"/>
  <c r="P9" i="31" l="1"/>
  <c r="Q9" i="31" l="1"/>
  <c r="V9" i="31"/>
  <c r="M18" i="31" s="1"/>
</calcChain>
</file>

<file path=xl/sharedStrings.xml><?xml version="1.0" encoding="utf-8"?>
<sst xmlns="http://schemas.openxmlformats.org/spreadsheetml/2006/main" count="433" uniqueCount="59">
  <si>
    <t>N°</t>
  </si>
  <si>
    <t>NOM EQUIPE</t>
  </si>
  <si>
    <t>EQUIPES</t>
  </si>
  <si>
    <t>POULE A</t>
  </si>
  <si>
    <t>POULE B</t>
  </si>
  <si>
    <t>POULE C</t>
  </si>
  <si>
    <t>POULE 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</si>
  <si>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</si>
  <si>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</si>
  <si>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</si>
  <si>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</si>
  <si>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</si>
  <si>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</si>
  <si>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</si>
  <si>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</si>
  <si>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</si>
  <si>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</si>
  <si>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POULE +</t>
  </si>
  <si>
    <t>PERSONNES</t>
  </si>
  <si>
    <t>POULE +2</t>
  </si>
  <si>
    <t>POULE ++</t>
  </si>
  <si>
    <t>NE FONCTIONNE PAS !</t>
  </si>
  <si>
    <t>ON PEUX JUSTE FAIRE</t>
  </si>
  <si>
    <t>UN MATCH SUR 1 POULE</t>
  </si>
  <si>
    <t>ET 2 EQUIPES SELECTIONNEES D'OFFICE</t>
  </si>
  <si>
    <t>BATMAN</t>
  </si>
  <si>
    <t>SUPERMAN</t>
  </si>
  <si>
    <t>GODZILLA</t>
  </si>
  <si>
    <t>LOUIS XVI</t>
  </si>
  <si>
    <t>MICKEL JACKSON</t>
  </si>
  <si>
    <t>NAPOLEON</t>
  </si>
  <si>
    <t>DARK VADOR</t>
  </si>
  <si>
    <t>E.T.</t>
  </si>
  <si>
    <t>DRACULA</t>
  </si>
  <si>
    <t>DARDEVIL</t>
  </si>
  <si>
    <t>IRON FIST</t>
  </si>
  <si>
    <t>AMELIE POULIN</t>
  </si>
  <si>
    <t>PACMAN</t>
  </si>
  <si>
    <t>DONALD TRUMP</t>
  </si>
  <si>
    <t>PICSOU</t>
  </si>
  <si>
    <t>TIRAGE AU SORT POUR 3 EQUIPES DANS POULE A ET 2 SELECTIONNES D'OFFICE</t>
  </si>
  <si>
    <t>POINTS</t>
  </si>
  <si>
    <t>SOIT UNE EQUIPE NE GAGNE AUCUN MATCH ---&gt; ELIMINEE</t>
  </si>
  <si>
    <t>SOIT TOUTES LES EQUIPES ONT 1 POINTS, LES 2 PLUS GROS SCORES SONT SELECTIONNES</t>
  </si>
  <si>
    <t>GAGNANTS :</t>
  </si>
  <si>
    <t>NOM</t>
  </si>
  <si>
    <t>VICTOIRE</t>
  </si>
  <si>
    <t>Partie 1</t>
  </si>
  <si>
    <t>Partie 2</t>
  </si>
  <si>
    <t>Partie 3</t>
  </si>
  <si>
    <t>TOTAL</t>
  </si>
  <si>
    <t>V</t>
  </si>
  <si>
    <t>GRAND VAINQUEUR :</t>
  </si>
  <si>
    <t>SI TOUTES LES EQUIPES ONT 1 POINTS, LES 2 PLUS GROS SCORES SONT SELECTIONNES</t>
  </si>
  <si>
    <t>VAINQUEUR</t>
  </si>
  <si>
    <t/>
  </si>
  <si>
    <t>?</t>
  </si>
  <si>
    <t>EN COURS</t>
  </si>
  <si>
    <t>POULE 9+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</si>
</sst>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sz val="12"/>
      <color rgb="FF303030"/>
      <name val="Arial"/>
      <family val="2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3" borderId="0" xfId="0" applyFill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10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9" borderId="0" xfId="0" applyFill="1" applyAlignment="1">
      <alignment horizontal="center"/>
    </xf>
    <xf numFmtId="9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4" borderId="1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11" borderId="7" xfId="0" applyFont="1" applyFill="1" applyBorder="1" applyAlignment="1" applyProtection="1">
      <alignment horizontal="center"/>
    </xf>
    <xf numFmtId="0" fontId="5" fillId="11" borderId="8" xfId="0" applyFont="1" applyFill="1" applyBorder="1" applyAlignment="1" applyProtection="1">
      <alignment horizontal="center"/>
    </xf>
    <xf numFmtId="0" fontId="5" fillId="11" borderId="9" xfId="0" applyFont="1" applyFill="1" applyBorder="1" applyAlignment="1" applyProtection="1">
      <alignment horizontal="center"/>
    </xf>
    <xf numFmtId="0" fontId="0" fillId="12" borderId="7" xfId="0" applyFont="1" applyFill="1" applyBorder="1" applyAlignment="1" applyProtection="1">
      <alignment horizontal="center"/>
    </xf>
    <xf numFmtId="0" fontId="0" fillId="12" borderId="8" xfId="0" applyFont="1" applyFill="1" applyBorder="1" applyAlignment="1" applyProtection="1">
      <alignment horizontal="center"/>
    </xf>
    <xf numFmtId="0" fontId="0" fillId="12" borderId="9" xfId="0" applyFont="1" applyFill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</xf>
    <xf numFmtId="0" fontId="0" fillId="0" borderId="8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</xf>
    <xf numFmtId="0" fontId="0" fillId="12" borderId="4" xfId="0" applyFont="1" applyFill="1" applyBorder="1" applyAlignment="1" applyProtection="1">
      <alignment horizontal="center"/>
    </xf>
    <xf numFmtId="0" fontId="0" fillId="12" borderId="5" xfId="0" applyFont="1" applyFill="1" applyBorder="1" applyAlignment="1" applyProtection="1">
      <alignment horizontal="center"/>
    </xf>
    <xf numFmtId="0" fontId="0" fillId="12" borderId="6" xfId="0" applyFont="1" applyFill="1" applyBorder="1" applyAlignment="1" applyProtection="1">
      <alignment horizontal="center"/>
    </xf>
    <xf numFmtId="0" fontId="0" fillId="4" borderId="10" xfId="0" applyFill="1" applyBorder="1"/>
    <xf numFmtId="0" fontId="0" fillId="0" borderId="10" xfId="0" applyBorder="1"/>
    <xf numFmtId="0" fontId="3" fillId="0" borderId="0" xfId="0" applyFont="1" applyAlignment="1">
      <alignment horizont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0" borderId="10" xfId="0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33"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MATCH POULE 6'!A1"/><Relationship Id="rId7" Type="http://schemas.openxmlformats.org/officeDocument/2006/relationships/hyperlink" Target="#'MATCH POULE 10'!A1"/><Relationship Id="rId2" Type="http://schemas.openxmlformats.org/officeDocument/2006/relationships/hyperlink" Target="#'MATCH POULE 5'!A1"/><Relationship Id="rId1" Type="http://schemas.openxmlformats.org/officeDocument/2006/relationships/hyperlink" Target="#'POULE 4'!A1"/><Relationship Id="rId6" Type="http://schemas.openxmlformats.org/officeDocument/2006/relationships/hyperlink" Target="#'MATCH POULE 9'!A1"/><Relationship Id="rId5" Type="http://schemas.openxmlformats.org/officeDocument/2006/relationships/hyperlink" Target="#'TOURNOI A 8'!A1"/><Relationship Id="rId4" Type="http://schemas.openxmlformats.org/officeDocument/2006/relationships/hyperlink" Target="#'MATCH POULE 7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OURNOI A 5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TCH POULE 5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TOURNOI A 6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ATCH POULE 6'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TOURNOI A 7'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MATCH POULE 7'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TOURNOI A 9'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'MATCH POULE 9'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'A FAIRE TOURNOI A 10'!A1"/><Relationship Id="rId1" Type="http://schemas.openxmlformats.org/officeDocument/2006/relationships/hyperlink" Target="#'TOURNOI A 7'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'MATCH POULE 7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47626</xdr:colOff>
      <xdr:row>4</xdr:row>
      <xdr:rowOff>28575</xdr:rowOff>
    </xdr:from>
    <xdr:to>
      <xdr:col>4</xdr:col>
      <xdr:colOff>561976</xdr:colOff>
      <xdr:row>4</xdr:row>
      <xdr:rowOff>295275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067176" y="11334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1/2 FINALE</a:t>
          </a:r>
        </a:p>
      </xdr:txBody>
    </xdr:sp>
    <xdr:clientData/>
  </xdr:twoCellAnchor>
  <xdr:twoCellAnchor>
    <xdr:from>
      <xdr:col>3</xdr:col>
      <xdr:colOff>47626</xdr:colOff>
      <xdr:row>5</xdr:row>
      <xdr:rowOff>28575</xdr:rowOff>
    </xdr:from>
    <xdr:to>
      <xdr:col>4</xdr:col>
      <xdr:colOff>561976</xdr:colOff>
      <xdr:row>5</xdr:row>
      <xdr:rowOff>295275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4067176" y="14382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47626</xdr:colOff>
      <xdr:row>6</xdr:row>
      <xdr:rowOff>38100</xdr:rowOff>
    </xdr:from>
    <xdr:to>
      <xdr:col>4</xdr:col>
      <xdr:colOff>561976</xdr:colOff>
      <xdr:row>7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4067176" y="175260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57151</xdr:colOff>
      <xdr:row>7</xdr:row>
      <xdr:rowOff>28575</xdr:rowOff>
    </xdr:from>
    <xdr:to>
      <xdr:col>4</xdr:col>
      <xdr:colOff>571501</xdr:colOff>
      <xdr:row>7</xdr:row>
      <xdr:rowOff>295275</xdr:rowOff>
    </xdr:to>
    <xdr:sp macro="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4076701" y="20478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57151</xdr:colOff>
      <xdr:row>8</xdr:row>
      <xdr:rowOff>28575</xdr:rowOff>
    </xdr:from>
    <xdr:to>
      <xdr:col>4</xdr:col>
      <xdr:colOff>571501</xdr:colOff>
      <xdr:row>8</xdr:row>
      <xdr:rowOff>295275</xdr:rowOff>
    </xdr:to>
    <xdr:sp macro="" textlink="">
      <xdr:nvSpPr>
        <xdr:cNvPr id="8" name="Rectangle à coins arrondis 7">
          <a:hlinkClick xmlns:r="http://schemas.openxmlformats.org/officeDocument/2006/relationships" r:id="rId1"/>
        </xdr:cNvPr>
        <xdr:cNvSpPr/>
      </xdr:nvSpPr>
      <xdr:spPr>
        <a:xfrm>
          <a:off x="4076701" y="23526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ysClr val="windowText" lastClr="000000"/>
              </a:solidFill>
            </a:rPr>
            <a:t>1/4 DE FINALE</a:t>
          </a:r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57151</xdr:colOff>
      <xdr:row>9</xdr:row>
      <xdr:rowOff>28575</xdr:rowOff>
    </xdr:from>
    <xdr:to>
      <xdr:col>4</xdr:col>
      <xdr:colOff>571501</xdr:colOff>
      <xdr:row>9</xdr:row>
      <xdr:rowOff>295275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4076701" y="26574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57151</xdr:colOff>
      <xdr:row>10</xdr:row>
      <xdr:rowOff>38100</xdr:rowOff>
    </xdr:from>
    <xdr:to>
      <xdr:col>4</xdr:col>
      <xdr:colOff>571501</xdr:colOff>
      <xdr:row>11</xdr:row>
      <xdr:rowOff>0</xdr:rowOff>
    </xdr:to>
    <xdr:sp macro="" textlink="">
      <xdr:nvSpPr>
        <xdr:cNvPr id="10" name="Rectangle à coins arrondis 9">
          <a:hlinkClick xmlns:r="http://schemas.openxmlformats.org/officeDocument/2006/relationships" r:id="rId1"/>
        </xdr:cNvPr>
        <xdr:cNvSpPr/>
      </xdr:nvSpPr>
      <xdr:spPr>
        <a:xfrm>
          <a:off x="4076701" y="297180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66676</xdr:colOff>
      <xdr:row>11</xdr:row>
      <xdr:rowOff>28575</xdr:rowOff>
    </xdr:from>
    <xdr:to>
      <xdr:col>4</xdr:col>
      <xdr:colOff>581026</xdr:colOff>
      <xdr:row>11</xdr:row>
      <xdr:rowOff>295275</xdr:rowOff>
    </xdr:to>
    <xdr:sp macro="" textlink="">
      <xdr:nvSpPr>
        <xdr:cNvPr id="11" name="Rectangle à coins arrondis 10">
          <a:hlinkClick xmlns:r="http://schemas.openxmlformats.org/officeDocument/2006/relationships" r:id="rId1"/>
        </xdr:cNvPr>
        <xdr:cNvSpPr/>
      </xdr:nvSpPr>
      <xdr:spPr>
        <a:xfrm>
          <a:off x="4086226" y="326707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66676</xdr:colOff>
      <xdr:row>12</xdr:row>
      <xdr:rowOff>38100</xdr:rowOff>
    </xdr:from>
    <xdr:to>
      <xdr:col>4</xdr:col>
      <xdr:colOff>581026</xdr:colOff>
      <xdr:row>13</xdr:row>
      <xdr:rowOff>0</xdr:rowOff>
    </xdr:to>
    <xdr:sp macro="" textlink="">
      <xdr:nvSpPr>
        <xdr:cNvPr id="12" name="Rectangle à coins arrondis 11">
          <a:hlinkClick xmlns:r="http://schemas.openxmlformats.org/officeDocument/2006/relationships" r:id="rId1"/>
        </xdr:cNvPr>
        <xdr:cNvSpPr/>
      </xdr:nvSpPr>
      <xdr:spPr>
        <a:xfrm>
          <a:off x="4086226" y="358140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66676</xdr:colOff>
      <xdr:row>13</xdr:row>
      <xdr:rowOff>38100</xdr:rowOff>
    </xdr:from>
    <xdr:to>
      <xdr:col>4</xdr:col>
      <xdr:colOff>581026</xdr:colOff>
      <xdr:row>14</xdr:row>
      <xdr:rowOff>0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4086226" y="388620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66676</xdr:colOff>
      <xdr:row>14</xdr:row>
      <xdr:rowOff>47625</xdr:rowOff>
    </xdr:from>
    <xdr:to>
      <xdr:col>4</xdr:col>
      <xdr:colOff>581026</xdr:colOff>
      <xdr:row>15</xdr:row>
      <xdr:rowOff>9525</xdr:rowOff>
    </xdr:to>
    <xdr:sp macro="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4086226" y="4200525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76201</xdr:colOff>
      <xdr:row>15</xdr:row>
      <xdr:rowOff>38100</xdr:rowOff>
    </xdr:from>
    <xdr:to>
      <xdr:col>4</xdr:col>
      <xdr:colOff>590551</xdr:colOff>
      <xdr:row>16</xdr:row>
      <xdr:rowOff>0</xdr:rowOff>
    </xdr:to>
    <xdr:sp macro="" textlink="">
      <xdr:nvSpPr>
        <xdr:cNvPr id="15" name="Rectangle à coins arrondis 14">
          <a:hlinkClick xmlns:r="http://schemas.openxmlformats.org/officeDocument/2006/relationships" r:id="rId1"/>
        </xdr:cNvPr>
        <xdr:cNvSpPr/>
      </xdr:nvSpPr>
      <xdr:spPr>
        <a:xfrm>
          <a:off x="4095751" y="449580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3</xdr:col>
      <xdr:colOff>76201</xdr:colOff>
      <xdr:row>16</xdr:row>
      <xdr:rowOff>38100</xdr:rowOff>
    </xdr:from>
    <xdr:to>
      <xdr:col>4</xdr:col>
      <xdr:colOff>590551</xdr:colOff>
      <xdr:row>17</xdr:row>
      <xdr:rowOff>0</xdr:rowOff>
    </xdr:to>
    <xdr:sp macro="" textlink="">
      <xdr:nvSpPr>
        <xdr:cNvPr id="21" name="Rectangle à coins arrondis 20">
          <a:hlinkClick xmlns:r="http://schemas.openxmlformats.org/officeDocument/2006/relationships" r:id="rId1"/>
        </xdr:cNvPr>
        <xdr:cNvSpPr/>
      </xdr:nvSpPr>
      <xdr:spPr>
        <a:xfrm>
          <a:off x="4095751" y="4972050"/>
          <a:ext cx="127635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ysClr val="windowText" lastClr="000000"/>
              </a:solidFill>
            </a:rPr>
            <a:t>2X 1/4 DE FINALE</a:t>
          </a:r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3</xdr:col>
      <xdr:colOff>47625</xdr:colOff>
      <xdr:row>0</xdr:row>
      <xdr:rowOff>57150</xdr:rowOff>
    </xdr:from>
    <xdr:ext cx="2586798" cy="1125693"/>
    <xdr:sp macro="" textlink="">
      <xdr:nvSpPr>
        <xdr:cNvPr id="4" name="ZoneTexte 3"/>
        <xdr:cNvSpPr txBox="1"/>
      </xdr:nvSpPr>
      <xdr:spPr>
        <a:xfrm>
          <a:off x="4067175" y="57150"/>
          <a:ext cx="2586798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MATCH DE POULE :</a:t>
          </a:r>
        </a:p>
        <a:p>
          <a:r>
            <a:rPr lang="en-US" sz="1100"/>
            <a:t>Parties en 1000 pts 1 manche gagnante.</a:t>
          </a:r>
        </a:p>
        <a:p>
          <a:endParaRPr lang="en-US" sz="1100"/>
        </a:p>
        <a:p>
          <a:endParaRPr lang="en-US" sz="1100"/>
        </a:p>
        <a:p>
          <a:r>
            <a:rPr lang="en-US" sz="1100"/>
            <a:t>PHASES</a:t>
          </a:r>
          <a:r>
            <a:rPr lang="en-US" sz="1100" baseline="0"/>
            <a:t> FINALES :</a:t>
          </a:r>
        </a:p>
        <a:p>
          <a:r>
            <a:rPr lang="en-US" sz="1100" baseline="0"/>
            <a:t>Parties en 2000 pts 2 manches gagnantes.</a:t>
          </a:r>
          <a:endParaRPr lang="en-US" sz="1100"/>
        </a:p>
      </xdr:txBody>
    </xdr:sp>
    <xdr:clientData/>
  </xdr:oneCellAnchor>
  <xdr:twoCellAnchor>
    <xdr:from>
      <xdr:col>1</xdr:col>
      <xdr:colOff>104775</xdr:colOff>
      <xdr:row>19</xdr:row>
      <xdr:rowOff>19050</xdr:rowOff>
    </xdr:from>
    <xdr:to>
      <xdr:col>2</xdr:col>
      <xdr:colOff>161925</xdr:colOff>
      <xdr:row>22</xdr:row>
      <xdr:rowOff>85725</xdr:rowOff>
    </xdr:to>
    <xdr:sp macro="[0]!MelangeEquipes" textlink="">
      <xdr:nvSpPr>
        <xdr:cNvPr id="3" name="Rectangle à coins arrondis 2"/>
        <xdr:cNvSpPr/>
      </xdr:nvSpPr>
      <xdr:spPr>
        <a:xfrm>
          <a:off x="342900" y="5638800"/>
          <a:ext cx="3867150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800"/>
            <a:t>MELANGE DES EQUIPES</a:t>
          </a:r>
        </a:p>
      </xdr:txBody>
    </xdr:sp>
    <xdr:clientData/>
  </xdr:twoCellAnchor>
  <xdr:twoCellAnchor>
    <xdr:from>
      <xdr:col>9</xdr:col>
      <xdr:colOff>47626</xdr:colOff>
      <xdr:row>4</xdr:row>
      <xdr:rowOff>28575</xdr:rowOff>
    </xdr:from>
    <xdr:to>
      <xdr:col>10</xdr:col>
      <xdr:colOff>561976</xdr:colOff>
      <xdr:row>4</xdr:row>
      <xdr:rowOff>295275</xdr:rowOff>
    </xdr:to>
    <xdr:sp macro="" textlink="">
      <xdr:nvSpPr>
        <xdr:cNvPr id="147" name="Rectangle à coins arrondis 146">
          <a:hlinkClick xmlns:r="http://schemas.openxmlformats.org/officeDocument/2006/relationships" r:id="rId1"/>
        </xdr:cNvPr>
        <xdr:cNvSpPr/>
      </xdr:nvSpPr>
      <xdr:spPr>
        <a:xfrm>
          <a:off x="4381501" y="13049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1/2 FINALE</a:t>
          </a:r>
        </a:p>
      </xdr:txBody>
    </xdr:sp>
    <xdr:clientData/>
  </xdr:twoCellAnchor>
  <xdr:twoCellAnchor>
    <xdr:from>
      <xdr:col>9</xdr:col>
      <xdr:colOff>47626</xdr:colOff>
      <xdr:row>5</xdr:row>
      <xdr:rowOff>28575</xdr:rowOff>
    </xdr:from>
    <xdr:to>
      <xdr:col>10</xdr:col>
      <xdr:colOff>561976</xdr:colOff>
      <xdr:row>5</xdr:row>
      <xdr:rowOff>295275</xdr:rowOff>
    </xdr:to>
    <xdr:sp macro="" textlink="">
      <xdr:nvSpPr>
        <xdr:cNvPr id="148" name="Rectangle à coins arrondis 147">
          <a:hlinkClick xmlns:r="http://schemas.openxmlformats.org/officeDocument/2006/relationships" r:id="rId2"/>
        </xdr:cNvPr>
        <xdr:cNvSpPr/>
      </xdr:nvSpPr>
      <xdr:spPr>
        <a:xfrm>
          <a:off x="4381501" y="16097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47626</xdr:colOff>
      <xdr:row>6</xdr:row>
      <xdr:rowOff>38100</xdr:rowOff>
    </xdr:from>
    <xdr:to>
      <xdr:col>10</xdr:col>
      <xdr:colOff>561976</xdr:colOff>
      <xdr:row>7</xdr:row>
      <xdr:rowOff>0</xdr:rowOff>
    </xdr:to>
    <xdr:sp macro="" textlink="">
      <xdr:nvSpPr>
        <xdr:cNvPr id="149" name="Rectangle à coins arrondis 148">
          <a:hlinkClick xmlns:r="http://schemas.openxmlformats.org/officeDocument/2006/relationships" r:id="rId3"/>
        </xdr:cNvPr>
        <xdr:cNvSpPr/>
      </xdr:nvSpPr>
      <xdr:spPr>
        <a:xfrm>
          <a:off x="4381501" y="19240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57151</xdr:colOff>
      <xdr:row>7</xdr:row>
      <xdr:rowOff>28575</xdr:rowOff>
    </xdr:from>
    <xdr:to>
      <xdr:col>10</xdr:col>
      <xdr:colOff>571501</xdr:colOff>
      <xdr:row>7</xdr:row>
      <xdr:rowOff>295275</xdr:rowOff>
    </xdr:to>
    <xdr:sp macro="" textlink="">
      <xdr:nvSpPr>
        <xdr:cNvPr id="150" name="Rectangle à coins arrondis 149">
          <a:hlinkClick xmlns:r="http://schemas.openxmlformats.org/officeDocument/2006/relationships" r:id="rId4"/>
        </xdr:cNvPr>
        <xdr:cNvSpPr/>
      </xdr:nvSpPr>
      <xdr:spPr>
        <a:xfrm>
          <a:off x="4391026" y="22193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57151</xdr:colOff>
      <xdr:row>8</xdr:row>
      <xdr:rowOff>28575</xdr:rowOff>
    </xdr:from>
    <xdr:to>
      <xdr:col>10</xdr:col>
      <xdr:colOff>571501</xdr:colOff>
      <xdr:row>8</xdr:row>
      <xdr:rowOff>295275</xdr:rowOff>
    </xdr:to>
    <xdr:sp macro="" textlink="">
      <xdr:nvSpPr>
        <xdr:cNvPr id="151" name="Rectangle à coins arrondis 150">
          <a:hlinkClick xmlns:r="http://schemas.openxmlformats.org/officeDocument/2006/relationships" r:id="rId5"/>
        </xdr:cNvPr>
        <xdr:cNvSpPr/>
      </xdr:nvSpPr>
      <xdr:spPr>
        <a:xfrm>
          <a:off x="4391026" y="25241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TOURNOI A 8</a:t>
          </a:r>
        </a:p>
      </xdr:txBody>
    </xdr:sp>
    <xdr:clientData/>
  </xdr:twoCellAnchor>
  <xdr:twoCellAnchor>
    <xdr:from>
      <xdr:col>9</xdr:col>
      <xdr:colOff>57151</xdr:colOff>
      <xdr:row>9</xdr:row>
      <xdr:rowOff>28575</xdr:rowOff>
    </xdr:from>
    <xdr:to>
      <xdr:col>10</xdr:col>
      <xdr:colOff>571501</xdr:colOff>
      <xdr:row>9</xdr:row>
      <xdr:rowOff>295275</xdr:rowOff>
    </xdr:to>
    <xdr:sp macro="" textlink="">
      <xdr:nvSpPr>
        <xdr:cNvPr id="152" name="Rectangle à coins arrondis 151">
          <a:hlinkClick xmlns:r="http://schemas.openxmlformats.org/officeDocument/2006/relationships" r:id="rId6"/>
        </xdr:cNvPr>
        <xdr:cNvSpPr/>
      </xdr:nvSpPr>
      <xdr:spPr>
        <a:xfrm>
          <a:off x="4391026" y="28289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57151</xdr:colOff>
      <xdr:row>10</xdr:row>
      <xdr:rowOff>38100</xdr:rowOff>
    </xdr:from>
    <xdr:to>
      <xdr:col>10</xdr:col>
      <xdr:colOff>571501</xdr:colOff>
      <xdr:row>11</xdr:row>
      <xdr:rowOff>0</xdr:rowOff>
    </xdr:to>
    <xdr:sp macro="" textlink="">
      <xdr:nvSpPr>
        <xdr:cNvPr id="153" name="Rectangle à coins arrondis 152">
          <a:hlinkClick xmlns:r="http://schemas.openxmlformats.org/officeDocument/2006/relationships" r:id="rId7"/>
        </xdr:cNvPr>
        <xdr:cNvSpPr/>
      </xdr:nvSpPr>
      <xdr:spPr>
        <a:xfrm>
          <a:off x="4391026" y="31432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66676</xdr:colOff>
      <xdr:row>11</xdr:row>
      <xdr:rowOff>28575</xdr:rowOff>
    </xdr:from>
    <xdr:to>
      <xdr:col>10</xdr:col>
      <xdr:colOff>581026</xdr:colOff>
      <xdr:row>11</xdr:row>
      <xdr:rowOff>295275</xdr:rowOff>
    </xdr:to>
    <xdr:sp macro="" textlink="">
      <xdr:nvSpPr>
        <xdr:cNvPr id="154" name="Rectangle à coins arrondis 153"/>
        <xdr:cNvSpPr/>
      </xdr:nvSpPr>
      <xdr:spPr>
        <a:xfrm>
          <a:off x="4400551" y="343852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66676</xdr:colOff>
      <xdr:row>12</xdr:row>
      <xdr:rowOff>38100</xdr:rowOff>
    </xdr:from>
    <xdr:to>
      <xdr:col>10</xdr:col>
      <xdr:colOff>581026</xdr:colOff>
      <xdr:row>13</xdr:row>
      <xdr:rowOff>0</xdr:rowOff>
    </xdr:to>
    <xdr:sp macro="" textlink="">
      <xdr:nvSpPr>
        <xdr:cNvPr id="155" name="Rectangle à coins arrondis 154"/>
        <xdr:cNvSpPr/>
      </xdr:nvSpPr>
      <xdr:spPr>
        <a:xfrm>
          <a:off x="4400551" y="37528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66676</xdr:colOff>
      <xdr:row>13</xdr:row>
      <xdr:rowOff>38100</xdr:rowOff>
    </xdr:from>
    <xdr:to>
      <xdr:col>10</xdr:col>
      <xdr:colOff>581026</xdr:colOff>
      <xdr:row>14</xdr:row>
      <xdr:rowOff>0</xdr:rowOff>
    </xdr:to>
    <xdr:sp macro="" textlink="">
      <xdr:nvSpPr>
        <xdr:cNvPr id="156" name="Rectangle à coins arrondis 155"/>
        <xdr:cNvSpPr/>
      </xdr:nvSpPr>
      <xdr:spPr>
        <a:xfrm>
          <a:off x="4400551" y="40576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66676</xdr:colOff>
      <xdr:row>14</xdr:row>
      <xdr:rowOff>47625</xdr:rowOff>
    </xdr:from>
    <xdr:to>
      <xdr:col>10</xdr:col>
      <xdr:colOff>581026</xdr:colOff>
      <xdr:row>15</xdr:row>
      <xdr:rowOff>9525</xdr:rowOff>
    </xdr:to>
    <xdr:sp macro="" textlink="">
      <xdr:nvSpPr>
        <xdr:cNvPr id="157" name="Rectangle à coins arrondis 156"/>
        <xdr:cNvSpPr/>
      </xdr:nvSpPr>
      <xdr:spPr>
        <a:xfrm>
          <a:off x="4400551" y="4371975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76201</xdr:colOff>
      <xdr:row>15</xdr:row>
      <xdr:rowOff>38100</xdr:rowOff>
    </xdr:from>
    <xdr:to>
      <xdr:col>10</xdr:col>
      <xdr:colOff>590551</xdr:colOff>
      <xdr:row>16</xdr:row>
      <xdr:rowOff>0</xdr:rowOff>
    </xdr:to>
    <xdr:sp macro="" textlink="">
      <xdr:nvSpPr>
        <xdr:cNvPr id="158" name="Rectangle à coins arrondis 157"/>
        <xdr:cNvSpPr/>
      </xdr:nvSpPr>
      <xdr:spPr>
        <a:xfrm>
          <a:off x="4410076" y="46672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>
              <a:solidFill>
                <a:sysClr val="windowText" lastClr="000000"/>
              </a:solidFill>
            </a:rPr>
            <a:t>MATCH</a:t>
          </a:r>
          <a:r>
            <a:rPr lang="en-US" sz="1100" baseline="0">
              <a:solidFill>
                <a:sysClr val="windowText" lastClr="000000"/>
              </a:solidFill>
            </a:rPr>
            <a:t> DE POULE</a:t>
          </a:r>
        </a:p>
      </xdr:txBody>
    </xdr:sp>
    <xdr:clientData/>
  </xdr:twoCellAnchor>
  <xdr:twoCellAnchor>
    <xdr:from>
      <xdr:col>9</xdr:col>
      <xdr:colOff>76201</xdr:colOff>
      <xdr:row>16</xdr:row>
      <xdr:rowOff>38100</xdr:rowOff>
    </xdr:from>
    <xdr:to>
      <xdr:col>10</xdr:col>
      <xdr:colOff>590551</xdr:colOff>
      <xdr:row>17</xdr:row>
      <xdr:rowOff>0</xdr:rowOff>
    </xdr:to>
    <xdr:sp macro="" textlink="">
      <xdr:nvSpPr>
        <xdr:cNvPr id="159" name="Rectangle à coins arrondis 158"/>
        <xdr:cNvSpPr/>
      </xdr:nvSpPr>
      <xdr:spPr>
        <a:xfrm>
          <a:off x="4410076" y="497205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ysClr val="windowText" lastClr="000000"/>
              </a:solidFill>
            </a:rPr>
            <a:t>2X 1/4 DE FINALE</a:t>
          </a:r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866775</xdr:colOff>
      <xdr:row>22</xdr:row>
      <xdr:rowOff>161925</xdr:rowOff>
    </xdr:from>
    <xdr:to>
      <xdr:col>5</xdr:col>
      <xdr:colOff>552450</xdr:colOff>
      <xdr:row>26</xdr:row>
      <xdr:rowOff>19050</xdr:rowOff>
    </xdr:to>
    <xdr:sp macro="[0]!POULE5_TRI_PTS" textlink="">
      <xdr:nvSpPr>
        <xdr:cNvPr id="25" name="Rectangle à coins arrondis 24"/>
        <xdr:cNvSpPr/>
      </xdr:nvSpPr>
      <xdr:spPr>
        <a:xfrm>
          <a:off x="2562225" y="4352925"/>
          <a:ext cx="3600450" cy="619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</a:t>
          </a:r>
          <a:endParaRPr lang="en-US" sz="2400"/>
        </a:p>
      </xdr:txBody>
    </xdr:sp>
    <xdr:clientData/>
  </xdr:twoCellAnchor>
  <xdr:twoCellAnchor>
    <xdr:from>
      <xdr:col>2</xdr:col>
      <xdr:colOff>828675</xdr:colOff>
      <xdr:row>34</xdr:row>
      <xdr:rowOff>66675</xdr:rowOff>
    </xdr:from>
    <xdr:to>
      <xdr:col>5</xdr:col>
      <xdr:colOff>514350</xdr:colOff>
      <xdr:row>37</xdr:row>
      <xdr:rowOff>114300</xdr:rowOff>
    </xdr:to>
    <xdr:sp macro="[0]!POULE5_TRI_PTS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2524125" y="6553200"/>
          <a:ext cx="3600450" cy="619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PHASES</a:t>
          </a:r>
          <a:r>
            <a:rPr lang="en-US" sz="2000" baseline="0"/>
            <a:t> FINALES</a:t>
          </a:r>
          <a:endParaRPr lang="en-US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12</xdr:row>
      <xdr:rowOff>323850</xdr:rowOff>
    </xdr:from>
    <xdr:to>
      <xdr:col>2</xdr:col>
      <xdr:colOff>28575</xdr:colOff>
      <xdr:row>14</xdr:row>
      <xdr:rowOff>219075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781050" y="4552950"/>
          <a:ext cx="2981325" cy="600075"/>
        </a:xfrm>
        <a:prstGeom prst="roundRect">
          <a:avLst>
            <a:gd name="adj" fmla="val 23016"/>
          </a:avLst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>
              <a:solidFill>
                <a:schemeClr val="tx1"/>
              </a:solidFill>
            </a:rPr>
            <a:t>MATCHS DE POULE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561975</xdr:colOff>
      <xdr:row>36</xdr:row>
      <xdr:rowOff>28575</xdr:rowOff>
    </xdr:from>
    <xdr:to>
      <xdr:col>4</xdr:col>
      <xdr:colOff>123825</xdr:colOff>
      <xdr:row>37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2257425" y="6515100"/>
          <a:ext cx="13335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  <xdr:twoCellAnchor>
    <xdr:from>
      <xdr:col>7</xdr:col>
      <xdr:colOff>866775</xdr:colOff>
      <xdr:row>11</xdr:row>
      <xdr:rowOff>114301</xdr:rowOff>
    </xdr:from>
    <xdr:to>
      <xdr:col>10</xdr:col>
      <xdr:colOff>552450</xdr:colOff>
      <xdr:row>13</xdr:row>
      <xdr:rowOff>152401</xdr:rowOff>
    </xdr:to>
    <xdr:sp macro="[0]!POULE6_A_PTS" textlink="">
      <xdr:nvSpPr>
        <xdr:cNvPr id="7" name="Rectangle à coins arrondis 6"/>
        <xdr:cNvSpPr/>
      </xdr:nvSpPr>
      <xdr:spPr>
        <a:xfrm>
          <a:off x="9086850" y="2209801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A</a:t>
          </a:r>
          <a:endParaRPr lang="en-US" sz="2400"/>
        </a:p>
      </xdr:txBody>
    </xdr:sp>
    <xdr:clientData/>
  </xdr:twoCellAnchor>
  <xdr:twoCellAnchor>
    <xdr:from>
      <xdr:col>7</xdr:col>
      <xdr:colOff>838200</xdr:colOff>
      <xdr:row>23</xdr:row>
      <xdr:rowOff>104776</xdr:rowOff>
    </xdr:from>
    <xdr:to>
      <xdr:col>10</xdr:col>
      <xdr:colOff>523875</xdr:colOff>
      <xdr:row>25</xdr:row>
      <xdr:rowOff>142876</xdr:rowOff>
    </xdr:to>
    <xdr:sp macro="[0]!POULE6_B_TRI_PTS" textlink="">
      <xdr:nvSpPr>
        <xdr:cNvPr id="11" name="Rectangle à coins arrondis 10"/>
        <xdr:cNvSpPr/>
      </xdr:nvSpPr>
      <xdr:spPr>
        <a:xfrm>
          <a:off x="9058275" y="4486276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B</a:t>
          </a:r>
          <a:endParaRPr lang="en-US" sz="2400"/>
        </a:p>
      </xdr:txBody>
    </xdr:sp>
    <xdr:clientData/>
  </xdr:twoCellAnchor>
  <xdr:twoCellAnchor>
    <xdr:from>
      <xdr:col>8</xdr:col>
      <xdr:colOff>228600</xdr:colOff>
      <xdr:row>34</xdr:row>
      <xdr:rowOff>0</xdr:rowOff>
    </xdr:from>
    <xdr:to>
      <xdr:col>9</xdr:col>
      <xdr:colOff>1095375</xdr:colOff>
      <xdr:row>35</xdr:row>
      <xdr:rowOff>76200</xdr:rowOff>
    </xdr:to>
    <xdr:sp macro="" textlink="">
      <xdr:nvSpPr>
        <xdr:cNvPr id="12" name="Rectangle à coins arrondis 11">
          <a:hlinkClick xmlns:r="http://schemas.openxmlformats.org/officeDocument/2006/relationships" r:id="rId1"/>
        </xdr:cNvPr>
        <xdr:cNvSpPr/>
      </xdr:nvSpPr>
      <xdr:spPr>
        <a:xfrm>
          <a:off x="9753600" y="6486525"/>
          <a:ext cx="21717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12</xdr:row>
      <xdr:rowOff>323850</xdr:rowOff>
    </xdr:from>
    <xdr:to>
      <xdr:col>2</xdr:col>
      <xdr:colOff>28575</xdr:colOff>
      <xdr:row>14</xdr:row>
      <xdr:rowOff>219075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" y="4552950"/>
          <a:ext cx="2981325" cy="600075"/>
        </a:xfrm>
        <a:prstGeom prst="roundRect">
          <a:avLst>
            <a:gd name="adj" fmla="val 23016"/>
          </a:avLst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>
              <a:solidFill>
                <a:schemeClr val="tx1"/>
              </a:solidFill>
            </a:rPr>
            <a:t>MATCHS DE POULE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25</xdr:row>
      <xdr:rowOff>133350</xdr:rowOff>
    </xdr:from>
    <xdr:to>
      <xdr:col>9</xdr:col>
      <xdr:colOff>1123950</xdr:colOff>
      <xdr:row>27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782175" y="4895850"/>
          <a:ext cx="21717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  <xdr:twoCellAnchor>
    <xdr:from>
      <xdr:col>7</xdr:col>
      <xdr:colOff>866775</xdr:colOff>
      <xdr:row>11</xdr:row>
      <xdr:rowOff>114301</xdr:rowOff>
    </xdr:from>
    <xdr:to>
      <xdr:col>10</xdr:col>
      <xdr:colOff>552450</xdr:colOff>
      <xdr:row>13</xdr:row>
      <xdr:rowOff>152401</xdr:rowOff>
    </xdr:to>
    <xdr:sp macro="[0]!POULE7_A_PTS" textlink="">
      <xdr:nvSpPr>
        <xdr:cNvPr id="3" name="Rectangle à coins arrondis 2"/>
        <xdr:cNvSpPr/>
      </xdr:nvSpPr>
      <xdr:spPr>
        <a:xfrm>
          <a:off x="9086850" y="2209801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A</a:t>
          </a:r>
          <a:endParaRPr lang="en-US" sz="2400"/>
        </a:p>
      </xdr:txBody>
    </xdr:sp>
    <xdr:clientData/>
  </xdr:twoCellAnchor>
  <xdr:twoCellAnchor>
    <xdr:from>
      <xdr:col>7</xdr:col>
      <xdr:colOff>838200</xdr:colOff>
      <xdr:row>32</xdr:row>
      <xdr:rowOff>104776</xdr:rowOff>
    </xdr:from>
    <xdr:to>
      <xdr:col>10</xdr:col>
      <xdr:colOff>523875</xdr:colOff>
      <xdr:row>34</xdr:row>
      <xdr:rowOff>142876</xdr:rowOff>
    </xdr:to>
    <xdr:sp macro="[0]!POULE7_B_TRI_PTS" textlink="">
      <xdr:nvSpPr>
        <xdr:cNvPr id="4" name="Rectangle à coins arrondis 3"/>
        <xdr:cNvSpPr/>
      </xdr:nvSpPr>
      <xdr:spPr>
        <a:xfrm>
          <a:off x="9058275" y="4486276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B</a:t>
          </a:r>
          <a:endParaRPr lang="en-US" sz="24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12</xdr:row>
      <xdr:rowOff>323850</xdr:rowOff>
    </xdr:from>
    <xdr:to>
      <xdr:col>2</xdr:col>
      <xdr:colOff>28575</xdr:colOff>
      <xdr:row>14</xdr:row>
      <xdr:rowOff>219075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" y="4552950"/>
          <a:ext cx="2981325" cy="600075"/>
        </a:xfrm>
        <a:prstGeom prst="roundRect">
          <a:avLst>
            <a:gd name="adj" fmla="val 23016"/>
          </a:avLst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>
              <a:solidFill>
                <a:schemeClr val="tx1"/>
              </a:solidFill>
            </a:rPr>
            <a:t>MATCHS DE POULE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1171575</xdr:colOff>
      <xdr:row>60</xdr:row>
      <xdr:rowOff>19050</xdr:rowOff>
    </xdr:from>
    <xdr:to>
      <xdr:col>4</xdr:col>
      <xdr:colOff>733425</xdr:colOff>
      <xdr:row>61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867025" y="9172575"/>
          <a:ext cx="21717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  <xdr:twoCellAnchor>
    <xdr:from>
      <xdr:col>7</xdr:col>
      <xdr:colOff>866775</xdr:colOff>
      <xdr:row>11</xdr:row>
      <xdr:rowOff>114301</xdr:rowOff>
    </xdr:from>
    <xdr:to>
      <xdr:col>10</xdr:col>
      <xdr:colOff>552450</xdr:colOff>
      <xdr:row>13</xdr:row>
      <xdr:rowOff>152401</xdr:rowOff>
    </xdr:to>
    <xdr:sp macro="[0]!POULE9_A_PTS" textlink="">
      <xdr:nvSpPr>
        <xdr:cNvPr id="3" name="Rectangle à coins arrondis 2"/>
        <xdr:cNvSpPr/>
      </xdr:nvSpPr>
      <xdr:spPr>
        <a:xfrm>
          <a:off x="9086850" y="2209801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A</a:t>
          </a:r>
          <a:endParaRPr lang="en-US" sz="2400"/>
        </a:p>
      </xdr:txBody>
    </xdr:sp>
    <xdr:clientData/>
  </xdr:twoCellAnchor>
  <xdr:twoCellAnchor>
    <xdr:from>
      <xdr:col>7</xdr:col>
      <xdr:colOff>838200</xdr:colOff>
      <xdr:row>47</xdr:row>
      <xdr:rowOff>104776</xdr:rowOff>
    </xdr:from>
    <xdr:to>
      <xdr:col>10</xdr:col>
      <xdr:colOff>523875</xdr:colOff>
      <xdr:row>49</xdr:row>
      <xdr:rowOff>142876</xdr:rowOff>
    </xdr:to>
    <xdr:sp macro="[0]!POULE9_R_TRI_PTS" textlink="">
      <xdr:nvSpPr>
        <xdr:cNvPr id="4" name="Rectangle à coins arrondis 3"/>
        <xdr:cNvSpPr/>
      </xdr:nvSpPr>
      <xdr:spPr>
        <a:xfrm>
          <a:off x="9058275" y="6200776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+</a:t>
          </a:r>
          <a:endParaRPr lang="en-US" sz="2400"/>
        </a:p>
      </xdr:txBody>
    </xdr:sp>
    <xdr:clientData/>
  </xdr:twoCellAnchor>
  <xdr:twoCellAnchor>
    <xdr:from>
      <xdr:col>7</xdr:col>
      <xdr:colOff>866775</xdr:colOff>
      <xdr:row>23</xdr:row>
      <xdr:rowOff>114301</xdr:rowOff>
    </xdr:from>
    <xdr:to>
      <xdr:col>10</xdr:col>
      <xdr:colOff>552450</xdr:colOff>
      <xdr:row>25</xdr:row>
      <xdr:rowOff>152401</xdr:rowOff>
    </xdr:to>
    <xdr:sp macro="[0]!POULE9_B_TRI_PTS" textlink="">
      <xdr:nvSpPr>
        <xdr:cNvPr id="5" name="Rectangle à coins arrondis 4"/>
        <xdr:cNvSpPr/>
      </xdr:nvSpPr>
      <xdr:spPr>
        <a:xfrm>
          <a:off x="9086850" y="2209801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B</a:t>
          </a:r>
          <a:endParaRPr lang="en-US" sz="2400"/>
        </a:p>
      </xdr:txBody>
    </xdr:sp>
    <xdr:clientData/>
  </xdr:twoCellAnchor>
  <xdr:twoCellAnchor>
    <xdr:from>
      <xdr:col>7</xdr:col>
      <xdr:colOff>838200</xdr:colOff>
      <xdr:row>35</xdr:row>
      <xdr:rowOff>104776</xdr:rowOff>
    </xdr:from>
    <xdr:to>
      <xdr:col>10</xdr:col>
      <xdr:colOff>523875</xdr:colOff>
      <xdr:row>37</xdr:row>
      <xdr:rowOff>142876</xdr:rowOff>
    </xdr:to>
    <xdr:sp macro="[0]!POULE9_C_TRI_PTS" textlink="">
      <xdr:nvSpPr>
        <xdr:cNvPr id="6" name="Rectangle à coins arrondis 5"/>
        <xdr:cNvSpPr/>
      </xdr:nvSpPr>
      <xdr:spPr>
        <a:xfrm>
          <a:off x="9058275" y="9439276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C</a:t>
          </a:r>
          <a:endParaRPr lang="en-US" sz="24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1504950</xdr:colOff>
      <xdr:row>8</xdr:row>
      <xdr:rowOff>57150</xdr:rowOff>
    </xdr:from>
    <xdr:to>
      <xdr:col>11</xdr:col>
      <xdr:colOff>752475</xdr:colOff>
      <xdr:row>9</xdr:row>
      <xdr:rowOff>304800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782175" y="2876550"/>
          <a:ext cx="2981325" cy="600075"/>
        </a:xfrm>
        <a:prstGeom prst="roundRect">
          <a:avLst>
            <a:gd name="adj" fmla="val 23016"/>
          </a:avLst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>
              <a:solidFill>
                <a:schemeClr val="tx1"/>
              </a:solidFill>
            </a:rPr>
            <a:t>MATCHS DE POULE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1171575</xdr:colOff>
      <xdr:row>57</xdr:row>
      <xdr:rowOff>19050</xdr:rowOff>
    </xdr:from>
    <xdr:to>
      <xdr:col>4</xdr:col>
      <xdr:colOff>733425</xdr:colOff>
      <xdr:row>58</xdr:row>
      <xdr:rowOff>95250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867025" y="9172575"/>
          <a:ext cx="21717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  <xdr:twoCellAnchor>
    <xdr:from>
      <xdr:col>7</xdr:col>
      <xdr:colOff>866775</xdr:colOff>
      <xdr:row>11</xdr:row>
      <xdr:rowOff>114301</xdr:rowOff>
    </xdr:from>
    <xdr:to>
      <xdr:col>10</xdr:col>
      <xdr:colOff>552450</xdr:colOff>
      <xdr:row>13</xdr:row>
      <xdr:rowOff>152401</xdr:rowOff>
    </xdr:to>
    <xdr:sp macro="[0]!POULE10_A_PTS" textlink="">
      <xdr:nvSpPr>
        <xdr:cNvPr id="3" name="Rectangle à coins arrondis 2"/>
        <xdr:cNvSpPr/>
      </xdr:nvSpPr>
      <xdr:spPr>
        <a:xfrm>
          <a:off x="9086850" y="2209801"/>
          <a:ext cx="36004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/>
            <a:t>RESULTATS POULE A</a:t>
          </a:r>
          <a:endParaRPr lang="en-US" sz="2400"/>
        </a:p>
      </xdr:txBody>
    </xdr:sp>
    <xdr:clientData/>
  </xdr:twoCellAnchor>
  <xdr:twoCellAnchor>
    <xdr:from>
      <xdr:col>8</xdr:col>
      <xdr:colOff>257175</xdr:colOff>
      <xdr:row>25</xdr:row>
      <xdr:rowOff>133350</xdr:rowOff>
    </xdr:from>
    <xdr:to>
      <xdr:col>9</xdr:col>
      <xdr:colOff>1123950</xdr:colOff>
      <xdr:row>27</xdr:row>
      <xdr:rowOff>19050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9782175" y="4895850"/>
          <a:ext cx="2171700" cy="2667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aseline="0">
              <a:solidFill>
                <a:sysClr val="windowText" lastClr="000000"/>
              </a:solidFill>
            </a:rPr>
            <a:t>PHASES FINALES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12</xdr:row>
      <xdr:rowOff>323850</xdr:rowOff>
    </xdr:from>
    <xdr:to>
      <xdr:col>2</xdr:col>
      <xdr:colOff>28575</xdr:colOff>
      <xdr:row>14</xdr:row>
      <xdr:rowOff>219075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81050" y="4552950"/>
          <a:ext cx="2981325" cy="600075"/>
        </a:xfrm>
        <a:prstGeom prst="roundRect">
          <a:avLst>
            <a:gd name="adj" fmla="val 23016"/>
          </a:avLst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>
              <a:solidFill>
                <a:schemeClr val="tx1"/>
              </a:solidFill>
            </a:rPr>
            <a:t>MATCHS DE POULE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4" name="Tableau7" displayName="Tableau7" ref="C28:F33" totalsRowShown="0" headerRowDxfId="109" dataDxfId="108">
  <autoFilter ref="C28:F33"/>
  <sortState ref="C29:F33">
    <sortCondition descending="1" ref="F28:F33"/>
  </sortState>
  <tableColumns count="4">
    <tableColumn id="1" name="N°" dataDxfId="107"/>
    <tableColumn id="2" name="NOM" dataDxfId="106"/>
    <tableColumn id="3" name="POINTS" dataDxfId="105"/>
    <tableColumn id="4" name="VICTOIRE" dataDxfId="10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20" displayName="Tableau20" ref="H16:K21" totalsRowShown="0" headerRowDxfId="95" dataDxfId="94">
  <autoFilter ref="H16:K21"/>
  <sortState ref="H17:K21">
    <sortCondition descending="1" ref="K16:K21"/>
  </sortState>
  <tableColumns count="4">
    <tableColumn id="1" name="N°" dataDxfId="93"/>
    <tableColumn id="2" name="NOM" dataDxfId="92"/>
    <tableColumn id="3" name="POINTS" dataDxfId="91"/>
    <tableColumn id="4" name="VICTOIRE" dataDxfId="9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0" name="Tableau21" displayName="Tableau21" ref="H28:K33" totalsRowShown="0" headerRowDxfId="89" dataDxfId="88">
  <autoFilter ref="H28:K33"/>
  <sortState ref="H29:K33">
    <sortCondition descending="1" ref="K28:K33"/>
  </sortState>
  <tableColumns count="4">
    <tableColumn id="1" name="N°" dataDxfId="87"/>
    <tableColumn id="2" name="NOM" dataDxfId="86"/>
    <tableColumn id="3" name="POINTS" dataDxfId="85"/>
    <tableColumn id="4" name="VICTOIRE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5" name="Poule7A" displayName="Poule7A" ref="H16:K21" totalsRowShown="0" headerRowDxfId="77" dataDxfId="76">
  <autoFilter ref="H16:K21"/>
  <sortState ref="H17:K21">
    <sortCondition descending="1" ref="K16:K21"/>
  </sortState>
  <tableColumns count="4">
    <tableColumn id="1" name="N°" dataDxfId="75"/>
    <tableColumn id="2" name="NOM" dataDxfId="74"/>
    <tableColumn id="3" name="POINTS" dataDxfId="73"/>
    <tableColumn id="4" name="VICTOIRE" dataDxfId="7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6" name="Poule7B" displayName="Poule7B" ref="H37:K42" totalsRowShown="0" headerRowDxfId="71" dataDxfId="70">
  <autoFilter ref="H37:K42"/>
  <sortState ref="H38:K42">
    <sortCondition descending="1" ref="K37:K42"/>
  </sortState>
  <tableColumns count="4">
    <tableColumn id="1" name="N°" dataDxfId="69"/>
    <tableColumn id="2" name="NOM" dataDxfId="68"/>
    <tableColumn id="3" name="POINTS" dataDxfId="67"/>
    <tableColumn id="4" name="VICTOIRE" dataDxfId="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8" name="Poule9A" displayName="Poule9A" ref="H16:K21" totalsRowShown="0" headerRowDxfId="47" dataDxfId="46">
  <autoFilter ref="H16:K21"/>
  <sortState ref="H17:K21">
    <sortCondition descending="1" ref="K16:K21"/>
  </sortState>
  <tableColumns count="4">
    <tableColumn id="1" name="N°" dataDxfId="45"/>
    <tableColumn id="2" name="NOM" dataDxfId="44"/>
    <tableColumn id="3" name="POINTS" dataDxfId="43"/>
    <tableColumn id="4" name="VICTOIRE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9" name="Poule9B" displayName="Poule9B" ref="H28:K33" totalsRowShown="0" headerRowDxfId="41" dataDxfId="40">
  <autoFilter ref="H28:K33"/>
  <sortState ref="H29:K33">
    <sortCondition descending="1" ref="K28:K33"/>
  </sortState>
  <tableColumns count="4">
    <tableColumn id="1" name="N°" dataDxfId="39"/>
    <tableColumn id="2" name="NOM" dataDxfId="38"/>
    <tableColumn id="3" name="POINTS" dataDxfId="37"/>
    <tableColumn id="4" name="VICTOIRE" dataDxfId="3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0" name="Poule9C" displayName="Poule9C" ref="H40:K45" totalsRowShown="0" headerRowDxfId="35" dataDxfId="34">
  <autoFilter ref="H40:K45"/>
  <sortState ref="H41:K45">
    <sortCondition descending="1" ref="K40:K45"/>
  </sortState>
  <tableColumns count="4">
    <tableColumn id="1" name="N°" dataDxfId="33"/>
    <tableColumn id="2" name="NOM" dataDxfId="32"/>
    <tableColumn id="3" name="POINTS" dataDxfId="31"/>
    <tableColumn id="4" name="VICTOIRE" dataDxfId="3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1" name="Poule9R" displayName="Poule9R" ref="H52:K57" totalsRowShown="0" headerRowDxfId="29" dataDxfId="28">
  <autoFilter ref="H52:K57"/>
  <sortState ref="H53:K57">
    <sortCondition descending="1" ref="K52:K57"/>
  </sortState>
  <tableColumns count="4">
    <tableColumn id="1" name="N°" dataDxfId="27"/>
    <tableColumn id="2" name="NOM" dataDxfId="26"/>
    <tableColumn id="3" name="POINTS" dataDxfId="25"/>
    <tableColumn id="4" name="VICTOIRE" dataDxfId="2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1" name="Poule_10A" displayName="Poule_10A" ref="H16:K21" totalsRowShown="0" headerRowDxfId="9" dataDxfId="8">
  <autoFilter ref="H16:K21"/>
  <sortState ref="H17:K21">
    <sortCondition descending="1" ref="J16:J21"/>
  </sortState>
  <tableColumns count="4">
    <tableColumn id="1" name="N°" dataDxfId="7"/>
    <tableColumn id="2" name="NOM" dataDxfId="6"/>
    <tableColumn id="3" name="POINTS" dataDxfId="5"/>
    <tableColumn id="4" name="VICTOIR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drawing" Target="../drawings/drawing8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K18"/>
  <sheetViews>
    <sheetView showGridLines="0" view="pageLayout" zoomScaleNormal="100" workbookViewId="0">
      <selection activeCell="B1" sqref="B1"/>
    </sheetView>
  </sheetViews>
  <sheetFormatPr baseColWidth="10" defaultRowHeight="15" x14ac:dyDescent="0.25"/>
  <cols>
    <col min="1" max="1" width="3.28515625" customWidth="1"/>
    <col min="2" max="2" width="53.140625" customWidth="1"/>
    <col min="3" max="3" width="4.42578125" bestFit="1" customWidth="1"/>
    <col min="5" max="5" width="24.42578125" customWidth="1"/>
    <col min="6" max="6" width="15.28515625" hidden="1" customWidth="1"/>
    <col min="7" max="7" width="3.28515625" customWidth="1"/>
    <col min="8" max="8" width="53.140625" customWidth="1"/>
    <col min="9" max="9" width="4.42578125" bestFit="1" customWidth="1"/>
    <col min="12" max="12" width="15.28515625" customWidth="1"/>
  </cols>
  <sheetData>
    <row r="1" spans="1:9" ht="28.5" customHeight="1" x14ac:dyDescent="0.25">
      <c r="B1" s="22" t="s">
        <v>1</v>
      </c>
      <c r="C1" s="22" t="s">
        <v>0</v>
      </c>
      <c r="H1" s="22" t="s">
        <v>1</v>
      </c>
      <c r="I1" s="22" t="s">
        <v>0</v>
      </c>
    </row>
    <row r="2" spans="1:9" ht="24" customHeight="1" x14ac:dyDescent="0.35">
      <c r="A2">
        <v>1</v>
      </c>
      <c r="B2" s="2" t="s">
        <v>26</v>
      </c>
      <c r="C2" s="64">
        <f>IF(B2&gt;0,A1+1,"")</f>
        <v>1</v>
      </c>
      <c r="F2">
        <f t="shared" ref="F2:F16" ca="1" si="0">IF(B2&gt;0,RAND(),"")</f>
        <v>0.32519824133367892</v>
      </c>
      <c r="G2">
        <v>1</v>
      </c>
      <c r="H2" s="2" t="s">
        <v>29</v>
      </c>
      <c r="I2" s="64">
        <v>5</v>
      </c>
    </row>
    <row r="3" spans="1:9" ht="24" customHeight="1" x14ac:dyDescent="0.35">
      <c r="A3">
        <v>2</v>
      </c>
      <c r="B3" t="s">
        <v>25</v>
      </c>
      <c r="C3" s="65">
        <f t="shared" ref="C3:C17" si="1">IF(B3&gt;0,A2+1,"")</f>
        <v>2</v>
      </c>
      <c r="F3">
        <f t="shared" ca="1" si="0"/>
        <v>0.10405188331535298</v>
      </c>
      <c r="G3">
        <v>2</v>
      </c>
      <c r="H3" t="s">
        <v>32</v>
      </c>
      <c r="I3" s="65">
        <v>8</v>
      </c>
    </row>
    <row r="4" spans="1:9" ht="24" customHeight="1" x14ac:dyDescent="0.35">
      <c r="A4">
        <v>3</v>
      </c>
      <c r="B4" s="2" t="s">
        <v>27</v>
      </c>
      <c r="C4" s="64">
        <f t="shared" si="1"/>
        <v>3</v>
      </c>
      <c r="F4">
        <f t="shared" ca="1" si="0"/>
        <v>0.29297959281214381</v>
      </c>
      <c r="G4">
        <v>3</v>
      </c>
      <c r="H4" s="2" t="s">
        <v>25</v>
      </c>
      <c r="I4" s="64">
        <v>2</v>
      </c>
    </row>
    <row r="5" spans="1:9" ht="24" customHeight="1" x14ac:dyDescent="0.35">
      <c r="A5">
        <v>4</v>
      </c>
      <c r="B5" t="s">
        <v>28</v>
      </c>
      <c r="C5" s="65">
        <f t="shared" si="1"/>
        <v>4</v>
      </c>
      <c r="F5">
        <f t="shared" ca="1" si="0"/>
        <v>0.8333117935327039</v>
      </c>
      <c r="G5">
        <v>4</v>
      </c>
      <c r="H5" t="s">
        <v>30</v>
      </c>
      <c r="I5" s="65">
        <v>6</v>
      </c>
    </row>
    <row r="6" spans="1:9" ht="24" customHeight="1" x14ac:dyDescent="0.35">
      <c r="A6">
        <v>5</v>
      </c>
      <c r="B6" s="2" t="s">
        <v>29</v>
      </c>
      <c r="C6" s="64">
        <f t="shared" si="1"/>
        <v>5</v>
      </c>
      <c r="F6">
        <f t="shared" ca="1" si="0"/>
        <v>0.78638372957404512</v>
      </c>
      <c r="G6">
        <v>5</v>
      </c>
      <c r="H6" s="2" t="s">
        <v>31</v>
      </c>
      <c r="I6" s="64">
        <v>7</v>
      </c>
    </row>
    <row r="7" spans="1:9" ht="24" customHeight="1" x14ac:dyDescent="0.35">
      <c r="A7">
        <v>6</v>
      </c>
      <c r="B7" t="s">
        <v>30</v>
      </c>
      <c r="C7" s="65">
        <f t="shared" si="1"/>
        <v>6</v>
      </c>
      <c r="F7">
        <f t="shared" ca="1" si="0"/>
        <v>0.74719913685743022</v>
      </c>
      <c r="G7">
        <v>6</v>
      </c>
      <c r="H7" t="s">
        <v>36</v>
      </c>
      <c r="I7" s="65">
        <v>12</v>
      </c>
    </row>
    <row r="8" spans="1:9" ht="24" customHeight="1" x14ac:dyDescent="0.35">
      <c r="A8">
        <v>7</v>
      </c>
      <c r="B8" s="2" t="s">
        <v>31</v>
      </c>
      <c r="C8" s="64">
        <f t="shared" si="1"/>
        <v>7</v>
      </c>
      <c r="F8">
        <f t="shared" ca="1" si="0"/>
        <v>0.11733484139137174</v>
      </c>
      <c r="G8">
        <v>7</v>
      </c>
      <c r="H8" s="2" t="s">
        <v>27</v>
      </c>
      <c r="I8" s="64">
        <v>3</v>
      </c>
    </row>
    <row r="9" spans="1:9" ht="24" customHeight="1" x14ac:dyDescent="0.35">
      <c r="A9">
        <v>8</v>
      </c>
      <c r="B9" t="s">
        <v>32</v>
      </c>
      <c r="C9" s="65">
        <f t="shared" si="1"/>
        <v>8</v>
      </c>
      <c r="F9">
        <f t="shared" ca="1" si="0"/>
        <v>0.49068929969994635</v>
      </c>
      <c r="G9">
        <v>8</v>
      </c>
      <c r="H9" t="s">
        <v>33</v>
      </c>
      <c r="I9" s="65">
        <v>9</v>
      </c>
    </row>
    <row r="10" spans="1:9" ht="24" customHeight="1" x14ac:dyDescent="0.35">
      <c r="A10">
        <v>9</v>
      </c>
      <c r="B10" s="2" t="s">
        <v>33</v>
      </c>
      <c r="C10" s="64">
        <f t="shared" si="1"/>
        <v>9</v>
      </c>
      <c r="F10">
        <f t="shared" ca="1" si="0"/>
        <v>0.17125921658705712</v>
      </c>
      <c r="G10">
        <v>9</v>
      </c>
      <c r="H10" s="2" t="s">
        <v>38</v>
      </c>
      <c r="I10" s="64">
        <v>14</v>
      </c>
    </row>
    <row r="11" spans="1:9" ht="24" customHeight="1" x14ac:dyDescent="0.35">
      <c r="A11">
        <v>10</v>
      </c>
      <c r="B11" t="s">
        <v>34</v>
      </c>
      <c r="C11" s="65">
        <f t="shared" si="1"/>
        <v>10</v>
      </c>
      <c r="F11">
        <f t="shared" ca="1" si="0"/>
        <v>0.31080566954314104</v>
      </c>
      <c r="G11">
        <v>10</v>
      </c>
      <c r="H11" t="s">
        <v>26</v>
      </c>
      <c r="I11" s="65">
        <v>1</v>
      </c>
    </row>
    <row r="12" spans="1:9" ht="24" customHeight="1" x14ac:dyDescent="0.35">
      <c r="A12">
        <v>11</v>
      </c>
      <c r="B12" s="2" t="s">
        <v>35</v>
      </c>
      <c r="C12" s="64">
        <f t="shared" si="1"/>
        <v>11</v>
      </c>
      <c r="F12">
        <f t="shared" ca="1" si="0"/>
        <v>0.95869451753911439</v>
      </c>
      <c r="G12">
        <v>11</v>
      </c>
      <c r="H12" s="2" t="s">
        <v>35</v>
      </c>
      <c r="I12" s="64">
        <v>11</v>
      </c>
    </row>
    <row r="13" spans="1:9" ht="24" customHeight="1" x14ac:dyDescent="0.35">
      <c r="A13">
        <v>12</v>
      </c>
      <c r="B13" t="s">
        <v>36</v>
      </c>
      <c r="C13" s="65">
        <f t="shared" si="1"/>
        <v>12</v>
      </c>
      <c r="F13">
        <f t="shared" ca="1" si="0"/>
        <v>0.61430691961088368</v>
      </c>
      <c r="G13">
        <v>12</v>
      </c>
      <c r="H13" t="s">
        <v>34</v>
      </c>
      <c r="I13" s="65">
        <v>10</v>
      </c>
    </row>
    <row r="14" spans="1:9" ht="24" customHeight="1" x14ac:dyDescent="0.35">
      <c r="A14">
        <v>13</v>
      </c>
      <c r="B14" s="2" t="s">
        <v>37</v>
      </c>
      <c r="C14" s="64">
        <f t="shared" si="1"/>
        <v>13</v>
      </c>
      <c r="F14">
        <f t="shared" ca="1" si="0"/>
        <v>0.20194760749229057</v>
      </c>
      <c r="G14">
        <v>13</v>
      </c>
      <c r="H14" s="2" t="s">
        <v>39</v>
      </c>
      <c r="I14" s="64">
        <v>15</v>
      </c>
    </row>
    <row r="15" spans="1:9" ht="24" customHeight="1" x14ac:dyDescent="0.35">
      <c r="A15">
        <v>14</v>
      </c>
      <c r="B15" t="s">
        <v>38</v>
      </c>
      <c r="C15" s="65">
        <f t="shared" si="1"/>
        <v>14</v>
      </c>
      <c r="F15">
        <f t="shared" ca="1" si="0"/>
        <v>0.72493002355865843</v>
      </c>
      <c r="G15">
        <v>14</v>
      </c>
      <c r="H15" t="s">
        <v>37</v>
      </c>
      <c r="I15" s="65">
        <v>13</v>
      </c>
    </row>
    <row r="16" spans="1:9" ht="24" customHeight="1" x14ac:dyDescent="0.35">
      <c r="A16">
        <v>15</v>
      </c>
      <c r="B16" s="2" t="s">
        <v>39</v>
      </c>
      <c r="C16" s="64">
        <f t="shared" si="1"/>
        <v>15</v>
      </c>
      <c r="F16">
        <f t="shared" ca="1" si="0"/>
        <v>1.9790081979481733E-2</v>
      </c>
      <c r="G16">
        <v>15</v>
      </c>
      <c r="H16" s="2" t="s">
        <v>28</v>
      </c>
      <c r="I16" s="64">
        <v>4</v>
      </c>
    </row>
    <row r="17" spans="1:11" ht="24" customHeight="1" x14ac:dyDescent="0.35">
      <c r="A17">
        <v>16</v>
      </c>
      <c r="C17" s="65" t="str">
        <f t="shared" si="1"/>
        <v/>
      </c>
      <c r="F17" t="str">
        <f ca="1">IF(B17&gt;0,RAND(),"")</f>
        <v/>
      </c>
      <c r="G17">
        <v>16</v>
      </c>
      <c r="I17" s="65" t="s">
        <v>55</v>
      </c>
    </row>
    <row r="18" spans="1:11" hidden="1" x14ac:dyDescent="0.25">
      <c r="A18" s="62" t="s">
        <v>56</v>
      </c>
      <c r="B18" s="2" t="s">
        <v>57</v>
      </c>
      <c r="C18" s="2"/>
      <c r="D18" s="2"/>
      <c r="E18" s="2"/>
      <c r="H18" s="2"/>
      <c r="I18" s="2"/>
      <c r="J18" s="2"/>
      <c r="K18" s="2"/>
    </row>
  </sheetData>
  <sortState ref="H2:J17">
    <sortCondition ref="J2:J17"/>
  </sortState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79998168889431442"/>
  </sheetPr>
  <dimension ref="B1:AA106"/>
  <sheetViews>
    <sheetView topLeftCell="A49" workbookViewId="0">
      <selection activeCell="R62" sqref="R62"/>
    </sheetView>
  </sheetViews>
  <sheetFormatPr baseColWidth="10" defaultRowHeight="15" x14ac:dyDescent="0.25"/>
  <cols>
    <col min="3" max="3" width="14" customWidth="1"/>
    <col min="5" max="5" width="1.85546875" customWidth="1"/>
    <col min="7" max="7" width="1.85546875" customWidth="1"/>
    <col min="9" max="9" width="1.85546875" customWidth="1"/>
    <col min="11" max="11" width="1.85546875" customWidth="1"/>
    <col min="13" max="13" width="2" customWidth="1"/>
    <col min="15" max="15" width="2" customWidth="1"/>
  </cols>
  <sheetData>
    <row r="1" spans="2:24" x14ac:dyDescent="0.25">
      <c r="D1" s="12" t="s">
        <v>3</v>
      </c>
      <c r="E1" s="12"/>
      <c r="F1" s="12" t="s">
        <v>4</v>
      </c>
      <c r="G1" s="12"/>
      <c r="H1" s="12" t="s">
        <v>5</v>
      </c>
      <c r="I1" s="12"/>
      <c r="J1" s="12" t="s">
        <v>6</v>
      </c>
      <c r="K1" s="12"/>
      <c r="L1" s="12"/>
      <c r="M1" s="12"/>
      <c r="N1" s="12"/>
      <c r="O1" s="12"/>
      <c r="P1" s="12"/>
    </row>
    <row r="2" spans="2:24" x14ac:dyDescent="0.25"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4" t="str">
        <f>CONCATENATE(D3,"-",D4)</f>
        <v>1-5</v>
      </c>
      <c r="R2" s="4" t="str">
        <f>CONCATENATE(D5,"-",D6)</f>
        <v>9-13</v>
      </c>
      <c r="S2" s="4" t="str">
        <f>CONCATENATE(F3,"-",F4)</f>
        <v>2-6</v>
      </c>
      <c r="T2" s="4" t="str">
        <f>CONCATENATE(F5,"-",F6)</f>
        <v>10-14</v>
      </c>
      <c r="U2" s="4" t="str">
        <f>CONCATENATE(H3,"-",H4)</f>
        <v>3-7</v>
      </c>
      <c r="V2" s="4" t="str">
        <f>CONCATENATE(H5,"-",H6)</f>
        <v>11-15</v>
      </c>
      <c r="W2" s="4" t="str">
        <f>CONCATENATE(J3,"-",J4)</f>
        <v>4-8</v>
      </c>
      <c r="X2" s="4" t="str">
        <f>CONCATENATE(J5,"-",J6)</f>
        <v>12-16</v>
      </c>
    </row>
    <row r="3" spans="2:24" x14ac:dyDescent="0.25">
      <c r="B3">
        <v>16</v>
      </c>
      <c r="C3" s="3" t="s">
        <v>2</v>
      </c>
      <c r="D3" s="13">
        <v>1</v>
      </c>
      <c r="E3" s="13"/>
      <c r="F3" s="13">
        <v>2</v>
      </c>
      <c r="G3" s="13"/>
      <c r="H3" s="13">
        <v>3</v>
      </c>
      <c r="I3" s="13"/>
      <c r="J3" s="13">
        <v>4</v>
      </c>
      <c r="K3" s="12"/>
      <c r="L3" s="12"/>
      <c r="M3" s="12"/>
      <c r="N3" s="12"/>
      <c r="O3" s="12"/>
      <c r="P3" s="12"/>
      <c r="Q3" s="5" t="str">
        <f>CONCATENATE(D3,"-",D5)</f>
        <v>1-9</v>
      </c>
      <c r="R3" s="5" t="str">
        <f>CONCATENATE(D4,"-",D6)</f>
        <v>5-13</v>
      </c>
      <c r="S3" s="5" t="str">
        <f>CONCATENATE(F3,"-",F5)</f>
        <v>2-10</v>
      </c>
      <c r="T3" s="5" t="str">
        <f>CONCATENATE(F4,"-",F6)</f>
        <v>6-14</v>
      </c>
      <c r="U3" s="5" t="str">
        <f>CONCATENATE(H3,"-",H5)</f>
        <v>3-11</v>
      </c>
      <c r="V3" s="5" t="str">
        <f>CONCATENATE(H4,"-",H6)</f>
        <v>7-15</v>
      </c>
      <c r="W3" s="5" t="str">
        <f>CONCATENATE(J3,"-",J5)</f>
        <v>4-12</v>
      </c>
      <c r="X3" s="5" t="str">
        <f>CONCATENATE(J4,"-",J6)</f>
        <v>8-16</v>
      </c>
    </row>
    <row r="4" spans="2:24" x14ac:dyDescent="0.25">
      <c r="B4">
        <f>+B3*2</f>
        <v>32</v>
      </c>
      <c r="C4" t="s">
        <v>18</v>
      </c>
      <c r="D4" s="13">
        <v>5</v>
      </c>
      <c r="E4" s="13"/>
      <c r="F4" s="13">
        <v>6</v>
      </c>
      <c r="G4" s="13"/>
      <c r="H4" s="13">
        <v>7</v>
      </c>
      <c r="I4" s="13"/>
      <c r="J4" s="13">
        <v>8</v>
      </c>
      <c r="K4" s="12"/>
      <c r="L4" s="12"/>
      <c r="M4" s="12"/>
      <c r="N4" s="12"/>
      <c r="O4" s="12"/>
      <c r="P4" s="12"/>
      <c r="Q4" s="6" t="str">
        <f>CONCATENATE(D3,"-",D6)</f>
        <v>1-13</v>
      </c>
      <c r="R4" s="6" t="str">
        <f>CONCATENATE(D4,"-",D5)</f>
        <v>5-9</v>
      </c>
      <c r="S4" s="6" t="str">
        <f>CONCATENATE(F3,"-",F6)</f>
        <v>2-14</v>
      </c>
      <c r="T4" s="6" t="str">
        <f>CONCATENATE(F4,"-",F5)</f>
        <v>6-10</v>
      </c>
      <c r="U4" s="6" t="str">
        <f>CONCATENATE(H3,"-",H6)</f>
        <v>3-15</v>
      </c>
      <c r="V4" s="6" t="str">
        <f>CONCATENATE(H4,"-",H5)</f>
        <v>7-11</v>
      </c>
      <c r="W4" s="6" t="str">
        <f>CONCATENATE(J3,"-",J6)</f>
        <v>4-16</v>
      </c>
      <c r="X4" s="6" t="str">
        <f>CONCATENATE(J4,"-",J5)</f>
        <v>8-12</v>
      </c>
    </row>
    <row r="5" spans="2:24" x14ac:dyDescent="0.25">
      <c r="D5" s="12">
        <v>9</v>
      </c>
      <c r="E5" s="12"/>
      <c r="F5" s="12">
        <v>10</v>
      </c>
      <c r="G5" s="12"/>
      <c r="H5" s="12">
        <v>11</v>
      </c>
      <c r="I5" s="12"/>
      <c r="J5" s="12">
        <v>12</v>
      </c>
      <c r="K5" s="12"/>
      <c r="L5" s="12"/>
      <c r="M5" s="12"/>
      <c r="N5" s="12"/>
      <c r="O5" s="12"/>
      <c r="P5" s="12"/>
    </row>
    <row r="6" spans="2:24" x14ac:dyDescent="0.25">
      <c r="D6" s="12">
        <v>13</v>
      </c>
      <c r="E6" s="12"/>
      <c r="F6" s="12">
        <v>14</v>
      </c>
      <c r="G6" s="12"/>
      <c r="H6" s="12">
        <v>15</v>
      </c>
      <c r="I6" s="12"/>
      <c r="J6" s="12">
        <v>16</v>
      </c>
      <c r="K6" s="12"/>
      <c r="L6" s="12"/>
      <c r="M6" s="12"/>
      <c r="N6" s="12"/>
      <c r="O6" s="12"/>
      <c r="P6" s="12"/>
      <c r="R6" t="str">
        <f>+CONCATENATE(COUNTA(D5:J6)," sortants")</f>
        <v>8 sortants</v>
      </c>
    </row>
    <row r="7" spans="2:24" x14ac:dyDescent="0.25"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2:24" x14ac:dyDescent="0.25">
      <c r="B8" s="9"/>
      <c r="C8" s="9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</row>
    <row r="9" spans="2:24" x14ac:dyDescent="0.25">
      <c r="D9" s="12" t="s">
        <v>3</v>
      </c>
      <c r="E9" s="12"/>
      <c r="F9" s="12" t="s">
        <v>4</v>
      </c>
      <c r="G9" s="12"/>
      <c r="H9" s="12" t="s">
        <v>5</v>
      </c>
      <c r="I9" s="12"/>
      <c r="J9" s="12" t="s">
        <v>6</v>
      </c>
      <c r="K9" s="12"/>
      <c r="L9" s="12"/>
      <c r="M9" s="12"/>
      <c r="N9" s="12"/>
      <c r="O9" s="12"/>
      <c r="P9" s="12"/>
    </row>
    <row r="10" spans="2:24" x14ac:dyDescent="0.25"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4" t="str">
        <f>CONCATENATE(D11,"-",D12)</f>
        <v>1-5</v>
      </c>
      <c r="R10" s="4" t="str">
        <f>CONCATENATE(D13,"-",D14)</f>
        <v>9-13</v>
      </c>
      <c r="S10" s="4" t="str">
        <f>CONCATENATE(F11,"-",F12)</f>
        <v>2-6</v>
      </c>
      <c r="T10" s="4" t="str">
        <f>CONCATENATE(F13,"-",F14)</f>
        <v>10-14</v>
      </c>
      <c r="U10" s="4" t="str">
        <f>CONCATENATE(H11,"-",H12)</f>
        <v>3-7</v>
      </c>
      <c r="V10" s="4" t="str">
        <f>CONCATENATE(H13,"-",H14)</f>
        <v>11-15</v>
      </c>
      <c r="W10" s="4" t="str">
        <f>CONCATENATE(J11,"-",J12)</f>
        <v>4-8</v>
      </c>
      <c r="X10" s="4" t="str">
        <f>CONCATENATE(J13,"-",J14)</f>
        <v>12-</v>
      </c>
    </row>
    <row r="11" spans="2:24" x14ac:dyDescent="0.25">
      <c r="B11">
        <v>15</v>
      </c>
      <c r="C11" s="3" t="s">
        <v>2</v>
      </c>
      <c r="D11" s="13">
        <v>1</v>
      </c>
      <c r="E11" s="13"/>
      <c r="F11" s="13">
        <v>2</v>
      </c>
      <c r="G11" s="13"/>
      <c r="H11" s="13">
        <v>3</v>
      </c>
      <c r="I11" s="13"/>
      <c r="J11" s="13">
        <v>4</v>
      </c>
      <c r="K11" s="12"/>
      <c r="L11" s="12"/>
      <c r="M11" s="12"/>
      <c r="N11" s="12"/>
      <c r="O11" s="12"/>
      <c r="P11" s="12"/>
      <c r="Q11" s="5" t="str">
        <f>CONCATENATE(D11,"-",D13)</f>
        <v>1-9</v>
      </c>
      <c r="R11" s="5" t="str">
        <f>CONCATENATE(D12,"-",D14)</f>
        <v>5-13</v>
      </c>
      <c r="S11" s="5" t="str">
        <f>CONCATENATE(F11,"-",F13)</f>
        <v>2-10</v>
      </c>
      <c r="T11" s="5" t="str">
        <f>CONCATENATE(F12,"-",F14)</f>
        <v>6-14</v>
      </c>
      <c r="U11" s="5" t="str">
        <f>CONCATENATE(H11,"-",H13)</f>
        <v>3-11</v>
      </c>
      <c r="V11" s="5" t="str">
        <f>CONCATENATE(H12,"-",H14)</f>
        <v>7-15</v>
      </c>
      <c r="W11" s="5" t="str">
        <f>CONCATENATE(J11,"-",J13)</f>
        <v>4-12</v>
      </c>
      <c r="X11" s="5" t="str">
        <f>CONCATENATE(J12,"-",J14)</f>
        <v>8-</v>
      </c>
    </row>
    <row r="12" spans="2:24" x14ac:dyDescent="0.25">
      <c r="B12">
        <f>+B11*2</f>
        <v>30</v>
      </c>
      <c r="C12" t="s">
        <v>18</v>
      </c>
      <c r="D12" s="13">
        <v>5</v>
      </c>
      <c r="E12" s="13"/>
      <c r="F12" s="13">
        <v>6</v>
      </c>
      <c r="G12" s="13"/>
      <c r="H12" s="13">
        <v>7</v>
      </c>
      <c r="I12" s="13"/>
      <c r="J12" s="13">
        <v>8</v>
      </c>
      <c r="K12" s="12"/>
      <c r="L12" s="12"/>
      <c r="M12" s="12"/>
      <c r="N12" s="12"/>
      <c r="O12" s="12"/>
      <c r="P12" s="12"/>
      <c r="Q12" s="6" t="str">
        <f>CONCATENATE(D11,"-",D14)</f>
        <v>1-13</v>
      </c>
      <c r="R12" s="6" t="str">
        <f>CONCATENATE(D12,"-",D13)</f>
        <v>5-9</v>
      </c>
      <c r="S12" s="6" t="str">
        <f>CONCATENATE(F11,"-",F14)</f>
        <v>2-14</v>
      </c>
      <c r="T12" s="6" t="str">
        <f>CONCATENATE(F12,"-",F13)</f>
        <v>6-10</v>
      </c>
      <c r="U12" s="6" t="str">
        <f>CONCATENATE(H11,"-",H14)</f>
        <v>3-15</v>
      </c>
      <c r="V12" s="6" t="str">
        <f>CONCATENATE(H12,"-",H13)</f>
        <v>7-11</v>
      </c>
      <c r="W12" s="6" t="str">
        <f>CONCATENATE(J11,"-",J14)</f>
        <v>4-</v>
      </c>
      <c r="X12" s="6" t="str">
        <f>CONCATENATE(J12,"-",J13)</f>
        <v>8-12</v>
      </c>
    </row>
    <row r="13" spans="2:24" x14ac:dyDescent="0.25">
      <c r="D13" s="12">
        <v>9</v>
      </c>
      <c r="E13" s="12"/>
      <c r="F13" s="12">
        <v>10</v>
      </c>
      <c r="G13" s="12"/>
      <c r="H13" s="12">
        <v>11</v>
      </c>
      <c r="I13" s="12"/>
      <c r="J13" s="12">
        <v>12</v>
      </c>
      <c r="K13" s="12"/>
      <c r="L13" s="12"/>
      <c r="M13" s="12"/>
      <c r="N13" s="12"/>
      <c r="O13" s="12"/>
      <c r="P13" s="12"/>
    </row>
    <row r="14" spans="2:24" x14ac:dyDescent="0.25">
      <c r="D14" s="12">
        <v>13</v>
      </c>
      <c r="E14" s="12"/>
      <c r="F14" s="12">
        <v>14</v>
      </c>
      <c r="G14" s="12"/>
      <c r="H14" s="12">
        <v>15</v>
      </c>
      <c r="I14" s="12"/>
      <c r="J14" s="12"/>
      <c r="K14" s="12"/>
      <c r="L14" s="12"/>
      <c r="M14" s="12"/>
      <c r="N14" s="12"/>
      <c r="O14" s="12"/>
      <c r="P14" s="12"/>
      <c r="R14" t="str">
        <f>+CONCATENATE(COUNTA(D13:J14)," sortants")</f>
        <v>7 sortants</v>
      </c>
    </row>
    <row r="15" spans="2:24" x14ac:dyDescent="0.25"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2:24" x14ac:dyDescent="0.25">
      <c r="B16" s="9"/>
      <c r="C16" s="9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2:24" x14ac:dyDescent="0.25">
      <c r="B17" s="10"/>
      <c r="C17" s="10"/>
      <c r="D17" s="15" t="s">
        <v>3</v>
      </c>
      <c r="E17" s="15"/>
      <c r="F17" s="15" t="s">
        <v>4</v>
      </c>
      <c r="G17" s="15"/>
      <c r="H17" s="15" t="s">
        <v>5</v>
      </c>
      <c r="I17" s="15"/>
      <c r="J17" s="15" t="s">
        <v>6</v>
      </c>
      <c r="K17" s="12"/>
      <c r="L17" s="12"/>
      <c r="M17" s="12"/>
      <c r="N17" s="12"/>
      <c r="O17" s="12"/>
      <c r="P17" s="12"/>
    </row>
    <row r="18" spans="2:24" x14ac:dyDescent="0.25"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4" t="str">
        <f>CONCATENATE(D19,"-",D20)</f>
        <v>1-5</v>
      </c>
      <c r="R18" s="4" t="str">
        <f>CONCATENATE(D21,"-",D22)</f>
        <v>9-13</v>
      </c>
      <c r="S18" s="4" t="str">
        <f>CONCATENATE(F19,"-",F20)</f>
        <v>2-6</v>
      </c>
      <c r="T18" s="4" t="str">
        <f>CONCATENATE(F21,"-",F22)</f>
        <v>10-14</v>
      </c>
      <c r="U18" s="4" t="str">
        <f>CONCATENATE(H19,"-",H20)</f>
        <v>3-7</v>
      </c>
      <c r="V18" s="4" t="str">
        <f>CONCATENATE(H21,"-",H22)</f>
        <v>11-</v>
      </c>
      <c r="W18" s="4" t="str">
        <f>CONCATENATE(J19,"-",J20)</f>
        <v>4-8</v>
      </c>
      <c r="X18" s="4" t="str">
        <f>CONCATENATE(J21,"-",J22)</f>
        <v>12-</v>
      </c>
    </row>
    <row r="19" spans="2:24" x14ac:dyDescent="0.25">
      <c r="B19">
        <v>14</v>
      </c>
      <c r="C19" s="3" t="s">
        <v>2</v>
      </c>
      <c r="D19" s="13">
        <v>1</v>
      </c>
      <c r="E19" s="13"/>
      <c r="F19" s="13">
        <v>2</v>
      </c>
      <c r="G19" s="13"/>
      <c r="H19" s="13">
        <v>3</v>
      </c>
      <c r="I19" s="13"/>
      <c r="J19" s="13">
        <v>4</v>
      </c>
      <c r="K19" s="12"/>
      <c r="L19" s="12"/>
      <c r="M19" s="12"/>
      <c r="N19" s="12"/>
      <c r="O19" s="12"/>
      <c r="P19" s="12"/>
      <c r="Q19" s="5" t="str">
        <f>CONCATENATE(D19,"-",D21)</f>
        <v>1-9</v>
      </c>
      <c r="R19" s="5" t="str">
        <f>CONCATENATE(D20,"-",D22)</f>
        <v>5-13</v>
      </c>
      <c r="S19" s="5" t="str">
        <f>CONCATENATE(F19,"-",F21)</f>
        <v>2-10</v>
      </c>
      <c r="T19" s="5" t="str">
        <f>CONCATENATE(F20,"-",F22)</f>
        <v>6-14</v>
      </c>
      <c r="U19" s="5" t="str">
        <f>CONCATENATE(H19,"-",H21)</f>
        <v>3-11</v>
      </c>
      <c r="V19" s="5" t="str">
        <f>CONCATENATE(H20,"-",H22)</f>
        <v>7-</v>
      </c>
      <c r="W19" s="5" t="str">
        <f>CONCATENATE(J19,"-",J21)</f>
        <v>4-12</v>
      </c>
      <c r="X19" s="5" t="str">
        <f>CONCATENATE(J20,"-",J22)</f>
        <v>8-</v>
      </c>
    </row>
    <row r="20" spans="2:24" x14ac:dyDescent="0.25">
      <c r="B20">
        <f>+B19*2</f>
        <v>28</v>
      </c>
      <c r="C20" t="s">
        <v>18</v>
      </c>
      <c r="D20" s="13">
        <v>5</v>
      </c>
      <c r="E20" s="13"/>
      <c r="F20" s="13">
        <v>6</v>
      </c>
      <c r="G20" s="13"/>
      <c r="H20" s="13">
        <v>7</v>
      </c>
      <c r="I20" s="13"/>
      <c r="J20" s="13">
        <v>8</v>
      </c>
      <c r="K20" s="12"/>
      <c r="L20" s="12"/>
      <c r="M20" s="12"/>
      <c r="N20" s="12"/>
      <c r="O20" s="12"/>
      <c r="P20" s="12"/>
      <c r="Q20" s="6" t="str">
        <f>CONCATENATE(D19,"-",D22)</f>
        <v>1-13</v>
      </c>
      <c r="R20" s="6" t="str">
        <f>CONCATENATE(D20,"-",D21)</f>
        <v>5-9</v>
      </c>
      <c r="S20" s="6" t="str">
        <f>CONCATENATE(F19,"-",F22)</f>
        <v>2-14</v>
      </c>
      <c r="T20" s="6" t="str">
        <f>CONCATENATE(F20,"-",F21)</f>
        <v>6-10</v>
      </c>
      <c r="U20" s="6" t="str">
        <f>CONCATENATE(H19,"-",H22)</f>
        <v>3-</v>
      </c>
      <c r="V20" s="6" t="str">
        <f>CONCATENATE(H20,"-",H21)</f>
        <v>7-11</v>
      </c>
      <c r="W20" s="6" t="str">
        <f>CONCATENATE(J19,"-",J22)</f>
        <v>4-</v>
      </c>
      <c r="X20" s="6" t="str">
        <f>CONCATENATE(J20,"-",J21)</f>
        <v>8-12</v>
      </c>
    </row>
    <row r="21" spans="2:24" x14ac:dyDescent="0.25">
      <c r="D21" s="12">
        <v>9</v>
      </c>
      <c r="E21" s="12"/>
      <c r="F21" s="12">
        <v>10</v>
      </c>
      <c r="G21" s="12"/>
      <c r="H21" s="12">
        <v>11</v>
      </c>
      <c r="I21" s="12"/>
      <c r="J21" s="12">
        <v>12</v>
      </c>
      <c r="K21" s="12"/>
      <c r="L21" s="12"/>
      <c r="M21" s="12"/>
      <c r="N21" s="12"/>
      <c r="O21" s="12"/>
      <c r="P21" s="12"/>
    </row>
    <row r="22" spans="2:24" x14ac:dyDescent="0.25">
      <c r="D22" s="12">
        <v>13</v>
      </c>
      <c r="E22" s="12"/>
      <c r="F22" s="12">
        <v>14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R22" t="str">
        <f>+CONCATENATE(COUNTA(D21:J22)," sortants")</f>
        <v>6 sortants</v>
      </c>
    </row>
    <row r="23" spans="2:24" x14ac:dyDescent="0.25"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2:24" x14ac:dyDescent="0.25">
      <c r="B24" s="9"/>
      <c r="C24" s="9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</row>
    <row r="25" spans="2:24" x14ac:dyDescent="0.25">
      <c r="B25" s="10"/>
      <c r="C25" s="10"/>
      <c r="D25" s="15" t="s">
        <v>3</v>
      </c>
      <c r="E25" s="15"/>
      <c r="F25" s="15" t="s">
        <v>4</v>
      </c>
      <c r="G25" s="15"/>
      <c r="H25" s="15" t="s">
        <v>5</v>
      </c>
      <c r="I25" s="15"/>
      <c r="J25" s="15" t="s">
        <v>6</v>
      </c>
      <c r="K25" s="12"/>
      <c r="L25" s="12"/>
      <c r="M25" s="12"/>
      <c r="N25" s="12"/>
      <c r="O25" s="12"/>
      <c r="P25" s="12"/>
    </row>
    <row r="26" spans="2:24" x14ac:dyDescent="0.25"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4" t="str">
        <f>CONCATENATE(D27,"-",D28)</f>
        <v>1-5</v>
      </c>
      <c r="R26" s="4" t="str">
        <f>CONCATENATE(D29,"-",D30)</f>
        <v>9-13</v>
      </c>
      <c r="S26" s="4" t="str">
        <f>CONCATENATE(F27,"-",F28)</f>
        <v>2-6</v>
      </c>
      <c r="T26" s="4" t="str">
        <f>CONCATENATE(F29,"-",F30)</f>
        <v>10-</v>
      </c>
      <c r="U26" s="4" t="str">
        <f>CONCATENATE(H27,"-",H28)</f>
        <v>3-7</v>
      </c>
      <c r="V26" s="4" t="str">
        <f>CONCATENATE(H29,"-",H30)</f>
        <v>11-</v>
      </c>
      <c r="W26" s="4" t="str">
        <f>CONCATENATE(J27,"-",J28)</f>
        <v>4-8</v>
      </c>
      <c r="X26" s="4" t="str">
        <f>CONCATENATE(J29,"-",J30)</f>
        <v>12-</v>
      </c>
    </row>
    <row r="27" spans="2:24" x14ac:dyDescent="0.25">
      <c r="B27">
        <v>13</v>
      </c>
      <c r="C27" s="3" t="s">
        <v>2</v>
      </c>
      <c r="D27" s="13">
        <v>1</v>
      </c>
      <c r="E27" s="13"/>
      <c r="F27" s="13">
        <v>2</v>
      </c>
      <c r="G27" s="13"/>
      <c r="H27" s="13">
        <v>3</v>
      </c>
      <c r="I27" s="13"/>
      <c r="J27" s="13">
        <v>4</v>
      </c>
      <c r="K27" s="12"/>
      <c r="L27" s="12"/>
      <c r="M27" s="12"/>
      <c r="N27" s="12"/>
      <c r="O27" s="12"/>
      <c r="P27" s="12"/>
      <c r="Q27" s="5" t="str">
        <f>CONCATENATE(D27,"-",D29)</f>
        <v>1-9</v>
      </c>
      <c r="R27" s="5" t="str">
        <f>CONCATENATE(D28,"-",D30)</f>
        <v>5-13</v>
      </c>
      <c r="S27" s="5" t="str">
        <f>CONCATENATE(F27,"-",F29)</f>
        <v>2-10</v>
      </c>
      <c r="T27" s="5" t="str">
        <f>CONCATENATE(F28,"-",F30)</f>
        <v>6-</v>
      </c>
      <c r="U27" s="5" t="str">
        <f>CONCATENATE(H27,"-",H29)</f>
        <v>3-11</v>
      </c>
      <c r="V27" s="5" t="str">
        <f>CONCATENATE(H28,"-",H30)</f>
        <v>7-</v>
      </c>
      <c r="W27" s="5" t="str">
        <f>CONCATENATE(J27,"-",J29)</f>
        <v>4-12</v>
      </c>
      <c r="X27" s="5" t="str">
        <f>CONCATENATE(J28,"-",J30)</f>
        <v>8-</v>
      </c>
    </row>
    <row r="28" spans="2:24" x14ac:dyDescent="0.25">
      <c r="B28">
        <f>+B27*2</f>
        <v>26</v>
      </c>
      <c r="C28" t="s">
        <v>18</v>
      </c>
      <c r="D28" s="13">
        <v>5</v>
      </c>
      <c r="E28" s="13"/>
      <c r="F28" s="13">
        <v>6</v>
      </c>
      <c r="G28" s="13"/>
      <c r="H28" s="13">
        <v>7</v>
      </c>
      <c r="I28" s="13"/>
      <c r="J28" s="13">
        <v>8</v>
      </c>
      <c r="K28" s="12"/>
      <c r="L28" s="12"/>
      <c r="M28" s="12"/>
      <c r="N28" s="12"/>
      <c r="O28" s="12"/>
      <c r="P28" s="12"/>
      <c r="Q28" s="6" t="str">
        <f>CONCATENATE(D27,"-",D30)</f>
        <v>1-13</v>
      </c>
      <c r="R28" s="6" t="str">
        <f>CONCATENATE(D28,"-",D29)</f>
        <v>5-9</v>
      </c>
      <c r="S28" s="6" t="str">
        <f>CONCATENATE(F27,"-",F30)</f>
        <v>2-</v>
      </c>
      <c r="T28" s="6" t="str">
        <f>CONCATENATE(F28,"-",F29)</f>
        <v>6-10</v>
      </c>
      <c r="U28" s="6" t="str">
        <f>CONCATENATE(H27,"-",H30)</f>
        <v>3-</v>
      </c>
      <c r="V28" s="6" t="str">
        <f>CONCATENATE(H28,"-",H29)</f>
        <v>7-11</v>
      </c>
      <c r="W28" s="6" t="str">
        <f>CONCATENATE(J27,"-",J30)</f>
        <v>4-</v>
      </c>
      <c r="X28" s="6" t="str">
        <f>CONCATENATE(J28,"-",J29)</f>
        <v>8-12</v>
      </c>
    </row>
    <row r="29" spans="2:24" x14ac:dyDescent="0.25">
      <c r="D29" s="12">
        <v>9</v>
      </c>
      <c r="E29" s="12"/>
      <c r="F29" s="12">
        <v>10</v>
      </c>
      <c r="G29" s="12"/>
      <c r="H29" s="12">
        <v>11</v>
      </c>
      <c r="I29" s="12"/>
      <c r="J29" s="12">
        <v>12</v>
      </c>
      <c r="K29" s="12"/>
      <c r="L29" s="12"/>
      <c r="M29" s="12"/>
      <c r="N29" s="12"/>
      <c r="O29" s="12"/>
      <c r="P29" s="12"/>
    </row>
    <row r="30" spans="2:24" x14ac:dyDescent="0.25">
      <c r="D30" s="12">
        <v>13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R30" t="str">
        <f>+CONCATENATE(COUNTA(D29:J30)," sortants")</f>
        <v>5 sortants</v>
      </c>
    </row>
    <row r="31" spans="2:24" x14ac:dyDescent="0.25"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2:24" x14ac:dyDescent="0.25">
      <c r="B32" s="9"/>
      <c r="C32" s="9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</row>
    <row r="33" spans="2:27" x14ac:dyDescent="0.25">
      <c r="B33" s="10"/>
      <c r="C33" s="10"/>
      <c r="D33" s="15" t="s">
        <v>3</v>
      </c>
      <c r="E33" s="15"/>
      <c r="F33" s="15" t="s">
        <v>4</v>
      </c>
      <c r="G33" s="15"/>
      <c r="H33" s="15" t="s">
        <v>5</v>
      </c>
      <c r="I33" s="15"/>
      <c r="J33" s="15" t="s">
        <v>6</v>
      </c>
      <c r="K33" s="12"/>
      <c r="L33" s="12"/>
      <c r="M33" s="12"/>
      <c r="N33" s="12"/>
      <c r="O33" s="12"/>
      <c r="P33" s="12"/>
    </row>
    <row r="34" spans="2:27" x14ac:dyDescent="0.25"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4" t="str">
        <f>CONCATENATE(D35,"-",D36)</f>
        <v>1-5</v>
      </c>
      <c r="R34" s="4" t="str">
        <f>CONCATENATE(D37,"-",D38)</f>
        <v>9-</v>
      </c>
      <c r="S34" s="4" t="str">
        <f>CONCATENATE(F35,"-",F36)</f>
        <v>2-6</v>
      </c>
      <c r="T34" s="4" t="str">
        <f>CONCATENATE(F37,"-",F38)</f>
        <v>10-</v>
      </c>
      <c r="U34" s="4" t="str">
        <f>CONCATENATE(H35,"-",H36)</f>
        <v>3-7</v>
      </c>
      <c r="V34" s="4" t="str">
        <f>CONCATENATE(H37,"-",H38)</f>
        <v>11-</v>
      </c>
      <c r="W34" s="4" t="str">
        <f>CONCATENATE(J35,"-",J36)</f>
        <v>4-8</v>
      </c>
      <c r="X34" s="4" t="str">
        <f>CONCATENATE(J37,"-",J38)</f>
        <v>12-</v>
      </c>
    </row>
    <row r="35" spans="2:27" x14ac:dyDescent="0.25">
      <c r="B35">
        <v>12</v>
      </c>
      <c r="C35" s="3" t="s">
        <v>2</v>
      </c>
      <c r="D35" s="13">
        <v>1</v>
      </c>
      <c r="E35" s="13"/>
      <c r="F35" s="13">
        <v>2</v>
      </c>
      <c r="G35" s="13"/>
      <c r="H35" s="13">
        <v>3</v>
      </c>
      <c r="I35" s="13"/>
      <c r="J35" s="13">
        <v>4</v>
      </c>
      <c r="K35" s="12"/>
      <c r="L35" s="12"/>
      <c r="M35" s="12"/>
      <c r="N35" s="12"/>
      <c r="O35" s="12"/>
      <c r="P35" s="12"/>
      <c r="Q35" s="5" t="str">
        <f>CONCATENATE(D35,"-",D37)</f>
        <v>1-9</v>
      </c>
      <c r="R35" s="5" t="str">
        <f>CONCATENATE(D36,"-",D38)</f>
        <v>5-</v>
      </c>
      <c r="S35" s="5" t="str">
        <f>CONCATENATE(F35,"-",F37)</f>
        <v>2-10</v>
      </c>
      <c r="T35" s="5" t="str">
        <f>CONCATENATE(F36,"-",F38)</f>
        <v>6-</v>
      </c>
      <c r="U35" s="5" t="str">
        <f>CONCATENATE(H35,"-",H37)</f>
        <v>3-11</v>
      </c>
      <c r="V35" s="5" t="str">
        <f>CONCATENATE(H36,"-",H38)</f>
        <v>7-</v>
      </c>
      <c r="W35" s="5" t="str">
        <f>CONCATENATE(J35,"-",J37)</f>
        <v>4-12</v>
      </c>
      <c r="X35" s="5" t="str">
        <f>CONCATENATE(J36,"-",J38)</f>
        <v>8-</v>
      </c>
    </row>
    <row r="36" spans="2:27" x14ac:dyDescent="0.25">
      <c r="B36">
        <f>+B35*2</f>
        <v>24</v>
      </c>
      <c r="C36" t="s">
        <v>18</v>
      </c>
      <c r="D36" s="13">
        <v>5</v>
      </c>
      <c r="E36" s="13"/>
      <c r="F36" s="13">
        <v>6</v>
      </c>
      <c r="G36" s="13"/>
      <c r="H36" s="13">
        <v>7</v>
      </c>
      <c r="I36" s="13"/>
      <c r="J36" s="13">
        <v>8</v>
      </c>
      <c r="K36" s="12"/>
      <c r="L36" s="12"/>
      <c r="M36" s="12"/>
      <c r="N36" s="12"/>
      <c r="O36" s="12"/>
      <c r="P36" s="12"/>
      <c r="Q36" s="6" t="str">
        <f>CONCATENATE(D35,"-",D38)</f>
        <v>1-</v>
      </c>
      <c r="R36" s="6" t="str">
        <f>CONCATENATE(D36,"-",D37)</f>
        <v>5-9</v>
      </c>
      <c r="S36" s="6" t="str">
        <f>CONCATENATE(F35,"-",F38)</f>
        <v>2-</v>
      </c>
      <c r="T36" s="6" t="str">
        <f>CONCATENATE(F36,"-",F37)</f>
        <v>6-10</v>
      </c>
      <c r="U36" s="6" t="str">
        <f>CONCATENATE(H35,"-",H38)</f>
        <v>3-</v>
      </c>
      <c r="V36" s="6" t="str">
        <f>CONCATENATE(H36,"-",H37)</f>
        <v>7-11</v>
      </c>
      <c r="W36" s="6" t="str">
        <f>CONCATENATE(J35,"-",J38)</f>
        <v>4-</v>
      </c>
      <c r="X36" s="6" t="str">
        <f>CONCATENATE(J36,"-",J37)</f>
        <v>8-12</v>
      </c>
    </row>
    <row r="37" spans="2:27" x14ac:dyDescent="0.25">
      <c r="D37" s="12">
        <v>9</v>
      </c>
      <c r="E37" s="12"/>
      <c r="F37" s="12">
        <v>10</v>
      </c>
      <c r="G37" s="12"/>
      <c r="H37" s="12">
        <v>11</v>
      </c>
      <c r="I37" s="12"/>
      <c r="J37" s="12">
        <v>12</v>
      </c>
      <c r="K37" s="12"/>
      <c r="L37" s="12"/>
      <c r="M37" s="12"/>
      <c r="N37" s="12"/>
      <c r="O37" s="12"/>
      <c r="P37" s="12"/>
    </row>
    <row r="38" spans="2:27" x14ac:dyDescent="0.25"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R38" t="str">
        <f>+CONCATENATE(COUNTA(D37:J38)," sortants")</f>
        <v>4 sortants</v>
      </c>
    </row>
    <row r="39" spans="2:27" x14ac:dyDescent="0.25"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</row>
    <row r="40" spans="2:27" x14ac:dyDescent="0.25">
      <c r="B40" s="9"/>
      <c r="C40" s="9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</row>
    <row r="41" spans="2:27" x14ac:dyDescent="0.25">
      <c r="B41" s="8"/>
      <c r="C41" s="8"/>
      <c r="D41" s="16" t="s">
        <v>3</v>
      </c>
      <c r="E41" s="16"/>
      <c r="F41" s="16" t="s">
        <v>4</v>
      </c>
      <c r="G41" s="16"/>
      <c r="H41" s="16" t="s">
        <v>5</v>
      </c>
      <c r="I41" s="16"/>
      <c r="J41" s="16" t="s">
        <v>6</v>
      </c>
      <c r="K41" s="16"/>
      <c r="L41" s="16" t="s">
        <v>17</v>
      </c>
      <c r="M41" s="16"/>
      <c r="N41" s="16" t="s">
        <v>19</v>
      </c>
      <c r="O41" s="16"/>
      <c r="P41" s="16" t="s">
        <v>20</v>
      </c>
    </row>
    <row r="42" spans="2:27" x14ac:dyDescent="0.25"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4" t="str">
        <f>CONCATENATE(D43,"-",D44)</f>
        <v>1-4</v>
      </c>
      <c r="R42" s="4" t="str">
        <f>CONCATENATE(D45,"-",D46)</f>
        <v>7-10</v>
      </c>
      <c r="S42" s="4" t="str">
        <f>CONCATENATE(F43,"-",F44)</f>
        <v>2-5</v>
      </c>
      <c r="T42" s="4" t="str">
        <f>CONCATENATE(F45,"-",F46)</f>
        <v>8-11</v>
      </c>
      <c r="U42" s="4" t="str">
        <f>CONCATENATE(H43,"-",H44)</f>
        <v>3-6</v>
      </c>
      <c r="V42" s="4" t="str">
        <f>CONCATENATE(H45,"-",H46)</f>
        <v>9-</v>
      </c>
      <c r="W42" s="4" t="str">
        <f>CONCATENATE(J43,"-",J44)</f>
        <v>-</v>
      </c>
      <c r="X42" s="4" t="str">
        <f>CONCATENATE(J45,"-",J46)</f>
        <v>-</v>
      </c>
      <c r="Z42" s="4" t="str">
        <f>CONCATENATE(L43,"-",L44)</f>
        <v>7-8</v>
      </c>
      <c r="AA42" s="4" t="str">
        <f>CONCATENATE(N43,"-",N44)</f>
        <v>10-11</v>
      </c>
    </row>
    <row r="43" spans="2:27" x14ac:dyDescent="0.25">
      <c r="B43">
        <v>11</v>
      </c>
      <c r="C43" s="3" t="s">
        <v>2</v>
      </c>
      <c r="D43" s="13">
        <v>1</v>
      </c>
      <c r="E43" s="13"/>
      <c r="F43" s="13">
        <v>2</v>
      </c>
      <c r="G43" s="13"/>
      <c r="H43" s="13">
        <v>3</v>
      </c>
      <c r="I43" s="13"/>
      <c r="J43" s="13"/>
      <c r="K43" s="12"/>
      <c r="L43" s="17">
        <v>7</v>
      </c>
      <c r="M43" s="12"/>
      <c r="N43" s="17">
        <v>10</v>
      </c>
      <c r="O43" s="12"/>
      <c r="P43" s="18"/>
      <c r="Q43" s="5" t="str">
        <f>CONCATENATE(D43,"-",D45)</f>
        <v>1-7</v>
      </c>
      <c r="R43" s="5" t="str">
        <f>CONCATENATE(D44,"-",D46)</f>
        <v>4-10</v>
      </c>
      <c r="S43" s="5" t="str">
        <f>CONCATENATE(F43,"-",F45)</f>
        <v>2-8</v>
      </c>
      <c r="T43" s="5" t="str">
        <f>CONCATENATE(F44,"-",F46)</f>
        <v>5-11</v>
      </c>
      <c r="U43" s="5" t="str">
        <f>CONCATENATE(H43,"-",H45)</f>
        <v>3-9</v>
      </c>
      <c r="V43" s="5" t="str">
        <f>CONCATENATE(H44,"-",H46)</f>
        <v>6-</v>
      </c>
      <c r="W43" s="5" t="str">
        <f>CONCATENATE(J43,"-",J45)</f>
        <v>-</v>
      </c>
      <c r="X43" s="5" t="str">
        <f>CONCATENATE(J44,"-",J46)</f>
        <v>-</v>
      </c>
      <c r="Z43" s="5" t="str">
        <f>CONCATENATE(L43,"-",L45)</f>
        <v>7-9</v>
      </c>
      <c r="AA43" s="5"/>
    </row>
    <row r="44" spans="2:27" x14ac:dyDescent="0.25">
      <c r="B44">
        <f>+B43*2</f>
        <v>22</v>
      </c>
      <c r="C44" t="s">
        <v>18</v>
      </c>
      <c r="D44" s="13">
        <v>4</v>
      </c>
      <c r="E44" s="13"/>
      <c r="F44" s="13">
        <v>5</v>
      </c>
      <c r="G44" s="13"/>
      <c r="H44" s="13">
        <v>6</v>
      </c>
      <c r="I44" s="13"/>
      <c r="J44" s="12"/>
      <c r="K44" s="12"/>
      <c r="L44" s="13">
        <v>8</v>
      </c>
      <c r="M44" s="13"/>
      <c r="N44" s="13">
        <v>11</v>
      </c>
      <c r="O44" s="13"/>
      <c r="P44" s="13"/>
      <c r="Q44" s="6" t="str">
        <f>CONCATENATE(D43,"-",D46)</f>
        <v>1-10</v>
      </c>
      <c r="R44" s="6" t="str">
        <f>CONCATENATE(D44,"-",D45)</f>
        <v>4-7</v>
      </c>
      <c r="S44" s="6" t="str">
        <f>CONCATENATE(F43,"-",F46)</f>
        <v>2-11</v>
      </c>
      <c r="T44" s="6" t="str">
        <f>CONCATENATE(F44,"-",F45)</f>
        <v>5-8</v>
      </c>
      <c r="U44" s="6" t="str">
        <f>CONCATENATE(H43,"-",H46)</f>
        <v>3-</v>
      </c>
      <c r="V44" s="6" t="str">
        <f>CONCATENATE(H44,"-",H45)</f>
        <v>6-9</v>
      </c>
      <c r="W44" s="6" t="str">
        <f>CONCATENATE(J43,"-",J46)</f>
        <v>-</v>
      </c>
      <c r="X44" s="6" t="str">
        <f>CONCATENATE(J44,"-",J45)</f>
        <v>-</v>
      </c>
      <c r="Z44" s="6" t="str">
        <f>CONCATENATE(L44,"-",L45)</f>
        <v>8-9</v>
      </c>
      <c r="AA44" s="6"/>
    </row>
    <row r="45" spans="2:27" x14ac:dyDescent="0.25">
      <c r="D45" s="12">
        <v>7</v>
      </c>
      <c r="E45" s="12"/>
      <c r="F45" s="12">
        <v>8</v>
      </c>
      <c r="G45" s="12"/>
      <c r="H45" s="12">
        <v>9</v>
      </c>
      <c r="I45" s="12"/>
      <c r="J45" s="12"/>
      <c r="K45" s="12"/>
      <c r="L45" s="12">
        <v>9</v>
      </c>
      <c r="M45" s="12"/>
      <c r="N45" s="12"/>
      <c r="O45" s="12"/>
      <c r="P45" s="12"/>
    </row>
    <row r="46" spans="2:27" x14ac:dyDescent="0.25">
      <c r="D46" s="12">
        <v>10</v>
      </c>
      <c r="E46" s="12"/>
      <c r="F46" s="12">
        <v>11</v>
      </c>
      <c r="G46" s="12"/>
      <c r="H46" s="12"/>
      <c r="I46" s="12"/>
      <c r="J46" s="12"/>
      <c r="K46" s="12"/>
      <c r="L46" s="12"/>
      <c r="M46" s="12"/>
      <c r="N46" s="12"/>
      <c r="O46" s="12"/>
      <c r="P46" s="12"/>
      <c r="R46" t="str">
        <f>+CONCATENATE(COUNTA(L44:N45)," sortants")</f>
        <v>3 sortants</v>
      </c>
    </row>
    <row r="47" spans="2:27" x14ac:dyDescent="0.25"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2:27" x14ac:dyDescent="0.25">
      <c r="B48" s="9"/>
      <c r="C48" s="9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</row>
    <row r="49" spans="2:27" x14ac:dyDescent="0.25">
      <c r="B49" s="10"/>
      <c r="C49" s="10"/>
      <c r="D49" s="15" t="s">
        <v>3</v>
      </c>
      <c r="E49" s="15"/>
      <c r="F49" s="15" t="s">
        <v>4</v>
      </c>
      <c r="G49" s="15"/>
      <c r="H49" s="15" t="s">
        <v>5</v>
      </c>
      <c r="I49" s="15"/>
      <c r="J49" s="15" t="s">
        <v>6</v>
      </c>
      <c r="K49" s="15"/>
      <c r="L49" s="15" t="s">
        <v>17</v>
      </c>
      <c r="M49" s="15"/>
      <c r="N49" s="12"/>
      <c r="O49" s="12"/>
      <c r="P49" s="12"/>
    </row>
    <row r="50" spans="2:27" x14ac:dyDescent="0.25"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4" t="str">
        <f>CONCATENATE(D51,"-",D52)</f>
        <v>A-B</v>
      </c>
      <c r="R50" s="4" t="str">
        <f>CONCATENATE(D53,"-",D54)</f>
        <v>C-</v>
      </c>
      <c r="S50" s="4" t="str">
        <f>CONCATENATE(F51,"-",F52)</f>
        <v>D-E</v>
      </c>
      <c r="T50" s="4" t="str">
        <f>CONCATENATE(F53,"-",F54)</f>
        <v>F-</v>
      </c>
      <c r="U50" s="4" t="str">
        <f>CONCATENATE(H51,"-",H52)</f>
        <v>G-H</v>
      </c>
      <c r="V50" s="4" t="str">
        <f>CONCATENATE(H53,"-",H54)</f>
        <v>I-J</v>
      </c>
      <c r="W50" s="4" t="str">
        <f>CONCATENATE(J51,"-",J52)</f>
        <v>-</v>
      </c>
      <c r="X50" s="4" t="str">
        <f>CONCATENATE(J53,"-",J54)</f>
        <v>-</v>
      </c>
      <c r="Z50" s="4" t="str">
        <f>CONCATENATE(L51,"-",L52)</f>
        <v>C-F</v>
      </c>
      <c r="AA50" s="4" t="str">
        <f>CONCATENATE(L53,"-",L54)</f>
        <v>I-J</v>
      </c>
    </row>
    <row r="51" spans="2:27" x14ac:dyDescent="0.25">
      <c r="B51">
        <v>10</v>
      </c>
      <c r="C51" s="3" t="s">
        <v>2</v>
      </c>
      <c r="D51" s="13" t="s">
        <v>7</v>
      </c>
      <c r="E51" s="13"/>
      <c r="F51" s="13" t="s">
        <v>10</v>
      </c>
      <c r="G51" s="13"/>
      <c r="H51" s="13" t="s">
        <v>13</v>
      </c>
      <c r="I51" s="13"/>
      <c r="J51" s="13"/>
      <c r="K51" s="12"/>
      <c r="L51" s="13" t="s">
        <v>9</v>
      </c>
      <c r="M51" s="13"/>
      <c r="N51" s="12"/>
      <c r="O51" s="12"/>
      <c r="P51" s="12"/>
      <c r="Q51" s="5" t="str">
        <f>CONCATENATE(D51,"-",D53)</f>
        <v>A-C</v>
      </c>
      <c r="R51" s="5" t="str">
        <f>CONCATENATE(D52,"-",D54)</f>
        <v>B-</v>
      </c>
      <c r="S51" s="5" t="str">
        <f>CONCATENATE(F51,"-",F53)</f>
        <v>D-F</v>
      </c>
      <c r="T51" s="5" t="str">
        <f>CONCATENATE(F52,"-",F54)</f>
        <v>E-</v>
      </c>
      <c r="U51" s="5" t="str">
        <f>CONCATENATE(H51,"-",H53)</f>
        <v>G-I</v>
      </c>
      <c r="V51" s="5" t="str">
        <f>CONCATENATE(H52,"-",H54)</f>
        <v>H-J</v>
      </c>
      <c r="W51" s="5" t="str">
        <f>CONCATENATE(J51,"-",J53)</f>
        <v>-</v>
      </c>
      <c r="X51" s="5" t="str">
        <f>CONCATENATE(J52,"-",J54)</f>
        <v>-</v>
      </c>
      <c r="Z51" s="5" t="str">
        <f>CONCATENATE(L51,"-",L53)</f>
        <v>C-I</v>
      </c>
      <c r="AA51" s="5" t="str">
        <f>CONCATENATE(L52,"-",L54)</f>
        <v>F-J</v>
      </c>
    </row>
    <row r="52" spans="2:27" x14ac:dyDescent="0.25">
      <c r="B52">
        <f>+B51*2</f>
        <v>20</v>
      </c>
      <c r="C52" t="s">
        <v>18</v>
      </c>
      <c r="D52" s="13" t="s">
        <v>8</v>
      </c>
      <c r="E52" s="13"/>
      <c r="F52" s="13" t="s">
        <v>11</v>
      </c>
      <c r="G52" s="13"/>
      <c r="H52" s="13" t="s">
        <v>14</v>
      </c>
      <c r="I52" s="13"/>
      <c r="J52" s="13"/>
      <c r="K52" s="12"/>
      <c r="L52" s="13" t="s">
        <v>12</v>
      </c>
      <c r="M52" s="13"/>
      <c r="N52" s="12"/>
      <c r="O52" s="12"/>
      <c r="P52" s="12"/>
      <c r="Q52" s="6" t="str">
        <f>CONCATENATE(D51,"-",D54)</f>
        <v>A-</v>
      </c>
      <c r="R52" s="6" t="str">
        <f>CONCATENATE(D52,"-",D53)</f>
        <v>B-C</v>
      </c>
      <c r="S52" s="6" t="str">
        <f>CONCATENATE(F51,"-",F54)</f>
        <v>D-</v>
      </c>
      <c r="T52" s="6" t="str">
        <f>CONCATENATE(F52,"-",F53)</f>
        <v>E-F</v>
      </c>
      <c r="U52" s="6" t="str">
        <f>CONCATENATE(H51,"-",H54)</f>
        <v>G-J</v>
      </c>
      <c r="V52" s="6" t="str">
        <f>CONCATENATE(H52,"-",H53)</f>
        <v>H-I</v>
      </c>
      <c r="W52" s="6" t="str">
        <f>CONCATENATE(J51,"-",J54)</f>
        <v>-</v>
      </c>
      <c r="X52" s="6" t="str">
        <f>CONCATENATE(J52,"-",J53)</f>
        <v>-</v>
      </c>
      <c r="Z52" s="6" t="str">
        <f>CONCATENATE(L52,"-",L53)</f>
        <v>F-I</v>
      </c>
      <c r="AA52" s="6" t="str">
        <f>CONCATENATE(L51,"-",L54)</f>
        <v>C-J</v>
      </c>
    </row>
    <row r="53" spans="2:27" x14ac:dyDescent="0.25">
      <c r="D53" s="12" t="s">
        <v>9</v>
      </c>
      <c r="E53" s="12"/>
      <c r="F53" s="12" t="s">
        <v>12</v>
      </c>
      <c r="G53" s="12"/>
      <c r="H53" s="12" t="s">
        <v>15</v>
      </c>
      <c r="I53" s="12"/>
      <c r="J53" s="12"/>
      <c r="K53" s="12"/>
      <c r="L53" s="12" t="s">
        <v>15</v>
      </c>
      <c r="M53" s="12"/>
      <c r="N53" s="12"/>
      <c r="O53" s="12"/>
      <c r="P53" s="12"/>
    </row>
    <row r="54" spans="2:27" x14ac:dyDescent="0.25">
      <c r="D54" s="12"/>
      <c r="E54" s="12"/>
      <c r="F54" s="12"/>
      <c r="G54" s="12"/>
      <c r="H54" s="12" t="s">
        <v>16</v>
      </c>
      <c r="I54" s="12"/>
      <c r="J54" s="12"/>
      <c r="K54" s="12"/>
      <c r="L54" s="12" t="s">
        <v>16</v>
      </c>
      <c r="M54" s="12"/>
      <c r="N54" s="12"/>
      <c r="O54" s="12"/>
      <c r="P54" s="12"/>
      <c r="R54" t="str">
        <f>+CONCATENATE(COUNTA(L53:L54)," sortants")</f>
        <v>2 sortants</v>
      </c>
    </row>
    <row r="55" spans="2:27" x14ac:dyDescent="0.25"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</row>
    <row r="56" spans="2:27" x14ac:dyDescent="0.25">
      <c r="B56" s="9"/>
      <c r="C56" s="9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</row>
    <row r="57" spans="2:27" x14ac:dyDescent="0.25">
      <c r="B57" s="10"/>
      <c r="C57" s="10"/>
      <c r="D57" s="15" t="s">
        <v>3</v>
      </c>
      <c r="E57" s="15"/>
      <c r="F57" s="15" t="s">
        <v>4</v>
      </c>
      <c r="G57" s="15"/>
      <c r="H57" s="15" t="s">
        <v>5</v>
      </c>
      <c r="I57" s="15"/>
      <c r="J57" s="15" t="s">
        <v>6</v>
      </c>
      <c r="K57" s="15"/>
      <c r="L57" s="15" t="s">
        <v>17</v>
      </c>
      <c r="M57" s="15"/>
      <c r="N57" s="12"/>
      <c r="O57" s="12"/>
      <c r="P57" s="12"/>
    </row>
    <row r="58" spans="2:27" x14ac:dyDescent="0.25"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4" t="str">
        <f>CONCATENATE(D59,"-",D60)</f>
        <v>A-B</v>
      </c>
      <c r="R58" s="4" t="str">
        <f>CONCATENATE(D61,"-",D62)</f>
        <v>C-</v>
      </c>
      <c r="S58" s="4" t="str">
        <f>CONCATENATE(F59,"-",F60)</f>
        <v>D-E</v>
      </c>
      <c r="T58" s="4" t="str">
        <f>CONCATENATE(F61,"-",F62)</f>
        <v>F-</v>
      </c>
      <c r="U58" s="4" t="str">
        <f>CONCATENATE(H59,"-",H60)</f>
        <v>G-H</v>
      </c>
      <c r="V58" s="4" t="str">
        <f>CONCATENATE(H61,"-",H62)</f>
        <v>I-</v>
      </c>
      <c r="W58" s="4" t="str">
        <f>CONCATENATE(J59,"-",J60)</f>
        <v>-</v>
      </c>
      <c r="X58" s="4" t="str">
        <f>CONCATENATE(J61,"-",J62)</f>
        <v>-</v>
      </c>
      <c r="Z58" s="4" t="str">
        <f>CONCATENATE(L59,"-",L60)</f>
        <v>C-F</v>
      </c>
    </row>
    <row r="59" spans="2:27" x14ac:dyDescent="0.25">
      <c r="B59">
        <v>9</v>
      </c>
      <c r="C59" s="3" t="s">
        <v>2</v>
      </c>
      <c r="D59" s="13" t="s">
        <v>7</v>
      </c>
      <c r="E59" s="13"/>
      <c r="F59" s="13" t="s">
        <v>10</v>
      </c>
      <c r="G59" s="13"/>
      <c r="H59" s="13" t="s">
        <v>13</v>
      </c>
      <c r="I59" s="13"/>
      <c r="J59" s="13"/>
      <c r="K59" s="12"/>
      <c r="L59" s="13" t="s">
        <v>9</v>
      </c>
      <c r="M59" s="13"/>
      <c r="N59" s="12"/>
      <c r="O59" s="12"/>
      <c r="P59" s="12"/>
      <c r="Q59" s="5" t="str">
        <f>CONCATENATE(D59,"-",D61)</f>
        <v>A-C</v>
      </c>
      <c r="R59" s="5" t="str">
        <f>CONCATENATE(D60,"-",D62)</f>
        <v>B-</v>
      </c>
      <c r="S59" s="5" t="str">
        <f>CONCATENATE(F59,"-",F61)</f>
        <v>D-F</v>
      </c>
      <c r="T59" s="5" t="str">
        <f>CONCATENATE(F60,"-",F62)</f>
        <v>E-</v>
      </c>
      <c r="U59" s="5" t="str">
        <f>CONCATENATE(H59,"-",H61)</f>
        <v>G-I</v>
      </c>
      <c r="V59" s="5" t="str">
        <f>CONCATENATE(H60,"-",H62)</f>
        <v>H-</v>
      </c>
      <c r="W59" s="5" t="str">
        <f>CONCATENATE(J59,"-",J61)</f>
        <v>-</v>
      </c>
      <c r="X59" s="5" t="str">
        <f>CONCATENATE(J60,"-",J62)</f>
        <v>-</v>
      </c>
      <c r="Z59" s="5" t="str">
        <f>CONCATENATE(L59,"-",L61)</f>
        <v>C-I</v>
      </c>
    </row>
    <row r="60" spans="2:27" x14ac:dyDescent="0.25">
      <c r="B60">
        <f>+B59*2</f>
        <v>18</v>
      </c>
      <c r="C60" t="s">
        <v>18</v>
      </c>
      <c r="D60" s="13" t="s">
        <v>8</v>
      </c>
      <c r="E60" s="13"/>
      <c r="F60" s="13" t="s">
        <v>11</v>
      </c>
      <c r="G60" s="13"/>
      <c r="H60" s="13" t="s">
        <v>14</v>
      </c>
      <c r="I60" s="13"/>
      <c r="J60" s="13"/>
      <c r="K60" s="12"/>
      <c r="L60" s="13" t="s">
        <v>12</v>
      </c>
      <c r="M60" s="13"/>
      <c r="N60" s="12"/>
      <c r="O60" s="12"/>
      <c r="P60" s="12"/>
      <c r="Q60" s="6" t="str">
        <f>CONCATENATE(D59,"-",D62)</f>
        <v>A-</v>
      </c>
      <c r="R60" s="6" t="str">
        <f>CONCATENATE(D60,"-",D61)</f>
        <v>B-C</v>
      </c>
      <c r="S60" s="6" t="str">
        <f>CONCATENATE(F59,"-",F62)</f>
        <v>D-</v>
      </c>
      <c r="T60" s="6" t="str">
        <f>CONCATENATE(F60,"-",F61)</f>
        <v>E-F</v>
      </c>
      <c r="U60" s="6" t="str">
        <f>CONCATENATE(H59,"-",H62)</f>
        <v>G-</v>
      </c>
      <c r="V60" s="6" t="str">
        <f>CONCATENATE(H60,"-",H61)</f>
        <v>H-I</v>
      </c>
      <c r="W60" s="6" t="str">
        <f>CONCATENATE(J59,"-",J62)</f>
        <v>-</v>
      </c>
      <c r="X60" s="6" t="str">
        <f>CONCATENATE(J60,"-",J61)</f>
        <v>-</v>
      </c>
      <c r="Z60" s="6" t="str">
        <f>CONCATENATE(L60,"-",L61)</f>
        <v>F-I</v>
      </c>
    </row>
    <row r="61" spans="2:27" x14ac:dyDescent="0.25">
      <c r="D61" s="12" t="s">
        <v>9</v>
      </c>
      <c r="E61" s="12"/>
      <c r="F61" s="12" t="s">
        <v>12</v>
      </c>
      <c r="G61" s="12"/>
      <c r="H61" s="12" t="s">
        <v>15</v>
      </c>
      <c r="I61" s="12"/>
      <c r="J61" s="12"/>
      <c r="K61" s="12"/>
      <c r="L61" s="12" t="s">
        <v>15</v>
      </c>
      <c r="M61" s="12"/>
      <c r="N61" s="12"/>
      <c r="O61" s="12"/>
      <c r="P61" s="12"/>
    </row>
    <row r="62" spans="2:27" x14ac:dyDescent="0.25"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R62" t="str">
        <f>+CONCATENATE(COUNTA(L61:L62)," sortants")</f>
        <v>1 sortants</v>
      </c>
    </row>
    <row r="63" spans="2:27" x14ac:dyDescent="0.25"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</row>
    <row r="64" spans="2:27" x14ac:dyDescent="0.25">
      <c r="B64" s="9"/>
      <c r="C64" s="9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</row>
    <row r="65" spans="2:24" x14ac:dyDescent="0.25">
      <c r="B65" s="10"/>
      <c r="C65" s="10"/>
      <c r="D65" s="15" t="s">
        <v>3</v>
      </c>
      <c r="E65" s="15"/>
      <c r="F65" s="15" t="s">
        <v>4</v>
      </c>
      <c r="G65" s="15"/>
      <c r="H65" s="15" t="s">
        <v>5</v>
      </c>
      <c r="I65" s="15"/>
      <c r="J65" s="15" t="s">
        <v>6</v>
      </c>
      <c r="K65" s="12"/>
      <c r="L65" s="12"/>
      <c r="M65" s="12"/>
      <c r="N65" s="12"/>
      <c r="O65" s="12"/>
      <c r="P65" s="12"/>
    </row>
    <row r="66" spans="2:24" x14ac:dyDescent="0.25"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4" t="str">
        <f>CONCATENATE(D67,"-",D68)</f>
        <v>A-B</v>
      </c>
      <c r="R66" s="4" t="str">
        <f>CONCATENATE(D69,"-",D70)</f>
        <v>-</v>
      </c>
      <c r="S66" s="4" t="str">
        <f>CONCATENATE(F67,"-",F68)</f>
        <v>C-D</v>
      </c>
      <c r="T66" s="4" t="str">
        <f>CONCATENATE(F69,"-",F70)</f>
        <v>-</v>
      </c>
      <c r="U66" s="4" t="str">
        <f>CONCATENATE(H67,"-",H68)</f>
        <v>E-F</v>
      </c>
      <c r="V66" s="4" t="str">
        <f>CONCATENATE(H69,"-",H70)</f>
        <v>-</v>
      </c>
      <c r="W66" s="4" t="str">
        <f>CONCATENATE(J67,"-",J68)</f>
        <v>G-H</v>
      </c>
      <c r="X66" s="4" t="str">
        <f>CONCATENATE(J69,"-",J70)</f>
        <v>-</v>
      </c>
    </row>
    <row r="67" spans="2:24" x14ac:dyDescent="0.25">
      <c r="B67">
        <v>8</v>
      </c>
      <c r="C67" s="3" t="s">
        <v>2</v>
      </c>
      <c r="D67" s="13" t="s">
        <v>7</v>
      </c>
      <c r="E67" s="13"/>
      <c r="F67" s="13" t="s">
        <v>9</v>
      </c>
      <c r="G67" s="13"/>
      <c r="H67" s="13" t="s">
        <v>11</v>
      </c>
      <c r="I67" s="13"/>
      <c r="J67" s="13" t="s">
        <v>13</v>
      </c>
      <c r="K67" s="12"/>
      <c r="L67" s="12"/>
      <c r="M67" s="12"/>
      <c r="N67" s="12"/>
      <c r="O67" s="12"/>
      <c r="P67" s="12"/>
      <c r="Q67" s="5" t="str">
        <f>CONCATENATE(D67,"-",D69)</f>
        <v>A-</v>
      </c>
      <c r="R67" s="5" t="str">
        <f>CONCATENATE(D68,"-",D70)</f>
        <v>B-</v>
      </c>
      <c r="S67" s="5" t="str">
        <f>CONCATENATE(F67,"-",F69)</f>
        <v>C-</v>
      </c>
      <c r="T67" s="5" t="str">
        <f>CONCATENATE(F68,"-",F70)</f>
        <v>D-</v>
      </c>
      <c r="U67" s="5" t="str">
        <f>CONCATENATE(H67,"-",H69)</f>
        <v>E-</v>
      </c>
      <c r="V67" s="5" t="str">
        <f>CONCATENATE(H68,"-",H70)</f>
        <v>F-</v>
      </c>
      <c r="W67" s="5" t="str">
        <f>CONCATENATE(J67,"-",J69)</f>
        <v>G-</v>
      </c>
      <c r="X67" s="5" t="str">
        <f>CONCATENATE(J68,"-",J70)</f>
        <v>H-</v>
      </c>
    </row>
    <row r="68" spans="2:24" x14ac:dyDescent="0.25">
      <c r="B68">
        <f>+B67*2</f>
        <v>16</v>
      </c>
      <c r="C68" t="s">
        <v>18</v>
      </c>
      <c r="D68" s="13" t="s">
        <v>8</v>
      </c>
      <c r="E68" s="13"/>
      <c r="F68" s="13" t="s">
        <v>10</v>
      </c>
      <c r="G68" s="13"/>
      <c r="H68" s="13" t="s">
        <v>12</v>
      </c>
      <c r="I68" s="13"/>
      <c r="J68" s="13" t="s">
        <v>14</v>
      </c>
      <c r="K68" s="12"/>
      <c r="L68" s="12"/>
      <c r="M68" s="12"/>
      <c r="N68" s="12"/>
      <c r="O68" s="12"/>
      <c r="P68" s="12"/>
      <c r="Q68" s="6" t="str">
        <f>CONCATENATE(D67,"-",D70)</f>
        <v>A-</v>
      </c>
      <c r="R68" s="6" t="str">
        <f>CONCATENATE(D68,"-",D69)</f>
        <v>B-</v>
      </c>
      <c r="S68" s="6" t="str">
        <f>CONCATENATE(F67,"-",F70)</f>
        <v>C-</v>
      </c>
      <c r="T68" s="6" t="str">
        <f>CONCATENATE(F68,"-",F69)</f>
        <v>D-</v>
      </c>
      <c r="U68" s="6" t="str">
        <f>CONCATENATE(H67,"-",H70)</f>
        <v>E-</v>
      </c>
      <c r="V68" s="6" t="str">
        <f>CONCATENATE(H68,"-",H69)</f>
        <v>F-</v>
      </c>
      <c r="W68" s="6" t="str">
        <f>CONCATENATE(J67,"-",J70)</f>
        <v>G-</v>
      </c>
      <c r="X68" s="6" t="str">
        <f>CONCATENATE(J68,"-",J69)</f>
        <v>H-</v>
      </c>
    </row>
    <row r="69" spans="2:24" x14ac:dyDescent="0.25"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</row>
    <row r="70" spans="2:24" x14ac:dyDescent="0.25"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R70" t="str">
        <f>+CONCATENATE(COUNTA(L69:L70)," sortants")</f>
        <v>0 sortants</v>
      </c>
    </row>
    <row r="71" spans="2:24" x14ac:dyDescent="0.25"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</row>
    <row r="72" spans="2:24" x14ac:dyDescent="0.25">
      <c r="B72" s="9"/>
      <c r="C72" s="9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</row>
    <row r="73" spans="2:24" x14ac:dyDescent="0.25">
      <c r="B73" s="8"/>
      <c r="C73" s="8"/>
      <c r="D73" s="16" t="s">
        <v>3</v>
      </c>
      <c r="E73" s="16"/>
      <c r="F73" s="16" t="s">
        <v>4</v>
      </c>
      <c r="G73" s="16"/>
      <c r="H73" s="16" t="s">
        <v>5</v>
      </c>
      <c r="I73" s="16"/>
      <c r="J73" s="16" t="s">
        <v>6</v>
      </c>
      <c r="K73" s="16"/>
      <c r="L73" s="16" t="s">
        <v>17</v>
      </c>
      <c r="M73" s="16"/>
      <c r="N73" s="16" t="s">
        <v>19</v>
      </c>
      <c r="O73" s="16"/>
      <c r="P73" s="16" t="s">
        <v>20</v>
      </c>
    </row>
    <row r="74" spans="2:24" x14ac:dyDescent="0.25"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4" t="str">
        <f>CONCATENATE(D75,"-",D76)</f>
        <v>A-B</v>
      </c>
      <c r="R74" s="4" t="str">
        <f>CONCATENATE(D77,"-",D78)</f>
        <v>C-D</v>
      </c>
      <c r="S74" s="4" t="str">
        <f>CONCATENATE(F75,"-",F76)</f>
        <v>E-F</v>
      </c>
      <c r="T74" s="4" t="str">
        <f>CONCATENATE(F77,"-",F78)</f>
        <v>G-</v>
      </c>
      <c r="U74" s="4" t="str">
        <f>CONCATENATE(H75,"-",H76)</f>
        <v>-</v>
      </c>
      <c r="V74" s="4" t="str">
        <f>CONCATENATE(H77,"-",H78)</f>
        <v>-</v>
      </c>
      <c r="W74" s="4" t="str">
        <f>CONCATENATE(J75,"-",J76)</f>
        <v>-</v>
      </c>
      <c r="X74" s="4" t="str">
        <f>CONCATENATE(J77,"-",J78)</f>
        <v>-</v>
      </c>
    </row>
    <row r="75" spans="2:24" x14ac:dyDescent="0.25">
      <c r="B75">
        <v>7</v>
      </c>
      <c r="C75" s="3" t="s">
        <v>2</v>
      </c>
      <c r="D75" s="13" t="s">
        <v>7</v>
      </c>
      <c r="E75" s="13"/>
      <c r="F75" s="13" t="s">
        <v>11</v>
      </c>
      <c r="G75" s="13"/>
      <c r="H75" s="13"/>
      <c r="I75" s="13"/>
      <c r="J75" s="13"/>
      <c r="K75" s="12"/>
      <c r="L75" s="12"/>
      <c r="M75" s="12"/>
      <c r="N75" s="12"/>
      <c r="O75" s="12"/>
      <c r="P75" s="12"/>
      <c r="Q75" s="5" t="str">
        <f>CONCATENATE(D75,"-",D77)</f>
        <v>A-C</v>
      </c>
      <c r="R75" s="5" t="str">
        <f>CONCATENATE(D76,"-",D78)</f>
        <v>B-D</v>
      </c>
      <c r="S75" s="5" t="str">
        <f>CONCATENATE(F75,"-",F77)</f>
        <v>E-G</v>
      </c>
      <c r="T75" s="5" t="str">
        <f>CONCATENATE(F76,"-",F78)</f>
        <v>F-</v>
      </c>
      <c r="U75" s="5" t="str">
        <f>CONCATENATE(H75,"-",H77)</f>
        <v>-</v>
      </c>
      <c r="V75" s="5" t="str">
        <f>CONCATENATE(H76,"-",H78)</f>
        <v>-</v>
      </c>
      <c r="W75" s="5" t="str">
        <f>CONCATENATE(J75,"-",J77)</f>
        <v>-</v>
      </c>
      <c r="X75" s="5" t="str">
        <f>CONCATENATE(J76,"-",J78)</f>
        <v>-</v>
      </c>
    </row>
    <row r="76" spans="2:24" x14ac:dyDescent="0.25">
      <c r="B76">
        <f>+B75*2</f>
        <v>14</v>
      </c>
      <c r="C76" t="s">
        <v>18</v>
      </c>
      <c r="D76" s="13" t="s">
        <v>8</v>
      </c>
      <c r="E76" s="13"/>
      <c r="F76" s="13" t="s">
        <v>12</v>
      </c>
      <c r="G76" s="13"/>
      <c r="H76" s="13"/>
      <c r="I76" s="13"/>
      <c r="J76" s="13"/>
      <c r="K76" s="12"/>
      <c r="L76" s="13"/>
      <c r="M76" s="13"/>
      <c r="N76" s="13"/>
      <c r="O76" s="13"/>
      <c r="P76" s="13"/>
      <c r="Q76" s="6" t="str">
        <f>CONCATENATE(D75,"-",D78)</f>
        <v>A-D</v>
      </c>
      <c r="R76" s="6" t="str">
        <f>CONCATENATE(D76,"-",D77)</f>
        <v>B-C</v>
      </c>
      <c r="S76" s="6" t="str">
        <f>CONCATENATE(F75,"-",F78)</f>
        <v>E-</v>
      </c>
      <c r="T76" s="6" t="str">
        <f>CONCATENATE(F76,"-",F77)</f>
        <v>F-G</v>
      </c>
      <c r="U76" s="6" t="str">
        <f>CONCATENATE(H75,"-",H78)</f>
        <v>-</v>
      </c>
      <c r="V76" s="6" t="str">
        <f>CONCATENATE(H76,"-",H77)</f>
        <v>-</v>
      </c>
      <c r="W76" s="6" t="str">
        <f>CONCATENATE(J75,"-",J78)</f>
        <v>-</v>
      </c>
      <c r="X76" s="6" t="str">
        <f>CONCATENATE(J76,"-",J77)</f>
        <v>-</v>
      </c>
    </row>
    <row r="77" spans="2:24" x14ac:dyDescent="0.25">
      <c r="D77" s="12" t="s">
        <v>9</v>
      </c>
      <c r="E77" s="12"/>
      <c r="F77" s="12" t="s">
        <v>13</v>
      </c>
      <c r="G77" s="12"/>
      <c r="H77" s="12"/>
      <c r="I77" s="12"/>
      <c r="J77" s="12"/>
      <c r="K77" s="12"/>
      <c r="L77" s="12"/>
      <c r="M77" s="12"/>
      <c r="N77" s="12"/>
      <c r="O77" s="12"/>
      <c r="P77" s="12"/>
    </row>
    <row r="78" spans="2:24" x14ac:dyDescent="0.25">
      <c r="D78" s="12" t="s">
        <v>10</v>
      </c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R78" t="str">
        <f>+CONCATENATE(COUNTA(D77:J78)," sortants")</f>
        <v>3 sortants</v>
      </c>
    </row>
    <row r="79" spans="2:24" x14ac:dyDescent="0.25"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</row>
    <row r="80" spans="2:24" x14ac:dyDescent="0.25">
      <c r="B80" s="9"/>
      <c r="C80" s="9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</row>
    <row r="81" spans="2:24" x14ac:dyDescent="0.25">
      <c r="B81" s="8"/>
      <c r="C81" s="8"/>
      <c r="D81" s="16" t="s">
        <v>3</v>
      </c>
      <c r="E81" s="16"/>
      <c r="F81" s="16" t="s">
        <v>4</v>
      </c>
      <c r="G81" s="16"/>
      <c r="H81" s="16" t="s">
        <v>5</v>
      </c>
      <c r="I81" s="16"/>
      <c r="J81" s="16" t="s">
        <v>6</v>
      </c>
      <c r="K81" s="16"/>
      <c r="L81" s="16" t="s">
        <v>17</v>
      </c>
      <c r="M81" s="16"/>
      <c r="N81" s="16" t="s">
        <v>19</v>
      </c>
      <c r="O81" s="16"/>
      <c r="P81" s="16" t="s">
        <v>20</v>
      </c>
    </row>
    <row r="82" spans="2:24" x14ac:dyDescent="0.25"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4" t="str">
        <f>CONCATENATE(D83,"-",D84)</f>
        <v>A-B</v>
      </c>
      <c r="R82" s="4" t="str">
        <f>CONCATENATE(D85,"-",D86)</f>
        <v>C-</v>
      </c>
      <c r="S82" s="4" t="str">
        <f>CONCATENATE(F83,"-",F84)</f>
        <v>D-E</v>
      </c>
      <c r="T82" s="4" t="str">
        <f>CONCATENATE(F85,"-",F86)</f>
        <v>F-</v>
      </c>
      <c r="U82" s="4" t="str">
        <f>CONCATENATE(H83,"-",H84)</f>
        <v>-</v>
      </c>
      <c r="V82" s="4" t="str">
        <f>CONCATENATE(H85,"-",H86)</f>
        <v>-</v>
      </c>
      <c r="W82" s="4" t="str">
        <f>CONCATENATE(J83,"-",J84)</f>
        <v>-</v>
      </c>
      <c r="X82" s="4" t="str">
        <f>CONCATENATE(J85,"-",J86)</f>
        <v>-</v>
      </c>
    </row>
    <row r="83" spans="2:24" x14ac:dyDescent="0.25">
      <c r="B83">
        <v>6</v>
      </c>
      <c r="C83" s="3" t="s">
        <v>2</v>
      </c>
      <c r="D83" s="13" t="s">
        <v>7</v>
      </c>
      <c r="E83" s="13"/>
      <c r="F83" s="13" t="s">
        <v>10</v>
      </c>
      <c r="G83" s="13"/>
      <c r="H83" s="13"/>
      <c r="I83" s="13"/>
      <c r="J83" s="13"/>
      <c r="K83" s="12"/>
      <c r="L83" s="12"/>
      <c r="M83" s="12"/>
      <c r="N83" s="12"/>
      <c r="O83" s="12"/>
      <c r="P83" s="12"/>
      <c r="Q83" s="5" t="str">
        <f>CONCATENATE(D83,"-",D85)</f>
        <v>A-C</v>
      </c>
      <c r="R83" s="5" t="str">
        <f>CONCATENATE(D84,"-",D86)</f>
        <v>B-</v>
      </c>
      <c r="S83" s="5" t="str">
        <f>CONCATENATE(F83,"-",F85)</f>
        <v>D-F</v>
      </c>
      <c r="T83" s="5" t="str">
        <f>CONCATENATE(F84,"-",F86)</f>
        <v>E-</v>
      </c>
      <c r="U83" s="5" t="str">
        <f>CONCATENATE(H83,"-",H85)</f>
        <v>-</v>
      </c>
      <c r="V83" s="5" t="str">
        <f>CONCATENATE(H84,"-",H86)</f>
        <v>-</v>
      </c>
      <c r="W83" s="5" t="str">
        <f>CONCATENATE(J83,"-",J85)</f>
        <v>-</v>
      </c>
      <c r="X83" s="5" t="str">
        <f>CONCATENATE(J84,"-",J86)</f>
        <v>-</v>
      </c>
    </row>
    <row r="84" spans="2:24" x14ac:dyDescent="0.25">
      <c r="B84">
        <f>+B83*2</f>
        <v>12</v>
      </c>
      <c r="C84" t="s">
        <v>18</v>
      </c>
      <c r="D84" s="13" t="s">
        <v>8</v>
      </c>
      <c r="E84" s="13"/>
      <c r="F84" s="13" t="s">
        <v>11</v>
      </c>
      <c r="G84" s="13"/>
      <c r="H84" s="13"/>
      <c r="I84" s="13"/>
      <c r="J84" s="13"/>
      <c r="K84" s="12"/>
      <c r="L84" s="12"/>
      <c r="M84" s="12"/>
      <c r="N84" s="12"/>
      <c r="O84" s="12"/>
      <c r="P84" s="12"/>
      <c r="Q84" s="6" t="str">
        <f>CONCATENATE(D83,"-",D86)</f>
        <v>A-</v>
      </c>
      <c r="R84" s="6" t="str">
        <f>CONCATENATE(D84,"-",D85)</f>
        <v>B-C</v>
      </c>
      <c r="S84" s="6" t="str">
        <f>CONCATENATE(F83,"-",F86)</f>
        <v>D-</v>
      </c>
      <c r="T84" s="6" t="str">
        <f>CONCATENATE(F84,"-",F85)</f>
        <v>E-F</v>
      </c>
      <c r="U84" s="6" t="str">
        <f>CONCATENATE(H83,"-",H86)</f>
        <v>-</v>
      </c>
      <c r="V84" s="6" t="str">
        <f>CONCATENATE(H84,"-",H85)</f>
        <v>-</v>
      </c>
      <c r="W84" s="6" t="str">
        <f>CONCATENATE(J83,"-",J86)</f>
        <v>-</v>
      </c>
      <c r="X84" s="6" t="str">
        <f>CONCATENATE(J84,"-",J85)</f>
        <v>-</v>
      </c>
    </row>
    <row r="85" spans="2:24" x14ac:dyDescent="0.25">
      <c r="D85" s="12" t="s">
        <v>9</v>
      </c>
      <c r="E85" s="12"/>
      <c r="F85" s="12" t="s">
        <v>12</v>
      </c>
      <c r="G85" s="12"/>
      <c r="H85" s="12"/>
      <c r="I85" s="12"/>
      <c r="J85" s="12"/>
      <c r="K85" s="12"/>
      <c r="L85" s="12"/>
      <c r="M85" s="12"/>
      <c r="N85" s="12"/>
      <c r="O85" s="12"/>
      <c r="P85" s="12"/>
    </row>
    <row r="86" spans="2:24" x14ac:dyDescent="0.25"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R86" t="str">
        <f>+CONCATENATE(COUNTA(D85:J86)," sortants")</f>
        <v>2 sortants</v>
      </c>
    </row>
    <row r="87" spans="2:24" x14ac:dyDescent="0.25"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</row>
    <row r="88" spans="2:24" x14ac:dyDescent="0.25">
      <c r="B88" s="9"/>
      <c r="C88" s="9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</row>
    <row r="89" spans="2:24" x14ac:dyDescent="0.25">
      <c r="B89" s="8"/>
      <c r="C89" s="8"/>
      <c r="D89" s="16" t="s">
        <v>3</v>
      </c>
      <c r="E89" s="16"/>
      <c r="F89" s="16" t="s">
        <v>4</v>
      </c>
      <c r="G89" s="16"/>
      <c r="H89" s="16" t="s">
        <v>5</v>
      </c>
      <c r="I89" s="16"/>
      <c r="J89" s="16" t="s">
        <v>6</v>
      </c>
      <c r="K89" s="16"/>
      <c r="L89" s="16" t="s">
        <v>17</v>
      </c>
      <c r="M89" s="16"/>
      <c r="N89" s="16" t="s">
        <v>19</v>
      </c>
      <c r="O89" s="16"/>
      <c r="P89" s="16" t="s">
        <v>20</v>
      </c>
    </row>
    <row r="90" spans="2:24" x14ac:dyDescent="0.25"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4" t="str">
        <f>CONCATENATE(D91,"-",D92)</f>
        <v>A-B</v>
      </c>
      <c r="R90" s="4" t="str">
        <f>CONCATENATE(D93,"-",D94)</f>
        <v>C-</v>
      </c>
      <c r="S90" s="4" t="str">
        <f>CONCATENATE(F91,"-",F92)</f>
        <v>D-E</v>
      </c>
      <c r="T90" s="4" t="str">
        <f>CONCATENATE(F93,"-",F94)</f>
        <v>-</v>
      </c>
      <c r="U90" s="4" t="str">
        <f>CONCATENATE(H91,"-",H92)</f>
        <v>-</v>
      </c>
      <c r="V90" s="4" t="str">
        <f>CONCATENATE(H93,"-",H94)</f>
        <v>-</v>
      </c>
      <c r="W90" s="4" t="str">
        <f>CONCATENATE(J91,"-",J92)</f>
        <v>-</v>
      </c>
      <c r="X90" s="4" t="str">
        <f>CONCATENATE(J93,"-",J94)</f>
        <v>-</v>
      </c>
    </row>
    <row r="91" spans="2:24" x14ac:dyDescent="0.25">
      <c r="B91" s="11">
        <v>5</v>
      </c>
      <c r="C91" s="11" t="s">
        <v>2</v>
      </c>
      <c r="D91" s="13" t="s">
        <v>7</v>
      </c>
      <c r="E91" s="13"/>
      <c r="F91" s="13" t="s">
        <v>10</v>
      </c>
      <c r="G91" s="13"/>
      <c r="H91" s="19"/>
      <c r="I91" s="19"/>
      <c r="J91" s="19"/>
      <c r="K91" s="19"/>
      <c r="L91" s="12"/>
      <c r="M91" s="68" t="s">
        <v>21</v>
      </c>
      <c r="N91" s="68"/>
      <c r="O91" s="68"/>
      <c r="P91" s="68"/>
      <c r="Q91" s="5" t="str">
        <f>CONCATENATE(D91,"-",D93)</f>
        <v>A-C</v>
      </c>
      <c r="R91" s="5" t="str">
        <f>CONCATENATE(D92,"-",D94)</f>
        <v>B-</v>
      </c>
      <c r="S91" s="5" t="str">
        <f>CONCATENATE(F91,"-",F93)</f>
        <v>D-</v>
      </c>
      <c r="T91" s="5" t="str">
        <f>CONCATENATE(F92,"-",F94)</f>
        <v>E-</v>
      </c>
      <c r="U91" s="5" t="str">
        <f>CONCATENATE(H91,"-",H93)</f>
        <v>-</v>
      </c>
      <c r="V91" s="5" t="str">
        <f>CONCATENATE(H92,"-",H94)</f>
        <v>-</v>
      </c>
      <c r="W91" s="5" t="str">
        <f>CONCATENATE(J91,"-",J93)</f>
        <v>-</v>
      </c>
      <c r="X91" s="5" t="str">
        <f>CONCATENATE(J92,"-",J94)</f>
        <v>-</v>
      </c>
    </row>
    <row r="92" spans="2:24" x14ac:dyDescent="0.25">
      <c r="B92" s="11">
        <f>+B91*2</f>
        <v>10</v>
      </c>
      <c r="C92" s="11" t="s">
        <v>18</v>
      </c>
      <c r="D92" s="13" t="s">
        <v>8</v>
      </c>
      <c r="E92" s="13"/>
      <c r="F92" s="13" t="s">
        <v>11</v>
      </c>
      <c r="G92" s="13"/>
      <c r="H92" s="19"/>
      <c r="I92" s="19"/>
      <c r="J92" s="19"/>
      <c r="K92" s="19"/>
      <c r="L92" s="12"/>
      <c r="M92" s="68"/>
      <c r="N92" s="68"/>
      <c r="O92" s="68"/>
      <c r="P92" s="68"/>
      <c r="Q92" s="6" t="str">
        <f>CONCATENATE(D91,"-",D94)</f>
        <v>A-</v>
      </c>
      <c r="R92" s="6" t="str">
        <f>CONCATENATE(D92,"-",D93)</f>
        <v>B-C</v>
      </c>
      <c r="S92" s="6" t="str">
        <f>CONCATENATE(F91,"-",F94)</f>
        <v>D-</v>
      </c>
      <c r="T92" s="6" t="str">
        <f>CONCATENATE(F92,"-",F93)</f>
        <v>E-</v>
      </c>
      <c r="U92" s="6" t="str">
        <f>CONCATENATE(H91,"-",H94)</f>
        <v>-</v>
      </c>
      <c r="V92" s="6" t="str">
        <f>CONCATENATE(H92,"-",H93)</f>
        <v>-</v>
      </c>
      <c r="W92" s="6" t="str">
        <f>CONCATENATE(J91,"-",J94)</f>
        <v>-</v>
      </c>
      <c r="X92" s="6" t="str">
        <f>CONCATENATE(J92,"-",J93)</f>
        <v>-</v>
      </c>
    </row>
    <row r="93" spans="2:24" x14ac:dyDescent="0.25">
      <c r="D93" s="12" t="s">
        <v>9</v>
      </c>
      <c r="E93" s="12"/>
      <c r="F93" s="12"/>
      <c r="G93" s="12"/>
      <c r="H93" s="12"/>
      <c r="I93" s="12"/>
      <c r="J93" s="12"/>
      <c r="K93" s="12"/>
      <c r="L93" s="12"/>
      <c r="M93" s="12"/>
      <c r="O93" s="12" t="s">
        <v>22</v>
      </c>
      <c r="P93" s="12"/>
    </row>
    <row r="94" spans="2:24" x14ac:dyDescent="0.25">
      <c r="D94" s="12"/>
      <c r="E94" s="12"/>
      <c r="F94" s="12"/>
      <c r="G94" s="12"/>
      <c r="H94" s="12"/>
      <c r="I94" s="12"/>
      <c r="J94" s="12"/>
      <c r="K94" s="12"/>
      <c r="L94" s="12"/>
      <c r="M94" s="12"/>
      <c r="O94" s="12" t="s">
        <v>23</v>
      </c>
      <c r="P94" s="12"/>
      <c r="R94" t="str">
        <f>+CONCATENATE(COUNTA(D93:J94)," sortants")</f>
        <v>1 sortants</v>
      </c>
    </row>
    <row r="95" spans="2:24" x14ac:dyDescent="0.25">
      <c r="D95" s="12"/>
      <c r="E95" s="12"/>
      <c r="F95" s="12"/>
      <c r="G95" s="12"/>
      <c r="H95" s="12"/>
      <c r="I95" s="12"/>
      <c r="J95" s="12"/>
      <c r="K95" s="12"/>
      <c r="L95" s="12"/>
      <c r="M95" s="12"/>
      <c r="O95" s="12" t="s">
        <v>24</v>
      </c>
      <c r="P95" s="12"/>
    </row>
    <row r="96" spans="2:24" x14ac:dyDescent="0.25">
      <c r="B96" s="9"/>
      <c r="C96" s="9"/>
      <c r="D96" s="14"/>
      <c r="E96" s="14"/>
      <c r="F96" s="14"/>
      <c r="G96" s="14"/>
      <c r="H96" s="14"/>
      <c r="I96" s="14"/>
      <c r="J96" s="14"/>
      <c r="K96" s="14"/>
      <c r="L96" s="12"/>
      <c r="M96" s="12"/>
      <c r="N96" s="14"/>
      <c r="O96" s="14"/>
      <c r="P96" s="14"/>
    </row>
    <row r="97" spans="2:24" x14ac:dyDescent="0.25">
      <c r="B97" s="8"/>
      <c r="C97" s="8"/>
      <c r="D97" s="16" t="s">
        <v>3</v>
      </c>
      <c r="E97" s="16"/>
      <c r="F97" s="16" t="s">
        <v>4</v>
      </c>
      <c r="G97" s="16"/>
      <c r="H97" s="16" t="s">
        <v>5</v>
      </c>
      <c r="I97" s="16"/>
      <c r="J97" s="16" t="s">
        <v>6</v>
      </c>
      <c r="K97" s="16"/>
      <c r="L97" s="16" t="s">
        <v>17</v>
      </c>
      <c r="M97" s="16"/>
      <c r="N97" s="16" t="s">
        <v>19</v>
      </c>
      <c r="O97" s="16"/>
      <c r="P97" s="16" t="s">
        <v>20</v>
      </c>
    </row>
    <row r="98" spans="2:24" x14ac:dyDescent="0.25"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4" t="str">
        <f>CONCATENATE(D99,"-",D100)</f>
        <v>A-B</v>
      </c>
      <c r="R98" s="4" t="str">
        <f>CONCATENATE(D101,"-",D102)</f>
        <v>-</v>
      </c>
      <c r="S98" s="4" t="str">
        <f>CONCATENATE(F99,"-",F100)</f>
        <v>D-E</v>
      </c>
      <c r="T98" s="4" t="str">
        <f>CONCATENATE(F101,"-",F102)</f>
        <v>-</v>
      </c>
      <c r="U98" s="4" t="str">
        <f>CONCATENATE(H99,"-",H100)</f>
        <v>-</v>
      </c>
      <c r="V98" s="4" t="str">
        <f>CONCATENATE(H101,"-",H102)</f>
        <v>-</v>
      </c>
      <c r="W98" s="4" t="str">
        <f>CONCATENATE(J99,"-",J100)</f>
        <v>-</v>
      </c>
      <c r="X98" s="4" t="str">
        <f>CONCATENATE(J101,"-",J102)</f>
        <v>-</v>
      </c>
    </row>
    <row r="99" spans="2:24" x14ac:dyDescent="0.25">
      <c r="B99">
        <v>4</v>
      </c>
      <c r="C99" s="3" t="s">
        <v>2</v>
      </c>
      <c r="D99" s="13" t="s">
        <v>7</v>
      </c>
      <c r="E99" s="13"/>
      <c r="F99" s="13" t="s">
        <v>10</v>
      </c>
      <c r="G99" s="13"/>
      <c r="H99" s="13"/>
      <c r="I99" s="13"/>
      <c r="J99" s="13"/>
      <c r="K99" s="12"/>
      <c r="L99" s="12"/>
      <c r="M99" s="12"/>
      <c r="N99" s="12"/>
      <c r="O99" s="12"/>
      <c r="P99" s="12"/>
      <c r="Q99" s="5" t="str">
        <f>CONCATENATE(D99,"-",D101)</f>
        <v>A-</v>
      </c>
      <c r="R99" s="5" t="str">
        <f>CONCATENATE(D100,"-",D102)</f>
        <v>B-</v>
      </c>
      <c r="S99" s="5" t="str">
        <f>CONCATENATE(F99,"-",F101)</f>
        <v>D-</v>
      </c>
      <c r="T99" s="5" t="str">
        <f>CONCATENATE(F100,"-",F102)</f>
        <v>E-</v>
      </c>
      <c r="U99" s="5" t="str">
        <f>CONCATENATE(H99,"-",H101)</f>
        <v>-</v>
      </c>
      <c r="V99" s="5" t="str">
        <f>CONCATENATE(H100,"-",H102)</f>
        <v>-</v>
      </c>
      <c r="W99" s="5" t="str">
        <f>CONCATENATE(J99,"-",J101)</f>
        <v>-</v>
      </c>
      <c r="X99" s="5" t="str">
        <f>CONCATENATE(J100,"-",J102)</f>
        <v>-</v>
      </c>
    </row>
    <row r="100" spans="2:24" x14ac:dyDescent="0.25">
      <c r="B100">
        <f>+B99*2</f>
        <v>8</v>
      </c>
      <c r="C100" t="s">
        <v>18</v>
      </c>
      <c r="D100" s="13" t="s">
        <v>8</v>
      </c>
      <c r="E100" s="13"/>
      <c r="F100" s="13" t="s">
        <v>11</v>
      </c>
      <c r="G100" s="13"/>
      <c r="H100" s="13"/>
      <c r="I100" s="13"/>
      <c r="J100" s="13"/>
      <c r="K100" s="12"/>
      <c r="L100" s="13"/>
      <c r="M100" s="13"/>
      <c r="N100" s="13"/>
      <c r="O100" s="13"/>
      <c r="P100" s="13"/>
      <c r="Q100" s="6" t="str">
        <f>CONCATENATE(D99,"-",D102)</f>
        <v>A-</v>
      </c>
      <c r="R100" s="6" t="str">
        <f>CONCATENATE(D100,"-",D101)</f>
        <v>B-</v>
      </c>
      <c r="S100" s="6" t="str">
        <f>CONCATENATE(F99,"-",F102)</f>
        <v>D-</v>
      </c>
      <c r="T100" s="6" t="str">
        <f>CONCATENATE(F100,"-",F101)</f>
        <v>E-</v>
      </c>
      <c r="U100" s="6" t="str">
        <f>CONCATENATE(H99,"-",H102)</f>
        <v>-</v>
      </c>
      <c r="V100" s="6" t="str">
        <f>CONCATENATE(H100,"-",H101)</f>
        <v>-</v>
      </c>
      <c r="W100" s="6" t="str">
        <f>CONCATENATE(J99,"-",J102)</f>
        <v>-</v>
      </c>
      <c r="X100" s="6" t="str">
        <f>CONCATENATE(J100,"-",J101)</f>
        <v>-</v>
      </c>
    </row>
    <row r="101" spans="2:24" x14ac:dyDescent="0.25"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</row>
    <row r="102" spans="2:24" x14ac:dyDescent="0.25"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R102" t="str">
        <f>+CONCATENATE(COUNTA(D101:J102)," sortants")</f>
        <v>0 sortants</v>
      </c>
    </row>
    <row r="103" spans="2:24" x14ac:dyDescent="0.25"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</row>
    <row r="104" spans="2:24" x14ac:dyDescent="0.25">
      <c r="B104" s="9"/>
      <c r="C104" s="9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</row>
    <row r="105" spans="2:24" x14ac:dyDescent="0.25"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</row>
    <row r="106" spans="2:24" x14ac:dyDescent="0.25"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</row>
  </sheetData>
  <mergeCells count="1">
    <mergeCell ref="M91:P92"/>
  </mergeCells>
  <conditionalFormatting sqref="B11 B19 B27 B35 B43 B51 B59 B67 B91">
    <cfRule type="expression" dxfId="132" priority="41">
      <formula>B11&lt;&gt;COUNTA(D11:J14)</formula>
    </cfRule>
  </conditionalFormatting>
  <conditionalFormatting sqref="D43:J44">
    <cfRule type="expression" dxfId="131" priority="27">
      <formula>COUNTA(D43)&gt;0</formula>
    </cfRule>
  </conditionalFormatting>
  <conditionalFormatting sqref="L51:M52">
    <cfRule type="expression" dxfId="130" priority="25">
      <formula>COUNTA($D$43)&gt;0</formula>
    </cfRule>
  </conditionalFormatting>
  <conditionalFormatting sqref="L59:M60">
    <cfRule type="expression" dxfId="129" priority="23">
      <formula>COUNTA($D$43)&gt;0</formula>
    </cfRule>
  </conditionalFormatting>
  <conditionalFormatting sqref="B75">
    <cfRule type="expression" dxfId="128" priority="21">
      <formula>B75&lt;&gt;COUNTA(D75:J78)</formula>
    </cfRule>
  </conditionalFormatting>
  <conditionalFormatting sqref="B83">
    <cfRule type="expression" dxfId="127" priority="19">
      <formula>B83&lt;&gt;COUNTA(D83:J86)</formula>
    </cfRule>
  </conditionalFormatting>
  <conditionalFormatting sqref="B99">
    <cfRule type="expression" dxfId="126" priority="15">
      <formula>B99&lt;&gt;COUNTA(D99:J102)</formula>
    </cfRule>
  </conditionalFormatting>
  <conditionalFormatting sqref="D35:J36">
    <cfRule type="expression" dxfId="125" priority="13">
      <formula>COUNTA(D35)&gt;0</formula>
    </cfRule>
  </conditionalFormatting>
  <conditionalFormatting sqref="D27:J28">
    <cfRule type="expression" dxfId="124" priority="12">
      <formula>COUNTA(D27)&gt;0</formula>
    </cfRule>
  </conditionalFormatting>
  <conditionalFormatting sqref="D19:J20">
    <cfRule type="expression" dxfId="123" priority="11">
      <formula>COUNTA(D19)&gt;0</formula>
    </cfRule>
  </conditionalFormatting>
  <conditionalFormatting sqref="D11:J12">
    <cfRule type="expression" dxfId="122" priority="10">
      <formula>COUNTA(D11)&gt;0</formula>
    </cfRule>
  </conditionalFormatting>
  <conditionalFormatting sqref="D51:J52">
    <cfRule type="expression" dxfId="121" priority="9">
      <formula>COUNTA(D51)&gt;0</formula>
    </cfRule>
  </conditionalFormatting>
  <conditionalFormatting sqref="D59:J60">
    <cfRule type="expression" dxfId="120" priority="8">
      <formula>COUNTA(D59)&gt;0</formula>
    </cfRule>
  </conditionalFormatting>
  <conditionalFormatting sqref="D67:J68">
    <cfRule type="expression" dxfId="119" priority="7">
      <formula>COUNTA(D67)&gt;0</formula>
    </cfRule>
  </conditionalFormatting>
  <conditionalFormatting sqref="D75:J76">
    <cfRule type="expression" dxfId="118" priority="6">
      <formula>COUNTA(D75)&gt;0</formula>
    </cfRule>
  </conditionalFormatting>
  <conditionalFormatting sqref="D83:J84">
    <cfRule type="expression" dxfId="117" priority="5">
      <formula>COUNTA(D83)&gt;0</formula>
    </cfRule>
  </conditionalFormatting>
  <conditionalFormatting sqref="D91:G92">
    <cfRule type="expression" dxfId="116" priority="4">
      <formula>COUNTA(D91)&gt;0</formula>
    </cfRule>
  </conditionalFormatting>
  <conditionalFormatting sqref="D99:J100">
    <cfRule type="expression" dxfId="115" priority="3">
      <formula>COUNTA(D99)&gt;0</formula>
    </cfRule>
  </conditionalFormatting>
  <conditionalFormatting sqref="B3">
    <cfRule type="expression" dxfId="114" priority="2">
      <formula>B3&lt;&gt;COUNTA(D3:J6)</formula>
    </cfRule>
  </conditionalFormatting>
  <conditionalFormatting sqref="D3:J4">
    <cfRule type="expression" dxfId="113" priority="1">
      <formula>COUNTA(D3)&gt;0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A2:P43"/>
  <sheetViews>
    <sheetView workbookViewId="0"/>
  </sheetViews>
  <sheetFormatPr baseColWidth="10" defaultRowHeight="15" x14ac:dyDescent="0.25"/>
  <cols>
    <col min="2" max="2" width="14" customWidth="1"/>
    <col min="3" max="9" width="19.5703125" customWidth="1"/>
    <col min="11" max="11" width="21" customWidth="1"/>
    <col min="12" max="12" width="17.5703125" customWidth="1"/>
    <col min="13" max="16" width="19.140625" hidden="1" customWidth="1"/>
    <col min="17" max="18" width="19.140625" customWidth="1"/>
    <col min="19" max="19" width="19.140625" bestFit="1" customWidth="1"/>
    <col min="20" max="21" width="19.140625" customWidth="1"/>
    <col min="22" max="22" width="16.28515625" customWidth="1"/>
    <col min="23" max="23" width="11.28515625" customWidth="1"/>
    <col min="24" max="24" width="22.5703125" bestFit="1" customWidth="1"/>
    <col min="25" max="25" width="24.140625" bestFit="1" customWidth="1"/>
  </cols>
  <sheetData>
    <row r="2" spans="1:16" x14ac:dyDescent="0.25">
      <c r="A2" s="70" t="s">
        <v>40</v>
      </c>
      <c r="B2" s="70"/>
      <c r="C2" s="70"/>
      <c r="D2" s="70"/>
      <c r="E2" s="70"/>
      <c r="F2" s="70"/>
      <c r="G2" s="70"/>
      <c r="H2" s="70"/>
      <c r="I2" s="70"/>
    </row>
    <row r="3" spans="1:16" x14ac:dyDescent="0.25">
      <c r="M3" s="39"/>
      <c r="N3" s="39"/>
      <c r="O3" s="39"/>
      <c r="P3" s="39"/>
    </row>
    <row r="4" spans="1:16" x14ac:dyDescent="0.25">
      <c r="A4" s="8"/>
      <c r="B4" s="8"/>
      <c r="C4" s="16" t="s">
        <v>3</v>
      </c>
      <c r="D4" s="16" t="s">
        <v>4</v>
      </c>
      <c r="E4" s="16" t="s">
        <v>5</v>
      </c>
      <c r="F4" s="16" t="s">
        <v>6</v>
      </c>
      <c r="G4" s="16" t="s">
        <v>17</v>
      </c>
      <c r="H4" s="16" t="s">
        <v>19</v>
      </c>
      <c r="I4" s="16" t="s">
        <v>20</v>
      </c>
      <c r="M4" s="43" t="s">
        <v>0</v>
      </c>
      <c r="N4" s="44" t="s">
        <v>45</v>
      </c>
      <c r="O4" s="44" t="s">
        <v>41</v>
      </c>
      <c r="P4" s="45" t="s">
        <v>46</v>
      </c>
    </row>
    <row r="5" spans="1:16" x14ac:dyDescent="0.25">
      <c r="C5" s="12"/>
      <c r="D5" s="12"/>
      <c r="E5" s="12"/>
      <c r="F5" s="12"/>
      <c r="G5" s="12"/>
      <c r="H5" s="12"/>
      <c r="I5" s="12"/>
      <c r="J5" s="4" t="str">
        <f>CONCATENATE(C6,"-",C7)</f>
        <v>5-8</v>
      </c>
      <c r="M5" s="46">
        <f>$C$6</f>
        <v>5</v>
      </c>
      <c r="N5" s="47" t="str">
        <f>VLOOKUP($M$5,equipes,2,TRUE)</f>
        <v>MICKEL JACKSON</v>
      </c>
      <c r="O5" s="47">
        <f>SUMIF($B$14:$B$21,$M$5,$E$14:$E$21)</f>
        <v>0</v>
      </c>
      <c r="P5" s="48">
        <f>SUMIF($B$14:$B$21,$M$5,$F$14:$F$21)</f>
        <v>0</v>
      </c>
    </row>
    <row r="6" spans="1:16" x14ac:dyDescent="0.25">
      <c r="A6" s="3">
        <v>5</v>
      </c>
      <c r="B6" s="3" t="s">
        <v>2</v>
      </c>
      <c r="C6" s="42">
        <f>EQUIPES!I2</f>
        <v>5</v>
      </c>
      <c r="D6" s="42">
        <f>EQUIPES!I5</f>
        <v>6</v>
      </c>
      <c r="E6" s="19"/>
      <c r="F6" s="19"/>
      <c r="G6" s="12"/>
      <c r="H6" s="68"/>
      <c r="I6" s="68"/>
      <c r="J6" s="5" t="str">
        <f>CONCATENATE(C6,"-",C8)</f>
        <v>5-2</v>
      </c>
      <c r="M6" s="49">
        <f>$C$7</f>
        <v>8</v>
      </c>
      <c r="N6" s="50" t="str">
        <f>VLOOKUP($M$6,equipes,2,TRUE)</f>
        <v>E.T.</v>
      </c>
      <c r="O6" s="50">
        <f>SUMIF($B$14:$B$21,$M$6,$E$14:$E$21)</f>
        <v>0</v>
      </c>
      <c r="P6" s="51">
        <f>SUMIF($B$14:$B$21,$M$6,$F$14:$F$21)</f>
        <v>0</v>
      </c>
    </row>
    <row r="7" spans="1:16" x14ac:dyDescent="0.25">
      <c r="A7" s="3">
        <f>+A6*2</f>
        <v>10</v>
      </c>
      <c r="B7" s="3" t="s">
        <v>18</v>
      </c>
      <c r="C7" s="42">
        <f>EQUIPES!I3</f>
        <v>8</v>
      </c>
      <c r="D7" s="42">
        <f>EQUIPES!I6</f>
        <v>7</v>
      </c>
      <c r="E7" s="19"/>
      <c r="F7" s="19"/>
      <c r="G7" s="12"/>
      <c r="H7" s="68"/>
      <c r="I7" s="68"/>
      <c r="J7" s="6" t="str">
        <f>CONCATENATE(C7,"-",C8)</f>
        <v>8-2</v>
      </c>
      <c r="M7" s="46">
        <f>$C$8</f>
        <v>2</v>
      </c>
      <c r="N7" s="47" t="str">
        <f>VLOOKUP($M$7,equipes,2,TRUE)</f>
        <v>BATMAN</v>
      </c>
      <c r="O7" s="47">
        <f>SUMIF($B$14:$B$21,$M$7,$E$14:$E$21)</f>
        <v>0</v>
      </c>
      <c r="P7" s="48">
        <f>SUMIF($B$14:$B$21,$M$7,$F$14:$F$21)</f>
        <v>0</v>
      </c>
    </row>
    <row r="8" spans="1:16" x14ac:dyDescent="0.25">
      <c r="C8" s="42">
        <f>EQUIPES!I4</f>
        <v>2</v>
      </c>
      <c r="D8" s="12"/>
      <c r="E8" s="12"/>
      <c r="F8" s="12"/>
      <c r="G8" s="12"/>
      <c r="I8" s="12"/>
      <c r="M8" s="49">
        <f>$D$6</f>
        <v>6</v>
      </c>
      <c r="N8" s="50" t="str">
        <f>VLOOKUP($M$8,equipes,2,TRUE)</f>
        <v>NAPOLEON</v>
      </c>
      <c r="O8" s="50">
        <f>SUMIF($B$14:$B$21,$M$8,$E$14:$E$21)</f>
        <v>0</v>
      </c>
      <c r="P8" s="51">
        <f>SUMIF($B$14:$B$21,$M$8,$F$14:$F$21)</f>
        <v>0</v>
      </c>
    </row>
    <row r="9" spans="1:16" x14ac:dyDescent="0.25">
      <c r="C9" s="12"/>
      <c r="D9" s="12"/>
      <c r="E9" s="12"/>
      <c r="F9" s="12"/>
      <c r="G9" s="12"/>
      <c r="I9" s="12"/>
      <c r="K9" t="str">
        <f>+CONCATENATE(COUNTA(C8:F9)," sortants")</f>
        <v>1 sortants</v>
      </c>
      <c r="M9" s="52">
        <f>$D$7</f>
        <v>7</v>
      </c>
      <c r="N9" s="53" t="str">
        <f>VLOOKUP($M$9,equipes,2,TRUE)</f>
        <v>DARK VADOR</v>
      </c>
      <c r="O9" s="53">
        <f>SUMIF($B$14:$B$21,$M$9,$E$14:$E$21)</f>
        <v>0</v>
      </c>
      <c r="P9" s="54">
        <f>SUMIF($B$14:$B$21,$M$9,$F$14:$F$21)</f>
        <v>0</v>
      </c>
    </row>
    <row r="10" spans="1:16" x14ac:dyDescent="0.25">
      <c r="C10" s="12"/>
      <c r="D10" s="12"/>
      <c r="E10" s="12"/>
      <c r="F10" s="12"/>
      <c r="G10" s="12"/>
      <c r="I10" s="12"/>
      <c r="M10" s="38"/>
      <c r="N10" s="38"/>
      <c r="O10" s="38"/>
      <c r="P10" s="38"/>
    </row>
    <row r="11" spans="1:16" x14ac:dyDescent="0.25">
      <c r="A11" s="9"/>
      <c r="B11" s="9"/>
      <c r="C11" s="14"/>
      <c r="D11" s="14"/>
      <c r="E11" s="14"/>
      <c r="F11" s="14"/>
      <c r="G11" s="14"/>
      <c r="H11" s="14"/>
      <c r="I11" s="14"/>
      <c r="L11" s="38"/>
      <c r="M11" s="38"/>
      <c r="N11" s="38"/>
      <c r="O11" s="38"/>
    </row>
    <row r="13" spans="1:16" x14ac:dyDescent="0.25">
      <c r="E13" t="s">
        <v>41</v>
      </c>
    </row>
    <row r="14" spans="1:16" x14ac:dyDescent="0.25">
      <c r="B14">
        <f>+C6</f>
        <v>5</v>
      </c>
      <c r="C14" s="69" t="str">
        <f>VLOOKUP(B14,equipes,2,TRUE)</f>
        <v>MICKEL JACKSON</v>
      </c>
      <c r="D14" s="69"/>
      <c r="E14" s="40"/>
      <c r="F14" s="35">
        <f>+IF(E14&gt;=1000,1,0)</f>
        <v>0</v>
      </c>
    </row>
    <row r="15" spans="1:16" x14ac:dyDescent="0.25">
      <c r="B15">
        <f>+C7</f>
        <v>8</v>
      </c>
      <c r="C15" s="69" t="str">
        <f>VLOOKUP(B15,equipes,2,TRUE)</f>
        <v>E.T.</v>
      </c>
      <c r="D15" s="69"/>
      <c r="E15" s="40"/>
      <c r="F15" s="35">
        <f>+IF(E15&gt;=1000,1,0)</f>
        <v>0</v>
      </c>
    </row>
    <row r="16" spans="1:16" x14ac:dyDescent="0.25">
      <c r="E16" s="41"/>
      <c r="F16" s="36"/>
      <c r="H16" t="s">
        <v>42</v>
      </c>
      <c r="M16" s="36"/>
      <c r="N16" s="36"/>
      <c r="O16" s="36"/>
      <c r="P16" s="36"/>
    </row>
    <row r="17" spans="2:16" x14ac:dyDescent="0.25">
      <c r="B17">
        <f>+C6</f>
        <v>5</v>
      </c>
      <c r="C17" s="69" t="str">
        <f>VLOOKUP(B17,equipes,2,TRUE)</f>
        <v>MICKEL JACKSON</v>
      </c>
      <c r="D17" s="69"/>
      <c r="E17" s="40"/>
      <c r="F17" s="35">
        <f>+IF(E17&gt;=1000,1,0)</f>
        <v>0</v>
      </c>
      <c r="H17" t="s">
        <v>43</v>
      </c>
    </row>
    <row r="18" spans="2:16" x14ac:dyDescent="0.25">
      <c r="B18">
        <f>+C8</f>
        <v>2</v>
      </c>
      <c r="C18" s="69" t="str">
        <f>VLOOKUP(B18,equipes,2,TRUE)</f>
        <v>BATMAN</v>
      </c>
      <c r="D18" s="69"/>
      <c r="E18" s="40"/>
      <c r="F18" s="35">
        <f>+IF(E18&gt;=1000,1,0)</f>
        <v>0</v>
      </c>
    </row>
    <row r="19" spans="2:16" x14ac:dyDescent="0.25">
      <c r="E19" s="41"/>
      <c r="F19" s="36"/>
    </row>
    <row r="20" spans="2:16" x14ac:dyDescent="0.25">
      <c r="B20">
        <f>+C7</f>
        <v>8</v>
      </c>
      <c r="C20" s="69" t="str">
        <f>VLOOKUP(B20,equipes,2,TRUE)</f>
        <v>E.T.</v>
      </c>
      <c r="D20" s="69"/>
      <c r="E20" s="40"/>
      <c r="F20" s="35">
        <f>+IF(E20&gt;=1000,1,0)</f>
        <v>0</v>
      </c>
      <c r="L20" s="27"/>
    </row>
    <row r="21" spans="2:16" x14ac:dyDescent="0.25">
      <c r="B21">
        <f>+C8</f>
        <v>2</v>
      </c>
      <c r="C21" s="69" t="str">
        <f>VLOOKUP(B21,equipes,2,TRUE)</f>
        <v>BATMAN</v>
      </c>
      <c r="D21" s="69"/>
      <c r="E21" s="40"/>
      <c r="F21" s="35">
        <f>+IF(E21&gt;=1000,1,0)</f>
        <v>0</v>
      </c>
      <c r="M21" s="36"/>
      <c r="N21" s="36"/>
      <c r="O21" s="36"/>
      <c r="P21" s="36"/>
    </row>
    <row r="22" spans="2:16" x14ac:dyDescent="0.25">
      <c r="K22" s="26"/>
      <c r="L22" s="27"/>
    </row>
    <row r="23" spans="2:16" x14ac:dyDescent="0.25">
      <c r="K23" s="26"/>
      <c r="L23" s="27"/>
      <c r="M23" s="37"/>
      <c r="N23" s="37"/>
      <c r="O23" s="37"/>
      <c r="P23" s="37"/>
    </row>
    <row r="24" spans="2:16" x14ac:dyDescent="0.25">
      <c r="H24" s="24"/>
      <c r="O24" s="37"/>
      <c r="P24" s="37"/>
    </row>
    <row r="25" spans="2:16" x14ac:dyDescent="0.25">
      <c r="O25" s="37"/>
      <c r="P25" s="37"/>
    </row>
    <row r="28" spans="2:16" x14ac:dyDescent="0.25">
      <c r="C28" s="41" t="s">
        <v>0</v>
      </c>
      <c r="D28" s="41" t="s">
        <v>45</v>
      </c>
      <c r="E28" s="41" t="s">
        <v>41</v>
      </c>
      <c r="F28" s="41" t="s">
        <v>46</v>
      </c>
    </row>
    <row r="29" spans="2:16" x14ac:dyDescent="0.25">
      <c r="C29" s="41">
        <v>5</v>
      </c>
      <c r="D29" s="41" t="s">
        <v>29</v>
      </c>
      <c r="E29" s="41">
        <v>0</v>
      </c>
      <c r="F29" s="41">
        <v>0</v>
      </c>
    </row>
    <row r="30" spans="2:16" ht="15.75" x14ac:dyDescent="0.25">
      <c r="C30" s="41">
        <v>8</v>
      </c>
      <c r="D30" s="41" t="s">
        <v>32</v>
      </c>
      <c r="E30" s="41">
        <v>0</v>
      </c>
      <c r="F30" s="41">
        <v>0</v>
      </c>
      <c r="I30" s="29"/>
    </row>
    <row r="31" spans="2:16" x14ac:dyDescent="0.25">
      <c r="C31" s="41">
        <v>2</v>
      </c>
      <c r="D31" s="41" t="s">
        <v>25</v>
      </c>
      <c r="E31" s="41">
        <v>0</v>
      </c>
      <c r="F31" s="41">
        <v>0</v>
      </c>
    </row>
    <row r="32" spans="2:16" x14ac:dyDescent="0.25">
      <c r="C32" s="41">
        <v>6</v>
      </c>
      <c r="D32" s="41" t="s">
        <v>30</v>
      </c>
      <c r="E32" s="41">
        <v>0</v>
      </c>
      <c r="F32" s="41">
        <v>0</v>
      </c>
    </row>
    <row r="33" spans="2:6" x14ac:dyDescent="0.25">
      <c r="C33" s="41">
        <v>7</v>
      </c>
      <c r="D33" s="41" t="s">
        <v>31</v>
      </c>
      <c r="E33" s="41">
        <v>0</v>
      </c>
      <c r="F33" s="41">
        <v>0</v>
      </c>
    </row>
    <row r="42" spans="2:6" x14ac:dyDescent="0.25">
      <c r="B42" t="s">
        <v>44</v>
      </c>
      <c r="C42">
        <f>+D6</f>
        <v>6</v>
      </c>
    </row>
    <row r="43" spans="2:6" x14ac:dyDescent="0.25">
      <c r="C43">
        <f>+D7</f>
        <v>7</v>
      </c>
    </row>
  </sheetData>
  <sheetProtection selectLockedCells="1"/>
  <sortState ref="M17:P21">
    <sortCondition descending="1" ref="O17:O21"/>
  </sortState>
  <mergeCells count="8">
    <mergeCell ref="C20:D20"/>
    <mergeCell ref="C21:D21"/>
    <mergeCell ref="H6:I7"/>
    <mergeCell ref="A2:I2"/>
    <mergeCell ref="C14:D14"/>
    <mergeCell ref="C15:D15"/>
    <mergeCell ref="C17:D17"/>
    <mergeCell ref="C18:D18"/>
  </mergeCells>
  <conditionalFormatting sqref="C6:D6 D7">
    <cfRule type="expression" dxfId="112" priority="2">
      <formula>COUNTA(C6)&gt;0</formula>
    </cfRule>
  </conditionalFormatting>
  <conditionalFormatting sqref="A6">
    <cfRule type="expression" dxfId="111" priority="47">
      <formula>A6&lt;&gt;COUNTA(C6:F9)</formula>
    </cfRule>
  </conditionalFormatting>
  <conditionalFormatting sqref="C7:C8">
    <cfRule type="expression" dxfId="110" priority="1">
      <formula>COUNTA(C7)&gt;0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9" tint="0.59999389629810485"/>
  </sheetPr>
  <dimension ref="A1:O28"/>
  <sheetViews>
    <sheetView workbookViewId="0">
      <selection activeCell="J11" sqref="J11:O12"/>
    </sheetView>
  </sheetViews>
  <sheetFormatPr baseColWidth="10" defaultRowHeight="15" x14ac:dyDescent="0.25"/>
  <cols>
    <col min="2" max="2" width="44.5703125" customWidth="1"/>
    <col min="6" max="6" width="15.28515625" bestFit="1" customWidth="1"/>
    <col min="7" max="8" width="6" customWidth="1"/>
    <col min="9" max="9" width="6.5703125" customWidth="1"/>
    <col min="10" max="10" width="44.5703125" customWidth="1"/>
  </cols>
  <sheetData>
    <row r="1" spans="1:15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  <c r="H1" s="12"/>
    </row>
    <row r="2" spans="1:15" ht="27.75" customHeight="1" x14ac:dyDescent="0.25">
      <c r="A2" s="20">
        <f>'MATCH POULE 5'!C29</f>
        <v>5</v>
      </c>
      <c r="B2" s="30" t="str">
        <f>VLOOKUP(A2,equipes,2,TRUE)</f>
        <v>MICKEL JACKSON</v>
      </c>
      <c r="C2" s="32"/>
      <c r="D2" s="32"/>
      <c r="E2" s="32"/>
      <c r="F2" s="31">
        <f>SUM(C2:E2)</f>
        <v>0</v>
      </c>
      <c r="G2" s="31">
        <f>COUNTIF(C4:E4,A2)</f>
        <v>0</v>
      </c>
      <c r="H2" s="21"/>
    </row>
    <row r="3" spans="1:15" ht="27.75" customHeight="1" x14ac:dyDescent="0.25">
      <c r="A3" s="20">
        <f>'MATCH POULE 5'!D7</f>
        <v>7</v>
      </c>
      <c r="B3" s="30" t="str">
        <f>VLOOKUP(A3,equipes,2,TRUE)</f>
        <v>DARK VADOR</v>
      </c>
      <c r="C3" s="32"/>
      <c r="D3" s="32"/>
      <c r="E3" s="32"/>
      <c r="F3" s="31">
        <f>SUM(C3:E3)</f>
        <v>0</v>
      </c>
      <c r="G3" s="31">
        <f>COUNTIF(C4:E4,A3)</f>
        <v>0</v>
      </c>
      <c r="H3" s="21"/>
      <c r="K3" s="31" t="str">
        <f>+C1</f>
        <v>Partie 1</v>
      </c>
      <c r="L3" s="31" t="str">
        <f>+D1</f>
        <v>Partie 2</v>
      </c>
      <c r="M3" s="31" t="str">
        <f>+E1</f>
        <v>Partie 3</v>
      </c>
      <c r="N3" s="31" t="str">
        <f>+F1</f>
        <v>TOTAL</v>
      </c>
      <c r="O3" s="31" t="str">
        <f>+G1</f>
        <v>V</v>
      </c>
    </row>
    <row r="4" spans="1:15" ht="27.75" customHeight="1" x14ac:dyDescent="0.25">
      <c r="A4" s="20"/>
      <c r="B4" s="20"/>
      <c r="C4" s="21" t="str">
        <f>IF(AND(C2&gt;0,C3&gt;0),IF(C2&gt;C3,$A$2,$A$3),"")</f>
        <v/>
      </c>
      <c r="D4" s="21" t="str">
        <f>IF(AND(D2&gt;0,D3&gt;0),IF(D2&gt;D3,$A$2,$A$3),"")</f>
        <v/>
      </c>
      <c r="E4" s="21" t="str">
        <f>IF(AND(E2&gt;0,E3&gt;0),IF(E2&gt;E3,$A$2,$A$3),"")</f>
        <v/>
      </c>
      <c r="F4" s="21"/>
      <c r="G4" s="21"/>
      <c r="H4" s="21"/>
      <c r="I4" s="21" t="str">
        <f>IF(G3=2,A3,IF(G2=2,A2,"?"))</f>
        <v>?</v>
      </c>
      <c r="J4" s="30" t="str">
        <f>VLOOKUP(I4,equipes,2,TRUE)</f>
        <v>EN COURS</v>
      </c>
      <c r="K4" s="32"/>
      <c r="L4" s="32"/>
      <c r="M4" s="32"/>
      <c r="N4" s="31">
        <f>SUM(K4:M4)</f>
        <v>0</v>
      </c>
      <c r="O4" s="31">
        <f>COUNTIF(K6:M6,I4)</f>
        <v>0</v>
      </c>
    </row>
    <row r="5" spans="1:15" ht="27.75" customHeight="1" x14ac:dyDescent="0.25">
      <c r="A5" s="20"/>
      <c r="B5" s="20"/>
      <c r="C5" s="21"/>
      <c r="D5" s="21"/>
      <c r="E5" s="21"/>
      <c r="F5" s="21"/>
      <c r="G5" s="21"/>
      <c r="H5" s="21"/>
      <c r="I5" s="21" t="str">
        <f>IF(G8=2,A8,IF(G7=2,A7,"?"))</f>
        <v>?</v>
      </c>
      <c r="J5" s="30" t="str">
        <f>VLOOKUP(I5,equipes,2,TRUE)</f>
        <v>EN COURS</v>
      </c>
      <c r="K5" s="32"/>
      <c r="L5" s="32"/>
      <c r="M5" s="32"/>
      <c r="N5" s="31">
        <f>SUM(K5:M5)</f>
        <v>0</v>
      </c>
      <c r="O5" s="31">
        <f>COUNTIF(K6:M6,I5)</f>
        <v>0</v>
      </c>
    </row>
    <row r="6" spans="1:15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H6" s="21"/>
      <c r="K6" s="21" t="str">
        <f>IF(AND(K4&gt;0,K5&gt;0),IF(K4&gt;K5,$I$4,$I$5),"")</f>
        <v/>
      </c>
      <c r="L6" s="21" t="str">
        <f>IF(AND(L4&gt;0,L5&gt;0),IF(L4&gt;L5,$I$4,$I$5),"")</f>
        <v/>
      </c>
      <c r="M6" s="21" t="str">
        <f>IF(AND(M4&gt;0,M5&gt;0),IF(M4&gt;M5,$I$4,$I$5),"")</f>
        <v/>
      </c>
      <c r="N6" s="21"/>
    </row>
    <row r="7" spans="1:15" ht="27.75" customHeight="1" x14ac:dyDescent="0.25">
      <c r="A7" s="20">
        <f>'MATCH POULE 5'!D6</f>
        <v>6</v>
      </c>
      <c r="B7" s="30" t="str">
        <f>VLOOKUP(A7,equipes,2,TRUE)</f>
        <v>NAPOLEON</v>
      </c>
      <c r="C7" s="32"/>
      <c r="D7" s="32"/>
      <c r="E7" s="32"/>
      <c r="F7" s="31">
        <f>SUM(C7:E7)</f>
        <v>0</v>
      </c>
      <c r="G7" s="31">
        <f>COUNTIF(C9:E9,A7)</f>
        <v>0</v>
      </c>
      <c r="H7" s="21"/>
    </row>
    <row r="8" spans="1:15" ht="27.75" customHeight="1" x14ac:dyDescent="0.25">
      <c r="A8" s="20">
        <f>'MATCH POULE 5'!C30</f>
        <v>8</v>
      </c>
      <c r="B8" s="30" t="str">
        <f>VLOOKUP(A8,equipes,2,TRUE)</f>
        <v>E.T.</v>
      </c>
      <c r="C8" s="32"/>
      <c r="D8" s="32"/>
      <c r="E8" s="32"/>
      <c r="F8" s="31">
        <f>SUM(C8:E8)</f>
        <v>0</v>
      </c>
      <c r="G8" s="31">
        <f>COUNTIF(C9:E9,A8)</f>
        <v>0</v>
      </c>
      <c r="H8" s="21"/>
    </row>
    <row r="9" spans="1:15" ht="27.75" customHeight="1" x14ac:dyDescent="0.25">
      <c r="A9" s="20"/>
      <c r="B9" s="20"/>
      <c r="C9" s="21" t="str">
        <f>IF(AND(C7&gt;0,C8&gt;0),IF(C7&gt;C8,$A$7,$A$8),"")</f>
        <v/>
      </c>
      <c r="D9" s="21" t="str">
        <f>IF(AND(D7&gt;0,D8&gt;0),IF(D7&gt;D8,$A$7,$A$8),"")</f>
        <v/>
      </c>
      <c r="E9" s="21" t="str">
        <f>IF(AND(E7&gt;0,E8&gt;0),IF(E7&gt;E8,$A$7,$A$8),"")</f>
        <v/>
      </c>
      <c r="F9" s="21"/>
      <c r="G9" s="21"/>
      <c r="H9" s="21"/>
    </row>
    <row r="10" spans="1:15" ht="27.75" customHeight="1" x14ac:dyDescent="0.25"/>
    <row r="11" spans="1:15" ht="27.75" customHeight="1" x14ac:dyDescent="0.25">
      <c r="D11" s="71" t="s">
        <v>54</v>
      </c>
      <c r="E11" s="71"/>
      <c r="F11" s="71"/>
      <c r="G11" s="71"/>
      <c r="H11" s="71"/>
      <c r="I11" s="71"/>
      <c r="J11" s="72" t="str">
        <f>IF(OR(O4=2,O5=2),IF(O4=2,CONCATENATE("EQUIPE ",I4," : ",J4),CONCATENATE("EQUIPE ",I5," : ",J5)),"")</f>
        <v/>
      </c>
      <c r="K11" s="72"/>
      <c r="L11" s="72"/>
      <c r="M11" s="72"/>
      <c r="N11" s="72"/>
      <c r="O11" s="72"/>
    </row>
    <row r="12" spans="1:15" ht="27.75" customHeight="1" x14ac:dyDescent="0.25">
      <c r="D12" s="71"/>
      <c r="E12" s="71"/>
      <c r="F12" s="71"/>
      <c r="G12" s="71"/>
      <c r="H12" s="71"/>
      <c r="I12" s="71"/>
      <c r="J12" s="72"/>
      <c r="K12" s="72"/>
      <c r="L12" s="72"/>
      <c r="M12" s="72"/>
      <c r="N12" s="72"/>
      <c r="O12" s="72"/>
    </row>
    <row r="13" spans="1:15" ht="27.75" customHeight="1" x14ac:dyDescent="0.25"/>
    <row r="14" spans="1:15" ht="27.75" customHeight="1" x14ac:dyDescent="0.25"/>
    <row r="15" spans="1:15" ht="27.75" customHeight="1" x14ac:dyDescent="0.25"/>
    <row r="16" spans="1:15" ht="27.75" customHeight="1" x14ac:dyDescent="0.25"/>
    <row r="17" ht="27.75" customHeight="1" x14ac:dyDescent="0.25"/>
    <row r="18" ht="27.75" customHeight="1" x14ac:dyDescent="0.25"/>
    <row r="19" ht="27.75" customHeight="1" x14ac:dyDescent="0.25"/>
    <row r="20" ht="27.75" customHeight="1" x14ac:dyDescent="0.25"/>
    <row r="21" ht="27.75" customHeight="1" x14ac:dyDescent="0.25"/>
    <row r="22" ht="27.75" customHeight="1" x14ac:dyDescent="0.25"/>
    <row r="23" ht="27.75" customHeight="1" x14ac:dyDescent="0.25"/>
    <row r="24" ht="27.75" customHeight="1" x14ac:dyDescent="0.25"/>
    <row r="25" ht="27.75" customHeight="1" x14ac:dyDescent="0.25"/>
    <row r="26" ht="27.75" customHeight="1" x14ac:dyDescent="0.25"/>
    <row r="27" ht="27.75" customHeight="1" x14ac:dyDescent="0.25"/>
    <row r="28" ht="27.75" customHeight="1" x14ac:dyDescent="0.25"/>
  </sheetData>
  <sheetProtection selectLockedCells="1"/>
  <mergeCells count="2">
    <mergeCell ref="D11:I12"/>
    <mergeCell ref="J11:O12"/>
  </mergeCells>
  <conditionalFormatting sqref="B3">
    <cfRule type="expression" dxfId="103" priority="8">
      <formula>G3=2</formula>
    </cfRule>
  </conditionalFormatting>
  <conditionalFormatting sqref="B2">
    <cfRule type="expression" dxfId="102" priority="3">
      <formula>G2=2</formula>
    </cfRule>
  </conditionalFormatting>
  <conditionalFormatting sqref="B7:B8">
    <cfRule type="expression" dxfId="101" priority="2">
      <formula>G7=2</formula>
    </cfRule>
  </conditionalFormatting>
  <conditionalFormatting sqref="J4:J5">
    <cfRule type="expression" dxfId="100" priority="1">
      <formula>O4=2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59999389629810485"/>
  </sheetPr>
  <dimension ref="A2:Q44"/>
  <sheetViews>
    <sheetView workbookViewId="0"/>
  </sheetViews>
  <sheetFormatPr baseColWidth="10" defaultRowHeight="15" x14ac:dyDescent="0.25"/>
  <cols>
    <col min="2" max="2" width="14" customWidth="1"/>
    <col min="3" max="11" width="19.5703125" customWidth="1"/>
    <col min="12" max="12" width="29.42578125" customWidth="1"/>
    <col min="13" max="13" width="9.140625" bestFit="1" customWidth="1"/>
    <col min="14" max="14" width="13.7109375" hidden="1" customWidth="1"/>
    <col min="15" max="17" width="19.140625" hidden="1" customWidth="1"/>
    <col min="18" max="18" width="19.140625" customWidth="1"/>
    <col min="19" max="19" width="19.140625" bestFit="1" customWidth="1"/>
    <col min="20" max="21" width="19.140625" customWidth="1"/>
    <col min="22" max="22" width="16.28515625" customWidth="1"/>
    <col min="23" max="23" width="11.28515625" customWidth="1"/>
    <col min="24" max="24" width="22.5703125" bestFit="1" customWidth="1"/>
    <col min="25" max="25" width="24.140625" bestFit="1" customWidth="1"/>
  </cols>
  <sheetData>
    <row r="2" spans="1:17" x14ac:dyDescent="0.25">
      <c r="A2" s="70" t="s">
        <v>40</v>
      </c>
      <c r="B2" s="70"/>
      <c r="C2" s="70"/>
      <c r="D2" s="70"/>
      <c r="E2" s="70"/>
      <c r="F2" s="70"/>
      <c r="G2" s="70"/>
      <c r="H2" s="70"/>
      <c r="I2" s="70"/>
    </row>
    <row r="4" spans="1:17" x14ac:dyDescent="0.25">
      <c r="A4" s="8"/>
      <c r="B4" s="8"/>
      <c r="C4" s="16" t="s">
        <v>3</v>
      </c>
      <c r="D4" s="16" t="s">
        <v>4</v>
      </c>
      <c r="E4" s="16" t="s">
        <v>5</v>
      </c>
      <c r="F4" s="16" t="s">
        <v>6</v>
      </c>
      <c r="G4" s="16" t="s">
        <v>17</v>
      </c>
      <c r="H4" s="16" t="s">
        <v>19</v>
      </c>
      <c r="I4" s="16" t="s">
        <v>20</v>
      </c>
    </row>
    <row r="5" spans="1:17" x14ac:dyDescent="0.25">
      <c r="C5" s="12"/>
      <c r="D5" s="12"/>
      <c r="E5" s="12"/>
      <c r="F5" s="12"/>
      <c r="G5" s="12"/>
      <c r="H5" s="12"/>
      <c r="I5" s="12"/>
      <c r="J5" s="4" t="str">
        <f>CONCATENATE(C6,"-",C7)</f>
        <v>5-8</v>
      </c>
      <c r="K5" s="4" t="str">
        <f>CONCATENATE(D6,"-",D7)</f>
        <v>6-7</v>
      </c>
    </row>
    <row r="6" spans="1:17" x14ac:dyDescent="0.25">
      <c r="A6" s="3">
        <v>6</v>
      </c>
      <c r="B6" s="3" t="s">
        <v>2</v>
      </c>
      <c r="C6" s="13">
        <f>EQUIPES!I2</f>
        <v>5</v>
      </c>
      <c r="D6" s="13">
        <f>EQUIPES!I5</f>
        <v>6</v>
      </c>
      <c r="E6" s="19"/>
      <c r="F6" s="19"/>
      <c r="G6" s="12"/>
      <c r="H6" s="68"/>
      <c r="I6" s="68"/>
      <c r="J6" s="5" t="str">
        <f>CONCATENATE(C6,"-",C8)</f>
        <v>5-2</v>
      </c>
      <c r="K6" s="5" t="str">
        <f>CONCATENATE(D6,"-",D8)</f>
        <v>6-12</v>
      </c>
    </row>
    <row r="7" spans="1:17" x14ac:dyDescent="0.25">
      <c r="A7" s="3">
        <f>+A6*2</f>
        <v>12</v>
      </c>
      <c r="B7" s="3" t="s">
        <v>18</v>
      </c>
      <c r="C7" s="13">
        <f>EQUIPES!I3</f>
        <v>8</v>
      </c>
      <c r="D7" s="13">
        <f>EQUIPES!I6</f>
        <v>7</v>
      </c>
      <c r="E7" s="19"/>
      <c r="F7" s="19"/>
      <c r="G7" s="12"/>
      <c r="H7" s="68"/>
      <c r="I7" s="68"/>
      <c r="J7" s="6" t="str">
        <f>CONCATENATE(C7,"-",C8)</f>
        <v>8-2</v>
      </c>
      <c r="K7" s="6" t="str">
        <f>CONCATENATE(D7,"-",D8)</f>
        <v>7-12</v>
      </c>
    </row>
    <row r="8" spans="1:17" x14ac:dyDescent="0.25">
      <c r="C8" s="13">
        <f>EQUIPES!I4</f>
        <v>2</v>
      </c>
      <c r="D8" s="13">
        <f>EQUIPES!I7</f>
        <v>12</v>
      </c>
      <c r="E8" s="12"/>
      <c r="F8" s="12"/>
      <c r="G8" s="12"/>
      <c r="I8" s="12"/>
    </row>
    <row r="9" spans="1:17" x14ac:dyDescent="0.25">
      <c r="C9" s="12"/>
      <c r="D9" s="12"/>
      <c r="E9" s="12"/>
      <c r="F9" s="12"/>
      <c r="G9" s="12"/>
      <c r="I9" s="12"/>
      <c r="K9" t="str">
        <f>+CONCATENATE(COUNTA(C8:F9)," sortants")</f>
        <v>2 sortants</v>
      </c>
    </row>
    <row r="10" spans="1:17" x14ac:dyDescent="0.25">
      <c r="C10" s="12"/>
      <c r="D10" s="12"/>
      <c r="E10" s="12"/>
      <c r="F10" s="12"/>
      <c r="G10" s="12"/>
      <c r="I10" s="12"/>
    </row>
    <row r="11" spans="1:17" x14ac:dyDescent="0.25">
      <c r="A11" s="9"/>
      <c r="B11" s="9"/>
      <c r="C11" s="14"/>
      <c r="D11" s="14"/>
      <c r="E11" s="14"/>
      <c r="F11" s="14"/>
      <c r="G11" s="14"/>
      <c r="H11" s="14"/>
      <c r="I11" s="14"/>
    </row>
    <row r="13" spans="1:17" x14ac:dyDescent="0.25">
      <c r="E13" t="s">
        <v>41</v>
      </c>
    </row>
    <row r="14" spans="1:17" x14ac:dyDescent="0.25">
      <c r="B14">
        <f>+C6</f>
        <v>5</v>
      </c>
      <c r="C14" s="69" t="str">
        <f>VLOOKUP(B14,equipes,2,TRUE)</f>
        <v>MICKEL JACKSON</v>
      </c>
      <c r="D14" s="69"/>
      <c r="E14" s="33"/>
      <c r="F14" s="1">
        <f>+IF(E14&gt;=1000,1,0)</f>
        <v>0</v>
      </c>
    </row>
    <row r="15" spans="1:17" x14ac:dyDescent="0.25">
      <c r="B15">
        <f>+C7</f>
        <v>8</v>
      </c>
      <c r="C15" s="69" t="str">
        <f>VLOOKUP(B15,equipes,2,TRUE)</f>
        <v>E.T.</v>
      </c>
      <c r="D15" s="69"/>
      <c r="E15" s="33"/>
      <c r="F15" s="1">
        <f>+IF(E15&gt;=1000,1,0)</f>
        <v>0</v>
      </c>
    </row>
    <row r="16" spans="1:17" x14ac:dyDescent="0.25">
      <c r="H16" s="62" t="s">
        <v>0</v>
      </c>
      <c r="I16" s="62" t="s">
        <v>45</v>
      </c>
      <c r="J16" s="62" t="s">
        <v>41</v>
      </c>
      <c r="K16" s="62" t="s">
        <v>46</v>
      </c>
      <c r="N16" s="28" t="s">
        <v>0</v>
      </c>
      <c r="O16" t="s">
        <v>45</v>
      </c>
      <c r="P16" s="34" t="s">
        <v>41</v>
      </c>
      <c r="Q16" s="34" t="s">
        <v>46</v>
      </c>
    </row>
    <row r="17" spans="1:17" x14ac:dyDescent="0.25">
      <c r="A17" t="s">
        <v>3</v>
      </c>
      <c r="B17">
        <f>+C6</f>
        <v>5</v>
      </c>
      <c r="C17" s="69" t="str">
        <f>VLOOKUP(B17,equipes,2,TRUE)</f>
        <v>MICKEL JACKSON</v>
      </c>
      <c r="D17" s="69"/>
      <c r="E17" s="33"/>
      <c r="F17" s="1">
        <f>+IF(E17&gt;=1000,1,0)</f>
        <v>0</v>
      </c>
      <c r="H17" s="62">
        <v>3</v>
      </c>
      <c r="I17" s="62" t="s">
        <v>27</v>
      </c>
      <c r="J17" s="62">
        <v>0</v>
      </c>
      <c r="K17" s="62">
        <v>0</v>
      </c>
      <c r="N17">
        <f>+$C$6</f>
        <v>5</v>
      </c>
      <c r="O17" s="25" t="str">
        <f>VLOOKUP($N$17,equipes,2,TRUE)</f>
        <v>MICKEL JACKSON</v>
      </c>
      <c r="P17" s="34">
        <f ca="1">SUMIF($C$14:$D$21,$O$17,$E$14:$E$21)</f>
        <v>0</v>
      </c>
      <c r="Q17" s="34">
        <f ca="1">SUMIF($C$14:$D$21,$O$18,$F$14:$F$21)</f>
        <v>0</v>
      </c>
    </row>
    <row r="18" spans="1:17" x14ac:dyDescent="0.25">
      <c r="B18">
        <f>+C8</f>
        <v>2</v>
      </c>
      <c r="C18" s="69" t="str">
        <f>VLOOKUP(B18,equipes,2,TRUE)</f>
        <v>BATMAN</v>
      </c>
      <c r="D18" s="69"/>
      <c r="E18" s="33"/>
      <c r="F18" s="1">
        <f>+IF(E18&gt;=1000,1,0)</f>
        <v>0</v>
      </c>
      <c r="H18" s="62">
        <v>12</v>
      </c>
      <c r="I18" s="62" t="s">
        <v>36</v>
      </c>
      <c r="J18" s="62">
        <v>0</v>
      </c>
      <c r="K18" s="62">
        <v>0</v>
      </c>
      <c r="N18">
        <f>+$C$7</f>
        <v>8</v>
      </c>
      <c r="O18" s="25" t="str">
        <f>VLOOKUP($N$18,equipes,2,TRUE)</f>
        <v>E.T.</v>
      </c>
      <c r="P18" s="34">
        <f ca="1">SUMIF($C$14:$D$21,$O$18,$E$14:$E$21)</f>
        <v>0</v>
      </c>
      <c r="Q18" s="34">
        <f ca="1">SUMIF($C$14:$D$21,$O$19,$F$14:$F$21)</f>
        <v>0</v>
      </c>
    </row>
    <row r="19" spans="1:17" x14ac:dyDescent="0.25">
      <c r="H19" s="62">
        <v>1</v>
      </c>
      <c r="I19" s="62" t="s">
        <v>26</v>
      </c>
      <c r="J19" s="62">
        <v>0</v>
      </c>
      <c r="K19" s="62">
        <v>0</v>
      </c>
      <c r="N19">
        <f>+$C$8</f>
        <v>2</v>
      </c>
      <c r="O19" s="25" t="str">
        <f>VLOOKUP($N$19,equipes,2,TRUE)</f>
        <v>BATMAN</v>
      </c>
      <c r="P19" s="34">
        <f ca="1">SUMIF($C$14:$D$21,$O$19,$E$14:$E$21)</f>
        <v>0</v>
      </c>
      <c r="Q19" s="34">
        <f ca="1">SUMIF($C$14:$D$21,$O$17,$F$14:$F$21)</f>
        <v>0</v>
      </c>
    </row>
    <row r="20" spans="1:17" x14ac:dyDescent="0.25">
      <c r="B20">
        <f>+C7</f>
        <v>8</v>
      </c>
      <c r="C20" s="69" t="str">
        <f>VLOOKUP(B20,equipes,2,TRUE)</f>
        <v>E.T.</v>
      </c>
      <c r="D20" s="69"/>
      <c r="E20" s="33"/>
      <c r="F20" s="1">
        <f>+IF(E20&gt;=1000,1,0)</f>
        <v>0</v>
      </c>
      <c r="H20" s="62"/>
      <c r="I20" s="62"/>
      <c r="J20" s="62"/>
      <c r="K20" s="62"/>
    </row>
    <row r="21" spans="1:17" x14ac:dyDescent="0.25">
      <c r="B21">
        <f>+C8</f>
        <v>2</v>
      </c>
      <c r="C21" s="69" t="str">
        <f>VLOOKUP(B21,equipes,2,TRUE)</f>
        <v>BATMAN</v>
      </c>
      <c r="D21" s="69"/>
      <c r="E21" s="33"/>
      <c r="F21" s="1">
        <f>+IF(E21&gt;=1000,1,0)</f>
        <v>0</v>
      </c>
      <c r="H21" s="62"/>
      <c r="I21" s="62"/>
      <c r="J21" s="62"/>
      <c r="K21" s="62"/>
    </row>
    <row r="23" spans="1:17" x14ac:dyDescent="0.25">
      <c r="C23" s="7"/>
      <c r="D23" s="7"/>
      <c r="E23" s="7"/>
      <c r="F23" s="7"/>
    </row>
    <row r="24" spans="1:17" x14ac:dyDescent="0.25">
      <c r="A24" s="3"/>
      <c r="B24" s="3"/>
      <c r="G24" s="3"/>
      <c r="H24" s="3"/>
      <c r="I24" s="3"/>
      <c r="J24" s="3"/>
      <c r="N24" s="3"/>
      <c r="O24" s="3"/>
      <c r="P24" s="3"/>
    </row>
    <row r="25" spans="1:17" x14ac:dyDescent="0.25">
      <c r="N25" s="26"/>
      <c r="O25" s="27"/>
      <c r="P25" s="27"/>
    </row>
    <row r="26" spans="1:17" x14ac:dyDescent="0.25">
      <c r="B26">
        <f>+D6</f>
        <v>6</v>
      </c>
      <c r="C26" s="69" t="str">
        <f>VLOOKUP(B26,equipes,2,TRUE)</f>
        <v>NAPOLEON</v>
      </c>
      <c r="D26" s="69"/>
      <c r="E26" s="33"/>
      <c r="F26" s="1">
        <f>+IF(E26&gt;=1000,1,0)</f>
        <v>0</v>
      </c>
      <c r="H26" s="24"/>
      <c r="N26" s="26"/>
      <c r="O26" s="27"/>
      <c r="P26" s="27"/>
    </row>
    <row r="27" spans="1:17" x14ac:dyDescent="0.25">
      <c r="B27">
        <f>+D7</f>
        <v>7</v>
      </c>
      <c r="C27" s="73" t="str">
        <f>VLOOKUP(B27,equipes,2,TRUE)</f>
        <v>DARK VADOR</v>
      </c>
      <c r="D27" s="73"/>
      <c r="E27" s="55"/>
      <c r="F27" s="56">
        <f>+IF(E27&gt;=1000,1,0)</f>
        <v>0</v>
      </c>
      <c r="N27" s="26"/>
      <c r="O27" s="27"/>
      <c r="P27" s="27"/>
    </row>
    <row r="28" spans="1:17" x14ac:dyDescent="0.25">
      <c r="H28" s="62" t="s">
        <v>0</v>
      </c>
      <c r="I28" s="62" t="s">
        <v>45</v>
      </c>
      <c r="J28" s="62" t="s">
        <v>41</v>
      </c>
      <c r="K28" s="62" t="s">
        <v>46</v>
      </c>
      <c r="N28" s="26"/>
      <c r="O28" s="27"/>
      <c r="P28" s="27"/>
    </row>
    <row r="29" spans="1:17" x14ac:dyDescent="0.25">
      <c r="A29" t="s">
        <v>4</v>
      </c>
      <c r="B29">
        <f>+D6</f>
        <v>6</v>
      </c>
      <c r="C29" s="73" t="str">
        <f>VLOOKUP(B29,equipes,2,TRUE)</f>
        <v>NAPOLEON</v>
      </c>
      <c r="D29" s="73"/>
      <c r="E29" s="33"/>
      <c r="F29" s="56">
        <f>+IF(E29&gt;=1000,1,0)</f>
        <v>0</v>
      </c>
      <c r="H29" s="62">
        <v>10</v>
      </c>
      <c r="I29" s="62" t="s">
        <v>34</v>
      </c>
      <c r="J29" s="62">
        <v>0</v>
      </c>
      <c r="K29" s="62">
        <v>0</v>
      </c>
      <c r="N29" s="28" t="s">
        <v>0</v>
      </c>
      <c r="O29" t="s">
        <v>45</v>
      </c>
      <c r="P29" s="34" t="s">
        <v>41</v>
      </c>
      <c r="Q29" s="34" t="s">
        <v>46</v>
      </c>
    </row>
    <row r="30" spans="1:17" x14ac:dyDescent="0.25">
      <c r="B30">
        <f>+D8</f>
        <v>12</v>
      </c>
      <c r="C30" s="73" t="str">
        <f>VLOOKUP(B30,equipes,2,TRUE)</f>
        <v>AMELIE POULIN</v>
      </c>
      <c r="D30" s="73"/>
      <c r="E30" s="33"/>
      <c r="F30" s="56">
        <f>+IF(E30&gt;=1000,1,0)</f>
        <v>0</v>
      </c>
      <c r="H30" s="62">
        <v>7</v>
      </c>
      <c r="I30" s="62" t="s">
        <v>31</v>
      </c>
      <c r="J30" s="62">
        <v>0</v>
      </c>
      <c r="K30" s="62">
        <v>0</v>
      </c>
      <c r="N30">
        <f>$D$6</f>
        <v>6</v>
      </c>
      <c r="O30" s="25" t="str">
        <f>VLOOKUP($N$30,equipes,2,TRUE)</f>
        <v>NAPOLEON</v>
      </c>
      <c r="P30" s="34">
        <f ca="1">SUMIF($C$26:$D$33,$O$30,$E$26:$E$33)</f>
        <v>0</v>
      </c>
      <c r="Q30" s="34">
        <f ca="1">SUMIF($C$26:$D$33,$O$31,$F$26:$F$33)</f>
        <v>0</v>
      </c>
    </row>
    <row r="31" spans="1:17" x14ac:dyDescent="0.25">
      <c r="H31" s="62">
        <v>4</v>
      </c>
      <c r="I31" s="62" t="s">
        <v>28</v>
      </c>
      <c r="J31" s="62">
        <v>0</v>
      </c>
      <c r="K31" s="62">
        <v>0</v>
      </c>
      <c r="N31">
        <f>$D$7</f>
        <v>7</v>
      </c>
      <c r="O31" s="25" t="str">
        <f>VLOOKUP($N$31,equipes,2,TRUE)</f>
        <v>DARK VADOR</v>
      </c>
      <c r="P31" s="34">
        <f ca="1">SUMIF($C$26:$D$33,$O$31,$E$26:$E$33)</f>
        <v>0</v>
      </c>
      <c r="Q31" s="34">
        <f ca="1">SUMIF($C$26:$D$33,$O$30,$F$26:$F$33)</f>
        <v>0</v>
      </c>
    </row>
    <row r="32" spans="1:17" ht="15.75" x14ac:dyDescent="0.25">
      <c r="B32">
        <f>+D7</f>
        <v>7</v>
      </c>
      <c r="C32" s="73" t="str">
        <f>VLOOKUP(B32,equipes,2,TRUE)</f>
        <v>DARK VADOR</v>
      </c>
      <c r="D32" s="73"/>
      <c r="E32" s="33"/>
      <c r="F32" s="56">
        <f>+IF(E32&gt;=1000,1,0)</f>
        <v>0</v>
      </c>
      <c r="H32" s="62"/>
      <c r="I32" s="57"/>
      <c r="J32" s="62"/>
      <c r="K32" s="62"/>
      <c r="N32">
        <f>$D$8</f>
        <v>12</v>
      </c>
      <c r="O32" s="25" t="str">
        <f>VLOOKUP($N$32,equipes,2,TRUE)</f>
        <v>AMELIE POULIN</v>
      </c>
      <c r="P32" s="34">
        <f ca="1">SUMIF($C$26:$D$33,$O$32,$E$26:$E$33)</f>
        <v>0</v>
      </c>
      <c r="Q32" s="34">
        <f ca="1">SUMIF($C$26:$D$33,$O$32,$F$26:$F$33)</f>
        <v>0</v>
      </c>
    </row>
    <row r="33" spans="2:11" x14ac:dyDescent="0.25">
      <c r="B33">
        <f>+D8</f>
        <v>12</v>
      </c>
      <c r="C33" s="73" t="str">
        <f>VLOOKUP(B33,equipes,2,TRUE)</f>
        <v>AMELIE POULIN</v>
      </c>
      <c r="D33" s="73"/>
      <c r="E33" s="55"/>
      <c r="F33" s="56">
        <f>+IF(E33&gt;=1000,1,0)</f>
        <v>0</v>
      </c>
      <c r="H33" s="62"/>
      <c r="I33" s="62"/>
      <c r="J33" s="62"/>
      <c r="K33" s="62"/>
    </row>
    <row r="43" spans="2:11" x14ac:dyDescent="0.25">
      <c r="B43" t="s">
        <v>42</v>
      </c>
    </row>
    <row r="44" spans="2:11" x14ac:dyDescent="0.25">
      <c r="B44" t="s">
        <v>53</v>
      </c>
    </row>
  </sheetData>
  <sortState ref="N29:Q32">
    <sortCondition descending="1" ref="P29:P32"/>
  </sortState>
  <mergeCells count="14">
    <mergeCell ref="C32:D32"/>
    <mergeCell ref="C33:D33"/>
    <mergeCell ref="C20:D20"/>
    <mergeCell ref="C21:D21"/>
    <mergeCell ref="C26:D26"/>
    <mergeCell ref="C27:D27"/>
    <mergeCell ref="C29:D29"/>
    <mergeCell ref="C30:D30"/>
    <mergeCell ref="C18:D18"/>
    <mergeCell ref="A2:I2"/>
    <mergeCell ref="H6:I7"/>
    <mergeCell ref="C14:D14"/>
    <mergeCell ref="C15:D15"/>
    <mergeCell ref="C17:D17"/>
  </mergeCells>
  <conditionalFormatting sqref="C6:D6">
    <cfRule type="expression" dxfId="99" priority="3">
      <formula>COUNTA(C6)&gt;0</formula>
    </cfRule>
  </conditionalFormatting>
  <conditionalFormatting sqref="A6">
    <cfRule type="expression" dxfId="98" priority="53">
      <formula>A6&lt;&gt;COUNTA(C6:F9)</formula>
    </cfRule>
  </conditionalFormatting>
  <conditionalFormatting sqref="C7:C8">
    <cfRule type="expression" dxfId="97" priority="2">
      <formula>COUNTA(C7)&gt;0</formula>
    </cfRule>
  </conditionalFormatting>
  <conditionalFormatting sqref="D7:D8">
    <cfRule type="expression" dxfId="96" priority="1">
      <formula>COUNTA(D7)&gt;0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5" tint="0.59999389629810485"/>
  </sheetPr>
  <dimension ref="A1:O28"/>
  <sheetViews>
    <sheetView workbookViewId="0"/>
  </sheetViews>
  <sheetFormatPr baseColWidth="10" defaultRowHeight="15" x14ac:dyDescent="0.25"/>
  <cols>
    <col min="2" max="2" width="44.5703125" customWidth="1"/>
    <col min="6" max="6" width="15.28515625" bestFit="1" customWidth="1"/>
    <col min="7" max="8" width="6" customWidth="1"/>
    <col min="9" max="9" width="6.5703125" customWidth="1"/>
    <col min="10" max="10" width="44.5703125" customWidth="1"/>
  </cols>
  <sheetData>
    <row r="1" spans="1:15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  <c r="H1" s="34"/>
    </row>
    <row r="2" spans="1:15" ht="27.75" customHeight="1" x14ac:dyDescent="0.25">
      <c r="A2" s="20">
        <f>'MATCH POULE 6'!H17</f>
        <v>3</v>
      </c>
      <c r="B2" s="30" t="str">
        <f>VLOOKUP(A2,equipes,2,TRUE)</f>
        <v>GODZILLA</v>
      </c>
      <c r="C2" s="32"/>
      <c r="D2" s="32"/>
      <c r="E2" s="32"/>
      <c r="F2" s="31">
        <f>SUM(C2:E2)</f>
        <v>0</v>
      </c>
      <c r="G2" s="31">
        <f>COUNTIF(C4:E4,A2)</f>
        <v>0</v>
      </c>
      <c r="H2" s="21"/>
    </row>
    <row r="3" spans="1:15" ht="27.75" customHeight="1" x14ac:dyDescent="0.25">
      <c r="A3" s="20">
        <f>'MATCH POULE 6'!H30</f>
        <v>7</v>
      </c>
      <c r="B3" s="30" t="str">
        <f>VLOOKUP(A3,equipes,2,TRUE)</f>
        <v>DARK VADOR</v>
      </c>
      <c r="C3" s="32"/>
      <c r="D3" s="32"/>
      <c r="E3" s="32"/>
      <c r="F3" s="31">
        <f>SUM(C3:E3)</f>
        <v>0</v>
      </c>
      <c r="G3" s="31">
        <f>COUNTIF(C4:E4,A3)</f>
        <v>0</v>
      </c>
      <c r="H3" s="21"/>
      <c r="K3" s="31" t="str">
        <f>+C1</f>
        <v>Partie 1</v>
      </c>
      <c r="L3" s="31" t="str">
        <f>+D1</f>
        <v>Partie 2</v>
      </c>
      <c r="M3" s="31" t="str">
        <f>+E1</f>
        <v>Partie 3</v>
      </c>
      <c r="N3" s="31" t="str">
        <f>+F1</f>
        <v>TOTAL</v>
      </c>
      <c r="O3" s="31" t="str">
        <f>+G1</f>
        <v>V</v>
      </c>
    </row>
    <row r="4" spans="1:15" ht="27.75" customHeight="1" x14ac:dyDescent="0.25">
      <c r="A4" s="20"/>
      <c r="B4" s="20"/>
      <c r="C4" s="21" t="str">
        <f>IF(AND(C2&gt;0,C3&gt;0),IF(C2&gt;C3,$A$2,$A$3),"")</f>
        <v/>
      </c>
      <c r="D4" s="21" t="str">
        <f>IF(AND(D2&gt;0,D3&gt;0),IF(D2&gt;D3,$A$2,$A$3),"")</f>
        <v/>
      </c>
      <c r="E4" s="21" t="str">
        <f>IF(AND(E2&gt;0,E3&gt;0),IF(E2&gt;E3,$A$2,$A$3),"")</f>
        <v/>
      </c>
      <c r="F4" s="21"/>
      <c r="G4" s="21"/>
      <c r="H4" s="21"/>
      <c r="I4" s="21" t="str">
        <f>IF(G3=2,A3,IF(G2=2,A2,"?"))</f>
        <v>?</v>
      </c>
      <c r="J4" s="30" t="str">
        <f>VLOOKUP(I4,equipes,2,TRUE)</f>
        <v>EN COURS</v>
      </c>
      <c r="K4" s="32"/>
      <c r="L4" s="32"/>
      <c r="M4" s="32"/>
      <c r="N4" s="31">
        <f>SUM(K4:M4)</f>
        <v>0</v>
      </c>
      <c r="O4" s="31">
        <f>COUNTIF(K6:M6,I4)</f>
        <v>0</v>
      </c>
    </row>
    <row r="5" spans="1:15" ht="27.75" customHeight="1" x14ac:dyDescent="0.25">
      <c r="A5" s="20"/>
      <c r="B5" s="20"/>
      <c r="C5" s="21"/>
      <c r="D5" s="21"/>
      <c r="E5" s="21"/>
      <c r="F5" s="21"/>
      <c r="G5" s="21"/>
      <c r="H5" s="21"/>
      <c r="I5" s="21" t="str">
        <f>IF(G8=2,A8,IF(G7=2,A7,"?"))</f>
        <v>?</v>
      </c>
      <c r="J5" s="30" t="str">
        <f>VLOOKUP(I5,equipes,2,TRUE)</f>
        <v>EN COURS</v>
      </c>
      <c r="K5" s="32"/>
      <c r="L5" s="32"/>
      <c r="M5" s="32"/>
      <c r="N5" s="31">
        <f>SUM(K5:M5)</f>
        <v>0</v>
      </c>
      <c r="O5" s="31">
        <f>COUNTIF(K6:M6,I5)</f>
        <v>0</v>
      </c>
    </row>
    <row r="6" spans="1:15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H6" s="21"/>
      <c r="K6" s="21" t="str">
        <f>IF(AND(K4&gt;0,K5&gt;0),IF(K4&gt;K5,$I$4,$I$5),"")</f>
        <v/>
      </c>
      <c r="L6" s="21" t="str">
        <f>IF(AND(L4&gt;0,L5&gt;0),IF(L4&gt;L5,$I$4,$I$5),"")</f>
        <v/>
      </c>
      <c r="M6" s="21" t="str">
        <f>IF(AND(M4&gt;0,M5&gt;0),IF(M4&gt;M5,$I$4,$I$5),"")</f>
        <v/>
      </c>
      <c r="N6" s="21"/>
    </row>
    <row r="7" spans="1:15" ht="27.75" customHeight="1" x14ac:dyDescent="0.25">
      <c r="A7" s="20">
        <f>'MATCH POULE 6'!H18</f>
        <v>12</v>
      </c>
      <c r="B7" s="30" t="str">
        <f>VLOOKUP(A7,equipes,2,TRUE)</f>
        <v>AMELIE POULIN</v>
      </c>
      <c r="C7" s="32"/>
      <c r="D7" s="32"/>
      <c r="E7" s="32"/>
      <c r="F7" s="31">
        <f>SUM(C7:E7)</f>
        <v>0</v>
      </c>
      <c r="G7" s="31">
        <f>COUNTIF(C9:E9,A7)</f>
        <v>0</v>
      </c>
      <c r="H7" s="21"/>
    </row>
    <row r="8" spans="1:15" ht="27.75" customHeight="1" x14ac:dyDescent="0.25">
      <c r="A8" s="20">
        <f>'MATCH POULE 6'!H29</f>
        <v>10</v>
      </c>
      <c r="B8" s="30" t="str">
        <f>VLOOKUP(A8,equipes,2,TRUE)</f>
        <v>DARDEVIL</v>
      </c>
      <c r="C8" s="32"/>
      <c r="D8" s="32"/>
      <c r="E8" s="32"/>
      <c r="F8" s="31">
        <f>SUM(C8:E8)</f>
        <v>0</v>
      </c>
      <c r="G8" s="31">
        <f>COUNTIF(C9:E9,A8)</f>
        <v>0</v>
      </c>
      <c r="H8" s="21"/>
    </row>
    <row r="9" spans="1:15" ht="27.75" customHeight="1" x14ac:dyDescent="0.25">
      <c r="A9" s="20"/>
      <c r="B9" s="20"/>
      <c r="C9" s="21" t="str">
        <f>IF(AND(C7&gt;0,C8&gt;0),IF(C7&gt;C8,$A$7,$A$8),"")</f>
        <v/>
      </c>
      <c r="D9" s="21" t="str">
        <f>IF(AND(D7&gt;0,D8&gt;0),IF(D7&gt;D8,$A$7,$A$8),"")</f>
        <v/>
      </c>
      <c r="E9" s="21" t="str">
        <f>IF(AND(E7&gt;0,E8&gt;0),IF(E7&gt;E8,$A$7,$A$8),"")</f>
        <v/>
      </c>
      <c r="F9" s="21"/>
      <c r="G9" s="21"/>
      <c r="H9" s="21"/>
    </row>
    <row r="10" spans="1:15" ht="27.75" customHeight="1" x14ac:dyDescent="0.25"/>
    <row r="11" spans="1:15" ht="27.75" customHeight="1" x14ac:dyDescent="0.25">
      <c r="D11" s="71" t="s">
        <v>52</v>
      </c>
      <c r="E11" s="71"/>
      <c r="F11" s="71"/>
      <c r="G11" s="71"/>
      <c r="H11" s="71"/>
      <c r="I11" s="71"/>
      <c r="J11" s="74" t="str">
        <f>IF(OR(O4=2,O5=2),IF(O4=2,CONCATENATE("EQUIPE ",I4," : ",J4),CONCATENATE("EQUIPE ",I5," : ",J5)),"")</f>
        <v/>
      </c>
      <c r="K11" s="74"/>
      <c r="L11" s="74"/>
      <c r="M11" s="74"/>
      <c r="N11" s="74"/>
      <c r="O11" s="74"/>
    </row>
    <row r="12" spans="1:15" ht="27.75" customHeight="1" x14ac:dyDescent="0.25">
      <c r="D12" s="71"/>
      <c r="E12" s="71"/>
      <c r="F12" s="71"/>
      <c r="G12" s="71"/>
      <c r="H12" s="71"/>
      <c r="I12" s="71"/>
      <c r="J12" s="74"/>
      <c r="K12" s="74"/>
      <c r="L12" s="74"/>
      <c r="M12" s="74"/>
      <c r="N12" s="74"/>
      <c r="O12" s="74"/>
    </row>
    <row r="13" spans="1:15" ht="27.75" customHeight="1" x14ac:dyDescent="0.25"/>
    <row r="14" spans="1:15" ht="27.75" customHeight="1" x14ac:dyDescent="0.25"/>
    <row r="15" spans="1:15" ht="27.75" customHeight="1" x14ac:dyDescent="0.25"/>
    <row r="16" spans="1:15" ht="27.75" customHeight="1" x14ac:dyDescent="0.25"/>
    <row r="17" ht="27.75" customHeight="1" x14ac:dyDescent="0.25"/>
    <row r="18" ht="27.75" customHeight="1" x14ac:dyDescent="0.25"/>
    <row r="19" ht="27.75" customHeight="1" x14ac:dyDescent="0.25"/>
    <row r="20" ht="27.75" customHeight="1" x14ac:dyDescent="0.25"/>
    <row r="21" ht="27.75" customHeight="1" x14ac:dyDescent="0.25"/>
    <row r="22" ht="27.75" customHeight="1" x14ac:dyDescent="0.25"/>
    <row r="23" ht="27.75" customHeight="1" x14ac:dyDescent="0.25"/>
    <row r="24" ht="27.75" customHeight="1" x14ac:dyDescent="0.25"/>
    <row r="25" ht="27.75" customHeight="1" x14ac:dyDescent="0.25"/>
    <row r="26" ht="27.75" customHeight="1" x14ac:dyDescent="0.25"/>
    <row r="27" ht="27.75" customHeight="1" x14ac:dyDescent="0.25"/>
    <row r="28" ht="27.75" customHeight="1" x14ac:dyDescent="0.25"/>
  </sheetData>
  <sheetProtection selectLockedCells="1"/>
  <mergeCells count="2">
    <mergeCell ref="D11:I12"/>
    <mergeCell ref="J11:O12"/>
  </mergeCells>
  <conditionalFormatting sqref="B3">
    <cfRule type="expression" dxfId="83" priority="4">
      <formula>G3=2</formula>
    </cfRule>
  </conditionalFormatting>
  <conditionalFormatting sqref="B2">
    <cfRule type="expression" dxfId="82" priority="3">
      <formula>G2=2</formula>
    </cfRule>
  </conditionalFormatting>
  <conditionalFormatting sqref="B7:B8">
    <cfRule type="expression" dxfId="81" priority="2">
      <formula>G7=2</formula>
    </cfRule>
  </conditionalFormatting>
  <conditionalFormatting sqref="J4:J5">
    <cfRule type="expression" dxfId="80" priority="1">
      <formula>O4=2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59999389629810485"/>
  </sheetPr>
  <dimension ref="A2:Q53"/>
  <sheetViews>
    <sheetView workbookViewId="0"/>
  </sheetViews>
  <sheetFormatPr baseColWidth="10" defaultRowHeight="15" x14ac:dyDescent="0.25"/>
  <cols>
    <col min="2" max="2" width="14" customWidth="1"/>
    <col min="3" max="11" width="19.5703125" customWidth="1"/>
    <col min="12" max="12" width="29.42578125" customWidth="1"/>
    <col min="13" max="13" width="9.140625" bestFit="1" customWidth="1"/>
    <col min="14" max="17" width="10.42578125" customWidth="1"/>
    <col min="18" max="18" width="19.140625" customWidth="1"/>
    <col min="19" max="19" width="19.140625" bestFit="1" customWidth="1"/>
    <col min="20" max="21" width="19.140625" customWidth="1"/>
    <col min="22" max="22" width="16.28515625" customWidth="1"/>
    <col min="23" max="23" width="11.28515625" customWidth="1"/>
    <col min="24" max="24" width="22.5703125" bestFit="1" customWidth="1"/>
    <col min="25" max="25" width="24.140625" bestFit="1" customWidth="1"/>
  </cols>
  <sheetData>
    <row r="2" spans="1:17" x14ac:dyDescent="0.25">
      <c r="A2" s="70" t="s">
        <v>40</v>
      </c>
      <c r="B2" s="70"/>
      <c r="C2" s="70"/>
      <c r="D2" s="70"/>
      <c r="E2" s="70"/>
      <c r="F2" s="70"/>
      <c r="G2" s="70"/>
      <c r="H2" s="70"/>
      <c r="I2" s="70"/>
    </row>
    <row r="4" spans="1:17" x14ac:dyDescent="0.25">
      <c r="A4" s="8"/>
      <c r="B4" s="8"/>
      <c r="C4" s="16" t="s">
        <v>3</v>
      </c>
      <c r="D4" s="16" t="s">
        <v>4</v>
      </c>
      <c r="E4" s="16" t="s">
        <v>5</v>
      </c>
      <c r="F4" s="16" t="s">
        <v>6</v>
      </c>
      <c r="G4" s="16" t="s">
        <v>17</v>
      </c>
      <c r="H4" s="16" t="s">
        <v>19</v>
      </c>
      <c r="I4" s="16" t="s">
        <v>20</v>
      </c>
    </row>
    <row r="5" spans="1:17" x14ac:dyDescent="0.25">
      <c r="C5" s="36"/>
      <c r="D5" s="36"/>
      <c r="E5" s="36"/>
      <c r="F5" s="36"/>
      <c r="G5" s="36"/>
      <c r="H5" s="36"/>
      <c r="I5" s="36"/>
      <c r="J5" s="4" t="str">
        <f>CONCATENATE(C6,"-",C7)</f>
        <v>1-2</v>
      </c>
      <c r="K5" s="4" t="str">
        <f>CONCATENATE(D6,"-",D7)</f>
        <v>5-6</v>
      </c>
      <c r="L5" t="str">
        <f>+CONCATENATE(COUNTA(C8:F9)," sortants")</f>
        <v>3 sortants</v>
      </c>
    </row>
    <row r="6" spans="1:17" x14ac:dyDescent="0.25">
      <c r="A6" s="3">
        <v>7</v>
      </c>
      <c r="B6" s="3" t="s">
        <v>2</v>
      </c>
      <c r="C6" s="13">
        <v>1</v>
      </c>
      <c r="D6" s="13">
        <v>5</v>
      </c>
      <c r="E6" s="19"/>
      <c r="F6" s="19"/>
      <c r="G6" s="36"/>
      <c r="H6" s="68"/>
      <c r="I6" s="68"/>
      <c r="J6" s="5" t="str">
        <f>CONCATENATE(C6,"-",C8)</f>
        <v>1-3</v>
      </c>
      <c r="K6" s="5" t="str">
        <f>CONCATENATE(D6,"-",D8)</f>
        <v>5-7</v>
      </c>
    </row>
    <row r="7" spans="1:17" x14ac:dyDescent="0.25">
      <c r="A7" s="3">
        <f>+A6*2</f>
        <v>14</v>
      </c>
      <c r="B7" s="3" t="s">
        <v>18</v>
      </c>
      <c r="C7" s="13">
        <v>2</v>
      </c>
      <c r="D7" s="13">
        <v>6</v>
      </c>
      <c r="E7" s="19"/>
      <c r="F7" s="19"/>
      <c r="G7" s="36"/>
      <c r="H7" s="68"/>
      <c r="I7" s="68"/>
      <c r="J7" s="6" t="str">
        <f>CONCATENATE(C6,"-",C9)</f>
        <v>1-4</v>
      </c>
      <c r="K7" s="6" t="str">
        <f>CONCATENATE(D7,"-",D8)</f>
        <v>6-7</v>
      </c>
    </row>
    <row r="8" spans="1:17" x14ac:dyDescent="0.25">
      <c r="C8" s="23">
        <v>3</v>
      </c>
      <c r="D8" s="23">
        <v>7</v>
      </c>
      <c r="E8" s="36"/>
      <c r="F8" s="36"/>
      <c r="G8" s="36"/>
      <c r="I8" s="36"/>
      <c r="J8" s="58" t="str">
        <f>CONCATENATE(C7,"-",C8)</f>
        <v>2-3</v>
      </c>
    </row>
    <row r="9" spans="1:17" x14ac:dyDescent="0.25">
      <c r="C9" s="23">
        <v>4</v>
      </c>
      <c r="D9" s="36"/>
      <c r="E9" s="36"/>
      <c r="F9" s="36"/>
      <c r="G9" s="36"/>
      <c r="I9" s="36"/>
      <c r="J9" s="59" t="str">
        <f>CONCATENATE(C7,"-",C9)</f>
        <v>2-4</v>
      </c>
    </row>
    <row r="10" spans="1:17" x14ac:dyDescent="0.25">
      <c r="C10" s="36"/>
      <c r="D10" s="36"/>
      <c r="E10" s="36"/>
      <c r="F10" s="36"/>
      <c r="G10" s="36"/>
      <c r="I10" s="36"/>
      <c r="J10" s="60" t="str">
        <f>CONCATENATE(C8,"-",C9)</f>
        <v>3-4</v>
      </c>
    </row>
    <row r="11" spans="1:17" x14ac:dyDescent="0.25">
      <c r="A11" s="9"/>
      <c r="B11" s="9"/>
      <c r="C11" s="14"/>
      <c r="D11" s="14"/>
      <c r="E11" s="14"/>
      <c r="F11" s="14"/>
      <c r="G11" s="14"/>
      <c r="H11" s="14"/>
      <c r="I11" s="14"/>
    </row>
    <row r="13" spans="1:17" x14ac:dyDescent="0.25">
      <c r="E13" t="s">
        <v>41</v>
      </c>
    </row>
    <row r="14" spans="1:17" x14ac:dyDescent="0.25">
      <c r="B14">
        <f>+C6</f>
        <v>1</v>
      </c>
      <c r="C14" s="69" t="str">
        <f>VLOOKUP(B14,equipes,2,TRUE)</f>
        <v>SUPERMAN</v>
      </c>
      <c r="D14" s="69"/>
      <c r="E14" s="33"/>
      <c r="F14" s="1">
        <f>+IF(E14&gt;=1000,1,0)</f>
        <v>0</v>
      </c>
    </row>
    <row r="15" spans="1:17" x14ac:dyDescent="0.25">
      <c r="B15">
        <f>+C7</f>
        <v>2</v>
      </c>
      <c r="C15" s="69" t="str">
        <f>VLOOKUP(B15,equipes,2,TRUE)</f>
        <v>BATMAN</v>
      </c>
      <c r="D15" s="69"/>
      <c r="E15" s="33"/>
      <c r="F15" s="1">
        <f>+IF(E15&gt;=1000,1,0)</f>
        <v>0</v>
      </c>
    </row>
    <row r="16" spans="1:17" x14ac:dyDescent="0.25">
      <c r="H16" s="67" t="s">
        <v>0</v>
      </c>
      <c r="I16" s="67" t="s">
        <v>45</v>
      </c>
      <c r="J16" s="67" t="s">
        <v>41</v>
      </c>
      <c r="K16" s="67" t="s">
        <v>46</v>
      </c>
      <c r="N16" s="28" t="s">
        <v>0</v>
      </c>
      <c r="O16" t="s">
        <v>45</v>
      </c>
      <c r="P16" s="36" t="s">
        <v>41</v>
      </c>
      <c r="Q16" s="36" t="s">
        <v>46</v>
      </c>
    </row>
    <row r="17" spans="1:17" x14ac:dyDescent="0.25">
      <c r="A17" t="s">
        <v>3</v>
      </c>
      <c r="B17">
        <f>+C6</f>
        <v>1</v>
      </c>
      <c r="C17" s="69" t="str">
        <f>VLOOKUP(B17,equipes,2,TRUE)</f>
        <v>SUPERMAN</v>
      </c>
      <c r="D17" s="69"/>
      <c r="E17" s="33"/>
      <c r="F17" s="1">
        <f>+IF(E17&gt;=1000,1,0)</f>
        <v>0</v>
      </c>
      <c r="H17" s="67">
        <v>1</v>
      </c>
      <c r="I17" s="67" t="s">
        <v>26</v>
      </c>
      <c r="J17" s="67">
        <v>0</v>
      </c>
      <c r="K17" s="67">
        <v>0</v>
      </c>
      <c r="N17">
        <f>+$C$6</f>
        <v>1</v>
      </c>
      <c r="O17" s="25" t="str">
        <f>VLOOKUP($N$17,equipes,2,TRUE)</f>
        <v>SUPERMAN</v>
      </c>
      <c r="P17" s="36">
        <f ca="1">SUMIF($C$14:$D$21,$O$17,$E$14:$E$21)</f>
        <v>0</v>
      </c>
      <c r="Q17" s="36">
        <f ca="1">SUMIF($C$14:$D$30,$O$17,$F$14:$F$30)</f>
        <v>0</v>
      </c>
    </row>
    <row r="18" spans="1:17" x14ac:dyDescent="0.25">
      <c r="B18">
        <f>+C8</f>
        <v>3</v>
      </c>
      <c r="C18" s="69" t="str">
        <f>VLOOKUP(B18,equipes,2,TRUE)</f>
        <v>GODZILLA</v>
      </c>
      <c r="D18" s="69"/>
      <c r="E18" s="33"/>
      <c r="F18" s="1">
        <f>+IF(E18&gt;=1000,1,0)</f>
        <v>0</v>
      </c>
      <c r="H18" s="67">
        <v>2</v>
      </c>
      <c r="I18" s="67" t="s">
        <v>25</v>
      </c>
      <c r="J18" s="67">
        <v>0</v>
      </c>
      <c r="K18" s="67">
        <v>0</v>
      </c>
      <c r="N18">
        <f>+$C$7</f>
        <v>2</v>
      </c>
      <c r="O18" s="25" t="str">
        <f>VLOOKUP($N$18,equipes,2,TRUE)</f>
        <v>BATMAN</v>
      </c>
      <c r="P18" s="36">
        <f ca="1">SUMIF($C$14:$D$21,$O$18,$E$14:$E$21)</f>
        <v>0</v>
      </c>
      <c r="Q18" s="36">
        <f ca="1">SUMIF($C$14:$D$30,$O$18,$F$14:$F$30)</f>
        <v>0</v>
      </c>
    </row>
    <row r="19" spans="1:17" x14ac:dyDescent="0.25">
      <c r="H19" s="67">
        <v>3</v>
      </c>
      <c r="I19" s="67" t="s">
        <v>27</v>
      </c>
      <c r="J19" s="67">
        <v>0</v>
      </c>
      <c r="K19" s="67">
        <v>0</v>
      </c>
      <c r="N19">
        <f>+$C$8</f>
        <v>3</v>
      </c>
      <c r="O19" s="25" t="str">
        <f>VLOOKUP(N19,equipes,2,TRUE)</f>
        <v>GODZILLA</v>
      </c>
      <c r="P19" s="36">
        <f ca="1">SUMIF($C$14:$D$21,O19,$E$14:$E$21)</f>
        <v>0</v>
      </c>
      <c r="Q19" s="36">
        <f ca="1">SUMIF($C$14:$D$30,O19,$F$14:$F$30)</f>
        <v>0</v>
      </c>
    </row>
    <row r="20" spans="1:17" x14ac:dyDescent="0.25">
      <c r="B20">
        <f>+C6</f>
        <v>1</v>
      </c>
      <c r="C20" s="69" t="str">
        <f>VLOOKUP(B20,equipes,2,TRUE)</f>
        <v>SUPERMAN</v>
      </c>
      <c r="D20" s="69"/>
      <c r="E20" s="33"/>
      <c r="F20" s="1">
        <f t="shared" ref="F20:F30" si="0">+IF(E20&gt;=1000,1,0)</f>
        <v>0</v>
      </c>
      <c r="H20" s="67">
        <v>4</v>
      </c>
      <c r="I20" s="67" t="s">
        <v>28</v>
      </c>
      <c r="J20" s="67">
        <v>0</v>
      </c>
      <c r="K20" s="67">
        <v>0</v>
      </c>
      <c r="N20">
        <f>C9</f>
        <v>4</v>
      </c>
      <c r="O20" s="25" t="str">
        <f>VLOOKUP(N20,equipes,2,TRUE)</f>
        <v>LOUIS XVI</v>
      </c>
      <c r="P20" s="36">
        <f ca="1">SUMIF($C$14:$D$21,O20,$E$14:$E$21)</f>
        <v>0</v>
      </c>
      <c r="Q20" s="36">
        <f ca="1">SUMIF($C$14:$D$30,O20,$F$14:$F$30)</f>
        <v>0</v>
      </c>
    </row>
    <row r="21" spans="1:17" x14ac:dyDescent="0.25">
      <c r="B21">
        <f>+C9</f>
        <v>4</v>
      </c>
      <c r="C21" s="69" t="str">
        <f>VLOOKUP(B21,equipes,2,TRUE)</f>
        <v>LOUIS XVI</v>
      </c>
      <c r="D21" s="69"/>
      <c r="E21" s="33"/>
      <c r="F21" s="1">
        <f t="shared" si="0"/>
        <v>0</v>
      </c>
      <c r="H21" s="67"/>
      <c r="I21" s="67"/>
      <c r="J21" s="67"/>
      <c r="K21" s="67"/>
    </row>
    <row r="22" spans="1:17" x14ac:dyDescent="0.25">
      <c r="H22" s="36"/>
      <c r="I22" s="36"/>
      <c r="J22" s="36"/>
      <c r="K22" s="36"/>
    </row>
    <row r="23" spans="1:17" x14ac:dyDescent="0.25">
      <c r="B23">
        <f>C7</f>
        <v>2</v>
      </c>
      <c r="C23" s="69" t="str">
        <f>VLOOKUP(B23,equipes,2,TRUE)</f>
        <v>BATMAN</v>
      </c>
      <c r="D23" s="69"/>
      <c r="E23" s="33"/>
      <c r="F23" s="1">
        <f t="shared" si="0"/>
        <v>0</v>
      </c>
      <c r="H23" s="36"/>
      <c r="I23" s="36"/>
      <c r="J23" s="36"/>
      <c r="K23" s="36"/>
    </row>
    <row r="24" spans="1:17" x14ac:dyDescent="0.25">
      <c r="B24">
        <f>C8</f>
        <v>3</v>
      </c>
      <c r="C24" s="69" t="str">
        <f>VLOOKUP(B24,equipes,2,TRUE)</f>
        <v>GODZILLA</v>
      </c>
      <c r="D24" s="69"/>
      <c r="E24" s="33"/>
      <c r="F24" s="1">
        <f t="shared" si="0"/>
        <v>0</v>
      </c>
      <c r="H24" s="36"/>
      <c r="I24" s="36"/>
      <c r="J24" s="36"/>
      <c r="K24" s="36"/>
    </row>
    <row r="26" spans="1:17" x14ac:dyDescent="0.25">
      <c r="B26">
        <f>C7</f>
        <v>2</v>
      </c>
      <c r="C26" s="69" t="str">
        <f>VLOOKUP(B26,equipes,2,TRUE)</f>
        <v>BATMAN</v>
      </c>
      <c r="D26" s="69"/>
      <c r="E26" s="33"/>
      <c r="F26" s="1">
        <f t="shared" si="0"/>
        <v>0</v>
      </c>
    </row>
    <row r="27" spans="1:17" x14ac:dyDescent="0.25">
      <c r="B27">
        <f>C9</f>
        <v>4</v>
      </c>
      <c r="C27" s="69" t="str">
        <f>VLOOKUP(B27,equipes,2,TRUE)</f>
        <v>LOUIS XVI</v>
      </c>
      <c r="D27" s="69"/>
      <c r="E27" s="33"/>
      <c r="F27" s="1">
        <f t="shared" si="0"/>
        <v>0</v>
      </c>
    </row>
    <row r="28" spans="1:17" x14ac:dyDescent="0.25">
      <c r="H28" s="36"/>
      <c r="I28" s="36"/>
      <c r="J28" s="36"/>
      <c r="K28" s="36"/>
    </row>
    <row r="29" spans="1:17" x14ac:dyDescent="0.25">
      <c r="B29">
        <f>C8</f>
        <v>3</v>
      </c>
      <c r="C29" s="69" t="str">
        <f>VLOOKUP(B29,equipes,2,TRUE)</f>
        <v>GODZILLA</v>
      </c>
      <c r="D29" s="69"/>
      <c r="E29" s="33"/>
      <c r="F29" s="1">
        <f t="shared" si="0"/>
        <v>0</v>
      </c>
      <c r="H29" s="36"/>
      <c r="I29" s="36"/>
      <c r="J29" s="36"/>
      <c r="K29" s="36"/>
    </row>
    <row r="30" spans="1:17" x14ac:dyDescent="0.25">
      <c r="B30">
        <f>C9</f>
        <v>4</v>
      </c>
      <c r="C30" s="69" t="str">
        <f>VLOOKUP(B30,equipes,2,TRUE)</f>
        <v>LOUIS XVI</v>
      </c>
      <c r="D30" s="69"/>
      <c r="E30" s="33"/>
      <c r="F30" s="1">
        <f t="shared" si="0"/>
        <v>0</v>
      </c>
      <c r="H30" s="36"/>
      <c r="I30" s="36"/>
      <c r="J30" s="36"/>
      <c r="K30" s="36"/>
    </row>
    <row r="31" spans="1:17" x14ac:dyDescent="0.25">
      <c r="H31" s="36"/>
      <c r="I31" s="36"/>
      <c r="J31" s="36"/>
      <c r="K31" s="36"/>
    </row>
    <row r="32" spans="1:17" x14ac:dyDescent="0.25">
      <c r="C32" s="7"/>
      <c r="D32" s="7"/>
      <c r="E32" s="7"/>
      <c r="F32" s="7"/>
      <c r="H32" s="36"/>
      <c r="I32" s="36"/>
      <c r="J32" s="36"/>
      <c r="K32" s="36"/>
    </row>
    <row r="33" spans="1:17" x14ac:dyDescent="0.25">
      <c r="A33" s="3"/>
      <c r="B33" s="3"/>
      <c r="G33" s="3"/>
      <c r="H33" s="13"/>
      <c r="I33" s="13"/>
      <c r="J33" s="13"/>
      <c r="K33" s="36"/>
      <c r="N33" s="3"/>
      <c r="O33" s="3"/>
      <c r="P33" s="3"/>
    </row>
    <row r="34" spans="1:17" x14ac:dyDescent="0.25">
      <c r="N34" s="26"/>
      <c r="O34" s="27"/>
      <c r="P34" s="27"/>
    </row>
    <row r="35" spans="1:17" x14ac:dyDescent="0.25">
      <c r="B35">
        <f>+D6</f>
        <v>5</v>
      </c>
      <c r="C35" s="69" t="str">
        <f>VLOOKUP(B35,equipes,2,TRUE)</f>
        <v>MICKEL JACKSON</v>
      </c>
      <c r="D35" s="69"/>
      <c r="E35" s="33"/>
      <c r="F35" s="1">
        <f>+IF(E35&gt;=1000,1,0)</f>
        <v>0</v>
      </c>
      <c r="H35" s="24"/>
      <c r="N35" s="26"/>
      <c r="O35" s="27"/>
      <c r="P35" s="27"/>
    </row>
    <row r="36" spans="1:17" x14ac:dyDescent="0.25">
      <c r="B36">
        <f>+D7</f>
        <v>6</v>
      </c>
      <c r="C36" s="69" t="str">
        <f>VLOOKUP(B36,equipes,2,TRUE)</f>
        <v>NAPOLEON</v>
      </c>
      <c r="D36" s="69"/>
      <c r="E36" s="33"/>
      <c r="F36" s="1">
        <f>+IF(E36&gt;=1000,1,0)</f>
        <v>0</v>
      </c>
      <c r="N36" s="26"/>
      <c r="O36" s="27"/>
      <c r="P36" s="27"/>
    </row>
    <row r="37" spans="1:17" x14ac:dyDescent="0.25">
      <c r="H37" s="67" t="s">
        <v>0</v>
      </c>
      <c r="I37" s="67" t="s">
        <v>45</v>
      </c>
      <c r="J37" s="67" t="s">
        <v>41</v>
      </c>
      <c r="K37" s="67" t="s">
        <v>46</v>
      </c>
      <c r="N37" s="26"/>
      <c r="O37" s="27"/>
      <c r="P37" s="27"/>
    </row>
    <row r="38" spans="1:17" x14ac:dyDescent="0.25">
      <c r="A38" t="s">
        <v>4</v>
      </c>
      <c r="B38">
        <f>+D6</f>
        <v>5</v>
      </c>
      <c r="C38" s="73" t="str">
        <f>VLOOKUP(B38,equipes,2,TRUE)</f>
        <v>MICKEL JACKSON</v>
      </c>
      <c r="D38" s="73"/>
      <c r="E38" s="33"/>
      <c r="F38" s="56">
        <f>+IF(E38&gt;=1000,1,0)</f>
        <v>0</v>
      </c>
      <c r="H38" s="67">
        <v>5</v>
      </c>
      <c r="I38" s="67" t="s">
        <v>29</v>
      </c>
      <c r="J38" s="67">
        <v>0</v>
      </c>
      <c r="K38" s="67">
        <v>0</v>
      </c>
      <c r="N38" s="28" t="s">
        <v>0</v>
      </c>
      <c r="O38" t="s">
        <v>45</v>
      </c>
      <c r="P38" s="36" t="s">
        <v>41</v>
      </c>
      <c r="Q38" s="36" t="s">
        <v>46</v>
      </c>
    </row>
    <row r="39" spans="1:17" x14ac:dyDescent="0.25">
      <c r="B39">
        <f>+D8</f>
        <v>7</v>
      </c>
      <c r="C39" s="69" t="str">
        <f>VLOOKUP(B39,equipes,2,TRUE)</f>
        <v>DARK VADOR</v>
      </c>
      <c r="D39" s="69"/>
      <c r="E39" s="33"/>
      <c r="F39" s="1">
        <f>+IF(E39&gt;=1000,1,0)</f>
        <v>0</v>
      </c>
      <c r="H39" s="67">
        <v>6</v>
      </c>
      <c r="I39" s="67" t="s">
        <v>30</v>
      </c>
      <c r="J39" s="67">
        <v>0</v>
      </c>
      <c r="K39" s="67">
        <v>0</v>
      </c>
      <c r="N39">
        <f>$D$6</f>
        <v>5</v>
      </c>
      <c r="O39" s="25" t="str">
        <f>VLOOKUP($N$39,equipes,2,TRUE)</f>
        <v>MICKEL JACKSON</v>
      </c>
      <c r="P39" s="36">
        <f ca="1">SUMIF($C$35:$D$42,$O$39,$E$35:$E$42)</f>
        <v>0</v>
      </c>
      <c r="Q39" s="36">
        <f ca="1">SUMIF($C$35:$D$42,$O$39,$F$35:$F$42)</f>
        <v>0</v>
      </c>
    </row>
    <row r="40" spans="1:17" x14ac:dyDescent="0.25">
      <c r="H40" s="67">
        <v>7</v>
      </c>
      <c r="I40" s="67" t="s">
        <v>31</v>
      </c>
      <c r="J40" s="67">
        <v>0</v>
      </c>
      <c r="K40" s="67">
        <v>0</v>
      </c>
      <c r="N40">
        <f>$D$7</f>
        <v>6</v>
      </c>
      <c r="O40" s="25" t="str">
        <f>VLOOKUP($N$40,equipes,2,TRUE)</f>
        <v>NAPOLEON</v>
      </c>
      <c r="P40" s="36">
        <f ca="1">SUMIF($C$35:$D$42,$O$40,$E$35:$E$42)</f>
        <v>0</v>
      </c>
      <c r="Q40" s="36">
        <f ca="1">SUMIF($C$35:$D$42,$O$40,$F$35:$F$42)</f>
        <v>0</v>
      </c>
    </row>
    <row r="41" spans="1:17" ht="15.75" x14ac:dyDescent="0.25">
      <c r="B41">
        <f>+D7</f>
        <v>6</v>
      </c>
      <c r="C41" s="73" t="str">
        <f>VLOOKUP(B41,equipes,2,TRUE)</f>
        <v>NAPOLEON</v>
      </c>
      <c r="D41" s="73"/>
      <c r="E41" s="33"/>
      <c r="F41" s="56">
        <f>+IF(E41&gt;=1000,1,0)</f>
        <v>0</v>
      </c>
      <c r="H41" s="67"/>
      <c r="I41" s="57"/>
      <c r="J41" s="67"/>
      <c r="K41" s="67"/>
      <c r="N41">
        <f>$D$8</f>
        <v>7</v>
      </c>
      <c r="O41" s="25" t="str">
        <f>VLOOKUP($N$41,equipes,2,TRUE)</f>
        <v>DARK VADOR</v>
      </c>
      <c r="P41" s="36">
        <f ca="1">SUMIF($C$35:$D$42,$O$41,$E$35:$E$42)</f>
        <v>0</v>
      </c>
      <c r="Q41" s="36">
        <f ca="1">SUMIF($C$35:$D$42,$O$41,$F$35:$F$42)</f>
        <v>0</v>
      </c>
    </row>
    <row r="42" spans="1:17" x14ac:dyDescent="0.25">
      <c r="B42">
        <f>+D8</f>
        <v>7</v>
      </c>
      <c r="C42" s="69" t="str">
        <f>VLOOKUP(B42,equipes,2,TRUE)</f>
        <v>DARK VADOR</v>
      </c>
      <c r="D42" s="69"/>
      <c r="E42" s="33"/>
      <c r="F42" s="1">
        <f>+IF(E42&gt;=1000,1,0)</f>
        <v>0</v>
      </c>
      <c r="H42" s="67"/>
      <c r="I42" s="67"/>
      <c r="J42" s="67"/>
      <c r="K42" s="67"/>
    </row>
    <row r="52" spans="2:2" x14ac:dyDescent="0.25">
      <c r="B52" t="s">
        <v>42</v>
      </c>
    </row>
    <row r="53" spans="2:2" x14ac:dyDescent="0.25">
      <c r="B53" t="s">
        <v>53</v>
      </c>
    </row>
  </sheetData>
  <mergeCells count="20">
    <mergeCell ref="C18:D18"/>
    <mergeCell ref="A2:I2"/>
    <mergeCell ref="H6:I7"/>
    <mergeCell ref="C14:D14"/>
    <mergeCell ref="C15:D15"/>
    <mergeCell ref="C17:D17"/>
    <mergeCell ref="C20:D20"/>
    <mergeCell ref="C21:D21"/>
    <mergeCell ref="C35:D35"/>
    <mergeCell ref="C36:D36"/>
    <mergeCell ref="C38:D38"/>
    <mergeCell ref="C41:D41"/>
    <mergeCell ref="C42:D42"/>
    <mergeCell ref="C23:D23"/>
    <mergeCell ref="C24:D24"/>
    <mergeCell ref="C26:D26"/>
    <mergeCell ref="C27:D27"/>
    <mergeCell ref="C29:D29"/>
    <mergeCell ref="C30:D30"/>
    <mergeCell ref="C39:D39"/>
  </mergeCells>
  <conditionalFormatting sqref="C6:D7">
    <cfRule type="expression" dxfId="79" priority="1">
      <formula>COUNTA(C6)&gt;0</formula>
    </cfRule>
  </conditionalFormatting>
  <conditionalFormatting sqref="A6">
    <cfRule type="expression" dxfId="78" priority="2">
      <formula>A6&lt;&gt;COUNTA(C6:F9)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4" tint="0.59999389629810485"/>
  </sheetPr>
  <dimension ref="A1:O28"/>
  <sheetViews>
    <sheetView workbookViewId="0"/>
  </sheetViews>
  <sheetFormatPr baseColWidth="10" defaultRowHeight="15" x14ac:dyDescent="0.25"/>
  <cols>
    <col min="2" max="2" width="44.5703125" customWidth="1"/>
    <col min="6" max="6" width="15.28515625" bestFit="1" customWidth="1"/>
    <col min="7" max="8" width="6" customWidth="1"/>
    <col min="9" max="9" width="6.5703125" customWidth="1"/>
    <col min="10" max="10" width="44.5703125" customWidth="1"/>
  </cols>
  <sheetData>
    <row r="1" spans="1:15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  <c r="H1" s="36"/>
    </row>
    <row r="2" spans="1:15" ht="27.75" customHeight="1" x14ac:dyDescent="0.25">
      <c r="A2" s="20">
        <f>'MATCH POULE 7'!H17</f>
        <v>1</v>
      </c>
      <c r="B2" s="30" t="str">
        <f>VLOOKUP(A2,equipes,2,TRUE)</f>
        <v>SUPERMAN</v>
      </c>
      <c r="C2" s="32"/>
      <c r="D2" s="32"/>
      <c r="E2" s="32"/>
      <c r="F2" s="31">
        <f>SUM(C2:E2)</f>
        <v>0</v>
      </c>
      <c r="G2" s="31">
        <f>COUNTIF(C4:E4,A2)</f>
        <v>0</v>
      </c>
      <c r="H2" s="21"/>
    </row>
    <row r="3" spans="1:15" ht="27.75" customHeight="1" x14ac:dyDescent="0.25">
      <c r="A3" s="20">
        <f>'MATCH POULE 7'!H39</f>
        <v>6</v>
      </c>
      <c r="B3" s="30" t="str">
        <f>VLOOKUP(A3,equipes,2,TRUE)</f>
        <v>NAPOLEON</v>
      </c>
      <c r="C3" s="32"/>
      <c r="D3" s="32"/>
      <c r="E3" s="32"/>
      <c r="F3" s="31">
        <f>SUM(C3:E3)</f>
        <v>0</v>
      </c>
      <c r="G3" s="31">
        <f>COUNTIF(C4:E4,A3)</f>
        <v>0</v>
      </c>
      <c r="H3" s="21"/>
      <c r="K3" s="31" t="str">
        <f>+C1</f>
        <v>Partie 1</v>
      </c>
      <c r="L3" s="31" t="str">
        <f>+D1</f>
        <v>Partie 2</v>
      </c>
      <c r="M3" s="31" t="str">
        <f>+E1</f>
        <v>Partie 3</v>
      </c>
      <c r="N3" s="31" t="str">
        <f>+F1</f>
        <v>TOTAL</v>
      </c>
      <c r="O3" s="31" t="str">
        <f>+G1</f>
        <v>V</v>
      </c>
    </row>
    <row r="4" spans="1:15" ht="27.75" customHeight="1" x14ac:dyDescent="0.25">
      <c r="A4" s="20"/>
      <c r="B4" s="20"/>
      <c r="C4" s="21" t="str">
        <f>IF(AND(C2&gt;0,C3&gt;0),IF(C2&gt;C3,$A$2,$A$3),"")</f>
        <v/>
      </c>
      <c r="D4" s="21" t="str">
        <f>IF(AND(D2&gt;0,D3&gt;0),IF(D2&gt;D3,$A$2,$A$3),"")</f>
        <v/>
      </c>
      <c r="E4" s="21" t="str">
        <f>IF(AND(E2&gt;0,E3&gt;0),IF(E2&gt;E3,$A$2,$A$3),"")</f>
        <v/>
      </c>
      <c r="F4" s="21"/>
      <c r="G4" s="21"/>
      <c r="H4" s="21"/>
      <c r="I4" s="21" t="str">
        <f>IF(G3=2,A3,IF(G2=2,A2,"?"))</f>
        <v>?</v>
      </c>
      <c r="J4" s="30" t="str">
        <f>VLOOKUP(I4,equipes,2,TRUE)</f>
        <v>EN COURS</v>
      </c>
      <c r="K4" s="32"/>
      <c r="L4" s="32"/>
      <c r="M4" s="32"/>
      <c r="N4" s="31">
        <f>SUM(K4:M4)</f>
        <v>0</v>
      </c>
      <c r="O4" s="31">
        <f>COUNTIF(K6:M6,I4)</f>
        <v>0</v>
      </c>
    </row>
    <row r="5" spans="1:15" ht="27.75" customHeight="1" x14ac:dyDescent="0.25">
      <c r="A5" s="20"/>
      <c r="B5" s="20"/>
      <c r="C5" s="21"/>
      <c r="D5" s="21"/>
      <c r="E5" s="21"/>
      <c r="F5" s="21"/>
      <c r="G5" s="21"/>
      <c r="H5" s="21"/>
      <c r="I5" s="21" t="str">
        <f>IF(G8=2,A8,IF(G7=2,A7,"?"))</f>
        <v>?</v>
      </c>
      <c r="J5" s="30" t="str">
        <f>VLOOKUP(I5,equipes,2,TRUE)</f>
        <v>EN COURS</v>
      </c>
      <c r="K5" s="32"/>
      <c r="L5" s="32"/>
      <c r="M5" s="32"/>
      <c r="N5" s="31">
        <f>SUM(K5:M5)</f>
        <v>0</v>
      </c>
      <c r="O5" s="31">
        <f>COUNTIF(K6:M6,I5)</f>
        <v>0</v>
      </c>
    </row>
    <row r="6" spans="1:15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H6" s="21"/>
      <c r="K6" s="21" t="str">
        <f>IF(AND(K4&gt;0,K5&gt;0),IF(K4&gt;K5,$I$4,$I$5),"")</f>
        <v/>
      </c>
      <c r="L6" s="21" t="str">
        <f>IF(AND(L4&gt;0,L5&gt;0),IF(L4&gt;L5,$I$4,$I$5),"")</f>
        <v/>
      </c>
      <c r="M6" s="21" t="str">
        <f>IF(AND(M4&gt;0,M5&gt;0),IF(M4&gt;M5,$I$4,$I$5),"")</f>
        <v/>
      </c>
      <c r="N6" s="21"/>
    </row>
    <row r="7" spans="1:15" ht="27.75" customHeight="1" x14ac:dyDescent="0.25">
      <c r="A7" s="20">
        <f>'MATCH POULE 7'!H18</f>
        <v>2</v>
      </c>
      <c r="B7" s="30" t="str">
        <f>VLOOKUP(A7,equipes,2,TRUE)</f>
        <v>BATMAN</v>
      </c>
      <c r="C7" s="32"/>
      <c r="D7" s="32"/>
      <c r="E7" s="32"/>
      <c r="F7" s="31">
        <f>SUM(C7:E7)</f>
        <v>0</v>
      </c>
      <c r="G7" s="31">
        <f>COUNTIF(C9:E9,A7)</f>
        <v>0</v>
      </c>
      <c r="H7" s="21"/>
    </row>
    <row r="8" spans="1:15" ht="27.75" customHeight="1" x14ac:dyDescent="0.25">
      <c r="A8" s="20">
        <f>'MATCH POULE 7'!H38</f>
        <v>5</v>
      </c>
      <c r="B8" s="30" t="str">
        <f>VLOOKUP(A8,equipes,2,TRUE)</f>
        <v>MICKEL JACKSON</v>
      </c>
      <c r="C8" s="32"/>
      <c r="D8" s="32"/>
      <c r="E8" s="32"/>
      <c r="F8" s="31">
        <f>SUM(C8:E8)</f>
        <v>0</v>
      </c>
      <c r="G8" s="31">
        <f>COUNTIF(C9:E9,A8)</f>
        <v>0</v>
      </c>
      <c r="H8" s="21"/>
    </row>
    <row r="9" spans="1:15" ht="27.75" customHeight="1" x14ac:dyDescent="0.25">
      <c r="A9" s="20"/>
      <c r="B9" s="20"/>
      <c r="C9" s="21" t="str">
        <f>IF(AND(C7&gt;0,C8&gt;0),IF(C7&gt;C8,$A$7,$A$8),"")</f>
        <v/>
      </c>
      <c r="D9" s="21" t="str">
        <f>IF(AND(D7&gt;0,D8&gt;0),IF(D7&gt;D8,$A$7,$A$8),"")</f>
        <v/>
      </c>
      <c r="E9" s="21" t="str">
        <f>IF(AND(E7&gt;0,E8&gt;0),IF(E7&gt;E8,$A$7,$A$8),"")</f>
        <v/>
      </c>
      <c r="F9" s="21"/>
      <c r="G9" s="21"/>
      <c r="H9" s="21"/>
    </row>
    <row r="10" spans="1:15" ht="27.75" customHeight="1" x14ac:dyDescent="0.25"/>
    <row r="11" spans="1:15" ht="27.75" customHeight="1" x14ac:dyDescent="0.25">
      <c r="D11" s="71" t="s">
        <v>52</v>
      </c>
      <c r="E11" s="71"/>
      <c r="F11" s="71"/>
      <c r="G11" s="71"/>
      <c r="H11" s="71"/>
      <c r="I11" s="71"/>
      <c r="J11" s="74" t="str">
        <f>IF(OR(O4=2,O5=2),IF(O4=2,CONCATENATE("EQUIPE ",I4," : ",J4),CONCATENATE("EQUIPE ",I5," : ",J5)),"")</f>
        <v/>
      </c>
      <c r="K11" s="74"/>
      <c r="L11" s="74"/>
      <c r="M11" s="74"/>
      <c r="N11" s="74"/>
      <c r="O11" s="74"/>
    </row>
    <row r="12" spans="1:15" ht="27.75" customHeight="1" x14ac:dyDescent="0.25">
      <c r="D12" s="71"/>
      <c r="E12" s="71"/>
      <c r="F12" s="71"/>
      <c r="G12" s="71"/>
      <c r="H12" s="71"/>
      <c r="I12" s="71"/>
      <c r="J12" s="74"/>
      <c r="K12" s="74"/>
      <c r="L12" s="74"/>
      <c r="M12" s="74"/>
      <c r="N12" s="74"/>
      <c r="O12" s="74"/>
    </row>
    <row r="13" spans="1:15" ht="27.75" customHeight="1" x14ac:dyDescent="0.25"/>
    <row r="14" spans="1:15" ht="27.75" customHeight="1" x14ac:dyDescent="0.25"/>
    <row r="15" spans="1:15" ht="27.75" customHeight="1" x14ac:dyDescent="0.25"/>
    <row r="16" spans="1:15" ht="27.75" customHeight="1" x14ac:dyDescent="0.25"/>
    <row r="17" ht="27.75" customHeight="1" x14ac:dyDescent="0.25"/>
    <row r="18" ht="27.75" customHeight="1" x14ac:dyDescent="0.25"/>
    <row r="19" ht="27.75" customHeight="1" x14ac:dyDescent="0.25"/>
    <row r="20" ht="27.75" customHeight="1" x14ac:dyDescent="0.25"/>
    <row r="21" ht="27.75" customHeight="1" x14ac:dyDescent="0.25"/>
    <row r="22" ht="27.75" customHeight="1" x14ac:dyDescent="0.25"/>
    <row r="23" ht="27.75" customHeight="1" x14ac:dyDescent="0.25"/>
    <row r="24" ht="27.75" customHeight="1" x14ac:dyDescent="0.25"/>
    <row r="25" ht="27.75" customHeight="1" x14ac:dyDescent="0.25"/>
    <row r="26" ht="27.75" customHeight="1" x14ac:dyDescent="0.25"/>
    <row r="27" ht="27.75" customHeight="1" x14ac:dyDescent="0.25"/>
    <row r="28" ht="27.75" customHeight="1" x14ac:dyDescent="0.25"/>
  </sheetData>
  <sheetProtection selectLockedCells="1"/>
  <mergeCells count="2">
    <mergeCell ref="D11:I12"/>
    <mergeCell ref="J11:O12"/>
  </mergeCells>
  <conditionalFormatting sqref="B3">
    <cfRule type="expression" dxfId="65" priority="4">
      <formula>G3=2</formula>
    </cfRule>
  </conditionalFormatting>
  <conditionalFormatting sqref="B2">
    <cfRule type="expression" dxfId="64" priority="3">
      <formula>G2=2</formula>
    </cfRule>
  </conditionalFormatting>
  <conditionalFormatting sqref="B7:B8">
    <cfRule type="expression" dxfId="63" priority="2">
      <formula>G7=2</formula>
    </cfRule>
  </conditionalFormatting>
  <conditionalFormatting sqref="J4:J5">
    <cfRule type="expression" dxfId="62" priority="1">
      <formula>O4=2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FF0000"/>
  </sheetPr>
  <dimension ref="A1:V28"/>
  <sheetViews>
    <sheetView workbookViewId="0"/>
  </sheetViews>
  <sheetFormatPr baseColWidth="10" defaultRowHeight="15" x14ac:dyDescent="0.25"/>
  <cols>
    <col min="2" max="2" width="44.5703125" customWidth="1"/>
    <col min="6" max="6" width="15.28515625" bestFit="1" customWidth="1"/>
    <col min="7" max="7" width="6" customWidth="1"/>
    <col min="9" max="9" width="44.5703125" customWidth="1"/>
    <col min="13" max="13" width="15.28515625" bestFit="1" customWidth="1"/>
    <col min="14" max="15" width="6" customWidth="1"/>
    <col min="16" max="16" width="6.5703125" customWidth="1"/>
    <col min="17" max="17" width="44.5703125" customWidth="1"/>
  </cols>
  <sheetData>
    <row r="1" spans="1:22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</row>
    <row r="2" spans="1:22" ht="27.75" customHeight="1" x14ac:dyDescent="0.25">
      <c r="A2" s="20">
        <f>EQUIPES!I2</f>
        <v>5</v>
      </c>
      <c r="B2" s="30" t="str">
        <f>VLOOKUP(A2,equipes,2,TRUE)</f>
        <v>MICKEL JACKSON</v>
      </c>
      <c r="C2" s="32"/>
      <c r="D2" s="32"/>
      <c r="E2" s="32"/>
      <c r="F2" s="31">
        <f>SUM(C2:E2)</f>
        <v>0</v>
      </c>
      <c r="G2" s="31">
        <f>COUNTIF(C4:E4,A2)</f>
        <v>0</v>
      </c>
    </row>
    <row r="3" spans="1:22" ht="27.75" customHeight="1" x14ac:dyDescent="0.25">
      <c r="A3" s="20">
        <f>EQUIPES!I3</f>
        <v>8</v>
      </c>
      <c r="B3" s="30" t="str">
        <f>VLOOKUP(A3,equipes,2,TRUE)</f>
        <v>E.T.</v>
      </c>
      <c r="C3" s="32"/>
      <c r="D3" s="32"/>
      <c r="E3" s="32"/>
      <c r="F3" s="31">
        <f>SUM(C3:E3)</f>
        <v>0</v>
      </c>
      <c r="G3" s="31">
        <f>COUNTIF(C4:E4,A3)</f>
        <v>0</v>
      </c>
      <c r="H3" s="20"/>
      <c r="J3" s="31" t="s">
        <v>47</v>
      </c>
      <c r="K3" s="31" t="s">
        <v>48</v>
      </c>
      <c r="L3" s="31" t="s">
        <v>49</v>
      </c>
      <c r="M3" s="31" t="s">
        <v>50</v>
      </c>
      <c r="N3" s="31" t="s">
        <v>51</v>
      </c>
    </row>
    <row r="4" spans="1:22" ht="27.75" customHeight="1" x14ac:dyDescent="0.25">
      <c r="A4" s="20"/>
      <c r="B4" s="20"/>
      <c r="C4" s="21" t="str">
        <f>IF(AND(C2&gt;0,C3&gt;0),IF(C2&gt;C3,$A$2,$A$3),"")</f>
        <v/>
      </c>
      <c r="D4" s="21" t="str">
        <f t="shared" ref="D4:E4" si="0">IF(AND(D2&gt;0,D3&gt;0),IF(D2&gt;D3,$A$2,$A$3),"")</f>
        <v/>
      </c>
      <c r="E4" s="21" t="str">
        <f t="shared" si="0"/>
        <v/>
      </c>
      <c r="F4" s="21"/>
      <c r="G4" s="21"/>
      <c r="H4" s="21" t="str">
        <f>IF(G3=2,A3,IF(G2=2,A2,"?"))</f>
        <v>?</v>
      </c>
      <c r="I4" s="30" t="str">
        <f>VLOOKUP(H4,equipes,2,TRUE)</f>
        <v>EN COURS</v>
      </c>
      <c r="J4" s="32"/>
      <c r="K4" s="32"/>
      <c r="L4" s="32"/>
      <c r="M4" s="31">
        <f>SUM(J4:L4)</f>
        <v>0</v>
      </c>
      <c r="N4" s="31">
        <f>COUNTIF(J6:L6,H4)</f>
        <v>0</v>
      </c>
      <c r="O4" s="61"/>
    </row>
    <row r="5" spans="1:22" ht="27.75" customHeight="1" x14ac:dyDescent="0.25">
      <c r="A5" s="20"/>
      <c r="B5" s="20"/>
      <c r="C5" s="21"/>
      <c r="D5" s="21"/>
      <c r="E5" s="21"/>
      <c r="F5" s="21"/>
      <c r="G5" s="21"/>
      <c r="H5" s="21" t="str">
        <f>IF(G3=2,A8,IF(G2=2,A7,"?"))</f>
        <v>?</v>
      </c>
      <c r="I5" s="30" t="str">
        <f>VLOOKUP(H5,equipes,2,TRUE)</f>
        <v>EN COURS</v>
      </c>
      <c r="J5" s="32"/>
      <c r="K5" s="32"/>
      <c r="L5" s="32"/>
      <c r="M5" s="31">
        <f>SUM(J5:L5)</f>
        <v>0</v>
      </c>
      <c r="N5" s="31">
        <f>COUNTIF(J6:L6,H5)</f>
        <v>0</v>
      </c>
      <c r="O5" s="21"/>
    </row>
    <row r="6" spans="1:22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J6" s="21" t="str">
        <f>IF(AND(J4&gt;0,J5&gt;0),IF(J4&gt;J5,$H$4,$H$5),"")</f>
        <v/>
      </c>
      <c r="K6" s="21" t="str">
        <f>IF(AND(K4&gt;0,K5&gt;0),IF(K4&gt;K5,$H$4,$H$5),"")</f>
        <v/>
      </c>
      <c r="L6" s="21" t="str">
        <f>IF(AND(L4&gt;0,L5&gt;0),IF(L4&gt;L5,$H$4,$H$5),"")</f>
        <v/>
      </c>
      <c r="O6" s="21"/>
      <c r="U6" s="21"/>
    </row>
    <row r="7" spans="1:22" ht="27.75" customHeight="1" x14ac:dyDescent="0.25">
      <c r="A7" s="20">
        <f>EQUIPES!I4</f>
        <v>2</v>
      </c>
      <c r="B7" s="30" t="str">
        <f>VLOOKUP(A7,equipes,2,TRUE)</f>
        <v>BATMAN</v>
      </c>
      <c r="C7" s="32"/>
      <c r="D7" s="32"/>
      <c r="E7" s="32"/>
      <c r="F7" s="31">
        <f>SUM(C7:E7)</f>
        <v>0</v>
      </c>
      <c r="G7" s="31">
        <f>COUNTIF(C9:E9,A7)</f>
        <v>0</v>
      </c>
      <c r="I7" s="20"/>
      <c r="M7" s="21"/>
      <c r="N7" s="21"/>
      <c r="O7" s="21"/>
      <c r="P7" s="20"/>
    </row>
    <row r="8" spans="1:22" ht="27.75" customHeight="1" x14ac:dyDescent="0.25">
      <c r="A8" s="20">
        <f>EQUIPES!I5</f>
        <v>6</v>
      </c>
      <c r="B8" s="30" t="str">
        <f>VLOOKUP(A8,equipes,2,TRUE)</f>
        <v>NAPOLEON</v>
      </c>
      <c r="C8" s="32"/>
      <c r="D8" s="32"/>
      <c r="E8" s="32"/>
      <c r="F8" s="31">
        <f>SUM(C8:E8)</f>
        <v>0</v>
      </c>
      <c r="G8" s="31">
        <f>COUNTIF(C9:E9,A8)</f>
        <v>0</v>
      </c>
      <c r="I8" s="20"/>
      <c r="J8" s="21"/>
      <c r="K8" s="21"/>
      <c r="L8" s="21"/>
      <c r="M8" s="21"/>
      <c r="N8" s="21"/>
      <c r="O8" s="21"/>
      <c r="R8" s="31" t="str">
        <f>+J3</f>
        <v>Partie 1</v>
      </c>
      <c r="S8" s="31" t="str">
        <f>+K3</f>
        <v>Partie 2</v>
      </c>
      <c r="T8" s="31" t="str">
        <f>+L3</f>
        <v>Partie 3</v>
      </c>
      <c r="U8" s="31" t="str">
        <f>+M3</f>
        <v>TOTAL</v>
      </c>
      <c r="V8" s="31" t="str">
        <f>+N3</f>
        <v>V</v>
      </c>
    </row>
    <row r="9" spans="1:22" ht="27.75" customHeight="1" x14ac:dyDescent="0.25">
      <c r="A9" s="20"/>
      <c r="B9" s="20"/>
      <c r="C9" s="21" t="str">
        <f>IF(AND(C7&gt;0,C8&gt;0),IF(C7&gt;C8,$A$7,$A$8),"")</f>
        <v/>
      </c>
      <c r="D9" s="21" t="str">
        <f t="shared" ref="D9:E9" si="1">IF(AND(D7&gt;0,D8&gt;0),IF(D7&gt;D8,$A$7,$A$8),"")</f>
        <v/>
      </c>
      <c r="E9" s="21" t="str">
        <f t="shared" si="1"/>
        <v/>
      </c>
      <c r="F9" s="21"/>
      <c r="G9" s="21"/>
      <c r="H9" s="20"/>
      <c r="O9" s="21"/>
      <c r="P9" s="21" t="str">
        <f>IF(N5=2,H5,IF(N4=2,H4,"?"))</f>
        <v>?</v>
      </c>
      <c r="Q9" s="30" t="str">
        <f>VLOOKUP(P9,equipes,2,TRUE)</f>
        <v>EN COURS</v>
      </c>
      <c r="R9" s="32"/>
      <c r="S9" s="32"/>
      <c r="T9" s="32"/>
      <c r="U9" s="31">
        <f>SUM(R9:T9)</f>
        <v>0</v>
      </c>
      <c r="V9" s="31">
        <f>COUNTIF(R11:T11,P9)</f>
        <v>0</v>
      </c>
    </row>
    <row r="10" spans="1:22" ht="27.75" customHeight="1" x14ac:dyDescent="0.25">
      <c r="O10" s="21"/>
      <c r="P10" s="21" t="str">
        <f>IF(N15=2,H15,IF(N14=2,H14,"?"))</f>
        <v>?</v>
      </c>
      <c r="Q10" s="30" t="str">
        <f>VLOOKUP(P10,equipes,2,TRUE)</f>
        <v>EN COURS</v>
      </c>
      <c r="R10" s="32"/>
      <c r="S10" s="32"/>
      <c r="T10" s="32"/>
      <c r="U10" s="31">
        <f>SUM(R10:T10)</f>
        <v>0</v>
      </c>
      <c r="V10" s="31">
        <f>COUNTIF(R11:T11,P10)</f>
        <v>0</v>
      </c>
    </row>
    <row r="11" spans="1:22" ht="27.75" customHeight="1" x14ac:dyDescent="0.25">
      <c r="C11" s="31" t="s">
        <v>47</v>
      </c>
      <c r="D11" s="31" t="s">
        <v>48</v>
      </c>
      <c r="E11" s="31" t="s">
        <v>49</v>
      </c>
      <c r="F11" s="31" t="s">
        <v>50</v>
      </c>
      <c r="G11" s="31" t="s">
        <v>51</v>
      </c>
      <c r="O11" s="21"/>
      <c r="R11" s="21" t="str">
        <f>IF(AND(R9&gt;0,R10&gt;0),IF(R9&gt;R10,$P9,$P10),"")</f>
        <v/>
      </c>
      <c r="S11" s="21" t="str">
        <f t="shared" ref="S11:T11" si="2">IF(AND(S9&gt;0,S10&gt;0),IF(S9&gt;S10,$P9,$P10),"")</f>
        <v/>
      </c>
      <c r="T11" s="21" t="str">
        <f t="shared" si="2"/>
        <v/>
      </c>
    </row>
    <row r="12" spans="1:22" ht="27.75" customHeight="1" x14ac:dyDescent="0.25">
      <c r="A12" s="20">
        <f>EQUIPES!I6</f>
        <v>7</v>
      </c>
      <c r="B12" s="30" t="str">
        <f>VLOOKUP(A12,equipes,2,TRUE)</f>
        <v>DARK VADOR</v>
      </c>
      <c r="C12" s="32"/>
      <c r="D12" s="32"/>
      <c r="E12" s="32"/>
      <c r="F12" s="31">
        <f>SUM(C12:E12)</f>
        <v>0</v>
      </c>
      <c r="G12" s="31">
        <f>COUNTIF(C14:E14,A12)</f>
        <v>0</v>
      </c>
      <c r="O12" s="21"/>
    </row>
    <row r="13" spans="1:22" ht="27.75" customHeight="1" x14ac:dyDescent="0.25">
      <c r="A13" s="20">
        <f>EQUIPES!I7</f>
        <v>12</v>
      </c>
      <c r="B13" s="30" t="str">
        <f>VLOOKUP(A13,equipes,2,TRUE)</f>
        <v>AMELIE POULIN</v>
      </c>
      <c r="C13" s="32"/>
      <c r="D13" s="32"/>
      <c r="E13" s="32"/>
      <c r="F13" s="31">
        <f>SUM(C13:E13)</f>
        <v>0</v>
      </c>
      <c r="G13" s="31">
        <f>COUNTIF(C14:E14,A13)</f>
        <v>0</v>
      </c>
      <c r="I13" s="20"/>
      <c r="J13" s="31" t="str">
        <f>+J3</f>
        <v>Partie 1</v>
      </c>
      <c r="K13" s="31" t="str">
        <f>+K3</f>
        <v>Partie 2</v>
      </c>
      <c r="L13" s="31" t="str">
        <f>+L3</f>
        <v>Partie 3</v>
      </c>
      <c r="M13" s="31" t="str">
        <f>+M3</f>
        <v>TOTAL</v>
      </c>
      <c r="N13" s="31" t="str">
        <f>+N3</f>
        <v>V</v>
      </c>
    </row>
    <row r="14" spans="1:22" ht="27.75" customHeight="1" x14ac:dyDescent="0.25">
      <c r="A14" s="20"/>
      <c r="B14" s="20"/>
      <c r="C14" s="21" t="str">
        <f>IF(AND(C12&gt;0,C13&gt;0),IF(C12&gt;C13,$A$12,$A$13),"")</f>
        <v/>
      </c>
      <c r="D14" s="21" t="str">
        <f>IF(AND(D12&gt;0,D13&gt;0),IF(D12&gt;D13,$A$12,$A$13),"")</f>
        <v/>
      </c>
      <c r="E14" s="21" t="str">
        <f>IF(AND(E12&gt;0,E13&gt;0),IF(E12&gt;E13,$A$12,$A$13),"")</f>
        <v/>
      </c>
      <c r="F14" s="21"/>
      <c r="G14" s="21"/>
      <c r="H14" s="21" t="str">
        <f>IF(G13=2,A13,IF(G12=2,A12,"?"))</f>
        <v>?</v>
      </c>
      <c r="I14" s="30" t="str">
        <f>VLOOKUP(H14,equipes,2,TRUE)</f>
        <v>EN COURS</v>
      </c>
      <c r="J14" s="32"/>
      <c r="K14" s="32"/>
      <c r="L14" s="32"/>
      <c r="M14" s="31">
        <f>SUM(J14:L14)</f>
        <v>0</v>
      </c>
      <c r="N14" s="31">
        <f>COUNTIF(J16:L16,H14)</f>
        <v>0</v>
      </c>
      <c r="O14" s="63"/>
      <c r="P14" s="63"/>
    </row>
    <row r="15" spans="1:22" ht="27.75" customHeight="1" x14ac:dyDescent="0.25">
      <c r="A15" s="20"/>
      <c r="B15" s="20"/>
      <c r="C15" s="21"/>
      <c r="D15" s="21"/>
      <c r="E15" s="21"/>
      <c r="F15" s="21"/>
      <c r="G15" s="21"/>
      <c r="H15" s="21" t="str">
        <f>IF(G13=2,A18,IF(G12=2,A17,"?"))</f>
        <v>?</v>
      </c>
      <c r="I15" s="30" t="str">
        <f>VLOOKUP(H15,equipes,2,TRUE)</f>
        <v>EN COURS</v>
      </c>
      <c r="J15" s="32"/>
      <c r="K15" s="32"/>
      <c r="L15" s="32"/>
      <c r="M15" s="31">
        <f>SUM(J15:L15)</f>
        <v>0</v>
      </c>
      <c r="N15" s="31">
        <f>COUNTIF(J16:L16,H15)</f>
        <v>0</v>
      </c>
      <c r="O15" s="63"/>
      <c r="P15" s="63"/>
    </row>
    <row r="16" spans="1:22" ht="27.75" customHeight="1" x14ac:dyDescent="0.25">
      <c r="A16" s="20"/>
      <c r="B16" s="20"/>
      <c r="C16" s="31" t="str">
        <f>+C11</f>
        <v>Partie 1</v>
      </c>
      <c r="D16" s="31" t="str">
        <f>+D11</f>
        <v>Partie 2</v>
      </c>
      <c r="E16" s="31" t="str">
        <f>+E11</f>
        <v>Partie 3</v>
      </c>
      <c r="F16" s="31" t="str">
        <f>+F11</f>
        <v>TOTAL</v>
      </c>
      <c r="G16" s="31" t="str">
        <f>+G11</f>
        <v>V</v>
      </c>
      <c r="I16" s="20"/>
      <c r="J16" s="21" t="str">
        <f>IF(AND(J14&gt;0,J15&gt;0),IF(J14&gt;J15,$H$14,$H$15),"")</f>
        <v/>
      </c>
      <c r="K16" s="21" t="str">
        <f>IF(AND(K14&gt;0,K15&gt;0),IF(K14&gt;K15,$H$14,$H$15),"")</f>
        <v/>
      </c>
      <c r="L16" s="21" t="str">
        <f>IF(AND(L14&gt;0,L15&gt;0),IF(L14&gt;L15,$H$14,$H$15),"")</f>
        <v/>
      </c>
      <c r="M16" s="21"/>
      <c r="N16" s="21"/>
    </row>
    <row r="17" spans="1:18" ht="27.75" customHeight="1" x14ac:dyDescent="0.25">
      <c r="A17" s="20">
        <f>EQUIPES!I8</f>
        <v>3</v>
      </c>
      <c r="B17" s="30" t="str">
        <f>VLOOKUP(A17,equipes,2,TRUE)</f>
        <v>GODZILLA</v>
      </c>
      <c r="C17" s="32"/>
      <c r="D17" s="32"/>
      <c r="E17" s="32"/>
      <c r="F17" s="31">
        <f>SUM(C17:E17)</f>
        <v>0</v>
      </c>
      <c r="G17" s="31">
        <f>COUNTIF(C19:E19,A17)</f>
        <v>0</v>
      </c>
    </row>
    <row r="18" spans="1:18" ht="27.75" customHeight="1" x14ac:dyDescent="0.25">
      <c r="A18" s="20">
        <f>EQUIPES!I9</f>
        <v>9</v>
      </c>
      <c r="B18" s="30" t="str">
        <f>VLOOKUP(A18,equipes,2,TRUE)</f>
        <v>DRACULA</v>
      </c>
      <c r="C18" s="32"/>
      <c r="D18" s="32"/>
      <c r="E18" s="32"/>
      <c r="F18" s="31">
        <f>SUM(C18:E18)</f>
        <v>0</v>
      </c>
      <c r="G18" s="31">
        <f>COUNTIF(C19:E19,A18)</f>
        <v>0</v>
      </c>
      <c r="J18" s="71" t="s">
        <v>52</v>
      </c>
      <c r="K18" s="71"/>
      <c r="L18" s="71"/>
      <c r="M18" s="74" t="str">
        <f>IF(OR(V9=2,V10=2),IF(V9=2,CONCATENATE("EQUIPE ",P9," : ",Q9),CONCATENATE("EQUIPE ",P10," : ",Q10)),"")</f>
        <v/>
      </c>
      <c r="N18" s="74"/>
      <c r="O18" s="74"/>
      <c r="P18" s="74"/>
      <c r="Q18" s="74"/>
      <c r="R18" s="74"/>
    </row>
    <row r="19" spans="1:18" ht="27.75" customHeight="1" x14ac:dyDescent="0.25">
      <c r="C19" s="21" t="str">
        <f>IF(AND(C17&gt;0,C18&gt;0),IF(C17&gt;C18,$A$17,$A$18),"")</f>
        <v/>
      </c>
      <c r="D19" s="21" t="str">
        <f t="shared" ref="D19:E19" si="3">IF(AND(D17&gt;0,D18&gt;0),IF(D17&gt;D18,$A$17,$A$18),"")</f>
        <v/>
      </c>
      <c r="E19" s="21" t="str">
        <f t="shared" si="3"/>
        <v/>
      </c>
      <c r="J19" s="71"/>
      <c r="K19" s="71"/>
      <c r="L19" s="71"/>
      <c r="M19" s="74"/>
      <c r="N19" s="74"/>
      <c r="O19" s="74"/>
      <c r="P19" s="74"/>
      <c r="Q19" s="74"/>
      <c r="R19" s="74"/>
    </row>
    <row r="20" spans="1:18" ht="27.75" customHeight="1" x14ac:dyDescent="0.25"/>
    <row r="21" spans="1:18" ht="27.75" customHeight="1" x14ac:dyDescent="0.25"/>
    <row r="22" spans="1:18" ht="27.75" customHeight="1" x14ac:dyDescent="0.25"/>
    <row r="23" spans="1:18" ht="27.75" customHeight="1" x14ac:dyDescent="0.25"/>
    <row r="24" spans="1:18" ht="27.75" customHeight="1" x14ac:dyDescent="0.25"/>
    <row r="25" spans="1:18" ht="27.75" customHeight="1" x14ac:dyDescent="0.25"/>
    <row r="26" spans="1:18" ht="27.75" customHeight="1" x14ac:dyDescent="0.25"/>
    <row r="27" spans="1:18" ht="27.75" customHeight="1" x14ac:dyDescent="0.25"/>
    <row r="28" spans="1:18" ht="27.75" customHeight="1" x14ac:dyDescent="0.25"/>
  </sheetData>
  <sheetProtection selectLockedCells="1"/>
  <mergeCells count="2">
    <mergeCell ref="M18:R19"/>
    <mergeCell ref="J18:L19"/>
  </mergeCells>
  <conditionalFormatting sqref="I5">
    <cfRule type="expression" dxfId="61" priority="10">
      <formula>N5=2</formula>
    </cfRule>
  </conditionalFormatting>
  <conditionalFormatting sqref="I4">
    <cfRule type="expression" dxfId="60" priority="9">
      <formula>N4=2</formula>
    </cfRule>
  </conditionalFormatting>
  <conditionalFormatting sqref="I14:I15">
    <cfRule type="expression" dxfId="59" priority="8">
      <formula>N14=2</formula>
    </cfRule>
  </conditionalFormatting>
  <conditionalFormatting sqref="Q9:Q10">
    <cfRule type="expression" dxfId="58" priority="7">
      <formula>V9=2</formula>
    </cfRule>
  </conditionalFormatting>
  <conditionalFormatting sqref="B3">
    <cfRule type="expression" dxfId="57" priority="6">
      <formula>G3=2</formula>
    </cfRule>
  </conditionalFormatting>
  <conditionalFormatting sqref="B2">
    <cfRule type="expression" dxfId="56" priority="5">
      <formula>G2=2</formula>
    </cfRule>
  </conditionalFormatting>
  <conditionalFormatting sqref="B7:B8">
    <cfRule type="expression" dxfId="55" priority="4">
      <formula>G7=2</formula>
    </cfRule>
  </conditionalFormatting>
  <conditionalFormatting sqref="B13">
    <cfRule type="expression" dxfId="54" priority="3">
      <formula>G13=2</formula>
    </cfRule>
  </conditionalFormatting>
  <conditionalFormatting sqref="B12">
    <cfRule type="expression" dxfId="53" priority="2">
      <formula>G12=2</formula>
    </cfRule>
  </conditionalFormatting>
  <conditionalFormatting sqref="B17:B18">
    <cfRule type="expression" dxfId="52" priority="1">
      <formula>G17=2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59999389629810485"/>
  </sheetPr>
  <dimension ref="A2:Q68"/>
  <sheetViews>
    <sheetView topLeftCell="A22" workbookViewId="0">
      <selection activeCell="A33" sqref="A33"/>
    </sheetView>
  </sheetViews>
  <sheetFormatPr baseColWidth="10" defaultRowHeight="15" x14ac:dyDescent="0.25"/>
  <cols>
    <col min="2" max="2" width="14" customWidth="1"/>
    <col min="3" max="12" width="19.5703125" customWidth="1"/>
    <col min="13" max="13" width="9.140625" bestFit="1" customWidth="1"/>
    <col min="14" max="17" width="10.42578125" customWidth="1"/>
    <col min="18" max="18" width="19.140625" customWidth="1"/>
    <col min="19" max="19" width="19.140625" bestFit="1" customWidth="1"/>
    <col min="20" max="21" width="19.140625" customWidth="1"/>
    <col min="22" max="22" width="16.28515625" customWidth="1"/>
    <col min="23" max="23" width="11.28515625" customWidth="1"/>
    <col min="24" max="24" width="22.5703125" bestFit="1" customWidth="1"/>
    <col min="25" max="25" width="24.140625" bestFit="1" customWidth="1"/>
  </cols>
  <sheetData>
    <row r="2" spans="1:17" x14ac:dyDescent="0.25">
      <c r="A2" s="70" t="s">
        <v>40</v>
      </c>
      <c r="B2" s="70"/>
      <c r="C2" s="70"/>
      <c r="D2" s="70"/>
      <c r="E2" s="70"/>
      <c r="F2" s="70"/>
      <c r="G2" s="70"/>
      <c r="H2" s="70"/>
      <c r="I2" s="70"/>
    </row>
    <row r="4" spans="1:17" x14ac:dyDescent="0.25">
      <c r="A4" s="8"/>
      <c r="B4" s="8"/>
      <c r="C4" s="16" t="s">
        <v>3</v>
      </c>
      <c r="D4" s="16" t="s">
        <v>4</v>
      </c>
      <c r="E4" s="16" t="s">
        <v>5</v>
      </c>
      <c r="F4" s="16" t="s">
        <v>6</v>
      </c>
      <c r="G4" s="16" t="s">
        <v>17</v>
      </c>
      <c r="H4" s="16" t="s">
        <v>19</v>
      </c>
      <c r="I4" s="16" t="s">
        <v>20</v>
      </c>
    </row>
    <row r="5" spans="1:17" x14ac:dyDescent="0.25">
      <c r="C5" s="61"/>
      <c r="D5" s="61"/>
      <c r="E5" s="61"/>
      <c r="F5" s="61"/>
      <c r="G5" s="61"/>
      <c r="H5" s="61"/>
      <c r="I5" s="61"/>
      <c r="J5" s="4" t="str">
        <f>CONCATENATE(C6,"-",C7)</f>
        <v>1-2</v>
      </c>
      <c r="K5" s="4" t="str">
        <f>CONCATENATE(D6,"-",D7)</f>
        <v>4-5</v>
      </c>
      <c r="L5" s="4" t="str">
        <f>CONCATENATE(E6,"-",E7)</f>
        <v>7-8</v>
      </c>
    </row>
    <row r="6" spans="1:17" x14ac:dyDescent="0.25">
      <c r="A6" s="3">
        <v>9</v>
      </c>
      <c r="B6" s="3" t="s">
        <v>2</v>
      </c>
      <c r="C6" s="13">
        <v>1</v>
      </c>
      <c r="D6" s="13">
        <v>4</v>
      </c>
      <c r="E6" s="13">
        <v>7</v>
      </c>
      <c r="F6" s="13"/>
      <c r="G6" s="61"/>
      <c r="H6" s="68"/>
      <c r="I6" s="68"/>
      <c r="J6" s="5" t="str">
        <f>CONCATENATE(C6,"-",C8)</f>
        <v>1-3</v>
      </c>
      <c r="K6" s="5" t="str">
        <f>CONCATENATE(D6,"-",D8)</f>
        <v>4-6</v>
      </c>
      <c r="L6" s="5" t="str">
        <f>CONCATENATE(E6,"-",E8)</f>
        <v>7-9</v>
      </c>
    </row>
    <row r="7" spans="1:17" x14ac:dyDescent="0.25">
      <c r="A7" s="3">
        <f>+A6*2</f>
        <v>18</v>
      </c>
      <c r="B7" s="3" t="s">
        <v>18</v>
      </c>
      <c r="C7" s="13">
        <v>2</v>
      </c>
      <c r="D7" s="13">
        <v>5</v>
      </c>
      <c r="E7" s="13">
        <v>8</v>
      </c>
      <c r="F7" s="13"/>
      <c r="G7" s="61"/>
      <c r="H7" s="68"/>
      <c r="I7" s="68"/>
      <c r="J7" s="6" t="str">
        <f>CONCATENATE(C7,"-",C8)</f>
        <v>2-3</v>
      </c>
      <c r="K7" s="6" t="str">
        <f>CONCATENATE(D7,"-",D8)</f>
        <v>5-6</v>
      </c>
      <c r="L7" s="6" t="str">
        <f>CONCATENATE(E7,"-",E8)</f>
        <v>8-9</v>
      </c>
    </row>
    <row r="8" spans="1:17" x14ac:dyDescent="0.25">
      <c r="C8" s="13">
        <v>3</v>
      </c>
      <c r="D8" s="13">
        <v>6</v>
      </c>
      <c r="E8" s="13">
        <v>9</v>
      </c>
      <c r="F8" s="62"/>
      <c r="G8" s="61"/>
      <c r="I8" s="61"/>
    </row>
    <row r="9" spans="1:17" x14ac:dyDescent="0.25">
      <c r="C9" s="62"/>
      <c r="D9" s="61"/>
      <c r="E9" s="61"/>
      <c r="F9" s="61"/>
      <c r="G9" s="61"/>
      <c r="I9" s="61"/>
    </row>
    <row r="10" spans="1:17" x14ac:dyDescent="0.25">
      <c r="C10" s="61"/>
      <c r="D10" s="61"/>
      <c r="E10" s="61"/>
      <c r="F10" s="61"/>
      <c r="G10" s="61"/>
      <c r="I10" s="61"/>
    </row>
    <row r="11" spans="1:17" x14ac:dyDescent="0.25">
      <c r="A11" s="9"/>
      <c r="B11" s="9"/>
      <c r="C11" s="14"/>
      <c r="D11" s="14"/>
      <c r="E11" s="14"/>
      <c r="F11" s="14"/>
      <c r="G11" s="14"/>
      <c r="H11" s="14"/>
      <c r="I11" s="14"/>
    </row>
    <row r="13" spans="1:17" x14ac:dyDescent="0.25">
      <c r="E13" t="s">
        <v>41</v>
      </c>
    </row>
    <row r="14" spans="1:17" x14ac:dyDescent="0.25">
      <c r="B14">
        <f>+C6</f>
        <v>1</v>
      </c>
      <c r="C14" s="69" t="str">
        <f>VLOOKUP(B14,EQUIPES!$A:$C,2,TRUE)</f>
        <v>SUPERMAN</v>
      </c>
      <c r="D14" s="69"/>
      <c r="E14" s="33"/>
      <c r="F14" s="1">
        <f>+IF(E14&gt;=1000,1,0)</f>
        <v>0</v>
      </c>
    </row>
    <row r="15" spans="1:17" x14ac:dyDescent="0.25">
      <c r="B15">
        <f>+C7</f>
        <v>2</v>
      </c>
      <c r="C15" s="69" t="str">
        <f>VLOOKUP(B15,EQUIPES!$A:$C,2,TRUE)</f>
        <v>BATMAN</v>
      </c>
      <c r="D15" s="69"/>
      <c r="E15" s="33"/>
      <c r="F15" s="1">
        <f>+IF(E15&gt;=1000,1,0)</f>
        <v>0</v>
      </c>
    </row>
    <row r="16" spans="1:17" x14ac:dyDescent="0.25">
      <c r="H16" s="67" t="s">
        <v>0</v>
      </c>
      <c r="I16" s="67" t="s">
        <v>45</v>
      </c>
      <c r="J16" s="67" t="s">
        <v>41</v>
      </c>
      <c r="K16" s="67" t="s">
        <v>46</v>
      </c>
      <c r="N16" s="28" t="s">
        <v>0</v>
      </c>
      <c r="O16" t="s">
        <v>45</v>
      </c>
      <c r="P16" s="61" t="s">
        <v>41</v>
      </c>
      <c r="Q16" s="61" t="s">
        <v>46</v>
      </c>
    </row>
    <row r="17" spans="1:17" x14ac:dyDescent="0.25">
      <c r="A17" t="s">
        <v>3</v>
      </c>
      <c r="B17">
        <f>+C6</f>
        <v>1</v>
      </c>
      <c r="C17" s="69" t="str">
        <f>VLOOKUP(B17,EQUIPES!$A:$C,2,TRUE)</f>
        <v>SUPERMAN</v>
      </c>
      <c r="D17" s="69"/>
      <c r="E17" s="33"/>
      <c r="F17" s="1">
        <f>+IF(E17&gt;=1000,1,0)</f>
        <v>0</v>
      </c>
      <c r="H17" s="67">
        <v>1</v>
      </c>
      <c r="I17" s="67" t="s">
        <v>26</v>
      </c>
      <c r="J17" s="67">
        <v>0</v>
      </c>
      <c r="K17" s="67">
        <v>0</v>
      </c>
      <c r="N17">
        <f>+$C$6</f>
        <v>1</v>
      </c>
      <c r="O17" s="25" t="str">
        <f>VLOOKUP($N$17,EQUIPES!$A:$C,2,TRUE)</f>
        <v>SUPERMAN</v>
      </c>
      <c r="P17" s="61">
        <f ca="1">SUMIF($C$14:$D$21,$O$17,$E$14:$E$21)</f>
        <v>0</v>
      </c>
      <c r="Q17" s="61">
        <f ca="1">SUMIF($C$14:$D$33,$O$17,$F$14:$F$33)</f>
        <v>0</v>
      </c>
    </row>
    <row r="18" spans="1:17" x14ac:dyDescent="0.25">
      <c r="B18">
        <f>+C8</f>
        <v>3</v>
      </c>
      <c r="C18" s="69" t="str">
        <f>VLOOKUP(B18,EQUIPES!$A:$C,2,TRUE)</f>
        <v>GODZILLA</v>
      </c>
      <c r="D18" s="69"/>
      <c r="E18" s="33"/>
      <c r="F18" s="1">
        <f>+IF(E18&gt;=1000,1,0)</f>
        <v>0</v>
      </c>
      <c r="H18" s="67">
        <v>2</v>
      </c>
      <c r="I18" s="67" t="s">
        <v>25</v>
      </c>
      <c r="J18" s="67">
        <v>0</v>
      </c>
      <c r="K18" s="67">
        <v>0</v>
      </c>
      <c r="N18">
        <f>+$C$7</f>
        <v>2</v>
      </c>
      <c r="O18" s="25" t="str">
        <f>VLOOKUP($N$18,EQUIPES!$A:$C,2,TRUE)</f>
        <v>BATMAN</v>
      </c>
      <c r="P18" s="61">
        <f ca="1">SUMIF($C$14:$D$21,$O$18,$E$14:$E$21)</f>
        <v>0</v>
      </c>
      <c r="Q18" s="61">
        <f ca="1">SUMIF($C$14:$D$33,$O$18,$F$14:$F$33)</f>
        <v>0</v>
      </c>
    </row>
    <row r="19" spans="1:17" x14ac:dyDescent="0.25">
      <c r="H19" s="67">
        <v>3</v>
      </c>
      <c r="I19" s="67" t="s">
        <v>27</v>
      </c>
      <c r="J19" s="67">
        <v>0</v>
      </c>
      <c r="K19" s="67">
        <v>0</v>
      </c>
      <c r="N19">
        <f>+$C$8</f>
        <v>3</v>
      </c>
      <c r="O19" s="25" t="str">
        <f>VLOOKUP(N19,EQUIPES!$A:$C,2,TRUE)</f>
        <v>GODZILLA</v>
      </c>
      <c r="P19" s="61">
        <f ca="1">SUMIF($C$14:$D$21,O19,$E$14:$E$21)</f>
        <v>0</v>
      </c>
      <c r="Q19" s="61">
        <f ca="1">SUMIF($C$14:$D$33,O19,$F$14:$F$33)</f>
        <v>0</v>
      </c>
    </row>
    <row r="20" spans="1:17" x14ac:dyDescent="0.25">
      <c r="B20">
        <f>+C7</f>
        <v>2</v>
      </c>
      <c r="C20" s="69" t="str">
        <f>VLOOKUP(B20,EQUIPES!$A:$C,2,TRUE)</f>
        <v>BATMAN</v>
      </c>
      <c r="D20" s="69"/>
      <c r="E20" s="33"/>
      <c r="F20" s="1">
        <f t="shared" ref="F20:F33" si="0">+IF(E20&gt;=1000,1,0)</f>
        <v>0</v>
      </c>
      <c r="H20" s="67"/>
      <c r="I20" s="67"/>
      <c r="J20" s="67"/>
      <c r="K20" s="67"/>
      <c r="O20" s="25"/>
      <c r="P20" s="61"/>
      <c r="Q20" s="61"/>
    </row>
    <row r="21" spans="1:17" x14ac:dyDescent="0.25">
      <c r="B21">
        <f>+C8</f>
        <v>3</v>
      </c>
      <c r="C21" s="69" t="str">
        <f>VLOOKUP(B21,EQUIPES!$A:$C,2,TRUE)</f>
        <v>GODZILLA</v>
      </c>
      <c r="D21" s="69"/>
      <c r="E21" s="33"/>
      <c r="F21" s="1">
        <f t="shared" si="0"/>
        <v>0</v>
      </c>
      <c r="H21" s="67"/>
      <c r="I21" s="67"/>
      <c r="J21" s="67"/>
      <c r="K21" s="67"/>
    </row>
    <row r="22" spans="1:17" x14ac:dyDescent="0.25">
      <c r="C22" s="15"/>
      <c r="D22" s="15"/>
      <c r="E22" s="10"/>
      <c r="F22" s="10"/>
      <c r="H22" s="62"/>
      <c r="I22" s="62"/>
      <c r="J22" s="62"/>
      <c r="K22" s="62"/>
    </row>
    <row r="23" spans="1:17" x14ac:dyDescent="0.25">
      <c r="C23" s="7"/>
      <c r="D23" s="7"/>
      <c r="E23" s="7"/>
      <c r="F23" s="7"/>
      <c r="H23" s="62"/>
      <c r="I23" s="62"/>
      <c r="J23" s="62"/>
      <c r="K23" s="62"/>
    </row>
    <row r="24" spans="1:17" x14ac:dyDescent="0.25">
      <c r="C24" s="15"/>
      <c r="D24" s="15"/>
      <c r="E24" s="10"/>
      <c r="F24" s="10"/>
    </row>
    <row r="26" spans="1:17" x14ac:dyDescent="0.25">
      <c r="B26">
        <f>D6</f>
        <v>4</v>
      </c>
      <c r="C26" s="69" t="str">
        <f>VLOOKUP(B26,EQUIPES!$A:$C,2,TRUE)</f>
        <v>LOUIS XVI</v>
      </c>
      <c r="D26" s="69"/>
      <c r="E26" s="33"/>
      <c r="F26" s="1">
        <f t="shared" si="0"/>
        <v>0</v>
      </c>
    </row>
    <row r="27" spans="1:17" x14ac:dyDescent="0.25">
      <c r="B27">
        <f>D7</f>
        <v>5</v>
      </c>
      <c r="C27" s="69" t="str">
        <f>VLOOKUP(B27,EQUIPES!$A:$C,2,TRUE)</f>
        <v>MICKEL JACKSON</v>
      </c>
      <c r="D27" s="69"/>
      <c r="E27" s="33"/>
      <c r="F27" s="1">
        <f t="shared" si="0"/>
        <v>0</v>
      </c>
    </row>
    <row r="28" spans="1:17" x14ac:dyDescent="0.25">
      <c r="H28" s="67" t="s">
        <v>0</v>
      </c>
      <c r="I28" s="67" t="s">
        <v>45</v>
      </c>
      <c r="J28" s="67" t="s">
        <v>41</v>
      </c>
      <c r="K28" s="67" t="s">
        <v>46</v>
      </c>
      <c r="N28" s="28" t="s">
        <v>0</v>
      </c>
      <c r="O28" t="s">
        <v>45</v>
      </c>
      <c r="P28" s="62" t="s">
        <v>41</v>
      </c>
      <c r="Q28" s="62" t="s">
        <v>46</v>
      </c>
    </row>
    <row r="29" spans="1:17" x14ac:dyDescent="0.25">
      <c r="A29" t="s">
        <v>4</v>
      </c>
      <c r="B29">
        <f>D6</f>
        <v>4</v>
      </c>
      <c r="C29" s="69" t="str">
        <f>VLOOKUP(B29,EQUIPES!$A:$C,2,TRUE)</f>
        <v>LOUIS XVI</v>
      </c>
      <c r="D29" s="69"/>
      <c r="E29" s="33"/>
      <c r="F29" s="1">
        <f t="shared" si="0"/>
        <v>0</v>
      </c>
      <c r="H29" s="67">
        <v>4</v>
      </c>
      <c r="I29" s="67" t="s">
        <v>28</v>
      </c>
      <c r="J29" s="67">
        <v>0</v>
      </c>
      <c r="K29" s="67">
        <v>0</v>
      </c>
      <c r="N29">
        <f>+$D$6</f>
        <v>4</v>
      </c>
      <c r="O29" s="25" t="str">
        <f>VLOOKUP($N$29,EQUIPES!$A:$C,2,TRUE)</f>
        <v>LOUIS XVI</v>
      </c>
      <c r="P29" s="62">
        <f ca="1">SUMIF($C$26:$D$33,$O$29,$E$26:$E$33)</f>
        <v>0</v>
      </c>
      <c r="Q29" s="62">
        <f ca="1">SUMIF($C$14:$D$33,$O$17,$F$14:$F$33)</f>
        <v>0</v>
      </c>
    </row>
    <row r="30" spans="1:17" x14ac:dyDescent="0.25">
      <c r="B30">
        <f>D8</f>
        <v>6</v>
      </c>
      <c r="C30" s="69" t="str">
        <f>VLOOKUP(B30,EQUIPES!$A:$C,2,TRUE)</f>
        <v>NAPOLEON</v>
      </c>
      <c r="D30" s="69"/>
      <c r="E30" s="33"/>
      <c r="F30" s="1">
        <f t="shared" si="0"/>
        <v>0</v>
      </c>
      <c r="H30" s="67">
        <v>5</v>
      </c>
      <c r="I30" s="67" t="s">
        <v>29</v>
      </c>
      <c r="J30" s="67">
        <v>0</v>
      </c>
      <c r="K30" s="67">
        <v>0</v>
      </c>
      <c r="N30">
        <f>+$D$7</f>
        <v>5</v>
      </c>
      <c r="O30" s="25" t="str">
        <f>VLOOKUP($N$30,EQUIPES!$A:$C,2,TRUE)</f>
        <v>MICKEL JACKSON</v>
      </c>
      <c r="P30" s="62">
        <f ca="1">SUMIF($C$26:$D$33,O30,$E$26:$E$33)</f>
        <v>0</v>
      </c>
      <c r="Q30" s="62">
        <f ca="1">SUMIF($C$14:$D$33,$O$18,$F$14:$F$33)</f>
        <v>0</v>
      </c>
    </row>
    <row r="31" spans="1:17" x14ac:dyDescent="0.25">
      <c r="H31" s="67">
        <v>6</v>
      </c>
      <c r="I31" s="67" t="s">
        <v>30</v>
      </c>
      <c r="J31" s="67">
        <v>0</v>
      </c>
      <c r="K31" s="67">
        <v>0</v>
      </c>
      <c r="N31">
        <f>+$D$8</f>
        <v>6</v>
      </c>
      <c r="O31" s="25" t="str">
        <f>VLOOKUP(N31,EQUIPES!$A:$C,2,TRUE)</f>
        <v>NAPOLEON</v>
      </c>
      <c r="P31" s="66">
        <f ca="1">SUMIF($C$26:$D$33,O31,$E$26:$E$33)</f>
        <v>0</v>
      </c>
      <c r="Q31" s="62">
        <f ca="1">SUMIF($C$14:$D$33,O31,$F$14:$F$33)</f>
        <v>0</v>
      </c>
    </row>
    <row r="32" spans="1:17" x14ac:dyDescent="0.25">
      <c r="B32">
        <f>D7</f>
        <v>5</v>
      </c>
      <c r="C32" s="69" t="str">
        <f>VLOOKUP(B32,EQUIPES!$A:$C,2,TRUE)</f>
        <v>MICKEL JACKSON</v>
      </c>
      <c r="D32" s="69"/>
      <c r="E32" s="33"/>
      <c r="F32" s="1">
        <f t="shared" si="0"/>
        <v>0</v>
      </c>
      <c r="H32" s="67"/>
      <c r="I32" s="67"/>
      <c r="J32" s="67"/>
      <c r="K32" s="67"/>
      <c r="O32" s="25"/>
      <c r="P32" s="62"/>
      <c r="Q32" s="62"/>
    </row>
    <row r="33" spans="1:17" x14ac:dyDescent="0.25">
      <c r="B33">
        <f>D8</f>
        <v>6</v>
      </c>
      <c r="C33" s="69" t="str">
        <f>VLOOKUP(B33,EQUIPES!$A:$C,2,TRUE)</f>
        <v>NAPOLEON</v>
      </c>
      <c r="D33" s="69"/>
      <c r="E33" s="33"/>
      <c r="F33" s="1">
        <f t="shared" si="0"/>
        <v>0</v>
      </c>
      <c r="H33" s="67"/>
      <c r="I33" s="67"/>
      <c r="J33" s="67"/>
      <c r="K33" s="67"/>
    </row>
    <row r="34" spans="1:17" x14ac:dyDescent="0.25">
      <c r="H34" s="66"/>
      <c r="I34" s="66"/>
      <c r="J34" s="66"/>
      <c r="K34" s="66"/>
    </row>
    <row r="35" spans="1:17" x14ac:dyDescent="0.25">
      <c r="C35" s="7"/>
      <c r="D35" s="7"/>
      <c r="E35" s="7"/>
      <c r="F35" s="7"/>
      <c r="H35" s="66"/>
      <c r="I35" s="66"/>
      <c r="J35" s="66"/>
      <c r="K35" s="66"/>
    </row>
    <row r="36" spans="1:17" x14ac:dyDescent="0.25">
      <c r="A36" s="3"/>
      <c r="B36" s="3"/>
      <c r="G36" s="3"/>
      <c r="H36" s="13"/>
      <c r="I36" s="13"/>
      <c r="J36" s="13"/>
      <c r="K36" s="66"/>
      <c r="N36" s="3"/>
      <c r="O36" s="3"/>
      <c r="P36" s="3"/>
    </row>
    <row r="37" spans="1:17" x14ac:dyDescent="0.25">
      <c r="N37" s="26"/>
      <c r="O37" s="27"/>
      <c r="P37" s="27"/>
    </row>
    <row r="38" spans="1:17" x14ac:dyDescent="0.25">
      <c r="B38">
        <f>+E6</f>
        <v>7</v>
      </c>
      <c r="C38" s="69" t="str">
        <f>VLOOKUP(B38,EQUIPES!$A:$C,2,TRUE)</f>
        <v>DARK VADOR</v>
      </c>
      <c r="D38" s="69"/>
      <c r="E38" s="33"/>
      <c r="F38" s="1">
        <f>+IF(E38&gt;=1000,1,0)</f>
        <v>0</v>
      </c>
      <c r="H38" s="24"/>
      <c r="N38" s="26"/>
      <c r="O38" s="27"/>
      <c r="P38" s="27"/>
    </row>
    <row r="39" spans="1:17" x14ac:dyDescent="0.25">
      <c r="B39">
        <f>+E7</f>
        <v>8</v>
      </c>
      <c r="C39" s="69" t="str">
        <f>VLOOKUP(B39,EQUIPES!$A:$C,2,TRUE)</f>
        <v>E.T.</v>
      </c>
      <c r="D39" s="69"/>
      <c r="E39" s="33"/>
      <c r="F39" s="1">
        <f>+IF(E39&gt;=1000,1,0)</f>
        <v>0</v>
      </c>
      <c r="N39" s="26"/>
      <c r="O39" s="27"/>
      <c r="P39" s="27"/>
    </row>
    <row r="40" spans="1:17" x14ac:dyDescent="0.25">
      <c r="H40" s="67" t="s">
        <v>0</v>
      </c>
      <c r="I40" s="67" t="s">
        <v>45</v>
      </c>
      <c r="J40" s="67" t="s">
        <v>41</v>
      </c>
      <c r="K40" s="67" t="s">
        <v>46</v>
      </c>
      <c r="N40" s="26"/>
      <c r="O40" s="27"/>
      <c r="P40" s="27"/>
    </row>
    <row r="41" spans="1:17" x14ac:dyDescent="0.25">
      <c r="A41" t="s">
        <v>5</v>
      </c>
      <c r="B41">
        <f>+E6</f>
        <v>7</v>
      </c>
      <c r="C41" s="73" t="str">
        <f>VLOOKUP(B41,EQUIPES!$A:$C,2,TRUE)</f>
        <v>DARK VADOR</v>
      </c>
      <c r="D41" s="73"/>
      <c r="E41" s="33"/>
      <c r="F41" s="56">
        <f>+IF(E41&gt;=1000,1,0)</f>
        <v>0</v>
      </c>
      <c r="H41" s="67">
        <v>7</v>
      </c>
      <c r="I41" s="67" t="s">
        <v>27</v>
      </c>
      <c r="J41" s="67">
        <v>0</v>
      </c>
      <c r="K41" s="67">
        <v>0</v>
      </c>
      <c r="N41" s="28" t="s">
        <v>0</v>
      </c>
      <c r="O41" t="s">
        <v>45</v>
      </c>
      <c r="P41" s="66" t="s">
        <v>41</v>
      </c>
      <c r="Q41" s="66" t="s">
        <v>46</v>
      </c>
    </row>
    <row r="42" spans="1:17" x14ac:dyDescent="0.25">
      <c r="B42">
        <f>+E8</f>
        <v>9</v>
      </c>
      <c r="C42" s="69" t="str">
        <f>VLOOKUP(B42,EQUIPES!$A:$C,2,TRUE)</f>
        <v>DRACULA</v>
      </c>
      <c r="D42" s="69"/>
      <c r="E42" s="33"/>
      <c r="F42" s="1">
        <f>+IF(E42&gt;=1000,1,0)</f>
        <v>0</v>
      </c>
      <c r="H42" s="67">
        <v>8</v>
      </c>
      <c r="I42" s="67" t="s">
        <v>30</v>
      </c>
      <c r="J42" s="67">
        <v>0</v>
      </c>
      <c r="K42" s="67">
        <v>0</v>
      </c>
      <c r="N42">
        <f>$E$6</f>
        <v>7</v>
      </c>
      <c r="O42" s="25" t="str">
        <f>VLOOKUP($N$54,EQUIPES!$A:$C,2,TRUE)</f>
        <v>GODZILLA</v>
      </c>
      <c r="P42" s="66">
        <f ca="1">SUMIF($C$50:$D$57,$O$54,$E$50:$E$57)</f>
        <v>0</v>
      </c>
      <c r="Q42" s="66">
        <f ca="1">SUMIF($C$50:$D$57,$O$54,$F$50:$F$57)</f>
        <v>0</v>
      </c>
    </row>
    <row r="43" spans="1:17" x14ac:dyDescent="0.25">
      <c r="H43" s="67">
        <v>9</v>
      </c>
      <c r="I43" s="67" t="e">
        <v>#N/A</v>
      </c>
      <c r="J43" s="67">
        <v>0</v>
      </c>
      <c r="K43" s="67">
        <v>0</v>
      </c>
      <c r="N43">
        <f>$E$7</f>
        <v>8</v>
      </c>
      <c r="O43" s="25" t="str">
        <f>VLOOKUP($N$55,EQUIPES!$A:$C,2,TRUE)</f>
        <v>NAPOLEON</v>
      </c>
      <c r="P43" s="66">
        <f ca="1">SUMIF($C$50:$D$57,$O$55,$E$50:$E$57)</f>
        <v>0</v>
      </c>
      <c r="Q43" s="66">
        <f ca="1">SUMIF($C$50:$D$57,$O$55,$F$50:$F$57)</f>
        <v>0</v>
      </c>
    </row>
    <row r="44" spans="1:17" ht="15.75" x14ac:dyDescent="0.25">
      <c r="B44">
        <f>+E7</f>
        <v>8</v>
      </c>
      <c r="C44" s="73" t="str">
        <f>VLOOKUP(B44,EQUIPES!$A:$C,2,TRUE)</f>
        <v>E.T.</v>
      </c>
      <c r="D44" s="73"/>
      <c r="E44" s="33"/>
      <c r="F44" s="56">
        <f>+IF(E44&gt;=1000,1,0)</f>
        <v>0</v>
      </c>
      <c r="H44" s="67"/>
      <c r="I44" s="57"/>
      <c r="J44" s="67"/>
      <c r="K44" s="67"/>
      <c r="N44">
        <f>$E$8</f>
        <v>9</v>
      </c>
      <c r="O44" s="25" t="str">
        <f>VLOOKUP($N$56,EQUIPES!$A:$C,2,TRUE)</f>
        <v>DRACULA</v>
      </c>
      <c r="P44" s="66">
        <f ca="1">SUMIF($C$50:$D$57,$O$56,$E$50:$E$57)</f>
        <v>0</v>
      </c>
      <c r="Q44" s="66">
        <f ca="1">SUMIF($C$50:$D$57,$O$56,$F$50:$F$57)</f>
        <v>0</v>
      </c>
    </row>
    <row r="45" spans="1:17" x14ac:dyDescent="0.25">
      <c r="B45">
        <f>+E8</f>
        <v>9</v>
      </c>
      <c r="C45" s="69" t="str">
        <f>VLOOKUP(B45,EQUIPES!$A:$C,2,TRUE)</f>
        <v>DRACULA</v>
      </c>
      <c r="D45" s="69"/>
      <c r="E45" s="33"/>
      <c r="F45" s="1">
        <f>+IF(E45&gt;=1000,1,0)</f>
        <v>0</v>
      </c>
      <c r="H45" s="67"/>
      <c r="I45" s="67"/>
      <c r="J45" s="67"/>
      <c r="K45" s="67"/>
    </row>
    <row r="47" spans="1:17" x14ac:dyDescent="0.25">
      <c r="C47" s="7"/>
      <c r="D47" s="7"/>
      <c r="E47" s="7"/>
      <c r="F47" s="7"/>
      <c r="H47" s="61"/>
      <c r="I47" s="61"/>
      <c r="J47" s="61"/>
      <c r="K47" s="61"/>
    </row>
    <row r="48" spans="1:17" x14ac:dyDescent="0.25">
      <c r="A48" s="3"/>
      <c r="B48" s="3"/>
      <c r="G48" s="3"/>
      <c r="H48" s="13"/>
      <c r="I48" s="13"/>
      <c r="J48" s="13"/>
      <c r="K48" s="61"/>
      <c r="N48" s="3"/>
      <c r="O48" s="3"/>
      <c r="P48" s="3"/>
    </row>
    <row r="49" spans="1:17" x14ac:dyDescent="0.25">
      <c r="N49" s="26"/>
      <c r="O49" s="27"/>
      <c r="P49" s="27"/>
    </row>
    <row r="50" spans="1:17" x14ac:dyDescent="0.25">
      <c r="B50">
        <f>H19</f>
        <v>3</v>
      </c>
      <c r="C50" s="69" t="str">
        <f>VLOOKUP(B50,EQUIPES!$A:$C,2,TRUE)</f>
        <v>GODZILLA</v>
      </c>
      <c r="D50" s="69"/>
      <c r="E50" s="33"/>
      <c r="F50" s="1">
        <f>+IF(E50&gt;=1000,1,0)</f>
        <v>0</v>
      </c>
      <c r="H50" s="24"/>
      <c r="N50" s="26"/>
      <c r="O50" s="27"/>
      <c r="P50" s="27"/>
    </row>
    <row r="51" spans="1:17" x14ac:dyDescent="0.25">
      <c r="B51">
        <f>H31</f>
        <v>6</v>
      </c>
      <c r="C51" s="69" t="str">
        <f>VLOOKUP(B51,EQUIPES!$A:$C,2,TRUE)</f>
        <v>NAPOLEON</v>
      </c>
      <c r="D51" s="69"/>
      <c r="E51" s="33"/>
      <c r="F51" s="1">
        <f>+IF(E51&gt;=1000,1,0)</f>
        <v>0</v>
      </c>
      <c r="N51" s="26"/>
      <c r="O51" s="27"/>
      <c r="P51" s="27"/>
    </row>
    <row r="52" spans="1:17" x14ac:dyDescent="0.25">
      <c r="H52" s="67" t="s">
        <v>0</v>
      </c>
      <c r="I52" s="67" t="s">
        <v>45</v>
      </c>
      <c r="J52" s="67" t="s">
        <v>41</v>
      </c>
      <c r="K52" s="67" t="s">
        <v>46</v>
      </c>
      <c r="N52" s="26"/>
      <c r="O52" s="27"/>
      <c r="P52" s="27"/>
    </row>
    <row r="53" spans="1:17" x14ac:dyDescent="0.25">
      <c r="A53" t="s">
        <v>58</v>
      </c>
      <c r="B53">
        <f>H19</f>
        <v>3</v>
      </c>
      <c r="C53" s="73" t="str">
        <f>VLOOKUP(B53,EQUIPES!$A:$C,2,TRUE)</f>
        <v>GODZILLA</v>
      </c>
      <c r="D53" s="73"/>
      <c r="E53" s="33"/>
      <c r="F53" s="56">
        <f>+IF(E53&gt;=1000,1,0)</f>
        <v>0</v>
      </c>
      <c r="H53" s="67">
        <v>3</v>
      </c>
      <c r="I53" s="67" t="s">
        <v>27</v>
      </c>
      <c r="J53" s="67">
        <v>0</v>
      </c>
      <c r="K53" s="67">
        <v>0</v>
      </c>
      <c r="N53" s="28" t="s">
        <v>0</v>
      </c>
      <c r="O53" t="s">
        <v>45</v>
      </c>
      <c r="P53" s="61" t="s">
        <v>41</v>
      </c>
      <c r="Q53" s="61" t="s">
        <v>46</v>
      </c>
    </row>
    <row r="54" spans="1:17" x14ac:dyDescent="0.25">
      <c r="B54">
        <f>H43</f>
        <v>9</v>
      </c>
      <c r="C54" s="69" t="str">
        <f>VLOOKUP(B54,EQUIPES!$A:$C,2,TRUE)</f>
        <v>DRACULA</v>
      </c>
      <c r="D54" s="69"/>
      <c r="E54" s="33"/>
      <c r="F54" s="1">
        <f>+IF(E54&gt;=1000,1,0)</f>
        <v>0</v>
      </c>
      <c r="H54" s="67">
        <v>6</v>
      </c>
      <c r="I54" s="67" t="s">
        <v>30</v>
      </c>
      <c r="J54" s="67">
        <v>0</v>
      </c>
      <c r="K54" s="67">
        <v>0</v>
      </c>
      <c r="N54">
        <f>H19</f>
        <v>3</v>
      </c>
      <c r="O54" s="25" t="str">
        <f>VLOOKUP($N$54,EQUIPES!$A:$C,2,TRUE)</f>
        <v>GODZILLA</v>
      </c>
      <c r="P54" s="61">
        <f ca="1">SUMIF($C$50:$D$57,$O$54,$E$50:$E$57)</f>
        <v>0</v>
      </c>
      <c r="Q54" s="61">
        <f ca="1">SUMIF($C$50:$D$57,$O$54,$F$50:$F$57)</f>
        <v>0</v>
      </c>
    </row>
    <row r="55" spans="1:17" x14ac:dyDescent="0.25">
      <c r="H55" s="67">
        <v>9</v>
      </c>
      <c r="I55" s="67" t="s">
        <v>33</v>
      </c>
      <c r="J55" s="67">
        <v>0</v>
      </c>
      <c r="K55" s="67">
        <v>0</v>
      </c>
      <c r="N55">
        <f>H31</f>
        <v>6</v>
      </c>
      <c r="O55" s="25" t="str">
        <f>VLOOKUP($N$55,EQUIPES!$A:$C,2,TRUE)</f>
        <v>NAPOLEON</v>
      </c>
      <c r="P55" s="61">
        <f ca="1">SUMIF($C$50:$D$57,$O$55,$E$50:$E$57)</f>
        <v>0</v>
      </c>
      <c r="Q55" s="61">
        <f ca="1">SUMIF($C$50:$D$57,$O$55,$F$50:$F$57)</f>
        <v>0</v>
      </c>
    </row>
    <row r="56" spans="1:17" ht="15.75" x14ac:dyDescent="0.25">
      <c r="B56">
        <f>H31</f>
        <v>6</v>
      </c>
      <c r="C56" s="73" t="str">
        <f>VLOOKUP(B56,EQUIPES!$A:$C,2,TRUE)</f>
        <v>NAPOLEON</v>
      </c>
      <c r="D56" s="73"/>
      <c r="E56" s="33"/>
      <c r="F56" s="56">
        <f>+IF(E56&gt;=1000,1,0)</f>
        <v>0</v>
      </c>
      <c r="H56" s="67"/>
      <c r="I56" s="57"/>
      <c r="J56" s="67"/>
      <c r="K56" s="67"/>
      <c r="N56">
        <f>H43</f>
        <v>9</v>
      </c>
      <c r="O56" s="25" t="str">
        <f>VLOOKUP($N$56,EQUIPES!$A:$C,2,TRUE)</f>
        <v>DRACULA</v>
      </c>
      <c r="P56" s="61">
        <f ca="1">SUMIF($C$50:$D$57,$O$56,$E$50:$E$57)</f>
        <v>0</v>
      </c>
      <c r="Q56" s="61">
        <f ca="1">SUMIF($C$50:$D$57,$O$56,$F$50:$F$57)</f>
        <v>0</v>
      </c>
    </row>
    <row r="57" spans="1:17" x14ac:dyDescent="0.25">
      <c r="B57">
        <f>H43</f>
        <v>9</v>
      </c>
      <c r="C57" s="69" t="str">
        <f>VLOOKUP(B57,EQUIPES!$A:$C,2,TRUE)</f>
        <v>DRACULA</v>
      </c>
      <c r="D57" s="69"/>
      <c r="E57" s="33"/>
      <c r="F57" s="1">
        <f>+IF(E57&gt;=1000,1,0)</f>
        <v>0</v>
      </c>
      <c r="H57" s="67"/>
      <c r="I57" s="67"/>
      <c r="J57" s="67"/>
      <c r="K57" s="67"/>
    </row>
    <row r="67" spans="2:2" x14ac:dyDescent="0.25">
      <c r="B67" t="s">
        <v>42</v>
      </c>
    </row>
    <row r="68" spans="2:2" x14ac:dyDescent="0.25">
      <c r="B68" t="s">
        <v>53</v>
      </c>
    </row>
  </sheetData>
  <mergeCells count="26">
    <mergeCell ref="C30:D30"/>
    <mergeCell ref="A2:I2"/>
    <mergeCell ref="H6:I7"/>
    <mergeCell ref="C14:D14"/>
    <mergeCell ref="C15:D15"/>
    <mergeCell ref="C17:D17"/>
    <mergeCell ref="C18:D18"/>
    <mergeCell ref="C20:D20"/>
    <mergeCell ref="C21:D21"/>
    <mergeCell ref="C26:D26"/>
    <mergeCell ref="C27:D27"/>
    <mergeCell ref="C29:D29"/>
    <mergeCell ref="C56:D56"/>
    <mergeCell ref="C57:D57"/>
    <mergeCell ref="C32:D32"/>
    <mergeCell ref="C33:D33"/>
    <mergeCell ref="C50:D50"/>
    <mergeCell ref="C51:D51"/>
    <mergeCell ref="C53:D53"/>
    <mergeCell ref="C54:D54"/>
    <mergeCell ref="C38:D38"/>
    <mergeCell ref="C39:D39"/>
    <mergeCell ref="C41:D41"/>
    <mergeCell ref="C42:D42"/>
    <mergeCell ref="C44:D44"/>
    <mergeCell ref="C45:D45"/>
  </mergeCells>
  <conditionalFormatting sqref="C6:D7">
    <cfRule type="expression" dxfId="51" priority="3">
      <formula>COUNTA(C6)&gt;0</formula>
    </cfRule>
  </conditionalFormatting>
  <conditionalFormatting sqref="A6">
    <cfRule type="expression" dxfId="50" priority="4">
      <formula>A6&lt;&gt;COUNTA(C6:F10)</formula>
    </cfRule>
  </conditionalFormatting>
  <conditionalFormatting sqref="E6:F7">
    <cfRule type="expression" dxfId="49" priority="2">
      <formula>COUNTA(E6)&gt;0</formula>
    </cfRule>
  </conditionalFormatting>
  <conditionalFormatting sqref="C8:E8">
    <cfRule type="expression" dxfId="48" priority="1">
      <formula>COUNTA(C8)&gt;0</formula>
    </cfRule>
  </conditionalFormatting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9" tint="0.59999389629810485"/>
  </sheetPr>
  <dimension ref="A1:V28"/>
  <sheetViews>
    <sheetView topLeftCell="A3" workbookViewId="0">
      <selection activeCell="B19" sqref="B19"/>
    </sheetView>
  </sheetViews>
  <sheetFormatPr baseColWidth="10" defaultRowHeight="15" x14ac:dyDescent="0.25"/>
  <cols>
    <col min="2" max="2" width="44.5703125" customWidth="1"/>
    <col min="6" max="6" width="15.28515625" bestFit="1" customWidth="1"/>
    <col min="7" max="8" width="6" customWidth="1"/>
    <col min="9" max="9" width="6.5703125" customWidth="1"/>
    <col min="10" max="10" width="44.5703125" customWidth="1"/>
    <col min="16" max="16" width="6.5703125" customWidth="1"/>
    <col min="17" max="17" width="44.5703125" customWidth="1"/>
  </cols>
  <sheetData>
    <row r="1" spans="1:22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  <c r="H1" s="61"/>
    </row>
    <row r="2" spans="1:22" ht="27.75" customHeight="1" x14ac:dyDescent="0.25">
      <c r="A2" s="20">
        <f>'MATCH POULE 9'!H17</f>
        <v>1</v>
      </c>
      <c r="B2" s="30" t="str">
        <f>VLOOKUP(A2,equipes,2,TRUE)</f>
        <v>SUPERMAN</v>
      </c>
      <c r="C2" s="32"/>
      <c r="D2" s="32"/>
      <c r="E2" s="32"/>
      <c r="F2" s="31">
        <f>SUM(C2:E2)</f>
        <v>0</v>
      </c>
      <c r="G2" s="31">
        <f>COUNTIF(C4:E4,A2)</f>
        <v>0</v>
      </c>
      <c r="H2" s="21"/>
    </row>
    <row r="3" spans="1:22" ht="27.75" customHeight="1" x14ac:dyDescent="0.25">
      <c r="A3" s="20">
        <f>'MATCH POULE 9'!H30</f>
        <v>5</v>
      </c>
      <c r="B3" s="30" t="str">
        <f>VLOOKUP(A3,equipes,2,TRUE)</f>
        <v>MICKEL JACKSON</v>
      </c>
      <c r="C3" s="32"/>
      <c r="D3" s="32"/>
      <c r="E3" s="32"/>
      <c r="F3" s="31">
        <f>SUM(C3:E3)</f>
        <v>0</v>
      </c>
      <c r="G3" s="31">
        <f>COUNTIF(C4:E4,A3)</f>
        <v>0</v>
      </c>
      <c r="H3" s="21"/>
      <c r="K3" s="31" t="str">
        <f>+C1</f>
        <v>Partie 1</v>
      </c>
      <c r="L3" s="31" t="str">
        <f>+D1</f>
        <v>Partie 2</v>
      </c>
      <c r="M3" s="31" t="str">
        <f>+E1</f>
        <v>Partie 3</v>
      </c>
      <c r="N3" s="31" t="str">
        <f>+F1</f>
        <v>TOTAL</v>
      </c>
      <c r="O3" s="31" t="str">
        <f>+G1</f>
        <v>V</v>
      </c>
    </row>
    <row r="4" spans="1:22" ht="27.75" customHeight="1" x14ac:dyDescent="0.25">
      <c r="A4" s="20"/>
      <c r="B4" s="20"/>
      <c r="C4" s="21" t="str">
        <f>IF(AND(C2&gt;0,C3&gt;0),IF(C2&gt;C3,$A$2,$A$3),"")</f>
        <v/>
      </c>
      <c r="D4" s="21" t="str">
        <f>IF(AND(D2&gt;0,D3&gt;0),IF(D2&gt;D3,$A$2,$A$3),"")</f>
        <v/>
      </c>
      <c r="E4" s="21" t="str">
        <f>IF(AND(E2&gt;0,E3&gt;0),IF(E2&gt;E3,$A$2,$A$3),"")</f>
        <v/>
      </c>
      <c r="F4" s="21"/>
      <c r="G4" s="21"/>
      <c r="H4" s="21"/>
      <c r="I4" s="20" t="str">
        <f>IF(G3=2,A3,IF(G2=2,A2,"?"))</f>
        <v>?</v>
      </c>
      <c r="J4" s="30" t="str">
        <f>VLOOKUP(I4,equipes,2,TRUE)</f>
        <v>EN COURS</v>
      </c>
      <c r="K4" s="32"/>
      <c r="L4" s="32"/>
      <c r="M4" s="32"/>
      <c r="N4" s="31">
        <f>SUM(K4:M4)</f>
        <v>0</v>
      </c>
      <c r="O4" s="31">
        <f>COUNTIF(K6:M6,I4)</f>
        <v>0</v>
      </c>
    </row>
    <row r="5" spans="1:22" ht="27.75" customHeight="1" x14ac:dyDescent="0.25">
      <c r="A5" s="20"/>
      <c r="B5" s="20"/>
      <c r="C5" s="21"/>
      <c r="D5" s="21"/>
      <c r="E5" s="21"/>
      <c r="F5" s="21"/>
      <c r="G5" s="21"/>
      <c r="H5" s="21"/>
      <c r="I5" s="20" t="str">
        <f>IF(G8=2,A8,IF(G7=2,A7,"?"))</f>
        <v>?</v>
      </c>
      <c r="J5" s="30" t="str">
        <f>VLOOKUP(I5,equipes,2,TRUE)</f>
        <v>EN COURS</v>
      </c>
      <c r="K5" s="32"/>
      <c r="L5" s="32"/>
      <c r="M5" s="32"/>
      <c r="N5" s="31">
        <f>SUM(K5:M5)</f>
        <v>0</v>
      </c>
      <c r="O5" s="31">
        <f>COUNTIF(K6:M6,I5)</f>
        <v>0</v>
      </c>
    </row>
    <row r="6" spans="1:22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H6" s="21"/>
      <c r="K6" s="21" t="str">
        <f>IF(AND(K4&gt;0,K5&gt;0),IF(K4&gt;K5,$I$4,$I$5),"")</f>
        <v/>
      </c>
      <c r="L6" s="21" t="str">
        <f>IF(AND(L4&gt;0,L5&gt;0),IF(L4&gt;L5,$I$4,$I$5),"")</f>
        <v/>
      </c>
      <c r="M6" s="21" t="str">
        <f>IF(AND(M4&gt;0,M5&gt;0),IF(M4&gt;M5,$I$4,$I$5),"")</f>
        <v/>
      </c>
      <c r="N6" s="21"/>
    </row>
    <row r="7" spans="1:22" ht="27.75" customHeight="1" x14ac:dyDescent="0.25">
      <c r="A7" s="20">
        <f>'MATCH POULE 9'!H18</f>
        <v>2</v>
      </c>
      <c r="B7" s="30" t="str">
        <f>VLOOKUP(A7,equipes,2,TRUE)</f>
        <v>BATMAN</v>
      </c>
      <c r="C7" s="32"/>
      <c r="D7" s="32"/>
      <c r="E7" s="32"/>
      <c r="F7" s="31">
        <f>SUM(C7:E7)</f>
        <v>0</v>
      </c>
      <c r="G7" s="31">
        <f>COUNTIF(C9:E9,A7)</f>
        <v>0</v>
      </c>
      <c r="H7" s="21"/>
    </row>
    <row r="8" spans="1:22" ht="27.75" customHeight="1" x14ac:dyDescent="0.25">
      <c r="A8" s="20">
        <f>'MATCH POULE 9'!H29</f>
        <v>4</v>
      </c>
      <c r="B8" s="30" t="str">
        <f>VLOOKUP(A8,equipes,2,TRUE)</f>
        <v>LOUIS XVI</v>
      </c>
      <c r="C8" s="32"/>
      <c r="D8" s="32"/>
      <c r="E8" s="32"/>
      <c r="F8" s="31">
        <f>SUM(C8:E8)</f>
        <v>0</v>
      </c>
      <c r="G8" s="31">
        <f>COUNTIF(C9:E9,A8)</f>
        <v>0</v>
      </c>
      <c r="H8" s="21"/>
      <c r="R8" s="31" t="str">
        <f>K3</f>
        <v>Partie 1</v>
      </c>
      <c r="S8" s="31" t="str">
        <f t="shared" ref="S8:V8" si="0">L3</f>
        <v>Partie 2</v>
      </c>
      <c r="T8" s="31" t="str">
        <f t="shared" si="0"/>
        <v>Partie 3</v>
      </c>
      <c r="U8" s="31" t="str">
        <f t="shared" si="0"/>
        <v>TOTAL</v>
      </c>
      <c r="V8" s="31" t="str">
        <f t="shared" si="0"/>
        <v>V</v>
      </c>
    </row>
    <row r="9" spans="1:22" ht="27.75" customHeight="1" x14ac:dyDescent="0.25">
      <c r="A9" s="20"/>
      <c r="B9" s="20"/>
      <c r="C9" s="21" t="str">
        <f>IF(AND(C7&gt;0,C8&gt;0),IF(C7&gt;C8,$A$7,$A$8),"")</f>
        <v/>
      </c>
      <c r="D9" s="21" t="str">
        <f>IF(AND(D7&gt;0,D8&gt;0),IF(D7&gt;D8,$A$7,$A$8),"")</f>
        <v/>
      </c>
      <c r="E9" s="21" t="str">
        <f>IF(AND(E7&gt;0,E8&gt;0),IF(E7&gt;E8,$A$7,$A$8),"")</f>
        <v/>
      </c>
      <c r="F9" s="21"/>
      <c r="G9" s="21"/>
      <c r="H9" s="21"/>
      <c r="P9" s="20" t="str">
        <f>IF(O5=2,I5,IF(O4=2,I4,"?"))</f>
        <v>?</v>
      </c>
      <c r="Q9" s="30" t="str">
        <f>VLOOKUP(P9,equipes,2,TRUE)</f>
        <v>EN COURS</v>
      </c>
      <c r="R9" s="32"/>
      <c r="S9" s="32"/>
      <c r="T9" s="32"/>
      <c r="U9" s="31">
        <f>SUM(R9:T9)</f>
        <v>0</v>
      </c>
      <c r="V9" s="31">
        <f>COUNTIF(R11:T11,P9)</f>
        <v>0</v>
      </c>
    </row>
    <row r="10" spans="1:22" ht="27.75" customHeight="1" x14ac:dyDescent="0.25">
      <c r="P10" s="20" t="str">
        <f>IF(O15=2,I15,IF(O14=2,I14,"?"))</f>
        <v>?</v>
      </c>
      <c r="Q10" s="30" t="str">
        <f>VLOOKUP(P10,equipes,2,TRUE)</f>
        <v>EN COURS</v>
      </c>
      <c r="R10" s="32"/>
      <c r="S10" s="32"/>
      <c r="T10" s="32"/>
      <c r="U10" s="31">
        <f>SUM(R10:T10)</f>
        <v>0</v>
      </c>
      <c r="V10" s="31">
        <f>COUNTIF(R11:T11,P10)</f>
        <v>0</v>
      </c>
    </row>
    <row r="11" spans="1:22" ht="27.75" customHeight="1" x14ac:dyDescent="0.25">
      <c r="C11" s="31" t="s">
        <v>47</v>
      </c>
      <c r="D11" s="31" t="s">
        <v>48</v>
      </c>
      <c r="E11" s="31" t="s">
        <v>49</v>
      </c>
      <c r="F11" s="31" t="s">
        <v>50</v>
      </c>
      <c r="G11" s="31" t="s">
        <v>51</v>
      </c>
      <c r="H11" s="66"/>
      <c r="R11" s="21" t="str">
        <f>IF(AND(R9&gt;0,R10&gt;0),IF(R9&gt;R10,$P$9,$P$10),"")</f>
        <v/>
      </c>
      <c r="S11" s="21" t="str">
        <f t="shared" ref="S11:T11" si="1">IF(AND(S9&gt;0,S10&gt;0),IF(S9&gt;S10,$P$9,$P$10),"")</f>
        <v/>
      </c>
      <c r="T11" s="21" t="str">
        <f t="shared" si="1"/>
        <v/>
      </c>
    </row>
    <row r="12" spans="1:22" ht="27.75" customHeight="1" x14ac:dyDescent="0.25">
      <c r="A12" s="20">
        <f>'MATCH POULE 9'!H41</f>
        <v>7</v>
      </c>
      <c r="B12" s="30" t="str">
        <f>VLOOKUP(A12,equipes,2,TRUE)</f>
        <v>DARK VADOR</v>
      </c>
      <c r="C12" s="32"/>
      <c r="D12" s="32"/>
      <c r="E12" s="32"/>
      <c r="F12" s="31">
        <f>SUM(C12:E12)</f>
        <v>0</v>
      </c>
      <c r="G12" s="31">
        <f>COUNTIF(C14:E14,A12)</f>
        <v>0</v>
      </c>
      <c r="H12" s="21"/>
    </row>
    <row r="13" spans="1:22" ht="27.75" customHeight="1" x14ac:dyDescent="0.25">
      <c r="A13" s="20">
        <f>'MATCH POULE 9'!H54</f>
        <v>6</v>
      </c>
      <c r="B13" s="30" t="str">
        <f>VLOOKUP(A13,equipes,2,TRUE)</f>
        <v>NAPOLEON</v>
      </c>
      <c r="C13" s="32"/>
      <c r="D13" s="32"/>
      <c r="E13" s="32"/>
      <c r="F13" s="31">
        <f>SUM(C13:E13)</f>
        <v>0</v>
      </c>
      <c r="G13" s="31">
        <f>COUNTIF(C14:E14,A13)</f>
        <v>0</v>
      </c>
      <c r="H13" s="21"/>
      <c r="K13" s="31" t="str">
        <f>+C11</f>
        <v>Partie 1</v>
      </c>
      <c r="L13" s="31" t="str">
        <f>+D11</f>
        <v>Partie 2</v>
      </c>
      <c r="M13" s="31" t="str">
        <f>+E11</f>
        <v>Partie 3</v>
      </c>
      <c r="N13" s="31" t="str">
        <f>+F11</f>
        <v>TOTAL</v>
      </c>
      <c r="O13" s="31" t="str">
        <f>+G11</f>
        <v>V</v>
      </c>
    </row>
    <row r="14" spans="1:22" ht="27.75" customHeight="1" x14ac:dyDescent="0.25">
      <c r="A14" s="20"/>
      <c r="B14" s="20"/>
      <c r="C14" s="21" t="str">
        <f>IF(AND(C12&gt;0,C13&gt;0),IF(C12&gt;C13,$A$12,$A$13),"")</f>
        <v/>
      </c>
      <c r="D14" s="21" t="str">
        <f t="shared" ref="D14:E14" si="2">IF(AND(D12&gt;0,D13&gt;0),IF(D12&gt;D13,$A$12,$A$13),"")</f>
        <v/>
      </c>
      <c r="E14" s="21" t="str">
        <f t="shared" si="2"/>
        <v/>
      </c>
      <c r="F14" s="21"/>
      <c r="G14" s="21"/>
      <c r="H14" s="21"/>
      <c r="I14" s="20" t="str">
        <f>IF(G13=2,A13,IF(G12=2,A12,"?"))</f>
        <v>?</v>
      </c>
      <c r="J14" s="30" t="str">
        <f>VLOOKUP(I14,equipes,2,TRUE)</f>
        <v>EN COURS</v>
      </c>
      <c r="K14" s="32"/>
      <c r="L14" s="32"/>
      <c r="M14" s="32"/>
      <c r="N14" s="31">
        <f>SUM(K14:M14)</f>
        <v>0</v>
      </c>
      <c r="O14" s="31">
        <f>COUNTIF(K16:M16,I14)</f>
        <v>0</v>
      </c>
    </row>
    <row r="15" spans="1:22" ht="27.75" customHeight="1" x14ac:dyDescent="0.25">
      <c r="A15" s="20"/>
      <c r="B15" s="20"/>
      <c r="C15" s="21"/>
      <c r="D15" s="21"/>
      <c r="E15" s="21"/>
      <c r="F15" s="21"/>
      <c r="G15" s="21"/>
      <c r="H15" s="21"/>
      <c r="I15" s="20" t="str">
        <f>IF(G18=2,A18,IF(G17=2,A17,"?"))</f>
        <v>?</v>
      </c>
      <c r="J15" s="30" t="str">
        <f>VLOOKUP(I15,equipes,2,TRUE)</f>
        <v>EN COURS</v>
      </c>
      <c r="K15" s="32"/>
      <c r="L15" s="32"/>
      <c r="M15" s="32"/>
      <c r="N15" s="31">
        <f>SUM(K15:M15)</f>
        <v>0</v>
      </c>
      <c r="O15" s="31">
        <f>COUNTIF(K16:M16,I15)</f>
        <v>0</v>
      </c>
    </row>
    <row r="16" spans="1:22" ht="27.75" customHeight="1" x14ac:dyDescent="0.25">
      <c r="A16" s="20"/>
      <c r="B16" s="20"/>
      <c r="C16" s="31" t="str">
        <f>+C11</f>
        <v>Partie 1</v>
      </c>
      <c r="D16" s="31" t="str">
        <f>+D11</f>
        <v>Partie 2</v>
      </c>
      <c r="E16" s="31" t="str">
        <f>+E11</f>
        <v>Partie 3</v>
      </c>
      <c r="F16" s="31" t="str">
        <f>+F11</f>
        <v>TOTAL</v>
      </c>
      <c r="G16" s="31" t="str">
        <f>+G11</f>
        <v>V</v>
      </c>
      <c r="H16" s="21"/>
      <c r="K16" s="21" t="str">
        <f>IF(AND(K14&gt;0,K15&gt;0),IF(K14&gt;K15,$I$14,$I$15),"")</f>
        <v/>
      </c>
      <c r="L16" s="21" t="str">
        <f t="shared" ref="L16:M16" si="3">IF(AND(L14&gt;0,L15&gt;0),IF(L14&gt;L15,$I$14,$I$15),"")</f>
        <v/>
      </c>
      <c r="M16" s="21" t="str">
        <f t="shared" si="3"/>
        <v/>
      </c>
      <c r="N16" s="21"/>
    </row>
    <row r="17" spans="1:15" ht="27.75" customHeight="1" x14ac:dyDescent="0.25">
      <c r="A17" s="20">
        <f>'MATCH POULE 9'!H42</f>
        <v>8</v>
      </c>
      <c r="B17" s="30" t="str">
        <f>VLOOKUP(A17,equipes,2,TRUE)</f>
        <v>E.T.</v>
      </c>
      <c r="C17" s="32"/>
      <c r="D17" s="32"/>
      <c r="E17" s="32"/>
      <c r="F17" s="31">
        <f>SUM(C17:E17)</f>
        <v>0</v>
      </c>
      <c r="G17" s="31">
        <f>COUNTIF(C19:E19,A17)</f>
        <v>0</v>
      </c>
      <c r="H17" s="21"/>
    </row>
    <row r="18" spans="1:15" ht="27.75" customHeight="1" x14ac:dyDescent="0.25">
      <c r="A18" s="20">
        <f>'MATCH POULE 9'!H53</f>
        <v>3</v>
      </c>
      <c r="B18" s="30" t="str">
        <f>VLOOKUP(A18,equipes,2,TRUE)</f>
        <v>GODZILLA</v>
      </c>
      <c r="C18" s="32"/>
      <c r="D18" s="32"/>
      <c r="E18" s="32"/>
      <c r="F18" s="31">
        <f>SUM(C18:E18)</f>
        <v>0</v>
      </c>
      <c r="G18" s="31">
        <f>COUNTIF(C19:E19,A18)</f>
        <v>0</v>
      </c>
      <c r="H18" s="21"/>
    </row>
    <row r="19" spans="1:15" ht="27.75" customHeight="1" x14ac:dyDescent="0.25">
      <c r="A19" s="20"/>
      <c r="B19" s="20"/>
      <c r="C19" s="21" t="str">
        <f>IF(AND(C17&gt;0,C18&gt;0),IF(C17&gt;C18,$A$17,$A$18),"")</f>
        <v/>
      </c>
      <c r="D19" s="21" t="str">
        <f t="shared" ref="D19:E19" si="4">IF(AND(D17&gt;0,D18&gt;0),IF(D17&gt;D18,$A$17,$A$18),"")</f>
        <v/>
      </c>
      <c r="E19" s="21" t="str">
        <f t="shared" si="4"/>
        <v/>
      </c>
      <c r="F19" s="21"/>
      <c r="G19" s="21"/>
      <c r="H19" s="21"/>
    </row>
    <row r="20" spans="1:15" ht="27.75" customHeight="1" x14ac:dyDescent="0.25"/>
    <row r="21" spans="1:15" ht="27.75" customHeight="1" x14ac:dyDescent="0.25">
      <c r="D21" s="71" t="s">
        <v>52</v>
      </c>
      <c r="E21" s="71"/>
      <c r="F21" s="71"/>
      <c r="G21" s="71"/>
      <c r="H21" s="71"/>
      <c r="I21" s="71"/>
      <c r="J21" s="74" t="str">
        <f>IF(OR(O4=2,O5=2),IF(O4=2,CONCATENATE("EQUIPE ",I4," : ",J4),CONCATENATE("EQUIPE ",I5," : ",J5)),"")</f>
        <v/>
      </c>
      <c r="K21" s="74"/>
      <c r="L21" s="74"/>
      <c r="M21" s="74"/>
      <c r="N21" s="74"/>
      <c r="O21" s="74"/>
    </row>
    <row r="22" spans="1:15" ht="27.75" customHeight="1" x14ac:dyDescent="0.25">
      <c r="D22" s="71"/>
      <c r="E22" s="71"/>
      <c r="F22" s="71"/>
      <c r="G22" s="71"/>
      <c r="H22" s="71"/>
      <c r="I22" s="71"/>
      <c r="J22" s="74"/>
      <c r="K22" s="74"/>
      <c r="L22" s="74"/>
      <c r="M22" s="74"/>
      <c r="N22" s="74"/>
      <c r="O22" s="74"/>
    </row>
    <row r="23" spans="1:15" ht="27.75" customHeight="1" x14ac:dyDescent="0.25"/>
    <row r="24" spans="1:15" ht="27.75" customHeight="1" x14ac:dyDescent="0.25"/>
    <row r="25" spans="1:15" ht="27.75" customHeight="1" x14ac:dyDescent="0.25"/>
    <row r="26" spans="1:15" ht="27.75" customHeight="1" x14ac:dyDescent="0.25"/>
    <row r="27" spans="1:15" ht="27.75" customHeight="1" x14ac:dyDescent="0.25"/>
    <row r="28" spans="1:15" ht="27.75" customHeight="1" x14ac:dyDescent="0.25"/>
  </sheetData>
  <sheetProtection selectLockedCells="1"/>
  <mergeCells count="2">
    <mergeCell ref="D21:I22"/>
    <mergeCell ref="J21:O22"/>
  </mergeCells>
  <conditionalFormatting sqref="B3">
    <cfRule type="expression" dxfId="23" priority="9">
      <formula>G3=2</formula>
    </cfRule>
  </conditionalFormatting>
  <conditionalFormatting sqref="B2">
    <cfRule type="expression" dxfId="22" priority="8">
      <formula>G2=2</formula>
    </cfRule>
  </conditionalFormatting>
  <conditionalFormatting sqref="B7:B8">
    <cfRule type="expression" dxfId="21" priority="7">
      <formula>G7=2</formula>
    </cfRule>
  </conditionalFormatting>
  <conditionalFormatting sqref="J4:J5">
    <cfRule type="expression" dxfId="20" priority="6">
      <formula>O4=2</formula>
    </cfRule>
  </conditionalFormatting>
  <conditionalFormatting sqref="B13">
    <cfRule type="expression" dxfId="19" priority="5">
      <formula>G13=2</formula>
    </cfRule>
  </conditionalFormatting>
  <conditionalFormatting sqref="B12">
    <cfRule type="expression" dxfId="18" priority="4">
      <formula>G12=2</formula>
    </cfRule>
  </conditionalFormatting>
  <conditionalFormatting sqref="B17:B18">
    <cfRule type="expression" dxfId="17" priority="3">
      <formula>G17=2</formula>
    </cfRule>
  </conditionalFormatting>
  <conditionalFormatting sqref="J14:J15">
    <cfRule type="expression" dxfId="16" priority="2">
      <formula>O14=2</formula>
    </cfRule>
  </conditionalFormatting>
  <conditionalFormatting sqref="Q9:Q10">
    <cfRule type="expression" dxfId="15" priority="1">
      <formula>V9=2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 tint="0.59999389629810485"/>
  </sheetPr>
  <dimension ref="A2:Q65"/>
  <sheetViews>
    <sheetView tabSelected="1" topLeftCell="C4" workbookViewId="0">
      <selection activeCell="I42" sqref="I42"/>
    </sheetView>
  </sheetViews>
  <sheetFormatPr baseColWidth="10" defaultRowHeight="15" x14ac:dyDescent="0.25"/>
  <cols>
    <col min="2" max="2" width="14" customWidth="1"/>
    <col min="3" max="12" width="19.5703125" customWidth="1"/>
    <col min="13" max="13" width="9.140625" bestFit="1" customWidth="1"/>
    <col min="14" max="17" width="10.42578125" customWidth="1"/>
    <col min="18" max="18" width="19.140625" customWidth="1"/>
    <col min="19" max="19" width="19.140625" bestFit="1" customWidth="1"/>
    <col min="20" max="21" width="19.140625" customWidth="1"/>
    <col min="22" max="22" width="16.28515625" customWidth="1"/>
    <col min="23" max="23" width="11.28515625" customWidth="1"/>
    <col min="24" max="24" width="22.5703125" bestFit="1" customWidth="1"/>
    <col min="25" max="25" width="24.140625" bestFit="1" customWidth="1"/>
  </cols>
  <sheetData>
    <row r="2" spans="1:17" x14ac:dyDescent="0.25">
      <c r="A2" s="70" t="s">
        <v>40</v>
      </c>
      <c r="B2" s="70"/>
      <c r="C2" s="70"/>
      <c r="D2" s="70"/>
      <c r="E2" s="70"/>
      <c r="F2" s="70"/>
      <c r="G2" s="70"/>
      <c r="H2" s="70"/>
      <c r="I2" s="70"/>
    </row>
    <row r="4" spans="1:17" x14ac:dyDescent="0.25">
      <c r="A4" s="8"/>
      <c r="B4" s="8"/>
      <c r="C4" s="16" t="s">
        <v>3</v>
      </c>
      <c r="D4" s="16" t="s">
        <v>4</v>
      </c>
      <c r="E4" s="16" t="s">
        <v>5</v>
      </c>
      <c r="F4" s="16" t="s">
        <v>6</v>
      </c>
      <c r="G4" s="16" t="s">
        <v>17</v>
      </c>
      <c r="H4" s="16" t="s">
        <v>19</v>
      </c>
      <c r="I4" s="16" t="s">
        <v>20</v>
      </c>
    </row>
    <row r="5" spans="1:17" x14ac:dyDescent="0.25">
      <c r="C5" s="66"/>
      <c r="D5" s="66"/>
      <c r="E5" s="66"/>
      <c r="F5" s="66"/>
      <c r="G5" s="66"/>
      <c r="H5" s="66"/>
      <c r="I5" s="66"/>
      <c r="J5" s="4" t="str">
        <f>CONCATENATE(C6,"-",C7)</f>
        <v>1-2</v>
      </c>
      <c r="K5" s="4" t="str">
        <f>CONCATENATE(D6,"-",D7)</f>
        <v>5-6</v>
      </c>
      <c r="L5" s="4" t="str">
        <f>CONCATENATE(E6,"-",E7)</f>
        <v>8-9</v>
      </c>
    </row>
    <row r="6" spans="1:17" x14ac:dyDescent="0.25">
      <c r="A6" s="3">
        <v>10</v>
      </c>
      <c r="B6" s="3" t="s">
        <v>2</v>
      </c>
      <c r="C6" s="13">
        <v>1</v>
      </c>
      <c r="D6" s="13">
        <v>5</v>
      </c>
      <c r="E6" s="13">
        <v>8</v>
      </c>
      <c r="F6" s="13"/>
      <c r="G6" s="66"/>
      <c r="H6" s="68"/>
      <c r="I6" s="68"/>
      <c r="J6" s="5" t="str">
        <f>CONCATENATE(C6,"-",C8)</f>
        <v>1-3</v>
      </c>
      <c r="K6" s="5" t="str">
        <f>CONCATENATE(D6,"-",D8)</f>
        <v>5-7</v>
      </c>
      <c r="L6" s="5" t="str">
        <f>CONCATENATE(E6,"-",E8)</f>
        <v>8-10</v>
      </c>
    </row>
    <row r="7" spans="1:17" x14ac:dyDescent="0.25">
      <c r="A7" s="3">
        <f>+A6*2</f>
        <v>20</v>
      </c>
      <c r="B7" s="3" t="s">
        <v>18</v>
      </c>
      <c r="C7" s="13">
        <v>2</v>
      </c>
      <c r="D7" s="13">
        <v>6</v>
      </c>
      <c r="E7" s="13">
        <v>9</v>
      </c>
      <c r="F7" s="13"/>
      <c r="G7" s="66"/>
      <c r="H7" s="68"/>
      <c r="I7" s="68"/>
      <c r="J7" s="6" t="str">
        <f>CONCATENATE(C7,"-",C8)</f>
        <v>2-3</v>
      </c>
      <c r="K7" s="6" t="str">
        <f>CONCATENATE(D7,"-",D8)</f>
        <v>6-7</v>
      </c>
      <c r="L7" s="6" t="str">
        <f>CONCATENATE(E7,"-",E8)</f>
        <v>9-10</v>
      </c>
    </row>
    <row r="8" spans="1:17" x14ac:dyDescent="0.25">
      <c r="C8" s="13">
        <v>3</v>
      </c>
      <c r="D8" s="13">
        <v>7</v>
      </c>
      <c r="E8" s="13">
        <v>10</v>
      </c>
      <c r="F8" s="66"/>
      <c r="G8" s="66"/>
      <c r="I8" s="66"/>
    </row>
    <row r="9" spans="1:17" x14ac:dyDescent="0.25">
      <c r="C9" s="13">
        <v>4</v>
      </c>
      <c r="D9" s="66"/>
      <c r="E9" s="66"/>
      <c r="F9" s="66"/>
      <c r="G9" s="66"/>
      <c r="I9" s="66"/>
    </row>
    <row r="10" spans="1:17" x14ac:dyDescent="0.25">
      <c r="C10" s="66"/>
      <c r="D10" s="66"/>
      <c r="E10" s="66"/>
      <c r="F10" s="66"/>
      <c r="G10" s="66"/>
      <c r="I10" s="66"/>
    </row>
    <row r="11" spans="1:17" x14ac:dyDescent="0.25">
      <c r="A11" s="9"/>
      <c r="B11" s="9"/>
      <c r="C11" s="14"/>
      <c r="D11" s="14"/>
      <c r="E11" s="14"/>
      <c r="F11" s="14"/>
      <c r="G11" s="14"/>
      <c r="H11" s="14"/>
      <c r="I11" s="14"/>
    </row>
    <row r="13" spans="1:17" x14ac:dyDescent="0.25">
      <c r="E13" t="s">
        <v>41</v>
      </c>
    </row>
    <row r="14" spans="1:17" x14ac:dyDescent="0.25">
      <c r="B14">
        <f>+C6</f>
        <v>1</v>
      </c>
      <c r="C14" s="75" t="str">
        <f>VLOOKUP(B14,equipes,2,TRUE)</f>
        <v>SUPERMAN</v>
      </c>
      <c r="D14" s="76"/>
      <c r="E14" s="33">
        <v>900</v>
      </c>
      <c r="F14" s="1">
        <f>+IF(E14&gt;=1000,1,0)</f>
        <v>0</v>
      </c>
    </row>
    <row r="15" spans="1:17" x14ac:dyDescent="0.25">
      <c r="B15">
        <f>+C7</f>
        <v>2</v>
      </c>
      <c r="C15" s="75" t="str">
        <f>VLOOKUP(B15,equipes,2,TRUE)</f>
        <v>BATMAN</v>
      </c>
      <c r="D15" s="76"/>
      <c r="E15" s="33">
        <v>2000</v>
      </c>
      <c r="F15" s="1">
        <f>+IF(E15&gt;=1000,1,0)</f>
        <v>1</v>
      </c>
    </row>
    <row r="16" spans="1:17" x14ac:dyDescent="0.25">
      <c r="H16" s="67" t="s">
        <v>0</v>
      </c>
      <c r="I16" s="67" t="s">
        <v>45</v>
      </c>
      <c r="J16" s="67" t="s">
        <v>41</v>
      </c>
      <c r="K16" s="67" t="s">
        <v>46</v>
      </c>
      <c r="N16" s="28" t="s">
        <v>0</v>
      </c>
      <c r="O16" t="s">
        <v>45</v>
      </c>
      <c r="P16" s="66" t="s">
        <v>41</v>
      </c>
      <c r="Q16" s="66" t="s">
        <v>46</v>
      </c>
    </row>
    <row r="17" spans="1:17" x14ac:dyDescent="0.25">
      <c r="A17" t="s">
        <v>3</v>
      </c>
      <c r="B17">
        <f>+C6</f>
        <v>1</v>
      </c>
      <c r="C17" s="75" t="str">
        <f>VLOOKUP(B17,equipes,2,TRUE)</f>
        <v>SUPERMAN</v>
      </c>
      <c r="D17" s="76"/>
      <c r="E17" s="33">
        <v>100</v>
      </c>
      <c r="F17" s="1">
        <f>+IF(E17&gt;=1000,1,0)</f>
        <v>0</v>
      </c>
      <c r="H17" s="67">
        <v>4</v>
      </c>
      <c r="I17" s="67" t="s">
        <v>28</v>
      </c>
      <c r="J17" s="67">
        <v>12000</v>
      </c>
      <c r="K17" s="67">
        <v>3</v>
      </c>
      <c r="N17">
        <f>+$C$6</f>
        <v>1</v>
      </c>
      <c r="O17" s="25" t="str">
        <f>VLOOKUP($N$17,equipes,2,TRUE)</f>
        <v>SUPERMAN</v>
      </c>
      <c r="P17" s="66">
        <f ca="1">SUMIF($C$14:$D$30,$O$17,$E$14:$E$30)</f>
        <v>1100</v>
      </c>
      <c r="Q17" s="66">
        <f ca="1">SUMIF($C$14:$D$30,$O$17,$F$14:$F$30)</f>
        <v>0</v>
      </c>
    </row>
    <row r="18" spans="1:17" x14ac:dyDescent="0.25">
      <c r="B18">
        <f>+C8</f>
        <v>3</v>
      </c>
      <c r="C18" s="75" t="str">
        <f>VLOOKUP(B18,equipes,2,TRUE)</f>
        <v>GODZILLA</v>
      </c>
      <c r="D18" s="76"/>
      <c r="E18" s="33">
        <v>3000</v>
      </c>
      <c r="F18" s="1">
        <f>+IF(E18&gt;=1000,1,0)</f>
        <v>1</v>
      </c>
      <c r="H18" s="67">
        <v>3</v>
      </c>
      <c r="I18" s="67" t="s">
        <v>27</v>
      </c>
      <c r="J18" s="67">
        <v>6100</v>
      </c>
      <c r="K18" s="67">
        <v>2</v>
      </c>
      <c r="N18">
        <f>+$C$7</f>
        <v>2</v>
      </c>
      <c r="O18" s="25" t="str">
        <f>VLOOKUP($N$18,equipes,2,TRUE)</f>
        <v>BATMAN</v>
      </c>
      <c r="P18" s="66">
        <f ca="1">SUMIF($C$14:$D$30,$O$18,$E$14:$E$30)</f>
        <v>2200</v>
      </c>
      <c r="Q18" s="66">
        <f ca="1">SUMIF($C$14:$D$30,$O$18,$F$14:$F$30)</f>
        <v>1</v>
      </c>
    </row>
    <row r="19" spans="1:17" x14ac:dyDescent="0.25">
      <c r="H19" s="67">
        <v>2</v>
      </c>
      <c r="I19" s="67" t="s">
        <v>25</v>
      </c>
      <c r="J19" s="67">
        <v>2200</v>
      </c>
      <c r="K19" s="67">
        <v>1</v>
      </c>
      <c r="N19">
        <f>+$C$8</f>
        <v>3</v>
      </c>
      <c r="O19" s="25" t="str">
        <f>VLOOKUP(N19,equipes,2,TRUE)</f>
        <v>GODZILLA</v>
      </c>
      <c r="P19" s="66">
        <f ca="1">SUMIF($C$14:$D$30,O19,$E$14:$E$30)</f>
        <v>6100</v>
      </c>
      <c r="Q19" s="66">
        <f ca="1">SUMIF($C$14:$D$30,O19,$F$14:$F$30)</f>
        <v>2</v>
      </c>
    </row>
    <row r="20" spans="1:17" x14ac:dyDescent="0.25">
      <c r="B20">
        <f>+C6</f>
        <v>1</v>
      </c>
      <c r="C20" s="75" t="str">
        <f>VLOOKUP(B20,equipes,2,TRUE)</f>
        <v>SUPERMAN</v>
      </c>
      <c r="D20" s="76"/>
      <c r="E20" s="33">
        <v>100</v>
      </c>
      <c r="F20" s="1">
        <f t="shared" ref="F20:F30" si="0">+IF(E20&gt;=1000,1,0)</f>
        <v>0</v>
      </c>
      <c r="H20" s="67">
        <v>1</v>
      </c>
      <c r="I20" s="67" t="s">
        <v>26</v>
      </c>
      <c r="J20" s="67">
        <v>1100</v>
      </c>
      <c r="K20" s="67">
        <v>0</v>
      </c>
      <c r="N20">
        <f>C9</f>
        <v>4</v>
      </c>
      <c r="O20" s="25" t="str">
        <f>VLOOKUP(N20,equipes,2,TRUE)</f>
        <v>LOUIS XVI</v>
      </c>
      <c r="P20" s="66">
        <f ca="1">SUMIF($C$14:$D$30,O20,$E$14:$E$30)</f>
        <v>12000</v>
      </c>
      <c r="Q20" s="66">
        <f ca="1">SUMIF($C$14:$D$30,O20,$F$14:$F$30)</f>
        <v>3</v>
      </c>
    </row>
    <row r="21" spans="1:17" x14ac:dyDescent="0.25">
      <c r="B21">
        <f>+C9</f>
        <v>4</v>
      </c>
      <c r="C21" s="75" t="str">
        <f>VLOOKUP(B21,equipes,2,TRUE)</f>
        <v>LOUIS XVI</v>
      </c>
      <c r="D21" s="76"/>
      <c r="E21" s="33">
        <v>4000</v>
      </c>
      <c r="F21" s="1">
        <f t="shared" si="0"/>
        <v>1</v>
      </c>
      <c r="H21" s="67"/>
      <c r="I21" s="67"/>
      <c r="J21" s="67"/>
      <c r="K21" s="67"/>
    </row>
    <row r="22" spans="1:17" x14ac:dyDescent="0.25">
      <c r="H22" s="66"/>
      <c r="I22" s="66"/>
      <c r="J22" s="66"/>
      <c r="K22" s="66"/>
    </row>
    <row r="23" spans="1:17" x14ac:dyDescent="0.25">
      <c r="B23">
        <f>C7</f>
        <v>2</v>
      </c>
      <c r="C23" s="75" t="str">
        <f>VLOOKUP(B23,equipes,2,TRUE)</f>
        <v>BATMAN</v>
      </c>
      <c r="D23" s="76"/>
      <c r="E23" s="33">
        <v>100</v>
      </c>
      <c r="F23" s="1">
        <f t="shared" si="0"/>
        <v>0</v>
      </c>
      <c r="H23" s="66"/>
      <c r="I23" s="66"/>
      <c r="J23" s="66"/>
      <c r="K23" s="66"/>
    </row>
    <row r="24" spans="1:17" x14ac:dyDescent="0.25">
      <c r="B24">
        <f>C8</f>
        <v>3</v>
      </c>
      <c r="C24" s="75" t="str">
        <f>VLOOKUP(B24,equipes,2,TRUE)</f>
        <v>GODZILLA</v>
      </c>
      <c r="D24" s="76"/>
      <c r="E24" s="33">
        <v>3000</v>
      </c>
      <c r="F24" s="1">
        <f t="shared" si="0"/>
        <v>1</v>
      </c>
      <c r="H24" s="66"/>
      <c r="I24" s="66"/>
      <c r="J24" s="66"/>
      <c r="K24" s="66"/>
    </row>
    <row r="26" spans="1:17" x14ac:dyDescent="0.25">
      <c r="B26">
        <f>C7</f>
        <v>2</v>
      </c>
      <c r="C26" s="75" t="str">
        <f>VLOOKUP(B26,equipes,2,TRUE)</f>
        <v>BATMAN</v>
      </c>
      <c r="D26" s="76"/>
      <c r="E26" s="33">
        <v>100</v>
      </c>
      <c r="F26" s="1">
        <f t="shared" si="0"/>
        <v>0</v>
      </c>
    </row>
    <row r="27" spans="1:17" x14ac:dyDescent="0.25">
      <c r="B27">
        <f>C9</f>
        <v>4</v>
      </c>
      <c r="C27" s="75" t="str">
        <f>VLOOKUP(B27,equipes,2,TRUE)</f>
        <v>LOUIS XVI</v>
      </c>
      <c r="D27" s="76"/>
      <c r="E27" s="33">
        <v>4000</v>
      </c>
      <c r="F27" s="1">
        <f t="shared" si="0"/>
        <v>1</v>
      </c>
    </row>
    <row r="28" spans="1:17" x14ac:dyDescent="0.25">
      <c r="H28" s="66"/>
      <c r="I28" s="66"/>
      <c r="J28" s="66"/>
      <c r="K28" s="66"/>
    </row>
    <row r="29" spans="1:17" x14ac:dyDescent="0.25">
      <c r="B29">
        <f>C8</f>
        <v>3</v>
      </c>
      <c r="C29" s="75" t="str">
        <f>VLOOKUP(B29,equipes,2,TRUE)</f>
        <v>GODZILLA</v>
      </c>
      <c r="D29" s="76"/>
      <c r="E29" s="33">
        <v>100</v>
      </c>
      <c r="F29" s="1">
        <f t="shared" si="0"/>
        <v>0</v>
      </c>
      <c r="H29" s="66"/>
      <c r="I29" s="66"/>
      <c r="J29" s="66"/>
      <c r="K29" s="66"/>
    </row>
    <row r="30" spans="1:17" x14ac:dyDescent="0.25">
      <c r="B30">
        <f>C9</f>
        <v>4</v>
      </c>
      <c r="C30" s="75" t="str">
        <f>VLOOKUP(B30,equipes,2,TRUE)</f>
        <v>LOUIS XVI</v>
      </c>
      <c r="D30" s="76"/>
      <c r="E30" s="33">
        <v>4000</v>
      </c>
      <c r="F30" s="1">
        <f t="shared" si="0"/>
        <v>1</v>
      </c>
      <c r="H30" s="66"/>
      <c r="I30" s="66"/>
      <c r="J30" s="66"/>
      <c r="K30" s="66"/>
    </row>
    <row r="31" spans="1:17" x14ac:dyDescent="0.25">
      <c r="H31" s="66"/>
      <c r="I31" s="66"/>
      <c r="J31" s="66"/>
      <c r="K31" s="66"/>
    </row>
    <row r="32" spans="1:17" x14ac:dyDescent="0.25">
      <c r="C32" s="7"/>
      <c r="D32" s="7"/>
      <c r="E32" s="7"/>
      <c r="F32" s="7"/>
      <c r="H32" s="66"/>
      <c r="I32" s="66"/>
      <c r="J32" s="66"/>
      <c r="K32" s="66"/>
    </row>
    <row r="33" spans="1:17" x14ac:dyDescent="0.25">
      <c r="C33" s="15"/>
      <c r="D33" s="15"/>
      <c r="E33" s="10"/>
      <c r="F33" s="10"/>
    </row>
    <row r="35" spans="1:17" x14ac:dyDescent="0.25">
      <c r="B35">
        <f>D6</f>
        <v>5</v>
      </c>
      <c r="C35" s="69" t="str">
        <f>VLOOKUP(B35,EQUIPES!$A:$C,2,TRUE)</f>
        <v>MICKEL JACKSON</v>
      </c>
      <c r="D35" s="69"/>
      <c r="E35" s="33">
        <v>100</v>
      </c>
      <c r="F35" s="1">
        <f t="shared" ref="F35:F42" si="1">+IF(E35&gt;=1000,1,0)</f>
        <v>0</v>
      </c>
    </row>
    <row r="36" spans="1:17" x14ac:dyDescent="0.25">
      <c r="B36">
        <f>D7</f>
        <v>6</v>
      </c>
      <c r="C36" s="69" t="str">
        <f>VLOOKUP(B36,EQUIPES!$A:$C,2,TRUE)</f>
        <v>NAPOLEON</v>
      </c>
      <c r="D36" s="69"/>
      <c r="E36" s="33">
        <v>3000</v>
      </c>
      <c r="F36" s="1">
        <f t="shared" si="1"/>
        <v>1</v>
      </c>
    </row>
    <row r="37" spans="1:17" x14ac:dyDescent="0.25">
      <c r="H37" s="66"/>
      <c r="I37" s="66"/>
      <c r="J37" s="66"/>
      <c r="K37" s="66"/>
      <c r="N37" s="28"/>
      <c r="P37" s="66"/>
      <c r="Q37" s="66"/>
    </row>
    <row r="38" spans="1:17" x14ac:dyDescent="0.25">
      <c r="A38" t="s">
        <v>4</v>
      </c>
      <c r="B38">
        <f>D6</f>
        <v>5</v>
      </c>
      <c r="C38" s="69" t="str">
        <f>VLOOKUP(B38,EQUIPES!$A:$C,2,TRUE)</f>
        <v>MICKEL JACKSON</v>
      </c>
      <c r="D38" s="69"/>
      <c r="E38" s="33">
        <v>100</v>
      </c>
      <c r="F38" s="1">
        <f t="shared" si="1"/>
        <v>0</v>
      </c>
      <c r="H38" s="66"/>
      <c r="I38" s="66"/>
      <c r="J38" s="66"/>
      <c r="K38" s="66"/>
      <c r="O38" s="25"/>
      <c r="P38" s="66"/>
      <c r="Q38" s="66"/>
    </row>
    <row r="39" spans="1:17" x14ac:dyDescent="0.25">
      <c r="B39">
        <f>D8</f>
        <v>7</v>
      </c>
      <c r="C39" s="69" t="str">
        <f>VLOOKUP(B39,EQUIPES!$A:$C,2,TRUE)</f>
        <v>DARK VADOR</v>
      </c>
      <c r="D39" s="69"/>
      <c r="E39" s="33">
        <v>4000</v>
      </c>
      <c r="F39" s="1">
        <f t="shared" si="1"/>
        <v>1</v>
      </c>
      <c r="H39" s="66"/>
      <c r="I39" s="66"/>
      <c r="J39" s="66"/>
      <c r="K39" s="66"/>
      <c r="O39" s="25"/>
      <c r="P39" s="66"/>
      <c r="Q39" s="66"/>
    </row>
    <row r="40" spans="1:17" x14ac:dyDescent="0.25">
      <c r="H40" s="66"/>
      <c r="I40" s="66"/>
      <c r="J40" s="66"/>
      <c r="K40" s="66"/>
      <c r="O40" s="25"/>
      <c r="P40" s="66"/>
      <c r="Q40" s="66"/>
    </row>
    <row r="41" spans="1:17" x14ac:dyDescent="0.25">
      <c r="B41">
        <f>D7</f>
        <v>6</v>
      </c>
      <c r="C41" s="69" t="str">
        <f>VLOOKUP(B41,EQUIPES!$A:$C,2,TRUE)</f>
        <v>NAPOLEON</v>
      </c>
      <c r="D41" s="69"/>
      <c r="E41" s="33">
        <v>100</v>
      </c>
      <c r="F41" s="1">
        <f t="shared" si="1"/>
        <v>0</v>
      </c>
      <c r="H41" s="66"/>
      <c r="I41" s="66"/>
      <c r="J41" s="66"/>
      <c r="K41" s="66"/>
      <c r="O41" s="25"/>
      <c r="P41" s="66"/>
      <c r="Q41" s="66"/>
    </row>
    <row r="42" spans="1:17" x14ac:dyDescent="0.25">
      <c r="B42">
        <f>D8</f>
        <v>7</v>
      </c>
      <c r="C42" s="69" t="str">
        <f>VLOOKUP(B42,EQUIPES!$A:$C,2,TRUE)</f>
        <v>DARK VADOR</v>
      </c>
      <c r="D42" s="69"/>
      <c r="E42" s="33">
        <v>4000</v>
      </c>
      <c r="F42" s="1">
        <f t="shared" si="1"/>
        <v>1</v>
      </c>
      <c r="H42" s="66"/>
      <c r="I42" s="66"/>
      <c r="J42" s="66"/>
      <c r="K42" s="66"/>
    </row>
    <row r="43" spans="1:17" x14ac:dyDescent="0.25">
      <c r="H43" s="66"/>
      <c r="I43" s="66"/>
      <c r="J43" s="66"/>
      <c r="K43" s="66"/>
    </row>
    <row r="44" spans="1:17" x14ac:dyDescent="0.25">
      <c r="C44" s="7"/>
      <c r="D44" s="7"/>
      <c r="E44" s="7"/>
      <c r="F44" s="7"/>
      <c r="H44" s="66"/>
      <c r="I44" s="66"/>
      <c r="J44" s="66"/>
      <c r="K44" s="66"/>
    </row>
    <row r="45" spans="1:17" x14ac:dyDescent="0.25">
      <c r="A45" s="3"/>
      <c r="B45" s="3"/>
      <c r="G45" s="3"/>
      <c r="H45" s="13"/>
      <c r="I45" s="13"/>
      <c r="J45" s="13"/>
      <c r="K45" s="66"/>
      <c r="N45" s="3"/>
      <c r="O45" s="3"/>
      <c r="P45" s="3"/>
    </row>
    <row r="46" spans="1:17" x14ac:dyDescent="0.25">
      <c r="N46" s="26"/>
      <c r="O46" s="27"/>
      <c r="P46" s="27"/>
    </row>
    <row r="47" spans="1:17" x14ac:dyDescent="0.25">
      <c r="B47">
        <f>+E6</f>
        <v>8</v>
      </c>
      <c r="C47" s="69" t="str">
        <f>VLOOKUP(B47,EQUIPES!$A:$C,2,TRUE)</f>
        <v>E.T.</v>
      </c>
      <c r="D47" s="69"/>
      <c r="E47" s="33">
        <v>1000</v>
      </c>
      <c r="F47" s="1">
        <f>+IF(E47&gt;=1000,1,0)</f>
        <v>1</v>
      </c>
      <c r="H47" s="24"/>
      <c r="N47" s="26"/>
      <c r="O47" s="27"/>
      <c r="P47" s="27"/>
    </row>
    <row r="48" spans="1:17" x14ac:dyDescent="0.25">
      <c r="B48">
        <f>+E7</f>
        <v>9</v>
      </c>
      <c r="C48" s="69" t="str">
        <f>VLOOKUP(B48,EQUIPES!$A:$C,2,TRUE)</f>
        <v>DRACULA</v>
      </c>
      <c r="D48" s="69"/>
      <c r="E48" s="33">
        <v>50</v>
      </c>
      <c r="F48" s="1">
        <f>+IF(E48&gt;=1000,1,0)</f>
        <v>0</v>
      </c>
      <c r="N48" s="26"/>
      <c r="O48" s="27"/>
      <c r="P48" s="27"/>
    </row>
    <row r="49" spans="1:17" x14ac:dyDescent="0.25">
      <c r="H49" s="66"/>
      <c r="I49" s="66"/>
      <c r="J49" s="66"/>
      <c r="K49" s="66"/>
      <c r="N49" s="28"/>
      <c r="P49" s="66"/>
      <c r="Q49" s="66"/>
    </row>
    <row r="50" spans="1:17" x14ac:dyDescent="0.25">
      <c r="A50" t="s">
        <v>5</v>
      </c>
      <c r="B50">
        <f>+E6</f>
        <v>8</v>
      </c>
      <c r="C50" s="73" t="str">
        <f>VLOOKUP(B50,EQUIPES!$A:$C,2,TRUE)</f>
        <v>E.T.</v>
      </c>
      <c r="D50" s="73"/>
      <c r="E50" s="33">
        <v>2000</v>
      </c>
      <c r="F50" s="56">
        <f>+IF(E50&gt;=1000,1,0)</f>
        <v>1</v>
      </c>
      <c r="H50" s="66"/>
      <c r="I50" s="66"/>
      <c r="J50" s="66"/>
      <c r="K50" s="66"/>
      <c r="O50" s="25"/>
      <c r="P50" s="66"/>
      <c r="Q50" s="66"/>
    </row>
    <row r="51" spans="1:17" x14ac:dyDescent="0.25">
      <c r="B51">
        <f>+E8</f>
        <v>10</v>
      </c>
      <c r="C51" s="69" t="str">
        <f>VLOOKUP(B51,EQUIPES!$A:$C,2,TRUE)</f>
        <v>DARDEVIL</v>
      </c>
      <c r="D51" s="69"/>
      <c r="E51" s="33">
        <v>500</v>
      </c>
      <c r="F51" s="1">
        <f>+IF(E51&gt;=1000,1,0)</f>
        <v>0</v>
      </c>
      <c r="H51" s="66"/>
      <c r="I51" s="66"/>
      <c r="J51" s="66"/>
      <c r="K51" s="66"/>
      <c r="O51" s="25"/>
      <c r="P51" s="66"/>
      <c r="Q51" s="66"/>
    </row>
    <row r="52" spans="1:17" x14ac:dyDescent="0.25">
      <c r="H52" s="66"/>
      <c r="I52" s="66"/>
      <c r="J52" s="66"/>
      <c r="K52" s="66"/>
      <c r="O52" s="25"/>
      <c r="P52" s="66"/>
      <c r="Q52" s="66"/>
    </row>
    <row r="53" spans="1:17" ht="15.75" x14ac:dyDescent="0.25">
      <c r="B53">
        <f>+E7</f>
        <v>9</v>
      </c>
      <c r="C53" s="73" t="str">
        <f>VLOOKUP(B53,EQUIPES!$A:$C,2,TRUE)</f>
        <v>DRACULA</v>
      </c>
      <c r="D53" s="73"/>
      <c r="E53" s="33">
        <v>3000</v>
      </c>
      <c r="F53" s="56">
        <f>+IF(E53&gt;=1000,1,0)</f>
        <v>1</v>
      </c>
      <c r="H53" s="66"/>
      <c r="I53" s="57"/>
      <c r="J53" s="66"/>
      <c r="K53" s="66"/>
    </row>
    <row r="54" spans="1:17" x14ac:dyDescent="0.25">
      <c r="B54">
        <f>+E8</f>
        <v>10</v>
      </c>
      <c r="C54" s="69" t="str">
        <f>VLOOKUP(B54,EQUIPES!$A:$C,2,TRUE)</f>
        <v>DARDEVIL</v>
      </c>
      <c r="D54" s="69"/>
      <c r="E54" s="33">
        <v>500</v>
      </c>
      <c r="F54" s="1">
        <f>+IF(E54&gt;=1000,1,0)</f>
        <v>0</v>
      </c>
      <c r="H54" s="66"/>
      <c r="I54" s="66"/>
      <c r="J54" s="66"/>
      <c r="K54" s="66"/>
    </row>
    <row r="64" spans="1:17" x14ac:dyDescent="0.25">
      <c r="B64" t="s">
        <v>42</v>
      </c>
    </row>
    <row r="65" spans="2:2" x14ac:dyDescent="0.25">
      <c r="B65" t="s">
        <v>53</v>
      </c>
    </row>
  </sheetData>
  <mergeCells count="26">
    <mergeCell ref="C39:D39"/>
    <mergeCell ref="C23:D23"/>
    <mergeCell ref="C24:D24"/>
    <mergeCell ref="C26:D26"/>
    <mergeCell ref="C27:D27"/>
    <mergeCell ref="C29:D29"/>
    <mergeCell ref="C53:D53"/>
    <mergeCell ref="C54:D54"/>
    <mergeCell ref="C41:D41"/>
    <mergeCell ref="C42:D42"/>
    <mergeCell ref="C47:D47"/>
    <mergeCell ref="C48:D48"/>
    <mergeCell ref="C50:D50"/>
    <mergeCell ref="C51:D51"/>
    <mergeCell ref="C20:D20"/>
    <mergeCell ref="C21:D21"/>
    <mergeCell ref="C35:D35"/>
    <mergeCell ref="C36:D36"/>
    <mergeCell ref="C38:D38"/>
    <mergeCell ref="C30:D30"/>
    <mergeCell ref="C18:D18"/>
    <mergeCell ref="A2:I2"/>
    <mergeCell ref="H6:I7"/>
    <mergeCell ref="C14:D14"/>
    <mergeCell ref="C15:D15"/>
    <mergeCell ref="C17:D17"/>
  </mergeCells>
  <conditionalFormatting sqref="C6:D7">
    <cfRule type="expression" dxfId="14" priority="4">
      <formula>COUNTA(C6)&gt;0</formula>
    </cfRule>
  </conditionalFormatting>
  <conditionalFormatting sqref="A6">
    <cfRule type="expression" dxfId="13" priority="5">
      <formula>A6&lt;&gt;COUNTA(C6:F10)</formula>
    </cfRule>
  </conditionalFormatting>
  <conditionalFormatting sqref="E6:F7">
    <cfRule type="expression" dxfId="12" priority="3">
      <formula>COUNTA(E6)&gt;0</formula>
    </cfRule>
  </conditionalFormatting>
  <conditionalFormatting sqref="C8:E8">
    <cfRule type="expression" dxfId="11" priority="2">
      <formula>COUNTA(C8)&gt;0</formula>
    </cfRule>
  </conditionalFormatting>
  <conditionalFormatting sqref="C9">
    <cfRule type="expression" dxfId="10" priority="1">
      <formula>COUNTA(C9)&gt;0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5" tint="0.59999389629810485"/>
  </sheetPr>
  <dimension ref="A1:O28"/>
  <sheetViews>
    <sheetView workbookViewId="0">
      <selection activeCell="O23" sqref="O23"/>
    </sheetView>
  </sheetViews>
  <sheetFormatPr baseColWidth="10" defaultRowHeight="15" x14ac:dyDescent="0.25"/>
  <cols>
    <col min="2" max="2" width="44.5703125" customWidth="1"/>
    <col min="6" max="6" width="15.28515625" bestFit="1" customWidth="1"/>
    <col min="7" max="8" width="6" customWidth="1"/>
    <col min="9" max="9" width="6.5703125" customWidth="1"/>
    <col min="10" max="10" width="44.5703125" customWidth="1"/>
  </cols>
  <sheetData>
    <row r="1" spans="1:15" ht="27.75" customHeight="1" x14ac:dyDescent="0.25">
      <c r="C1" s="31" t="s">
        <v>47</v>
      </c>
      <c r="D1" s="31" t="s">
        <v>48</v>
      </c>
      <c r="E1" s="31" t="s">
        <v>49</v>
      </c>
      <c r="F1" s="31" t="s">
        <v>50</v>
      </c>
      <c r="G1" s="31" t="s">
        <v>51</v>
      </c>
      <c r="H1" s="66"/>
    </row>
    <row r="2" spans="1:15" ht="27.75" customHeight="1" x14ac:dyDescent="0.25">
      <c r="A2" s="20">
        <f>'MATCH POULE 7'!H17</f>
        <v>1</v>
      </c>
      <c r="B2" s="30" t="str">
        <f>VLOOKUP(A2,equipes,2,TRUE)</f>
        <v>SUPERMAN</v>
      </c>
      <c r="C2" s="32"/>
      <c r="D2" s="32"/>
      <c r="E2" s="32"/>
      <c r="F2" s="31">
        <f>SUM(C2:E2)</f>
        <v>0</v>
      </c>
      <c r="G2" s="31">
        <f>COUNTIF(C4:E4,A2)</f>
        <v>0</v>
      </c>
      <c r="H2" s="21"/>
    </row>
    <row r="3" spans="1:15" ht="27.75" customHeight="1" x14ac:dyDescent="0.25">
      <c r="A3" s="20">
        <f>'MATCH POULE 7'!H39</f>
        <v>6</v>
      </c>
      <c r="B3" s="30" t="str">
        <f>VLOOKUP(A3,equipes,2,TRUE)</f>
        <v>NAPOLEON</v>
      </c>
      <c r="C3" s="32"/>
      <c r="D3" s="32"/>
      <c r="E3" s="32"/>
      <c r="F3" s="31">
        <f>SUM(C3:E3)</f>
        <v>0</v>
      </c>
      <c r="G3" s="31">
        <f>COUNTIF(C4:E4,A3)</f>
        <v>0</v>
      </c>
      <c r="H3" s="21"/>
      <c r="K3" s="31" t="str">
        <f>+C1</f>
        <v>Partie 1</v>
      </c>
      <c r="L3" s="31" t="str">
        <f>+D1</f>
        <v>Partie 2</v>
      </c>
      <c r="M3" s="31" t="str">
        <f>+E1</f>
        <v>Partie 3</v>
      </c>
      <c r="N3" s="31" t="str">
        <f>+F1</f>
        <v>TOTAL</v>
      </c>
      <c r="O3" s="31" t="str">
        <f>+G1</f>
        <v>V</v>
      </c>
    </row>
    <row r="4" spans="1:15" ht="27.75" customHeight="1" x14ac:dyDescent="0.25">
      <c r="A4" s="20"/>
      <c r="B4" s="20"/>
      <c r="C4" s="21" t="str">
        <f>IF(AND(C2&gt;0,C3&gt;0),IF(C2&gt;C3,$A$2,$A$3),"")</f>
        <v/>
      </c>
      <c r="D4" s="21" t="str">
        <f>IF(AND(D2&gt;0,D3&gt;0),IF(D2&gt;D3,$A$2,$A$3),"")</f>
        <v/>
      </c>
      <c r="E4" s="21" t="str">
        <f>IF(AND(E2&gt;0,E3&gt;0),IF(E2&gt;E3,$A$2,$A$3),"")</f>
        <v/>
      </c>
      <c r="F4" s="21"/>
      <c r="G4" s="21"/>
      <c r="H4" s="21"/>
      <c r="I4" s="20" t="str">
        <f>IF(G3=2,A3,IF(G2=2,A2,""))</f>
        <v/>
      </c>
      <c r="J4" s="30" t="e">
        <f>VLOOKUP(I4,equipes,2,TRUE)</f>
        <v>#N/A</v>
      </c>
      <c r="K4" s="32"/>
      <c r="L4" s="32"/>
      <c r="M4" s="32"/>
      <c r="N4" s="31">
        <f>SUM(K4:M4)</f>
        <v>0</v>
      </c>
      <c r="O4" s="31">
        <f>COUNTIF(K6:M6,I4)</f>
        <v>3</v>
      </c>
    </row>
    <row r="5" spans="1:15" ht="27.75" customHeight="1" x14ac:dyDescent="0.25">
      <c r="A5" s="20"/>
      <c r="B5" s="20"/>
      <c r="C5" s="21"/>
      <c r="D5" s="21"/>
      <c r="E5" s="21"/>
      <c r="F5" s="21"/>
      <c r="G5" s="21"/>
      <c r="H5" s="21"/>
      <c r="I5" s="20" t="str">
        <f>IF(G8=2,A8,IF(G7=2,A7,""))</f>
        <v/>
      </c>
      <c r="J5" s="30" t="e">
        <f>VLOOKUP(I5,equipes,2,TRUE)</f>
        <v>#N/A</v>
      </c>
      <c r="K5" s="32"/>
      <c r="L5" s="32"/>
      <c r="M5" s="32"/>
      <c r="N5" s="31">
        <f>SUM(K5:M5)</f>
        <v>0</v>
      </c>
      <c r="O5" s="31">
        <f>COUNTIF(K6:M6,I5)</f>
        <v>3</v>
      </c>
    </row>
    <row r="6" spans="1:15" ht="27.75" customHeight="1" x14ac:dyDescent="0.25">
      <c r="A6" s="20"/>
      <c r="B6" s="20"/>
      <c r="C6" s="31" t="str">
        <f>+C1</f>
        <v>Partie 1</v>
      </c>
      <c r="D6" s="31" t="str">
        <f>+D1</f>
        <v>Partie 2</v>
      </c>
      <c r="E6" s="31" t="str">
        <f>+E1</f>
        <v>Partie 3</v>
      </c>
      <c r="F6" s="31" t="str">
        <f>+F1</f>
        <v>TOTAL</v>
      </c>
      <c r="G6" s="31" t="str">
        <f>+G1</f>
        <v>V</v>
      </c>
      <c r="H6" s="21"/>
      <c r="K6" s="21" t="str">
        <f>IF(AND(K4&gt;0,K5&gt;0),IF(K4&gt;K5,$I$4,$I$5),"")</f>
        <v/>
      </c>
      <c r="L6" s="21" t="str">
        <f>IF(AND(L4&gt;0,L5&gt;0),IF(L4&gt;L5,$I$4,$I$5),"")</f>
        <v/>
      </c>
      <c r="M6" s="21" t="str">
        <f>IF(AND(M4&gt;0,M5&gt;0),IF(M4&gt;M5,$I$4,$I$5),"")</f>
        <v/>
      </c>
      <c r="N6" s="21"/>
    </row>
    <row r="7" spans="1:15" ht="27.75" customHeight="1" x14ac:dyDescent="0.25">
      <c r="A7" s="20">
        <f>'MATCH POULE 7'!H18</f>
        <v>2</v>
      </c>
      <c r="B7" s="30" t="str">
        <f>VLOOKUP(A7,equipes,2,TRUE)</f>
        <v>BATMAN</v>
      </c>
      <c r="C7" s="32"/>
      <c r="D7" s="32"/>
      <c r="E7" s="32"/>
      <c r="F7" s="31">
        <f>SUM(C7:E7)</f>
        <v>0</v>
      </c>
      <c r="G7" s="31">
        <f>COUNTIF(C9:E9,A7)</f>
        <v>0</v>
      </c>
      <c r="H7" s="21"/>
    </row>
    <row r="8" spans="1:15" ht="27.75" customHeight="1" x14ac:dyDescent="0.25">
      <c r="A8" s="20">
        <f>'MATCH POULE 7'!H38</f>
        <v>5</v>
      </c>
      <c r="B8" s="30" t="str">
        <f>VLOOKUP(A8,equipes,2,TRUE)</f>
        <v>MICKEL JACKSON</v>
      </c>
      <c r="C8" s="32"/>
      <c r="D8" s="32"/>
      <c r="E8" s="32"/>
      <c r="F8" s="31">
        <f>SUM(C8:E8)</f>
        <v>0</v>
      </c>
      <c r="G8" s="31">
        <f>COUNTIF(C9:E9,A8)</f>
        <v>0</v>
      </c>
      <c r="H8" s="21"/>
    </row>
    <row r="9" spans="1:15" ht="27.75" customHeight="1" x14ac:dyDescent="0.25">
      <c r="A9" s="20"/>
      <c r="B9" s="20"/>
      <c r="C9" s="21" t="str">
        <f>IF(AND(C7&gt;0,C8&gt;0),IF(C7&gt;C8,$A$7,$A$8),"")</f>
        <v/>
      </c>
      <c r="D9" s="21" t="str">
        <f>IF(AND(D7&gt;0,D8&gt;0),IF(D7&gt;D8,$A$7,$A$8),"")</f>
        <v/>
      </c>
      <c r="E9" s="21" t="str">
        <f>IF(AND(E7&gt;0,E8&gt;0),IF(E7&gt;E8,$A$7,$A$8),"")</f>
        <v/>
      </c>
      <c r="F9" s="21"/>
      <c r="G9" s="21"/>
      <c r="H9" s="21"/>
    </row>
    <row r="10" spans="1:15" ht="27.75" customHeight="1" x14ac:dyDescent="0.25"/>
    <row r="11" spans="1:15" ht="27.75" customHeight="1" x14ac:dyDescent="0.25">
      <c r="D11" s="71" t="s">
        <v>52</v>
      </c>
      <c r="E11" s="71"/>
      <c r="F11" s="71"/>
      <c r="G11" s="71"/>
      <c r="H11" s="71"/>
      <c r="I11" s="71"/>
      <c r="J11" s="74" t="str">
        <f>IF(OR(O4=2,O5=2),IF(O4=2,CONCATENATE("EQUIPE ",I4," : ",J4),CONCATENATE("EQUIPE ",I5," : ",J5)),"")</f>
        <v/>
      </c>
      <c r="K11" s="74"/>
      <c r="L11" s="74"/>
      <c r="M11" s="74"/>
      <c r="N11" s="74"/>
      <c r="O11" s="74"/>
    </row>
    <row r="12" spans="1:15" ht="27.75" customHeight="1" x14ac:dyDescent="0.25">
      <c r="D12" s="71"/>
      <c r="E12" s="71"/>
      <c r="F12" s="71"/>
      <c r="G12" s="71"/>
      <c r="H12" s="71"/>
      <c r="I12" s="71"/>
      <c r="J12" s="74"/>
      <c r="K12" s="74"/>
      <c r="L12" s="74"/>
      <c r="M12" s="74"/>
      <c r="N12" s="74"/>
      <c r="O12" s="74"/>
    </row>
    <row r="13" spans="1:15" ht="27.75" customHeight="1" x14ac:dyDescent="0.25"/>
    <row r="14" spans="1:15" ht="27.75" customHeight="1" x14ac:dyDescent="0.25"/>
    <row r="15" spans="1:15" ht="27.75" customHeight="1" x14ac:dyDescent="0.25"/>
    <row r="16" spans="1:15" ht="27.75" customHeight="1" x14ac:dyDescent="0.25"/>
    <row r="17" ht="27.75" customHeight="1" x14ac:dyDescent="0.25"/>
    <row r="18" ht="27.75" customHeight="1" x14ac:dyDescent="0.25"/>
    <row r="19" ht="27.75" customHeight="1" x14ac:dyDescent="0.25"/>
    <row r="20" ht="27.75" customHeight="1" x14ac:dyDescent="0.25"/>
    <row r="21" ht="27.75" customHeight="1" x14ac:dyDescent="0.25"/>
    <row r="22" ht="27.75" customHeight="1" x14ac:dyDescent="0.25"/>
    <row r="23" ht="27.75" customHeight="1" x14ac:dyDescent="0.25"/>
    <row r="24" ht="27.75" customHeight="1" x14ac:dyDescent="0.25"/>
    <row r="25" ht="27.75" customHeight="1" x14ac:dyDescent="0.25"/>
    <row r="26" ht="27.75" customHeight="1" x14ac:dyDescent="0.25"/>
    <row r="27" ht="27.75" customHeight="1" x14ac:dyDescent="0.25"/>
    <row r="28" ht="27.75" customHeight="1" x14ac:dyDescent="0.25"/>
  </sheetData>
  <sheetProtection selectLockedCells="1"/>
  <mergeCells count="2">
    <mergeCell ref="D11:I12"/>
    <mergeCell ref="J11:O12"/>
  </mergeCells>
  <conditionalFormatting sqref="B3">
    <cfRule type="expression" dxfId="3" priority="4">
      <formula>G3=2</formula>
    </cfRule>
  </conditionalFormatting>
  <conditionalFormatting sqref="B2">
    <cfRule type="expression" dxfId="2" priority="3">
      <formula>G2=2</formula>
    </cfRule>
  </conditionalFormatting>
  <conditionalFormatting sqref="B7:B8">
    <cfRule type="expression" dxfId="1" priority="2">
      <formula>G7=2</formula>
    </cfRule>
  </conditionalFormatting>
  <conditionalFormatting sqref="J4:J5">
    <cfRule type="expression" dxfId="0" priority="1">
      <formula>O4=2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EQUIPES</vt:lpstr>
      <vt:lpstr>POULES</vt:lpstr>
      <vt:lpstr>MATCH POULE 5</vt:lpstr>
      <vt:lpstr>TOURNOI A 5</vt:lpstr>
      <vt:lpstr>MATCH POULE 6</vt:lpstr>
      <vt:lpstr>TOURNOI A 6</vt:lpstr>
      <vt:lpstr>MATCH POULE 7</vt:lpstr>
      <vt:lpstr>TOURNOI A 7</vt:lpstr>
      <vt:lpstr>TOURNOI A 8</vt:lpstr>
      <vt:lpstr>MATCH POULE 9</vt:lpstr>
      <vt:lpstr>TOURNOI A 9</vt:lpstr>
      <vt:lpstr>MATCH POULE 10</vt:lpstr>
      <vt:lpstr>A FAIRE TOURNOI A 10</vt:lpstr>
      <vt:lpstr>equipes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2022-03-09T23:08:52Z</dcterms:created>
  <dcterms:modified xsi:type="dcterms:W3CDTF">2022-03-25T01:59:41Z</dcterms:modified>
</cp:coreProperties>
</file>