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89b384c785cfdbf7/TRAVAIL/RÉALISATIONS/^NPROJET_NOM PROJET - Template/300_ESTIMATION^J SOUMISSION ^0 CONTRAT/"/>
    </mc:Choice>
  </mc:AlternateContent>
  <xr:revisionPtr revIDLastSave="1" documentId="8_{1BC554A1-9ED9-43F9-8C38-0C23FA3EE839}" xr6:coauthVersionLast="47" xr6:coauthVersionMax="47" xr10:uidLastSave="{F48FAC67-7590-4768-AE72-2BC2293D4B06}"/>
  <bookViews>
    <workbookView xWindow="-120" yWindow="-120" windowWidth="29040" windowHeight="15720" xr2:uid="{57F76537-536E-4F7D-9310-58592E7B8575}"/>
  </bookViews>
  <sheets>
    <sheet name="SOUMISSION CLIENT" sheetId="1" r:id="rId1"/>
  </sheets>
  <externalReferences>
    <externalReference r:id="rId2"/>
    <externalReference r:id="rId3"/>
  </externalReferences>
  <definedNames>
    <definedName name="L_champ">'[2]REGISTRE | SOUS-TRAITANTS'!$A:$A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89" i="1" l="1"/>
  <c r="B189" i="1"/>
  <c r="A189" i="1"/>
  <c r="F188" i="1"/>
  <c r="B188" i="1"/>
  <c r="A188" i="1"/>
  <c r="F187" i="1"/>
  <c r="B187" i="1"/>
  <c r="A187" i="1"/>
  <c r="F186" i="1"/>
  <c r="B186" i="1"/>
  <c r="A186" i="1"/>
  <c r="F185" i="1"/>
  <c r="B185" i="1"/>
  <c r="A185" i="1"/>
  <c r="F184" i="1"/>
  <c r="B184" i="1"/>
  <c r="A184" i="1"/>
  <c r="F183" i="1"/>
  <c r="B183" i="1"/>
  <c r="A183" i="1"/>
  <c r="F182" i="1"/>
  <c r="B182" i="1"/>
  <c r="A182" i="1"/>
  <c r="F181" i="1"/>
  <c r="B181" i="1"/>
  <c r="A181" i="1"/>
  <c r="F180" i="1"/>
  <c r="B180" i="1"/>
  <c r="A180" i="1"/>
  <c r="F179" i="1"/>
  <c r="B179" i="1"/>
  <c r="A179" i="1"/>
  <c r="F178" i="1"/>
  <c r="B178" i="1"/>
  <c r="A178" i="1"/>
  <c r="F177" i="1"/>
  <c r="B177" i="1"/>
  <c r="A177" i="1"/>
  <c r="F176" i="1"/>
  <c r="B176" i="1"/>
  <c r="A176" i="1"/>
  <c r="F175" i="1"/>
  <c r="B175" i="1"/>
  <c r="A175" i="1"/>
  <c r="F174" i="1"/>
  <c r="B174" i="1"/>
  <c r="A174" i="1"/>
  <c r="F173" i="1"/>
  <c r="B173" i="1"/>
  <c r="A173" i="1"/>
  <c r="F172" i="1"/>
  <c r="B172" i="1"/>
  <c r="A172" i="1"/>
  <c r="F171" i="1"/>
  <c r="B171" i="1"/>
  <c r="A171" i="1"/>
  <c r="F170" i="1"/>
  <c r="B170" i="1"/>
  <c r="A170" i="1"/>
  <c r="F169" i="1"/>
  <c r="B169" i="1"/>
  <c r="A169" i="1"/>
  <c r="F168" i="1"/>
  <c r="B168" i="1"/>
  <c r="A168" i="1"/>
  <c r="F167" i="1"/>
  <c r="B167" i="1"/>
  <c r="A167" i="1"/>
  <c r="F166" i="1"/>
  <c r="B166" i="1"/>
  <c r="A166" i="1"/>
  <c r="F165" i="1"/>
  <c r="B165" i="1"/>
  <c r="A165" i="1"/>
  <c r="F164" i="1"/>
  <c r="B164" i="1"/>
  <c r="A164" i="1"/>
  <c r="F163" i="1"/>
  <c r="B163" i="1"/>
  <c r="A163" i="1"/>
  <c r="F162" i="1"/>
  <c r="B162" i="1"/>
  <c r="A162" i="1"/>
  <c r="F161" i="1"/>
  <c r="B161" i="1"/>
  <c r="A161" i="1"/>
  <c r="F160" i="1"/>
  <c r="B160" i="1"/>
  <c r="A160" i="1"/>
  <c r="A158" i="1"/>
  <c r="F156" i="1"/>
  <c r="A155" i="1"/>
  <c r="F153" i="1"/>
  <c r="A152" i="1"/>
  <c r="F150" i="1"/>
  <c r="A149" i="1"/>
  <c r="F147" i="1"/>
  <c r="A146" i="1"/>
  <c r="F144" i="1"/>
  <c r="A143" i="1"/>
  <c r="F141" i="1"/>
  <c r="A140" i="1"/>
  <c r="F138" i="1"/>
  <c r="A137" i="1"/>
  <c r="F135" i="1"/>
  <c r="A134" i="1"/>
  <c r="F132" i="1"/>
  <c r="A131" i="1"/>
  <c r="F129" i="1"/>
  <c r="A128" i="1"/>
  <c r="F126" i="1"/>
  <c r="A125" i="1"/>
  <c r="F123" i="1"/>
  <c r="A122" i="1"/>
  <c r="F120" i="1"/>
  <c r="A119" i="1"/>
  <c r="F117" i="1"/>
  <c r="A116" i="1"/>
  <c r="F114" i="1"/>
  <c r="A113" i="1"/>
  <c r="F111" i="1"/>
  <c r="A110" i="1"/>
  <c r="F108" i="1"/>
  <c r="A107" i="1"/>
  <c r="F105" i="1"/>
  <c r="A104" i="1"/>
  <c r="F102" i="1"/>
  <c r="A101" i="1"/>
  <c r="F99" i="1"/>
  <c r="A98" i="1"/>
  <c r="F96" i="1"/>
  <c r="A95" i="1"/>
  <c r="F93" i="1"/>
  <c r="A92" i="1"/>
  <c r="F90" i="1"/>
  <c r="A89" i="1"/>
  <c r="F87" i="1"/>
  <c r="A86" i="1"/>
  <c r="F84" i="1"/>
  <c r="A83" i="1"/>
  <c r="F81" i="1"/>
  <c r="A80" i="1"/>
  <c r="F78" i="1"/>
  <c r="A77" i="1"/>
  <c r="F75" i="1"/>
  <c r="A74" i="1"/>
  <c r="F72" i="1"/>
  <c r="A71" i="1"/>
  <c r="F69" i="1"/>
  <c r="A68" i="1"/>
  <c r="F66" i="1"/>
  <c r="A65" i="1"/>
  <c r="F63" i="1"/>
  <c r="A62" i="1"/>
  <c r="F60" i="1"/>
  <c r="A59" i="1"/>
  <c r="F57" i="1"/>
  <c r="A56" i="1"/>
  <c r="F54" i="1"/>
  <c r="A53" i="1"/>
  <c r="F51" i="1"/>
  <c r="A50" i="1"/>
  <c r="F48" i="1"/>
  <c r="A47" i="1"/>
  <c r="F45" i="1"/>
  <c r="A44" i="1"/>
  <c r="F42" i="1"/>
  <c r="A41" i="1"/>
  <c r="F39" i="1"/>
  <c r="A38" i="1"/>
  <c r="F36" i="1"/>
  <c r="A35" i="1"/>
  <c r="B31" i="1"/>
  <c r="C30" i="1"/>
  <c r="B30" i="1"/>
  <c r="C29" i="1"/>
  <c r="B29" i="1"/>
  <c r="B28" i="1"/>
  <c r="F26" i="1"/>
  <c r="C26" i="1"/>
  <c r="B26" i="1"/>
  <c r="F25" i="1"/>
  <c r="C25" i="1"/>
  <c r="B25" i="1"/>
  <c r="F23" i="1"/>
  <c r="B23" i="1"/>
  <c r="F22" i="1"/>
  <c r="B22" i="1"/>
  <c r="B20" i="1"/>
  <c r="F18" i="1"/>
  <c r="B18" i="1"/>
  <c r="F16" i="1"/>
  <c r="B16" i="1"/>
  <c r="F14" i="1"/>
  <c r="B14" i="1"/>
  <c r="F12" i="1"/>
  <c r="B12" i="1"/>
  <c r="F10" i="1"/>
  <c r="F20" i="1" s="1"/>
  <c r="F28" i="1" s="1"/>
  <c r="F9" i="1"/>
  <c r="C9" i="1"/>
  <c r="B9" i="1"/>
  <c r="A8" i="1"/>
  <c r="E6" i="1"/>
  <c r="B6" i="1"/>
  <c r="A6" i="1"/>
  <c r="F5" i="1"/>
  <c r="E5" i="1"/>
  <c r="B5" i="1"/>
  <c r="A5" i="1"/>
  <c r="F3" i="1"/>
  <c r="E3" i="1"/>
  <c r="B3" i="1"/>
  <c r="F2" i="1"/>
  <c r="E2" i="1"/>
  <c r="B2" i="1"/>
  <c r="F1" i="1"/>
  <c r="E1" i="1"/>
  <c r="B1" i="1"/>
  <c r="A1" i="1"/>
  <c r="F29" i="1" l="1"/>
  <c r="F30" i="1" s="1"/>
  <c r="F31" i="1" l="1"/>
  <c r="F6" i="1" l="1"/>
</calcChain>
</file>

<file path=xl/sharedStrings.xml><?xml version="1.0" encoding="utf-8"?>
<sst xmlns="http://schemas.openxmlformats.org/spreadsheetml/2006/main" count="46" uniqueCount="6">
  <si>
    <t>Gestion &amp; mains d'oeuvres</t>
  </si>
  <si>
    <t>VENTILATION DES POSTES SELON LE BILAN</t>
  </si>
  <si>
    <t>Sous-total</t>
  </si>
  <si>
    <t>#</t>
  </si>
  <si>
    <t>Description</t>
  </si>
  <si>
    <t>Coût estimé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</si>
</sst>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 * #,##0.00_)\ &quot;$&quot;_ ;_ * \(#,##0.00\)\ &quot;$&quot;_ ;_ * &quot;-&quot;??_)\ &quot;$&quot;_ ;_ @_ "/>
    <numFmt numFmtId="164" formatCode="[$-F800]dddd\,\ mmmm\ dd\,\ yyyy"/>
    <numFmt numFmtId="165" formatCode="00000"/>
    <numFmt numFmtId="166" formatCode="0.000&quot; &quot;%"/>
    <numFmt numFmtId="167" formatCode="000&quot;.&quot;"/>
  </numFmts>
  <fonts count="8" x14ac:knownFonts="1">
    <font>
      <sz val="9"/>
      <color theme="1"/>
      <name val="Arial"/>
      <family val="2"/>
    </font>
    <font>
      <sz val="9"/>
      <color theme="1"/>
      <name val="Arial"/>
      <family val="2"/>
    </font>
    <font>
      <b/>
      <sz val="10"/>
      <color theme="1"/>
      <name val="Arial"/>
      <family val="2"/>
    </font>
    <font>
      <sz val="12"/>
      <color theme="0"/>
      <name val="Arial"/>
      <family val="2"/>
    </font>
    <font>
      <b/>
      <sz val="9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6" tint="0.79998168889431442"/>
        <bgColor indexed="64"/>
      </patternFill>
    </fill>
  </fills>
  <borders count="6">
    <border>
      <left/>
      <right/>
      <top/>
      <bottom/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dotted">
        <color auto="1"/>
      </right>
      <top/>
      <bottom/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hair">
        <color auto="1"/>
      </bottom>
      <diagonal/>
    </border>
  </borders>
  <cellStyleXfs count="14">
    <xf numFmtId="0" fontId="0" fillId="0" borderId="0">
      <alignment vertical="center"/>
    </xf>
    <xf numFmtId="0" fontId="3" fillId="2" borderId="0" applyNumberFormat="0">
      <alignment horizontal="left" vertical="center"/>
    </xf>
    <xf numFmtId="0" fontId="2" fillId="0" borderId="0">
      <alignment vertical="center"/>
    </xf>
    <xf numFmtId="164" fontId="1" fillId="0" borderId="0">
      <alignment horizontal="center" vertical="center"/>
    </xf>
    <xf numFmtId="0" fontId="1" fillId="0" borderId="0">
      <alignment horizontal="left" vertical="center"/>
    </xf>
    <xf numFmtId="39" fontId="1" fillId="0" borderId="0">
      <alignment horizontal="center" vertical="center"/>
    </xf>
    <xf numFmtId="44" fontId="2" fillId="0" borderId="0">
      <alignment horizontal="center" vertical="center"/>
    </xf>
    <xf numFmtId="44" fontId="2" fillId="0" borderId="1">
      <alignment horizontal="center" vertical="center"/>
    </xf>
    <xf numFmtId="39" fontId="2" fillId="0" borderId="1">
      <alignment horizontal="right" vertical="center"/>
    </xf>
    <xf numFmtId="44" fontId="4" fillId="0" borderId="2">
      <alignment horizontal="center" vertical="center"/>
    </xf>
    <xf numFmtId="166" fontId="1" fillId="0" borderId="0">
      <alignment horizontal="center" vertical="center"/>
    </xf>
    <xf numFmtId="166" fontId="1" fillId="0" borderId="0">
      <alignment horizontal="center" vertical="center"/>
      <protection locked="0"/>
    </xf>
    <xf numFmtId="0" fontId="6" fillId="3" borderId="4" applyProtection="0">
      <alignment horizontal="center" vertical="center"/>
    </xf>
    <xf numFmtId="167" fontId="7" fillId="0" borderId="0">
      <alignment horizontal="center" vertical="center"/>
    </xf>
  </cellStyleXfs>
  <cellXfs count="30">
    <xf numFmtId="0" fontId="0" fillId="0" borderId="0" xfId="0">
      <alignment vertical="center"/>
    </xf>
    <xf numFmtId="0" fontId="2" fillId="0" borderId="0" xfId="2">
      <alignment vertical="center"/>
    </xf>
    <xf numFmtId="0" fontId="2" fillId="0" borderId="0" xfId="2" applyAlignment="1">
      <alignment horizontal="right" vertical="center"/>
    </xf>
    <xf numFmtId="164" fontId="1" fillId="0" borderId="0" xfId="3" applyAlignment="1">
      <alignment horizontal="left" vertical="center"/>
    </xf>
    <xf numFmtId="164" fontId="1" fillId="0" borderId="0" xfId="3" applyAlignment="1">
      <alignment horizontal="right" vertical="center"/>
    </xf>
    <xf numFmtId="0" fontId="3" fillId="2" borderId="0" xfId="1">
      <alignment horizontal="left" vertical="center"/>
    </xf>
    <xf numFmtId="0" fontId="2" fillId="0" borderId="0" xfId="2" applyAlignment="1">
      <alignment horizontal="center" vertical="center"/>
    </xf>
    <xf numFmtId="165" fontId="0" fillId="0" borderId="0" xfId="4" applyNumberFormat="1" applyFont="1" applyAlignment="1">
      <alignment vertical="center"/>
    </xf>
    <xf numFmtId="39" fontId="1" fillId="0" borderId="0" xfId="5">
      <alignment horizontal="center" vertical="center"/>
    </xf>
    <xf numFmtId="0" fontId="1" fillId="0" borderId="0" xfId="4">
      <alignment horizontal="left" vertical="center"/>
    </xf>
    <xf numFmtId="44" fontId="2" fillId="0" borderId="0" xfId="6">
      <alignment horizontal="center" vertical="center"/>
    </xf>
    <xf numFmtId="165" fontId="1" fillId="0" borderId="0" xfId="4" applyNumberFormat="1" applyAlignment="1">
      <alignment vertical="center"/>
    </xf>
    <xf numFmtId="44" fontId="2" fillId="0" borderId="1" xfId="7">
      <alignment horizontal="center" vertical="center"/>
    </xf>
    <xf numFmtId="39" fontId="2" fillId="0" borderId="1" xfId="8" applyAlignment="1">
      <alignment horizontal="center" vertical="center"/>
    </xf>
    <xf numFmtId="44" fontId="2" fillId="0" borderId="1" xfId="7" applyAlignment="1">
      <alignment vertical="center"/>
    </xf>
    <xf numFmtId="0" fontId="0" fillId="0" borderId="0" xfId="4" applyFont="1" applyAlignment="1">
      <alignment vertical="center"/>
    </xf>
    <xf numFmtId="44" fontId="4" fillId="0" borderId="0" xfId="9" applyBorder="1">
      <alignment horizontal="center" vertical="center"/>
    </xf>
    <xf numFmtId="166" fontId="1" fillId="0" borderId="0" xfId="10">
      <alignment horizontal="center" vertical="center"/>
    </xf>
    <xf numFmtId="166" fontId="1" fillId="0" borderId="0" xfId="11" applyProtection="1">
      <alignment horizontal="center" vertical="center"/>
    </xf>
    <xf numFmtId="44" fontId="5" fillId="0" borderId="0" xfId="6" applyFont="1">
      <alignment horizontal="center" vertical="center"/>
    </xf>
    <xf numFmtId="44" fontId="5" fillId="0" borderId="3" xfId="6" applyFont="1" applyBorder="1">
      <alignment horizontal="center" vertical="center"/>
    </xf>
    <xf numFmtId="0" fontId="6" fillId="3" borderId="4" xfId="12" applyAlignment="1">
      <alignment horizontal="left" vertical="center"/>
    </xf>
    <xf numFmtId="0" fontId="2" fillId="0" borderId="5" xfId="2" applyBorder="1">
      <alignment vertical="center"/>
    </xf>
    <xf numFmtId="0" fontId="0" fillId="0" borderId="5" xfId="0" applyBorder="1">
      <alignment vertical="center"/>
    </xf>
    <xf numFmtId="44" fontId="2" fillId="0" borderId="5" xfId="6" applyBorder="1">
      <alignment horizontal="center" vertical="center"/>
    </xf>
    <xf numFmtId="0" fontId="6" fillId="3" borderId="4" xfId="12">
      <alignment horizontal="center" vertical="center"/>
    </xf>
    <xf numFmtId="0" fontId="6" fillId="3" borderId="4" xfId="12">
      <alignment horizontal="center" vertical="center"/>
    </xf>
    <xf numFmtId="167" fontId="7" fillId="0" borderId="0" xfId="13">
      <alignment horizontal="center" vertical="center"/>
    </xf>
    <xf numFmtId="0" fontId="1" fillId="0" borderId="0" xfId="4" applyAlignment="1">
      <alignment horizontal="left" vertical="center" wrapText="1"/>
    </xf>
    <xf numFmtId="44" fontId="0" fillId="0" borderId="0" xfId="0" applyNumberFormat="1">
      <alignment vertical="center"/>
    </xf>
  </cellXfs>
  <cellStyles count="14">
    <cellStyle name="Normal" xfId="0" builtinId="0"/>
    <cellStyle name="Normal # TO V" xfId="13" xr:uid="{5E1F89C8-763F-4BF5-A5A0-C0826985F623}"/>
    <cellStyle name="Normal $ TO V" xfId="9" xr:uid="{A80B7C59-4475-4629-AEF1-657EF3B3FD3C}"/>
    <cellStyle name="Normal $T" xfId="6" xr:uid="{ED8F7E4B-ECE9-4C62-924D-CA668EC89C62}"/>
    <cellStyle name="Normal $T 2" xfId="7" xr:uid="{348459D9-DA66-4715-962E-97B21BFC8FFA}"/>
    <cellStyle name="Normal % TO" xfId="11" xr:uid="{83DA5607-6D2F-4569-A4D3-B15CB763AC3C}"/>
    <cellStyle name="Normal % TO V" xfId="10" xr:uid="{00FA5241-7253-4F1E-BD17-D6895F1633E7}"/>
    <cellStyle name="Normal Date V" xfId="3" xr:uid="{7BD65372-56CE-48FD-8123-808DE0DF35EC}"/>
    <cellStyle name="Normal NB TO V" xfId="5" xr:uid="{819FA441-BA99-46E4-AE81-BCDF2F62E929}"/>
    <cellStyle name="Normal NBT" xfId="8" xr:uid="{6CE66E4A-ED86-483D-BE50-FF7AC58A9B40}"/>
    <cellStyle name="Normal TB TO V" xfId="4" xr:uid="{CB2885F7-866D-4D6D-A008-AABE0E8B8E0F}"/>
    <cellStyle name="Titre TB" xfId="12" xr:uid="{1A952A6A-9AD8-4551-B529-17CE4E431163}"/>
    <cellStyle name="Titre 1" xfId="1" builtinId="16"/>
    <cellStyle name="Titre 3 V" xfId="2" xr:uid="{F3E9E9C4-61E3-4B8E-96ED-A867A4E1835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1601400</xdr:colOff>
      <xdr:row>3</xdr:row>
      <xdr:rowOff>152250</xdr:rowOff>
    </xdr:from>
    <xdr:to>
      <xdr:col>3</xdr:col>
      <xdr:colOff>446700</xdr:colOff>
      <xdr:row>6</xdr:row>
      <xdr:rowOff>0</xdr:rowOff>
    </xdr:to>
    <xdr:sp macro="[1]!Enregristrerpdf_CLI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4091F20-34FE-4745-9233-97408BC2CFCB}"/>
            </a:ext>
          </a:extLst>
        </xdr:cNvPr>
        <xdr:cNvSpPr>
          <a:spLocks/>
        </xdr:cNvSpPr>
      </xdr:nvSpPr>
      <xdr:spPr>
        <a:xfrm>
          <a:off x="2582475" y="638025"/>
          <a:ext cx="2160000" cy="324000"/>
        </a:xfrm>
        <a:prstGeom prst="roundRect">
          <a:avLst>
            <a:gd name="adj" fmla="val 50000"/>
          </a:avLst>
        </a:prstGeom>
        <a:solidFill>
          <a:schemeClr val="accent5"/>
        </a:solidFill>
        <a:ln>
          <a:noFill/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en-CA" sz="10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SOUMISSION</a:t>
          </a:r>
          <a:r>
            <a:rPr lang="en-CA" sz="1000" b="1" baseline="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 CLIENT</a:t>
          </a:r>
          <a:endParaRPr lang="en-CA" sz="10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 fPrintsWithSheet="0"/>
  </xdr:twoCellAnchor>
  <xdr:twoCellAnchor editAs="absolute">
    <xdr:from>
      <xdr:col>1</xdr:col>
      <xdr:colOff>1678156</xdr:colOff>
      <xdr:row>3</xdr:row>
      <xdr:rowOff>152192</xdr:rowOff>
    </xdr:from>
    <xdr:to>
      <xdr:col>1</xdr:col>
      <xdr:colOff>1998492</xdr:colOff>
      <xdr:row>5</xdr:row>
      <xdr:rowOff>161867</xdr:rowOff>
    </xdr:to>
    <xdr:pic macro="[1]!Enregristrerpdf_CLIENT">
      <xdr:nvPicPr>
        <xdr:cNvPr id="3" name="Graphique 2" descr="Télécharger à partir du cloud">
          <a:extLst>
            <a:ext uri="{FF2B5EF4-FFF2-40B4-BE49-F238E27FC236}">
              <a16:creationId xmlns:a16="http://schemas.microsoft.com/office/drawing/2014/main" id="{78E48739-A328-42CD-A3F6-09745EFDDD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659231" y="637967"/>
          <a:ext cx="320336" cy="324000"/>
        </a:xfrm>
        <a:prstGeom prst="rect">
          <a:avLst/>
        </a:prstGeom>
      </xdr:spPr>
    </xdr:pic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%5eNPROJET_Estimation%20%5e0%20Appel%20d'offr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REGISTRE%20|%20SOUS-TRAITANT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KE-OFF PROJET"/>
      <sheetName val="SOUMISSION CLIENT"/>
      <sheetName val="LISTE DE DÉMARRAGE"/>
      <sheetName val="APPELS D'OFFRES"/>
      <sheetName val="#_DATA_01"/>
      <sheetName val="#_DATA_02"/>
    </sheetNames>
    <definedNames>
      <definedName name="Enregristrerpdf_CLIENT"/>
    </definedNames>
    <sheetDataSet>
      <sheetData sheetId="0">
        <row r="1">
          <cell r="A1" t="str">
            <v>Projet :</v>
          </cell>
          <cell r="B1" t="str">
            <v>Nom du projet</v>
          </cell>
          <cell r="D1" t="str">
            <v>Début travaux :</v>
          </cell>
          <cell r="F1" t="str">
            <v>aaaa-mm-jj</v>
          </cell>
          <cell r="K1" t="str">
            <v>Projet #</v>
          </cell>
          <cell r="L1" t="str">
            <v>0000-0000</v>
          </cell>
        </row>
        <row r="2">
          <cell r="B2" t="str">
            <v>Adresse</v>
          </cell>
          <cell r="D2" t="str">
            <v>Fin travaux :</v>
          </cell>
          <cell r="F2" t="str">
            <v>aaaa-mm-jj</v>
          </cell>
          <cell r="K2" t="str">
            <v>Client #</v>
          </cell>
          <cell r="L2" t="str">
            <v>0000-0000</v>
          </cell>
        </row>
        <row r="3">
          <cell r="B3" t="str">
            <v>Ville, PR, CP</v>
          </cell>
          <cell r="K3" t="str">
            <v>Devis #</v>
          </cell>
          <cell r="L3" t="str">
            <v>DE-0000-0000</v>
          </cell>
        </row>
        <row r="5">
          <cell r="A5" t="str">
            <v>Créé le :</v>
          </cell>
          <cell r="B5" t="str">
            <v>aaaa-mm-jj</v>
          </cell>
        </row>
        <row r="6">
          <cell r="A6" t="str">
            <v>Mise à jour :</v>
          </cell>
          <cell r="B6">
            <v>44650</v>
          </cell>
        </row>
        <row r="8">
          <cell r="A8" t="str">
            <v>BILAN</v>
          </cell>
        </row>
        <row r="9">
          <cell r="B9" t="str">
            <v>Description</v>
          </cell>
          <cell r="D9" t="str">
            <v>Quantité</v>
          </cell>
          <cell r="G9" t="str">
            <v>Coût | Budgétaire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7">
          <cell r="B17" t="str">
            <v>Matériaux</v>
          </cell>
          <cell r="G17">
            <v>0</v>
          </cell>
        </row>
        <row r="19">
          <cell r="B19" t="str">
            <v>Équipement &amp; machinerie</v>
          </cell>
          <cell r="G19">
            <v>0</v>
          </cell>
        </row>
        <row r="21">
          <cell r="B21" t="str">
            <v>Location roulotte, conteneur &amp; toilette</v>
          </cell>
          <cell r="G21">
            <v>0</v>
          </cell>
        </row>
        <row r="23">
          <cell r="B23" t="str">
            <v>Sous-traitance</v>
          </cell>
          <cell r="G23">
            <v>5000</v>
          </cell>
        </row>
        <row r="27">
          <cell r="B27" t="str">
            <v>Sous-total</v>
          </cell>
        </row>
        <row r="29">
          <cell r="B29" t="str">
            <v>Cautionnement</v>
          </cell>
          <cell r="G29">
            <v>0</v>
          </cell>
        </row>
        <row r="30">
          <cell r="B30" t="str">
            <v>Assurance de chantier</v>
          </cell>
          <cell r="G30">
            <v>0</v>
          </cell>
        </row>
        <row r="32">
          <cell r="B32" t="str">
            <v>Administration</v>
          </cell>
          <cell r="D32">
            <v>0.1</v>
          </cell>
          <cell r="G32">
            <v>500</v>
          </cell>
        </row>
        <row r="33">
          <cell r="B33" t="str">
            <v>Profit</v>
          </cell>
          <cell r="D33">
            <v>0.05</v>
          </cell>
          <cell r="G33">
            <v>250</v>
          </cell>
        </row>
        <row r="35">
          <cell r="B35" t="str">
            <v>Total (avant taxes)</v>
          </cell>
        </row>
        <row r="36">
          <cell r="B36" t="str">
            <v>TPS</v>
          </cell>
          <cell r="D36">
            <v>0.05</v>
          </cell>
        </row>
        <row r="37">
          <cell r="B37" t="str">
            <v>TVQ</v>
          </cell>
          <cell r="D37">
            <v>9.9750000000000005E-2</v>
          </cell>
        </row>
        <row r="38">
          <cell r="B38" t="str">
            <v>Total (avec taxes)</v>
          </cell>
        </row>
        <row r="40">
          <cell r="A40" t="str">
            <v>DÉVELOPPEMENT DU PROJET</v>
          </cell>
        </row>
        <row r="63">
          <cell r="A63" t="str">
            <v>CONDITIONS GÉNÉRALES</v>
          </cell>
        </row>
        <row r="106">
          <cell r="A106" t="str">
            <v>TRAVAUX DE DÉMOLITON</v>
          </cell>
        </row>
        <row r="113">
          <cell r="A113" t="str">
            <v>COFFRAGE, ARMATURE &amp; BÉTON</v>
          </cell>
        </row>
        <row r="120">
          <cell r="A120" t="str">
            <v>CHAPE &amp; BÉTON PRÉFABRIQUÉ</v>
          </cell>
        </row>
        <row r="127">
          <cell r="A127" t="str">
            <v>MAÇONNERIE &amp; CRÉPIS</v>
          </cell>
        </row>
        <row r="134">
          <cell r="A134" t="str">
            <v>STRUCTURE DE BÉTON</v>
          </cell>
        </row>
        <row r="141">
          <cell r="A141" t="str">
            <v>STRUCTURE D'ACIER &amp; MÉTAUX OUVRÉS</v>
          </cell>
        </row>
        <row r="148">
          <cell r="A148" t="str">
            <v>STRUCTURE DE BOIS &amp; CHARPENTERIE</v>
          </cell>
        </row>
        <row r="155">
          <cell r="A155" t="str">
            <v>MATÉRIAUX GÉNÉRAUX</v>
          </cell>
        </row>
        <row r="162">
          <cell r="A162" t="str">
            <v>ESCALIER INTÉRIEUR</v>
          </cell>
        </row>
        <row r="169">
          <cell r="A169" t="str">
            <v>BALCON &amp; TERRASSE</v>
          </cell>
        </row>
        <row r="176">
          <cell r="A176" t="str">
            <v>RAMPE &amp; PLANCHER EXTÉRIEUR</v>
          </cell>
        </row>
        <row r="183">
          <cell r="A183" t="str">
            <v>ÉBÉNISTERIE</v>
          </cell>
        </row>
        <row r="190">
          <cell r="A190" t="str">
            <v>ISOLATION &amp; IMPERMÉABILISATION</v>
          </cell>
        </row>
        <row r="197">
          <cell r="A197" t="str">
            <v>REVÊTEMENT EXTÉRIEUR &amp; GOUTTIÈRE</v>
          </cell>
        </row>
        <row r="204">
          <cell r="A204" t="str">
            <v>TOITURE</v>
          </cell>
        </row>
        <row r="211">
          <cell r="A211" t="str">
            <v>PORTES &amp; FENÊTRES  EXTÉRIEUR</v>
          </cell>
        </row>
        <row r="218">
          <cell r="A218" t="str">
            <v>BOISERIE, PORTE &amp; QUINCAILLERIE INTÉRIEUR</v>
          </cell>
        </row>
        <row r="225">
          <cell r="A225" t="str">
            <v>VITRIER &amp; MUR RIDEAU</v>
          </cell>
        </row>
        <row r="232">
          <cell r="A232" t="str">
            <v>REVÊTEMENT EN PLAQUE DE PLÂTRE</v>
          </cell>
        </row>
        <row r="239">
          <cell r="A239" t="str">
            <v>SYSTÈMENT INTÉRIEUR</v>
          </cell>
        </row>
        <row r="246">
          <cell r="A246" t="str">
            <v>ENDUIT DE PLÂTRE</v>
          </cell>
        </row>
        <row r="253">
          <cell r="A253" t="str">
            <v>CARRELAGE DE CÉRAMIQUE</v>
          </cell>
        </row>
        <row r="260">
          <cell r="A260" t="str">
            <v>PLAFOND SUSPENDU &amp; ARCHITECTURAL</v>
          </cell>
        </row>
        <row r="267">
          <cell r="A267" t="str">
            <v>PARQUETS EN LAMES &amp; PLANCHER DE BOIS</v>
          </cell>
        </row>
        <row r="274">
          <cell r="A274" t="str">
            <v>PLANCHER SOUPLE &amp; ÉPOXY</v>
          </cell>
        </row>
        <row r="281">
          <cell r="A281" t="str">
            <v>PEINTURE</v>
          </cell>
        </row>
        <row r="288">
          <cell r="A288" t="str">
            <v>OUVRAGES SPÉCIAUX</v>
          </cell>
        </row>
        <row r="295">
          <cell r="A295" t="str">
            <v>ACCESSOIRES</v>
          </cell>
        </row>
        <row r="302">
          <cell r="A302" t="str">
            <v>MÉCANIQUE SPÉCIALISÉE</v>
          </cell>
        </row>
        <row r="309">
          <cell r="A309" t="str">
            <v>PROTECTION INCENDIE</v>
          </cell>
        </row>
        <row r="316">
          <cell r="A316" t="str">
            <v>PLOMBERIE &amp; GAZ</v>
          </cell>
        </row>
        <row r="323">
          <cell r="A323" t="str">
            <v>VENTILATION &amp; BALANCEMENT</v>
          </cell>
        </row>
        <row r="330">
          <cell r="A330" t="str">
            <v>CONTRÔLE</v>
          </cell>
        </row>
        <row r="337">
          <cell r="A337" t="str">
            <v>ÉLECTRICITÉ</v>
          </cell>
        </row>
        <row r="344">
          <cell r="A344" t="str">
            <v>ACCÈS, RÉSEAU &amp; ALARME INCENDIE</v>
          </cell>
        </row>
        <row r="351">
          <cell r="A351" t="str">
            <v>SERVICE PÉTROLIER</v>
          </cell>
        </row>
        <row r="358">
          <cell r="A358" t="str">
            <v>EXCAVATION, CIVIL, BORDURE &amp; TROTTOIR</v>
          </cell>
        </row>
        <row r="365">
          <cell r="A365" t="str">
            <v>PAVAGE &amp; MARQUAGE</v>
          </cell>
        </row>
        <row r="372">
          <cell r="A372" t="str">
            <v>VARIA</v>
          </cell>
        </row>
        <row r="379">
          <cell r="A379" t="str">
            <v>NOTES PARTICULIÈRES &amp; EXCLUSIONS</v>
          </cell>
        </row>
        <row r="381">
          <cell r="A381">
            <v>1</v>
          </cell>
          <cell r="B381" t="str">
            <v>Tous ce qui n'est pas inscrit, demandé, comptabilisable ou quantifiable dans le présent documents est automatiquement exclus.</v>
          </cell>
          <cell r="L381">
            <v>0</v>
          </cell>
        </row>
        <row r="382">
          <cell r="A382">
            <v>2</v>
          </cell>
          <cell r="B382" t="str">
            <v>L'estimé est fait selon notre compréhension des plans.</v>
          </cell>
          <cell r="L382">
            <v>0</v>
          </cell>
        </row>
        <row r="383">
          <cell r="A383">
            <v>3</v>
          </cell>
          <cell r="L383">
            <v>0</v>
          </cell>
        </row>
        <row r="384">
          <cell r="A384">
            <v>4</v>
          </cell>
          <cell r="L384">
            <v>0</v>
          </cell>
        </row>
        <row r="385">
          <cell r="A385">
            <v>5</v>
          </cell>
          <cell r="L385">
            <v>0</v>
          </cell>
        </row>
        <row r="386">
          <cell r="A386">
            <v>6</v>
          </cell>
          <cell r="L386">
            <v>0</v>
          </cell>
        </row>
        <row r="387">
          <cell r="A387">
            <v>7</v>
          </cell>
          <cell r="L387">
            <v>0</v>
          </cell>
        </row>
        <row r="388">
          <cell r="A388">
            <v>8</v>
          </cell>
          <cell r="L388">
            <v>0</v>
          </cell>
        </row>
        <row r="389">
          <cell r="A389">
            <v>9</v>
          </cell>
          <cell r="L389">
            <v>0</v>
          </cell>
        </row>
        <row r="390">
          <cell r="A390">
            <v>10</v>
          </cell>
          <cell r="L390">
            <v>0</v>
          </cell>
        </row>
        <row r="391">
          <cell r="A391">
            <v>11</v>
          </cell>
          <cell r="L391">
            <v>0</v>
          </cell>
        </row>
        <row r="392">
          <cell r="A392">
            <v>12</v>
          </cell>
          <cell r="L392">
            <v>0</v>
          </cell>
        </row>
        <row r="393">
          <cell r="A393">
            <v>13</v>
          </cell>
          <cell r="L393">
            <v>0</v>
          </cell>
        </row>
        <row r="394">
          <cell r="A394">
            <v>14</v>
          </cell>
          <cell r="L394">
            <v>0</v>
          </cell>
        </row>
        <row r="395">
          <cell r="A395">
            <v>15</v>
          </cell>
          <cell r="L395">
            <v>0</v>
          </cell>
        </row>
        <row r="396">
          <cell r="A396">
            <v>16</v>
          </cell>
          <cell r="L396">
            <v>0</v>
          </cell>
        </row>
        <row r="397">
          <cell r="A397">
            <v>17</v>
          </cell>
          <cell r="L397">
            <v>0</v>
          </cell>
        </row>
        <row r="398">
          <cell r="A398">
            <v>18</v>
          </cell>
          <cell r="L398">
            <v>0</v>
          </cell>
        </row>
        <row r="399">
          <cell r="A399">
            <v>19</v>
          </cell>
          <cell r="L399">
            <v>0</v>
          </cell>
        </row>
        <row r="400">
          <cell r="A400">
            <v>20</v>
          </cell>
          <cell r="L400">
            <v>0</v>
          </cell>
        </row>
        <row r="401">
          <cell r="A401">
            <v>21</v>
          </cell>
          <cell r="L401">
            <v>0</v>
          </cell>
        </row>
        <row r="402">
          <cell r="A402">
            <v>22</v>
          </cell>
          <cell r="L402">
            <v>0</v>
          </cell>
        </row>
        <row r="403">
          <cell r="A403">
            <v>23</v>
          </cell>
          <cell r="L403">
            <v>0</v>
          </cell>
        </row>
        <row r="404">
          <cell r="A404">
            <v>24</v>
          </cell>
          <cell r="L404">
            <v>0</v>
          </cell>
        </row>
        <row r="405">
          <cell r="A405">
            <v>25</v>
          </cell>
          <cell r="L405">
            <v>0</v>
          </cell>
        </row>
        <row r="406">
          <cell r="A406">
            <v>26</v>
          </cell>
          <cell r="L406">
            <v>0</v>
          </cell>
        </row>
        <row r="407">
          <cell r="A407">
            <v>27</v>
          </cell>
          <cell r="L407">
            <v>0</v>
          </cell>
        </row>
        <row r="408">
          <cell r="A408">
            <v>28</v>
          </cell>
          <cell r="L408">
            <v>0</v>
          </cell>
        </row>
        <row r="409">
          <cell r="A409">
            <v>29</v>
          </cell>
          <cell r="L409">
            <v>0</v>
          </cell>
        </row>
        <row r="410">
          <cell r="A410">
            <v>30</v>
          </cell>
          <cell r="L410">
            <v>0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GISTRE | SOUS-TRAITANT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97FCC1-7D66-4F95-9EFE-14181F79168C}">
  <sheetPr codeName="Feuil4">
    <tabColor theme="3" tint="-0.499984740745262"/>
    <outlinePr showOutlineSymbols="0"/>
  </sheetPr>
  <dimension ref="A1:F189"/>
  <sheetViews>
    <sheetView showGridLines="0" showZeros="0" tabSelected="1" showOutlineSymbols="0" view="pageLayout" topLeftCell="A19" zoomScaleNormal="100" workbookViewId="0">
      <selection activeCell="B39" sqref="B39"/>
    </sheetView>
  </sheetViews>
  <sheetFormatPr baseColWidth="10" defaultRowHeight="12" x14ac:dyDescent="0.2"/>
  <cols>
    <col min="1" max="1" width="15.28515625" customWidth="1"/>
    <col min="2" max="2" width="39.7109375" customWidth="1"/>
    <col min="3" max="3" width="12" customWidth="1"/>
    <col min="4" max="4" width="7.28515625" customWidth="1"/>
    <col min="5" max="6" width="17.85546875" customWidth="1"/>
  </cols>
  <sheetData>
    <row r="1" spans="1:6" ht="12.75" x14ac:dyDescent="0.2">
      <c r="A1" s="1" t="str">
        <f>'[1]TAKE-OFF PROJET'!A1</f>
        <v>Projet :</v>
      </c>
      <c r="B1" s="1" t="str">
        <f>'[1]TAKE-OFF PROJET'!B1</f>
        <v>Nom du projet</v>
      </c>
      <c r="E1" s="2" t="str">
        <f>'[1]TAKE-OFF PROJET'!K1</f>
        <v>Projet #</v>
      </c>
      <c r="F1" s="2" t="str">
        <f>'[1]TAKE-OFF PROJET'!L1</f>
        <v>0000-0000</v>
      </c>
    </row>
    <row r="2" spans="1:6" ht="12.75" x14ac:dyDescent="0.2">
      <c r="B2" s="1" t="str">
        <f>'[1]TAKE-OFF PROJET'!B2</f>
        <v>Adresse</v>
      </c>
      <c r="E2" s="2" t="str">
        <f>'[1]TAKE-OFF PROJET'!K2</f>
        <v>Client #</v>
      </c>
      <c r="F2" s="2" t="str">
        <f>'[1]TAKE-OFF PROJET'!L2</f>
        <v>0000-0000</v>
      </c>
    </row>
    <row r="3" spans="1:6" ht="12.75" x14ac:dyDescent="0.2">
      <c r="B3" s="1" t="str">
        <f>'[1]TAKE-OFF PROJET'!B3</f>
        <v>Ville, PR, CP</v>
      </c>
      <c r="E3" s="2" t="str">
        <f>'[1]TAKE-OFF PROJET'!K3</f>
        <v>Devis #</v>
      </c>
      <c r="F3" s="2" t="str">
        <f>'[1]TAKE-OFF PROJET'!L3</f>
        <v>DE-0000-0000</v>
      </c>
    </row>
    <row r="5" spans="1:6" ht="12.75" x14ac:dyDescent="0.2">
      <c r="A5" s="1" t="str">
        <f>'[1]TAKE-OFF PROJET'!D1</f>
        <v>Début travaux :</v>
      </c>
      <c r="B5" s="3" t="str">
        <f>'[1]TAKE-OFF PROJET'!F1</f>
        <v>aaaa-mm-jj</v>
      </c>
      <c r="E5" s="1" t="str">
        <f>'[1]TAKE-OFF PROJET'!A5</f>
        <v>Créé le :</v>
      </c>
      <c r="F5" s="4" t="str">
        <f>'[1]TAKE-OFF PROJET'!B5</f>
        <v>aaaa-mm-jj</v>
      </c>
    </row>
    <row r="6" spans="1:6" ht="12.75" x14ac:dyDescent="0.2">
      <c r="A6" s="1" t="str">
        <f>'[1]TAKE-OFF PROJET'!D2</f>
        <v>Fin travaux :</v>
      </c>
      <c r="B6" s="3" t="str">
        <f>'[1]TAKE-OFF PROJET'!F2</f>
        <v>aaaa-mm-jj</v>
      </c>
      <c r="E6" s="1" t="str">
        <f>'[1]TAKE-OFF PROJET'!A6</f>
        <v>Mise à jour :</v>
      </c>
      <c r="F6" s="4">
        <f ca="1">'[1]TAKE-OFF PROJET'!B6</f>
        <v>44650</v>
      </c>
    </row>
    <row r="8" spans="1:6" ht="15" x14ac:dyDescent="0.2">
      <c r="A8" s="5" t="str">
        <f>'[1]TAKE-OFF PROJET'!A8</f>
        <v>BILAN</v>
      </c>
      <c r="B8" s="5"/>
      <c r="C8" s="5"/>
      <c r="D8" s="5"/>
      <c r="E8" s="5"/>
      <c r="F8" s="5"/>
    </row>
    <row r="9" spans="1:6" ht="12.75" x14ac:dyDescent="0.2">
      <c r="B9" s="6" t="str">
        <f>'[1]TAKE-OFF PROJET'!B9</f>
        <v>Description</v>
      </c>
      <c r="C9" s="6" t="str">
        <f>'[1]TAKE-OFF PROJET'!D9</f>
        <v>Quantité</v>
      </c>
      <c r="F9" s="6" t="str">
        <f>'[1]TAKE-OFF PROJET'!G9</f>
        <v>Coût | Budgétaire</v>
      </c>
    </row>
    <row r="10" spans="1:6" ht="12.75" x14ac:dyDescent="0.2">
      <c r="B10" s="7" t="s">
        <v>0</v>
      </c>
      <c r="C10" s="8"/>
      <c r="D10" s="9"/>
      <c r="F10" s="10">
        <f>SUM('[1]TAKE-OFF PROJET'!G10:G15)</f>
        <v>0</v>
      </c>
    </row>
    <row r="12" spans="1:6" ht="12.75" x14ac:dyDescent="0.2">
      <c r="B12" s="11" t="str">
        <f>'[1]TAKE-OFF PROJET'!B17</f>
        <v>Matériaux</v>
      </c>
      <c r="F12" s="10">
        <f>'[1]TAKE-OFF PROJET'!G17</f>
        <v>0</v>
      </c>
    </row>
    <row r="14" spans="1:6" ht="12.75" x14ac:dyDescent="0.2">
      <c r="B14" s="11" t="str">
        <f>'[1]TAKE-OFF PROJET'!B19</f>
        <v>Équipement &amp; machinerie</v>
      </c>
      <c r="F14" s="10">
        <f>'[1]TAKE-OFF PROJET'!G19</f>
        <v>0</v>
      </c>
    </row>
    <row r="16" spans="1:6" ht="12.75" x14ac:dyDescent="0.2">
      <c r="B16" s="11" t="str">
        <f>'[1]TAKE-OFF PROJET'!B21</f>
        <v>Location roulotte, conteneur &amp; toilette</v>
      </c>
      <c r="F16" s="10">
        <f>'[1]TAKE-OFF PROJET'!G21</f>
        <v>0</v>
      </c>
    </row>
    <row r="18" spans="1:6" ht="12.75" x14ac:dyDescent="0.2">
      <c r="B18" s="11" t="str">
        <f>'[1]TAKE-OFF PROJET'!B23</f>
        <v>Sous-traitance</v>
      </c>
      <c r="F18" s="10">
        <f>'[1]TAKE-OFF PROJET'!G23</f>
        <v>5000</v>
      </c>
    </row>
    <row r="19" spans="1:6" ht="12.75" thickBot="1" x14ac:dyDescent="0.25"/>
    <row r="20" spans="1:6" ht="13.5" thickTop="1" x14ac:dyDescent="0.2">
      <c r="A20" s="12"/>
      <c r="B20" s="12" t="str">
        <f>'[1]TAKE-OFF PROJET'!B27</f>
        <v>Sous-total</v>
      </c>
      <c r="C20" s="13"/>
      <c r="D20" s="14"/>
      <c r="E20" s="14"/>
      <c r="F20" s="12">
        <f>SUM(F10:F19)</f>
        <v>5000</v>
      </c>
    </row>
    <row r="22" spans="1:6" ht="12.75" x14ac:dyDescent="0.2">
      <c r="B22" s="15" t="str">
        <f>'[1]TAKE-OFF PROJET'!B29</f>
        <v>Cautionnement</v>
      </c>
      <c r="C22" s="16"/>
      <c r="F22" s="10">
        <f>'[1]TAKE-OFF PROJET'!G29</f>
        <v>0</v>
      </c>
    </row>
    <row r="23" spans="1:6" ht="12.75" x14ac:dyDescent="0.2">
      <c r="B23" s="15" t="str">
        <f>'[1]TAKE-OFF PROJET'!B30</f>
        <v>Assurance de chantier</v>
      </c>
      <c r="C23" s="16"/>
      <c r="F23" s="10">
        <f>'[1]TAKE-OFF PROJET'!G30</f>
        <v>0</v>
      </c>
    </row>
    <row r="25" spans="1:6" ht="12.75" x14ac:dyDescent="0.2">
      <c r="B25" s="15" t="str">
        <f>'[1]TAKE-OFF PROJET'!B32</f>
        <v>Administration</v>
      </c>
      <c r="C25" s="17">
        <f>'[1]TAKE-OFF PROJET'!D32</f>
        <v>0.1</v>
      </c>
      <c r="F25" s="10">
        <f>'[1]TAKE-OFF PROJET'!G32</f>
        <v>500</v>
      </c>
    </row>
    <row r="26" spans="1:6" ht="12.75" x14ac:dyDescent="0.2">
      <c r="B26" s="15" t="str">
        <f>'[1]TAKE-OFF PROJET'!B33</f>
        <v>Profit</v>
      </c>
      <c r="C26" s="17">
        <f>'[1]TAKE-OFF PROJET'!D33</f>
        <v>0.05</v>
      </c>
      <c r="F26" s="10">
        <f>'[1]TAKE-OFF PROJET'!G33</f>
        <v>250</v>
      </c>
    </row>
    <row r="27" spans="1:6" ht="12.75" thickBot="1" x14ac:dyDescent="0.25"/>
    <row r="28" spans="1:6" ht="13.5" thickTop="1" x14ac:dyDescent="0.2">
      <c r="A28" s="12"/>
      <c r="B28" s="12" t="str">
        <f>'[1]TAKE-OFF PROJET'!B35</f>
        <v>Total (avant taxes)</v>
      </c>
      <c r="C28" s="14"/>
      <c r="D28" s="14"/>
      <c r="E28" s="14"/>
      <c r="F28" s="12">
        <f>SUM(F20:F27)</f>
        <v>5750</v>
      </c>
    </row>
    <row r="29" spans="1:6" ht="12.75" x14ac:dyDescent="0.2">
      <c r="B29" s="10" t="str">
        <f>'[1]TAKE-OFF PROJET'!B36</f>
        <v>TPS</v>
      </c>
      <c r="C29" s="18">
        <f>'[1]TAKE-OFF PROJET'!D36</f>
        <v>0.05</v>
      </c>
      <c r="F29" s="19">
        <f>$F28*$C29</f>
        <v>287.5</v>
      </c>
    </row>
    <row r="30" spans="1:6" ht="13.5" thickBot="1" x14ac:dyDescent="0.25">
      <c r="B30" s="10" t="str">
        <f>'[1]TAKE-OFF PROJET'!B37</f>
        <v>TVQ</v>
      </c>
      <c r="C30" s="18">
        <f>'[1]TAKE-OFF PROJET'!D37</f>
        <v>9.9750000000000005E-2</v>
      </c>
      <c r="F30" s="20">
        <f>$F29*$C30</f>
        <v>28.678125000000001</v>
      </c>
    </row>
    <row r="31" spans="1:6" ht="13.5" thickTop="1" x14ac:dyDescent="0.2">
      <c r="A31" s="12"/>
      <c r="B31" s="12" t="str">
        <f>'[1]TAKE-OFF PROJET'!B38</f>
        <v>Total (avec taxes)</v>
      </c>
      <c r="C31" s="14"/>
      <c r="D31" s="14"/>
      <c r="E31" s="14"/>
      <c r="F31" s="12">
        <f>SUM(F28:F30)</f>
        <v>6066.1781250000004</v>
      </c>
    </row>
    <row r="33" spans="1:6" ht="15" x14ac:dyDescent="0.2">
      <c r="A33" s="5" t="s">
        <v>1</v>
      </c>
      <c r="B33" s="5"/>
      <c r="C33" s="5"/>
      <c r="D33" s="5"/>
      <c r="E33" s="5"/>
      <c r="F33" s="5"/>
    </row>
    <row r="35" spans="1:6" ht="12.75" x14ac:dyDescent="0.2">
      <c r="A35" s="21" t="str">
        <f>'[1]TAKE-OFF PROJET'!$A40</f>
        <v>DÉVELOPPEMENT DU PROJET</v>
      </c>
      <c r="B35" s="21"/>
      <c r="C35" s="21"/>
      <c r="D35" s="21"/>
      <c r="E35" s="21"/>
      <c r="F35" s="21"/>
    </row>
    <row r="36" spans="1:6" ht="12.75" x14ac:dyDescent="0.2">
      <c r="A36" s="22" t="s">
        <v>2</v>
      </c>
      <c r="B36" s="23"/>
      <c r="C36" s="23"/>
      <c r="D36" s="23"/>
      <c r="E36" s="23"/>
      <c r="F36" s="24">
        <f>[1]!TO_1[[#Totals],[Total | Budgétaire]]</f>
        <v>5000</v>
      </c>
    </row>
    <row r="38" spans="1:6" ht="12.75" x14ac:dyDescent="0.2">
      <c r="A38" s="21" t="str">
        <f>'[1]TAKE-OFF PROJET'!$A63</f>
        <v>CONDITIONS GÉNÉRALES</v>
      </c>
      <c r="B38" s="21"/>
      <c r="C38" s="21"/>
      <c r="D38" s="21"/>
      <c r="E38" s="21"/>
      <c r="F38" s="21"/>
    </row>
    <row r="39" spans="1:6" ht="12.75" x14ac:dyDescent="0.2">
      <c r="A39" s="22" t="s">
        <v>2</v>
      </c>
      <c r="B39" s="23"/>
      <c r="C39" s="23"/>
      <c r="D39" s="23"/>
      <c r="E39" s="23"/>
      <c r="F39" s="24">
        <f>[1]!TO_2[[#Totals],[Total | Budgétaire]]</f>
        <v>0</v>
      </c>
    </row>
    <row r="41" spans="1:6" ht="12.75" x14ac:dyDescent="0.2">
      <c r="A41" s="21" t="str">
        <f>'[1]TAKE-OFF PROJET'!$A106</f>
        <v>TRAVAUX DE DÉMOLITON</v>
      </c>
      <c r="B41" s="21"/>
      <c r="C41" s="21"/>
      <c r="D41" s="21"/>
      <c r="E41" s="21"/>
      <c r="F41" s="21"/>
    </row>
    <row r="42" spans="1:6" ht="12.75" x14ac:dyDescent="0.2">
      <c r="A42" s="22" t="s">
        <v>2</v>
      </c>
      <c r="B42" s="23"/>
      <c r="C42" s="23"/>
      <c r="D42" s="23"/>
      <c r="E42" s="23"/>
      <c r="F42" s="24">
        <f>[1]!TO_3[[#Totals],[Total | Budgétaire]]</f>
        <v>0</v>
      </c>
    </row>
    <row r="44" spans="1:6" ht="12.75" x14ac:dyDescent="0.2">
      <c r="A44" s="21" t="str">
        <f>'[1]TAKE-OFF PROJET'!$A113</f>
        <v>COFFRAGE, ARMATURE &amp; BÉTON</v>
      </c>
      <c r="B44" s="21"/>
      <c r="C44" s="21"/>
      <c r="D44" s="21"/>
      <c r="E44" s="21"/>
      <c r="F44" s="21"/>
    </row>
    <row r="45" spans="1:6" ht="12.75" x14ac:dyDescent="0.2">
      <c r="A45" s="22" t="s">
        <v>2</v>
      </c>
      <c r="B45" s="23"/>
      <c r="C45" s="23"/>
      <c r="D45" s="23"/>
      <c r="E45" s="23"/>
      <c r="F45" s="24">
        <f>[1]!TO_4[[#Totals],[Total | Budgétaire]]</f>
        <v>0</v>
      </c>
    </row>
    <row r="47" spans="1:6" ht="12.75" x14ac:dyDescent="0.2">
      <c r="A47" s="21" t="str">
        <f>'[1]TAKE-OFF PROJET'!$A120</f>
        <v>CHAPE &amp; BÉTON PRÉFABRIQUÉ</v>
      </c>
      <c r="B47" s="21"/>
      <c r="C47" s="21"/>
      <c r="D47" s="21"/>
      <c r="E47" s="21"/>
      <c r="F47" s="21"/>
    </row>
    <row r="48" spans="1:6" ht="12.75" x14ac:dyDescent="0.2">
      <c r="A48" s="22" t="s">
        <v>2</v>
      </c>
      <c r="B48" s="23"/>
      <c r="C48" s="23"/>
      <c r="D48" s="23"/>
      <c r="E48" s="23"/>
      <c r="F48" s="24">
        <f>[1]!TO_5[[#Totals],[Total | Budgétaire]]</f>
        <v>0</v>
      </c>
    </row>
    <row r="50" spans="1:6" ht="12.75" x14ac:dyDescent="0.2">
      <c r="A50" s="21" t="str">
        <f>'[1]TAKE-OFF PROJET'!$A127</f>
        <v>MAÇONNERIE &amp; CRÉPIS</v>
      </c>
      <c r="B50" s="21"/>
      <c r="C50" s="21"/>
      <c r="D50" s="21"/>
      <c r="E50" s="21"/>
      <c r="F50" s="21"/>
    </row>
    <row r="51" spans="1:6" ht="12.75" x14ac:dyDescent="0.2">
      <c r="A51" s="22" t="s">
        <v>2</v>
      </c>
      <c r="B51" s="23"/>
      <c r="C51" s="23"/>
      <c r="D51" s="23"/>
      <c r="E51" s="23"/>
      <c r="F51" s="24">
        <f>[1]!TO_6[[#Totals],[Total | Budgétaire]]</f>
        <v>0</v>
      </c>
    </row>
    <row r="53" spans="1:6" ht="12.75" x14ac:dyDescent="0.2">
      <c r="A53" s="21" t="str">
        <f>'[1]TAKE-OFF PROJET'!$A134</f>
        <v>STRUCTURE DE BÉTON</v>
      </c>
      <c r="B53" s="21"/>
      <c r="C53" s="21"/>
      <c r="D53" s="21"/>
      <c r="E53" s="21"/>
      <c r="F53" s="21"/>
    </row>
    <row r="54" spans="1:6" ht="12.75" x14ac:dyDescent="0.2">
      <c r="A54" s="22" t="s">
        <v>2</v>
      </c>
      <c r="B54" s="23"/>
      <c r="C54" s="23"/>
      <c r="D54" s="23"/>
      <c r="E54" s="23"/>
      <c r="F54" s="24">
        <f>[1]!TO_7[[#Totals],[Total | Budgétaire]]</f>
        <v>0</v>
      </c>
    </row>
    <row r="56" spans="1:6" ht="12.75" x14ac:dyDescent="0.2">
      <c r="A56" s="21" t="str">
        <f>'[1]TAKE-OFF PROJET'!$A141</f>
        <v>STRUCTURE D'ACIER &amp; MÉTAUX OUVRÉS</v>
      </c>
      <c r="B56" s="21"/>
      <c r="C56" s="21"/>
      <c r="D56" s="21"/>
      <c r="E56" s="21"/>
      <c r="F56" s="21"/>
    </row>
    <row r="57" spans="1:6" ht="12.75" x14ac:dyDescent="0.2">
      <c r="A57" s="22" t="s">
        <v>2</v>
      </c>
      <c r="B57" s="23"/>
      <c r="C57" s="23"/>
      <c r="D57" s="23"/>
      <c r="E57" s="23"/>
      <c r="F57" s="24">
        <f>[1]!TO_8[[#Totals],[Total | Budgétaire]]</f>
        <v>0</v>
      </c>
    </row>
    <row r="59" spans="1:6" ht="12.75" x14ac:dyDescent="0.2">
      <c r="A59" s="21" t="str">
        <f>'[1]TAKE-OFF PROJET'!$A148</f>
        <v>STRUCTURE DE BOIS &amp; CHARPENTERIE</v>
      </c>
      <c r="B59" s="21"/>
      <c r="C59" s="21"/>
      <c r="D59" s="21"/>
      <c r="E59" s="21"/>
      <c r="F59" s="21"/>
    </row>
    <row r="60" spans="1:6" ht="12.75" x14ac:dyDescent="0.2">
      <c r="A60" s="22" t="s">
        <v>2</v>
      </c>
      <c r="B60" s="23"/>
      <c r="C60" s="23"/>
      <c r="D60" s="23"/>
      <c r="E60" s="23"/>
      <c r="F60" s="24">
        <f>[1]!TO_9[[#Totals],[Total | Budgétaire]]</f>
        <v>0</v>
      </c>
    </row>
    <row r="62" spans="1:6" ht="12.75" x14ac:dyDescent="0.2">
      <c r="A62" s="21" t="str">
        <f>'[1]TAKE-OFF PROJET'!$A155</f>
        <v>MATÉRIAUX GÉNÉRAUX</v>
      </c>
      <c r="B62" s="21"/>
      <c r="C62" s="21"/>
      <c r="D62" s="21"/>
      <c r="E62" s="21"/>
      <c r="F62" s="21"/>
    </row>
    <row r="63" spans="1:6" ht="12.75" x14ac:dyDescent="0.2">
      <c r="A63" s="22" t="s">
        <v>2</v>
      </c>
      <c r="B63" s="23"/>
      <c r="C63" s="23"/>
      <c r="D63" s="23"/>
      <c r="E63" s="23"/>
      <c r="F63" s="24">
        <f>[1]!TO_10[[#Totals],[Total | Budgétaire]]</f>
        <v>0</v>
      </c>
    </row>
    <row r="65" spans="1:6" ht="12.75" x14ac:dyDescent="0.2">
      <c r="A65" s="21" t="str">
        <f>'[1]TAKE-OFF PROJET'!$A162</f>
        <v>ESCALIER INTÉRIEUR</v>
      </c>
      <c r="B65" s="21"/>
      <c r="C65" s="21"/>
      <c r="D65" s="21"/>
      <c r="E65" s="21"/>
      <c r="F65" s="21"/>
    </row>
    <row r="66" spans="1:6" ht="12.75" x14ac:dyDescent="0.2">
      <c r="A66" s="22" t="s">
        <v>2</v>
      </c>
      <c r="B66" s="23"/>
      <c r="C66" s="23"/>
      <c r="D66" s="23"/>
      <c r="E66" s="23"/>
      <c r="F66" s="24">
        <f>[1]!TO_11[[#Totals],[Total | Budgétaire]]</f>
        <v>0</v>
      </c>
    </row>
    <row r="68" spans="1:6" ht="12.75" x14ac:dyDescent="0.2">
      <c r="A68" s="21" t="str">
        <f>'[1]TAKE-OFF PROJET'!$A169</f>
        <v>BALCON &amp; TERRASSE</v>
      </c>
      <c r="B68" s="21"/>
      <c r="C68" s="21"/>
      <c r="D68" s="21"/>
      <c r="E68" s="21"/>
      <c r="F68" s="21"/>
    </row>
    <row r="69" spans="1:6" ht="12.75" x14ac:dyDescent="0.2">
      <c r="A69" s="22" t="s">
        <v>2</v>
      </c>
      <c r="B69" s="23"/>
      <c r="C69" s="23"/>
      <c r="D69" s="23"/>
      <c r="E69" s="23"/>
      <c r="F69" s="24">
        <f>[1]!TO_12[[#Totals],[Total | Budgétaire]]</f>
        <v>0</v>
      </c>
    </row>
    <row r="71" spans="1:6" ht="12.75" x14ac:dyDescent="0.2">
      <c r="A71" s="21" t="str">
        <f>'[1]TAKE-OFF PROJET'!$A176</f>
        <v>RAMPE &amp; PLANCHER EXTÉRIEUR</v>
      </c>
      <c r="B71" s="21"/>
      <c r="C71" s="21"/>
      <c r="D71" s="21"/>
      <c r="E71" s="21"/>
      <c r="F71" s="21"/>
    </row>
    <row r="72" spans="1:6" ht="12.75" x14ac:dyDescent="0.2">
      <c r="A72" s="22" t="s">
        <v>2</v>
      </c>
      <c r="B72" s="23"/>
      <c r="C72" s="23"/>
      <c r="D72" s="23"/>
      <c r="E72" s="23"/>
      <c r="F72" s="24">
        <f>[1]!TO_13[[#Totals],[Total | Budgétaire]]</f>
        <v>0</v>
      </c>
    </row>
    <row r="74" spans="1:6" ht="12.75" x14ac:dyDescent="0.2">
      <c r="A74" s="21" t="str">
        <f>'[1]TAKE-OFF PROJET'!$A183</f>
        <v>ÉBÉNISTERIE</v>
      </c>
      <c r="B74" s="21"/>
      <c r="C74" s="21"/>
      <c r="D74" s="21"/>
      <c r="E74" s="21"/>
      <c r="F74" s="21"/>
    </row>
    <row r="75" spans="1:6" ht="12.75" x14ac:dyDescent="0.2">
      <c r="A75" s="22" t="s">
        <v>2</v>
      </c>
      <c r="B75" s="23"/>
      <c r="C75" s="23"/>
      <c r="D75" s="23"/>
      <c r="E75" s="23"/>
      <c r="F75" s="24">
        <f>[1]!TO_14[[#Totals],[Total | Budgétaire]]</f>
        <v>0</v>
      </c>
    </row>
    <row r="77" spans="1:6" ht="12.75" x14ac:dyDescent="0.2">
      <c r="A77" s="21" t="str">
        <f>'[1]TAKE-OFF PROJET'!$A190</f>
        <v>ISOLATION &amp; IMPERMÉABILISATION</v>
      </c>
      <c r="B77" s="21"/>
      <c r="C77" s="21"/>
      <c r="D77" s="21"/>
      <c r="E77" s="21"/>
      <c r="F77" s="21"/>
    </row>
    <row r="78" spans="1:6" ht="12.75" x14ac:dyDescent="0.2">
      <c r="A78" s="22" t="s">
        <v>2</v>
      </c>
      <c r="B78" s="23"/>
      <c r="C78" s="23"/>
      <c r="D78" s="23"/>
      <c r="E78" s="23"/>
      <c r="F78" s="24">
        <f>[1]!TO_15[[#Totals],[Total | Budgétaire]]</f>
        <v>0</v>
      </c>
    </row>
    <row r="80" spans="1:6" ht="12.75" x14ac:dyDescent="0.2">
      <c r="A80" s="21" t="str">
        <f>'[1]TAKE-OFF PROJET'!$A197</f>
        <v>REVÊTEMENT EXTÉRIEUR &amp; GOUTTIÈRE</v>
      </c>
      <c r="B80" s="21"/>
      <c r="C80" s="21"/>
      <c r="D80" s="21"/>
      <c r="E80" s="21"/>
      <c r="F80" s="21"/>
    </row>
    <row r="81" spans="1:6" ht="12.75" x14ac:dyDescent="0.2">
      <c r="A81" s="22" t="s">
        <v>2</v>
      </c>
      <c r="B81" s="23"/>
      <c r="C81" s="23"/>
      <c r="D81" s="23"/>
      <c r="E81" s="23"/>
      <c r="F81" s="24">
        <f>[1]!TO_16[[#Totals],[Total | Budgétaire]]</f>
        <v>0</v>
      </c>
    </row>
    <row r="83" spans="1:6" ht="12.75" x14ac:dyDescent="0.2">
      <c r="A83" s="21" t="str">
        <f>'[1]TAKE-OFF PROJET'!$A204</f>
        <v>TOITURE</v>
      </c>
      <c r="B83" s="21"/>
      <c r="C83" s="21"/>
      <c r="D83" s="21"/>
      <c r="E83" s="21"/>
      <c r="F83" s="21"/>
    </row>
    <row r="84" spans="1:6" ht="12.75" x14ac:dyDescent="0.2">
      <c r="A84" s="22" t="s">
        <v>2</v>
      </c>
      <c r="B84" s="23"/>
      <c r="C84" s="23"/>
      <c r="D84" s="23"/>
      <c r="E84" s="23"/>
      <c r="F84" s="24">
        <f>[1]!TO_17[[#Totals],[Total | Budgétaire]]</f>
        <v>0</v>
      </c>
    </row>
    <row r="86" spans="1:6" ht="12.75" x14ac:dyDescent="0.2">
      <c r="A86" s="21" t="str">
        <f>'[1]TAKE-OFF PROJET'!$A211</f>
        <v>PORTES &amp; FENÊTRES  EXTÉRIEUR</v>
      </c>
      <c r="B86" s="21"/>
      <c r="C86" s="21"/>
      <c r="D86" s="21"/>
      <c r="E86" s="21"/>
      <c r="F86" s="21"/>
    </row>
    <row r="87" spans="1:6" ht="12.75" x14ac:dyDescent="0.2">
      <c r="A87" s="22" t="s">
        <v>2</v>
      </c>
      <c r="B87" s="23"/>
      <c r="C87" s="23"/>
      <c r="D87" s="23"/>
      <c r="E87" s="23"/>
      <c r="F87" s="24">
        <f>[1]!TO_18[[#Totals],[Total | Budgétaire]]</f>
        <v>0</v>
      </c>
    </row>
    <row r="89" spans="1:6" ht="12.75" x14ac:dyDescent="0.2">
      <c r="A89" s="21" t="str">
        <f>'[1]TAKE-OFF PROJET'!$A218</f>
        <v>BOISERIE, PORTE &amp; QUINCAILLERIE INTÉRIEUR</v>
      </c>
      <c r="B89" s="21"/>
      <c r="C89" s="21"/>
      <c r="D89" s="21"/>
      <c r="E89" s="21"/>
      <c r="F89" s="21"/>
    </row>
    <row r="90" spans="1:6" ht="12.75" x14ac:dyDescent="0.2">
      <c r="A90" s="22" t="s">
        <v>2</v>
      </c>
      <c r="B90" s="23"/>
      <c r="C90" s="23"/>
      <c r="D90" s="23"/>
      <c r="E90" s="23"/>
      <c r="F90" s="24">
        <f>[1]!TO_19[[#Totals],[Total | Budgétaire]]</f>
        <v>0</v>
      </c>
    </row>
    <row r="92" spans="1:6" ht="12.75" x14ac:dyDescent="0.2">
      <c r="A92" s="21" t="str">
        <f>'[1]TAKE-OFF PROJET'!$A225</f>
        <v>VITRIER &amp; MUR RIDEAU</v>
      </c>
      <c r="B92" s="21"/>
      <c r="C92" s="21"/>
      <c r="D92" s="21"/>
      <c r="E92" s="21"/>
      <c r="F92" s="21"/>
    </row>
    <row r="93" spans="1:6" ht="12.75" x14ac:dyDescent="0.2">
      <c r="A93" s="22" t="s">
        <v>2</v>
      </c>
      <c r="B93" s="23"/>
      <c r="C93" s="23"/>
      <c r="D93" s="23"/>
      <c r="E93" s="23"/>
      <c r="F93" s="24">
        <f>[1]!TO_20[[#Totals],[Total | Budgétaire]]</f>
        <v>0</v>
      </c>
    </row>
    <row r="95" spans="1:6" ht="12.75" x14ac:dyDescent="0.2">
      <c r="A95" s="21" t="str">
        <f>'[1]TAKE-OFF PROJET'!$A232</f>
        <v>REVÊTEMENT EN PLAQUE DE PLÂTRE</v>
      </c>
      <c r="B95" s="21"/>
      <c r="C95" s="21"/>
      <c r="D95" s="21"/>
      <c r="E95" s="21"/>
      <c r="F95" s="21"/>
    </row>
    <row r="96" spans="1:6" ht="12.75" x14ac:dyDescent="0.2">
      <c r="A96" s="22" t="s">
        <v>2</v>
      </c>
      <c r="B96" s="23"/>
      <c r="C96" s="23"/>
      <c r="D96" s="23"/>
      <c r="E96" s="23"/>
      <c r="F96" s="24">
        <f>[1]!TO_21[[#Totals],[Total | Budgétaire]]</f>
        <v>0</v>
      </c>
    </row>
    <row r="98" spans="1:6" ht="12.75" x14ac:dyDescent="0.2">
      <c r="A98" s="21" t="str">
        <f>'[1]TAKE-OFF PROJET'!$A239</f>
        <v>SYSTÈMENT INTÉRIEUR</v>
      </c>
      <c r="B98" s="21"/>
      <c r="C98" s="21"/>
      <c r="D98" s="21"/>
      <c r="E98" s="21"/>
      <c r="F98" s="21"/>
    </row>
    <row r="99" spans="1:6" ht="12.75" x14ac:dyDescent="0.2">
      <c r="A99" s="22" t="s">
        <v>2</v>
      </c>
      <c r="B99" s="23"/>
      <c r="C99" s="23"/>
      <c r="D99" s="23"/>
      <c r="E99" s="23"/>
      <c r="F99" s="24">
        <f>[1]!TO_22[[#Totals],[Total | Budgétaire]]</f>
        <v>0</v>
      </c>
    </row>
    <row r="101" spans="1:6" ht="12.75" x14ac:dyDescent="0.2">
      <c r="A101" s="21" t="str">
        <f>'[1]TAKE-OFF PROJET'!$A246</f>
        <v>ENDUIT DE PLÂTRE</v>
      </c>
      <c r="B101" s="21"/>
      <c r="C101" s="21"/>
      <c r="D101" s="21"/>
      <c r="E101" s="21"/>
      <c r="F101" s="21"/>
    </row>
    <row r="102" spans="1:6" ht="12.75" x14ac:dyDescent="0.2">
      <c r="A102" s="22" t="s">
        <v>2</v>
      </c>
      <c r="B102" s="23"/>
      <c r="C102" s="23"/>
      <c r="D102" s="23"/>
      <c r="E102" s="23"/>
      <c r="F102" s="24">
        <f>[1]!TO_23[[#Totals],[Total | Budgétaire]]</f>
        <v>0</v>
      </c>
    </row>
    <row r="104" spans="1:6" ht="12.75" x14ac:dyDescent="0.2">
      <c r="A104" s="21" t="str">
        <f>'[1]TAKE-OFF PROJET'!$A253</f>
        <v>CARRELAGE DE CÉRAMIQUE</v>
      </c>
      <c r="B104" s="21"/>
      <c r="C104" s="21"/>
      <c r="D104" s="21"/>
      <c r="E104" s="21"/>
      <c r="F104" s="21"/>
    </row>
    <row r="105" spans="1:6" ht="12.75" x14ac:dyDescent="0.2">
      <c r="A105" s="22" t="s">
        <v>2</v>
      </c>
      <c r="B105" s="23"/>
      <c r="C105" s="23"/>
      <c r="D105" s="23"/>
      <c r="E105" s="23"/>
      <c r="F105" s="24">
        <f>[1]!TO_24[[#Totals],[Total | Budgétaire]]</f>
        <v>0</v>
      </c>
    </row>
    <row r="107" spans="1:6" ht="12.75" x14ac:dyDescent="0.2">
      <c r="A107" s="21" t="str">
        <f>'[1]TAKE-OFF PROJET'!$A260</f>
        <v>PLAFOND SUSPENDU &amp; ARCHITECTURAL</v>
      </c>
      <c r="B107" s="21"/>
      <c r="C107" s="21"/>
      <c r="D107" s="21"/>
      <c r="E107" s="21"/>
      <c r="F107" s="21"/>
    </row>
    <row r="108" spans="1:6" ht="12.75" x14ac:dyDescent="0.2">
      <c r="A108" s="22" t="s">
        <v>2</v>
      </c>
      <c r="B108" s="23"/>
      <c r="C108" s="23"/>
      <c r="D108" s="23"/>
      <c r="E108" s="23"/>
      <c r="F108" s="24">
        <f>[1]!TO_25[[#Totals],[Total | Budgétaire]]</f>
        <v>0</v>
      </c>
    </row>
    <row r="110" spans="1:6" ht="12.75" x14ac:dyDescent="0.2">
      <c r="A110" s="21" t="str">
        <f>'[1]TAKE-OFF PROJET'!$A267</f>
        <v>PARQUETS EN LAMES &amp; PLANCHER DE BOIS</v>
      </c>
      <c r="B110" s="21"/>
      <c r="C110" s="21"/>
      <c r="D110" s="21"/>
      <c r="E110" s="21"/>
      <c r="F110" s="21"/>
    </row>
    <row r="111" spans="1:6" ht="12.75" x14ac:dyDescent="0.2">
      <c r="A111" s="22" t="s">
        <v>2</v>
      </c>
      <c r="B111" s="23"/>
      <c r="C111" s="23"/>
      <c r="D111" s="23"/>
      <c r="E111" s="23"/>
      <c r="F111" s="24">
        <f>[1]!TO_26[[#Totals],[Total | Budgétaire]]</f>
        <v>0</v>
      </c>
    </row>
    <row r="113" spans="1:6" ht="12.75" x14ac:dyDescent="0.2">
      <c r="A113" s="21" t="str">
        <f>'[1]TAKE-OFF PROJET'!$A274</f>
        <v>PLANCHER SOUPLE &amp; ÉPOXY</v>
      </c>
      <c r="B113" s="21"/>
      <c r="C113" s="21"/>
      <c r="D113" s="21"/>
      <c r="E113" s="21"/>
      <c r="F113" s="21"/>
    </row>
    <row r="114" spans="1:6" ht="12.75" x14ac:dyDescent="0.2">
      <c r="A114" s="22" t="s">
        <v>2</v>
      </c>
      <c r="B114" s="23"/>
      <c r="C114" s="23"/>
      <c r="D114" s="23"/>
      <c r="E114" s="23"/>
      <c r="F114" s="24">
        <f>[1]!TO_27[[#Totals],[Total | Budgétaire]]</f>
        <v>0</v>
      </c>
    </row>
    <row r="116" spans="1:6" ht="12.75" x14ac:dyDescent="0.2">
      <c r="A116" s="21" t="str">
        <f>'[1]TAKE-OFF PROJET'!$A281</f>
        <v>PEINTURE</v>
      </c>
      <c r="B116" s="21"/>
      <c r="C116" s="21"/>
      <c r="D116" s="21"/>
      <c r="E116" s="21"/>
      <c r="F116" s="21"/>
    </row>
    <row r="117" spans="1:6" ht="12.75" x14ac:dyDescent="0.2">
      <c r="A117" s="22" t="s">
        <v>2</v>
      </c>
      <c r="B117" s="23"/>
      <c r="C117" s="23"/>
      <c r="D117" s="23"/>
      <c r="E117" s="23"/>
      <c r="F117" s="24">
        <f>[1]!TO_28[[#Totals],[Total | Budgétaire]]</f>
        <v>0</v>
      </c>
    </row>
    <row r="119" spans="1:6" ht="12.75" x14ac:dyDescent="0.2">
      <c r="A119" s="21" t="str">
        <f>'[1]TAKE-OFF PROJET'!$A288</f>
        <v>OUVRAGES SPÉCIAUX</v>
      </c>
      <c r="B119" s="21"/>
      <c r="C119" s="21"/>
      <c r="D119" s="21"/>
      <c r="E119" s="21"/>
      <c r="F119" s="21"/>
    </row>
    <row r="120" spans="1:6" ht="12.75" x14ac:dyDescent="0.2">
      <c r="A120" s="22" t="s">
        <v>2</v>
      </c>
      <c r="B120" s="23"/>
      <c r="C120" s="23"/>
      <c r="D120" s="23"/>
      <c r="E120" s="23"/>
      <c r="F120" s="24">
        <f>[1]!TO_29[[#Totals],[Total | Budgétaire]]</f>
        <v>0</v>
      </c>
    </row>
    <row r="122" spans="1:6" ht="12.75" x14ac:dyDescent="0.2">
      <c r="A122" s="21" t="str">
        <f>'[1]TAKE-OFF PROJET'!$A295</f>
        <v>ACCESSOIRES</v>
      </c>
      <c r="B122" s="21"/>
      <c r="C122" s="21"/>
      <c r="D122" s="21"/>
      <c r="E122" s="21"/>
      <c r="F122" s="21"/>
    </row>
    <row r="123" spans="1:6" ht="12.75" x14ac:dyDescent="0.2">
      <c r="A123" s="22" t="s">
        <v>2</v>
      </c>
      <c r="B123" s="23"/>
      <c r="C123" s="23"/>
      <c r="D123" s="23"/>
      <c r="E123" s="23"/>
      <c r="F123" s="24">
        <f>[1]!TO_30[[#Totals],[Total | Budgétaire]]</f>
        <v>0</v>
      </c>
    </row>
    <row r="125" spans="1:6" ht="12.75" x14ac:dyDescent="0.2">
      <c r="A125" s="21" t="str">
        <f>'[1]TAKE-OFF PROJET'!$A302</f>
        <v>MÉCANIQUE SPÉCIALISÉE</v>
      </c>
      <c r="B125" s="21"/>
      <c r="C125" s="21"/>
      <c r="D125" s="21"/>
      <c r="E125" s="21"/>
      <c r="F125" s="21"/>
    </row>
    <row r="126" spans="1:6" ht="12.75" x14ac:dyDescent="0.2">
      <c r="A126" s="22" t="s">
        <v>2</v>
      </c>
      <c r="B126" s="23"/>
      <c r="C126" s="23"/>
      <c r="D126" s="23"/>
      <c r="E126" s="23"/>
      <c r="F126" s="24">
        <f>[1]!TO_31[[#Totals],[Total | Budgétaire]]</f>
        <v>0</v>
      </c>
    </row>
    <row r="128" spans="1:6" ht="12.75" x14ac:dyDescent="0.2">
      <c r="A128" s="21" t="str">
        <f>'[1]TAKE-OFF PROJET'!$A309</f>
        <v>PROTECTION INCENDIE</v>
      </c>
      <c r="B128" s="21"/>
      <c r="C128" s="21"/>
      <c r="D128" s="21"/>
      <c r="E128" s="21"/>
      <c r="F128" s="21"/>
    </row>
    <row r="129" spans="1:6" ht="12.75" x14ac:dyDescent="0.2">
      <c r="A129" s="22" t="s">
        <v>2</v>
      </c>
      <c r="B129" s="23"/>
      <c r="C129" s="23"/>
      <c r="D129" s="23"/>
      <c r="E129" s="23"/>
      <c r="F129" s="24">
        <f>[1]!TO_32[[#Totals],[Total | Budgétaire]]</f>
        <v>0</v>
      </c>
    </row>
    <row r="131" spans="1:6" ht="12.75" x14ac:dyDescent="0.2">
      <c r="A131" s="21" t="str">
        <f>'[1]TAKE-OFF PROJET'!$A316</f>
        <v>PLOMBERIE &amp; GAZ</v>
      </c>
      <c r="B131" s="21"/>
      <c r="C131" s="21"/>
      <c r="D131" s="21"/>
      <c r="E131" s="21"/>
      <c r="F131" s="21"/>
    </row>
    <row r="132" spans="1:6" ht="12.75" x14ac:dyDescent="0.2">
      <c r="A132" s="22" t="s">
        <v>2</v>
      </c>
      <c r="B132" s="23"/>
      <c r="C132" s="23"/>
      <c r="D132" s="23"/>
      <c r="E132" s="23"/>
      <c r="F132" s="24">
        <f>[1]!TO_33[[#Totals],[Total | Budgétaire]]</f>
        <v>0</v>
      </c>
    </row>
    <row r="134" spans="1:6" ht="12.75" x14ac:dyDescent="0.2">
      <c r="A134" s="21" t="str">
        <f>'[1]TAKE-OFF PROJET'!$A323</f>
        <v>VENTILATION &amp; BALANCEMENT</v>
      </c>
      <c r="B134" s="21"/>
      <c r="C134" s="21"/>
      <c r="D134" s="21"/>
      <c r="E134" s="21"/>
      <c r="F134" s="21"/>
    </row>
    <row r="135" spans="1:6" ht="12.75" x14ac:dyDescent="0.2">
      <c r="A135" s="22" t="s">
        <v>2</v>
      </c>
      <c r="B135" s="23"/>
      <c r="C135" s="23"/>
      <c r="D135" s="23"/>
      <c r="E135" s="23"/>
      <c r="F135" s="24">
        <f>[1]!TO_34[[#Totals],[Total | Budgétaire]]</f>
        <v>0</v>
      </c>
    </row>
    <row r="137" spans="1:6" ht="12.75" x14ac:dyDescent="0.2">
      <c r="A137" s="21" t="str">
        <f>'[1]TAKE-OFF PROJET'!$A330</f>
        <v>CONTRÔLE</v>
      </c>
      <c r="B137" s="21"/>
      <c r="C137" s="21"/>
      <c r="D137" s="21"/>
      <c r="E137" s="21"/>
      <c r="F137" s="21"/>
    </row>
    <row r="138" spans="1:6" ht="12.75" x14ac:dyDescent="0.2">
      <c r="A138" s="22" t="s">
        <v>2</v>
      </c>
      <c r="B138" s="23"/>
      <c r="C138" s="23"/>
      <c r="D138" s="23"/>
      <c r="E138" s="23"/>
      <c r="F138" s="24">
        <f>[1]!TO_35[[#Totals],[Total | Budgétaire]]</f>
        <v>0</v>
      </c>
    </row>
    <row r="140" spans="1:6" ht="12.75" x14ac:dyDescent="0.2">
      <c r="A140" s="21" t="str">
        <f>'[1]TAKE-OFF PROJET'!$A337</f>
        <v>ÉLECTRICITÉ</v>
      </c>
      <c r="B140" s="21"/>
      <c r="C140" s="21"/>
      <c r="D140" s="21"/>
      <c r="E140" s="21"/>
      <c r="F140" s="21"/>
    </row>
    <row r="141" spans="1:6" ht="12.75" x14ac:dyDescent="0.2">
      <c r="A141" s="22" t="s">
        <v>2</v>
      </c>
      <c r="B141" s="23"/>
      <c r="C141" s="23"/>
      <c r="D141" s="23"/>
      <c r="E141" s="23"/>
      <c r="F141" s="24">
        <f>[1]!TO_36[[#Totals],[Total | Budgétaire]]</f>
        <v>0</v>
      </c>
    </row>
    <row r="143" spans="1:6" ht="12.75" x14ac:dyDescent="0.2">
      <c r="A143" s="21" t="str">
        <f>'[1]TAKE-OFF PROJET'!$A344</f>
        <v>ACCÈS, RÉSEAU &amp; ALARME INCENDIE</v>
      </c>
      <c r="B143" s="21"/>
      <c r="C143" s="21"/>
      <c r="D143" s="21"/>
      <c r="E143" s="21"/>
      <c r="F143" s="21"/>
    </row>
    <row r="144" spans="1:6" ht="12.75" x14ac:dyDescent="0.2">
      <c r="A144" s="22" t="s">
        <v>2</v>
      </c>
      <c r="B144" s="23"/>
      <c r="C144" s="23"/>
      <c r="D144" s="23"/>
      <c r="E144" s="23"/>
      <c r="F144" s="24">
        <f>[1]!TO_37[[#Totals],[Total | Budgétaire]]</f>
        <v>0</v>
      </c>
    </row>
    <row r="146" spans="1:6" ht="12.75" x14ac:dyDescent="0.2">
      <c r="A146" s="21" t="str">
        <f>'[1]TAKE-OFF PROJET'!$A351</f>
        <v>SERVICE PÉTROLIER</v>
      </c>
      <c r="B146" s="21"/>
      <c r="C146" s="21"/>
      <c r="D146" s="21"/>
      <c r="E146" s="21"/>
      <c r="F146" s="21"/>
    </row>
    <row r="147" spans="1:6" ht="12.75" x14ac:dyDescent="0.2">
      <c r="A147" s="22" t="s">
        <v>2</v>
      </c>
      <c r="B147" s="23"/>
      <c r="C147" s="23"/>
      <c r="D147" s="23"/>
      <c r="E147" s="23"/>
      <c r="F147" s="24">
        <f>[1]!TO_38[[#Totals],[Total | Budgétaire]]</f>
        <v>0</v>
      </c>
    </row>
    <row r="149" spans="1:6" ht="12.75" x14ac:dyDescent="0.2">
      <c r="A149" s="21" t="str">
        <f>'[1]TAKE-OFF PROJET'!$A358</f>
        <v>EXCAVATION, CIVIL, BORDURE &amp; TROTTOIR</v>
      </c>
      <c r="B149" s="21"/>
      <c r="C149" s="21"/>
      <c r="D149" s="21"/>
      <c r="E149" s="21"/>
      <c r="F149" s="21"/>
    </row>
    <row r="150" spans="1:6" ht="12.75" x14ac:dyDescent="0.2">
      <c r="A150" s="22" t="s">
        <v>2</v>
      </c>
      <c r="B150" s="23"/>
      <c r="C150" s="23"/>
      <c r="D150" s="23"/>
      <c r="E150" s="23"/>
      <c r="F150" s="24">
        <f>[1]!TO_39[[#Totals],[Total | Budgétaire]]</f>
        <v>0</v>
      </c>
    </row>
    <row r="152" spans="1:6" ht="12.75" x14ac:dyDescent="0.2">
      <c r="A152" s="21" t="str">
        <f>'[1]TAKE-OFF PROJET'!$A365</f>
        <v>PAVAGE &amp; MARQUAGE</v>
      </c>
      <c r="B152" s="21"/>
      <c r="C152" s="21"/>
      <c r="D152" s="21"/>
      <c r="E152" s="21"/>
      <c r="F152" s="21"/>
    </row>
    <row r="153" spans="1:6" ht="12.75" x14ac:dyDescent="0.2">
      <c r="A153" s="22" t="s">
        <v>2</v>
      </c>
      <c r="B153" s="23"/>
      <c r="C153" s="23"/>
      <c r="D153" s="23"/>
      <c r="E153" s="23"/>
      <c r="F153" s="24">
        <f>[1]!TO_40[[#Totals],[Total | Budgétaire]]</f>
        <v>0</v>
      </c>
    </row>
    <row r="155" spans="1:6" ht="12.75" x14ac:dyDescent="0.2">
      <c r="A155" s="21" t="str">
        <f>'[1]TAKE-OFF PROJET'!$A372</f>
        <v>VARIA</v>
      </c>
      <c r="B155" s="21"/>
      <c r="C155" s="21"/>
      <c r="D155" s="21"/>
      <c r="E155" s="21"/>
      <c r="F155" s="21"/>
    </row>
    <row r="156" spans="1:6" ht="12.75" x14ac:dyDescent="0.2">
      <c r="A156" s="22" t="s">
        <v>2</v>
      </c>
      <c r="B156" s="23"/>
      <c r="C156" s="23"/>
      <c r="D156" s="23"/>
      <c r="E156" s="23"/>
      <c r="F156" s="24">
        <f>[1]!TO_41[[#Totals],[Total | Budgétaire]]</f>
        <v>0</v>
      </c>
    </row>
    <row r="158" spans="1:6" ht="12.75" x14ac:dyDescent="0.2">
      <c r="A158" s="21" t="str">
        <f>'[1]TAKE-OFF PROJET'!$A379</f>
        <v>NOTES PARTICULIÈRES &amp; EXCLUSIONS</v>
      </c>
      <c r="B158" s="21"/>
      <c r="C158" s="21"/>
      <c r="D158" s="21"/>
      <c r="E158" s="21"/>
      <c r="F158" s="21"/>
    </row>
    <row r="159" spans="1:6" ht="12.75" x14ac:dyDescent="0.2">
      <c r="A159" s="25" t="s">
        <v>3</v>
      </c>
      <c r="B159" s="26" t="s">
        <v>4</v>
      </c>
      <c r="C159" s="26"/>
      <c r="D159" s="26"/>
      <c r="E159" s="26"/>
      <c r="F159" s="25" t="s">
        <v>5</v>
      </c>
    </row>
    <row r="160" spans="1:6" ht="24" customHeight="1" x14ac:dyDescent="0.2">
      <c r="A160" s="27">
        <f>'[1]TAKE-OFF PROJET'!$A381</f>
        <v>1</v>
      </c>
      <c r="B160" s="28" t="str">
        <f>'[1]TAKE-OFF PROJET'!$B381</f>
        <v>Tous ce qui n'est pas inscrit, demandé, comptabilisable ou quantifiable dans le présent documents est automatiquement exclus.</v>
      </c>
      <c r="C160" s="28"/>
      <c r="D160" s="28"/>
      <c r="E160" s="28"/>
      <c r="F160" s="29" t="str">
        <f>IF('[1]TAKE-OFF PROJET'!$L381=0,"",'[1]TAKE-OFF PROJET'!$L381)</f>
        <v/>
      </c>
    </row>
    <row r="161" spans="1:6" ht="24" customHeight="1" x14ac:dyDescent="0.2">
      <c r="A161" s="27">
        <f>'[1]TAKE-OFF PROJET'!$A382</f>
        <v>2</v>
      </c>
      <c r="B161" s="28" t="str">
        <f>'[1]TAKE-OFF PROJET'!$B382</f>
        <v>L'estimé est fait selon notre compréhension des plans.</v>
      </c>
      <c r="C161" s="28"/>
      <c r="D161" s="28"/>
      <c r="E161" s="28"/>
      <c r="F161" s="29" t="str">
        <f>IF('[1]TAKE-OFF PROJET'!$L382=0,"",'[1]TAKE-OFF PROJET'!$L382)</f>
        <v/>
      </c>
    </row>
    <row r="162" spans="1:6" ht="24" customHeight="1" x14ac:dyDescent="0.2">
      <c r="A162" s="27">
        <f>'[1]TAKE-OFF PROJET'!$A383</f>
        <v>3</v>
      </c>
      <c r="B162" s="28">
        <f>'[1]TAKE-OFF PROJET'!$B383</f>
        <v>0</v>
      </c>
      <c r="C162" s="28"/>
      <c r="D162" s="28"/>
      <c r="E162" s="28"/>
      <c r="F162" s="29" t="str">
        <f>IF('[1]TAKE-OFF PROJET'!$L383=0,"",'[1]TAKE-OFF PROJET'!$L383)</f>
        <v/>
      </c>
    </row>
    <row r="163" spans="1:6" ht="24" customHeight="1" x14ac:dyDescent="0.2">
      <c r="A163" s="27">
        <f>'[1]TAKE-OFF PROJET'!$A384</f>
        <v>4</v>
      </c>
      <c r="B163" s="28">
        <f>'[1]TAKE-OFF PROJET'!$B384</f>
        <v>0</v>
      </c>
      <c r="C163" s="28"/>
      <c r="D163" s="28"/>
      <c r="E163" s="28"/>
      <c r="F163" s="29" t="str">
        <f>IF('[1]TAKE-OFF PROJET'!$L384=0,"",'[1]TAKE-OFF PROJET'!$L384)</f>
        <v/>
      </c>
    </row>
    <row r="164" spans="1:6" ht="24" customHeight="1" x14ac:dyDescent="0.2">
      <c r="A164" s="27">
        <f>'[1]TAKE-OFF PROJET'!$A385</f>
        <v>5</v>
      </c>
      <c r="B164" s="28">
        <f>'[1]TAKE-OFF PROJET'!$B385</f>
        <v>0</v>
      </c>
      <c r="C164" s="28"/>
      <c r="D164" s="28"/>
      <c r="E164" s="28"/>
      <c r="F164" s="29" t="str">
        <f>IF('[1]TAKE-OFF PROJET'!$L385=0,"",'[1]TAKE-OFF PROJET'!$L385)</f>
        <v/>
      </c>
    </row>
    <row r="165" spans="1:6" ht="24" customHeight="1" x14ac:dyDescent="0.2">
      <c r="A165" s="27">
        <f>'[1]TAKE-OFF PROJET'!$A386</f>
        <v>6</v>
      </c>
      <c r="B165" s="28">
        <f>'[1]TAKE-OFF PROJET'!$B386</f>
        <v>0</v>
      </c>
      <c r="C165" s="28"/>
      <c r="D165" s="28"/>
      <c r="E165" s="28"/>
      <c r="F165" s="29" t="str">
        <f>IF('[1]TAKE-OFF PROJET'!$L386=0,"",'[1]TAKE-OFF PROJET'!$L386)</f>
        <v/>
      </c>
    </row>
    <row r="166" spans="1:6" ht="24" customHeight="1" x14ac:dyDescent="0.2">
      <c r="A166" s="27">
        <f>'[1]TAKE-OFF PROJET'!$A387</f>
        <v>7</v>
      </c>
      <c r="B166" s="28">
        <f>'[1]TAKE-OFF PROJET'!$B387</f>
        <v>0</v>
      </c>
      <c r="C166" s="28"/>
      <c r="D166" s="28"/>
      <c r="E166" s="28"/>
      <c r="F166" s="29" t="str">
        <f>IF('[1]TAKE-OFF PROJET'!$L387=0,"",'[1]TAKE-OFF PROJET'!$L387)</f>
        <v/>
      </c>
    </row>
    <row r="167" spans="1:6" ht="24" customHeight="1" x14ac:dyDescent="0.2">
      <c r="A167" s="27">
        <f>'[1]TAKE-OFF PROJET'!$A388</f>
        <v>8</v>
      </c>
      <c r="B167" s="28">
        <f>'[1]TAKE-OFF PROJET'!$B388</f>
        <v>0</v>
      </c>
      <c r="C167" s="28"/>
      <c r="D167" s="28"/>
      <c r="E167" s="28"/>
      <c r="F167" s="29" t="str">
        <f>IF('[1]TAKE-OFF PROJET'!$L388=0,"",'[1]TAKE-OFF PROJET'!$L388)</f>
        <v/>
      </c>
    </row>
    <row r="168" spans="1:6" ht="24" customHeight="1" x14ac:dyDescent="0.2">
      <c r="A168" s="27">
        <f>'[1]TAKE-OFF PROJET'!$A389</f>
        <v>9</v>
      </c>
      <c r="B168" s="28">
        <f>'[1]TAKE-OFF PROJET'!$B389</f>
        <v>0</v>
      </c>
      <c r="C168" s="28"/>
      <c r="D168" s="28"/>
      <c r="E168" s="28"/>
      <c r="F168" s="29" t="str">
        <f>IF('[1]TAKE-OFF PROJET'!$L389=0,"",'[1]TAKE-OFF PROJET'!$L389)</f>
        <v/>
      </c>
    </row>
    <row r="169" spans="1:6" ht="24" customHeight="1" x14ac:dyDescent="0.2">
      <c r="A169" s="27">
        <f>'[1]TAKE-OFF PROJET'!$A390</f>
        <v>10</v>
      </c>
      <c r="B169" s="28">
        <f>'[1]TAKE-OFF PROJET'!$B390</f>
        <v>0</v>
      </c>
      <c r="C169" s="28"/>
      <c r="D169" s="28"/>
      <c r="E169" s="28"/>
      <c r="F169" s="29" t="str">
        <f>IF('[1]TAKE-OFF PROJET'!$L390=0,"",'[1]TAKE-OFF PROJET'!$L390)</f>
        <v/>
      </c>
    </row>
    <row r="170" spans="1:6" ht="24" customHeight="1" x14ac:dyDescent="0.2">
      <c r="A170" s="27">
        <f>'[1]TAKE-OFF PROJET'!$A391</f>
        <v>11</v>
      </c>
      <c r="B170" s="28">
        <f>'[1]TAKE-OFF PROJET'!$B391</f>
        <v>0</v>
      </c>
      <c r="C170" s="28"/>
      <c r="D170" s="28"/>
      <c r="E170" s="28"/>
      <c r="F170" s="29" t="str">
        <f>IF('[1]TAKE-OFF PROJET'!$L391=0,"",'[1]TAKE-OFF PROJET'!$L391)</f>
        <v/>
      </c>
    </row>
    <row r="171" spans="1:6" ht="24" customHeight="1" x14ac:dyDescent="0.2">
      <c r="A171" s="27">
        <f>'[1]TAKE-OFF PROJET'!$A392</f>
        <v>12</v>
      </c>
      <c r="B171" s="28">
        <f>'[1]TAKE-OFF PROJET'!$B392</f>
        <v>0</v>
      </c>
      <c r="C171" s="28"/>
      <c r="D171" s="28"/>
      <c r="E171" s="28"/>
      <c r="F171" s="29" t="str">
        <f>IF('[1]TAKE-OFF PROJET'!$L392=0,"",'[1]TAKE-OFF PROJET'!$L392)</f>
        <v/>
      </c>
    </row>
    <row r="172" spans="1:6" ht="24" customHeight="1" x14ac:dyDescent="0.2">
      <c r="A172" s="27">
        <f>'[1]TAKE-OFF PROJET'!$A393</f>
        <v>13</v>
      </c>
      <c r="B172" s="28">
        <f>'[1]TAKE-OFF PROJET'!$B393</f>
        <v>0</v>
      </c>
      <c r="C172" s="28"/>
      <c r="D172" s="28"/>
      <c r="E172" s="28"/>
      <c r="F172" s="29" t="str">
        <f>IF('[1]TAKE-OFF PROJET'!$L393=0,"",'[1]TAKE-OFF PROJET'!$L393)</f>
        <v/>
      </c>
    </row>
    <row r="173" spans="1:6" ht="24" customHeight="1" x14ac:dyDescent="0.2">
      <c r="A173" s="27">
        <f>'[1]TAKE-OFF PROJET'!$A394</f>
        <v>14</v>
      </c>
      <c r="B173" s="28">
        <f>'[1]TAKE-OFF PROJET'!$B394</f>
        <v>0</v>
      </c>
      <c r="C173" s="28"/>
      <c r="D173" s="28"/>
      <c r="E173" s="28"/>
      <c r="F173" s="29" t="str">
        <f>IF('[1]TAKE-OFF PROJET'!$L394=0,"",'[1]TAKE-OFF PROJET'!$L394)</f>
        <v/>
      </c>
    </row>
    <row r="174" spans="1:6" ht="24" customHeight="1" x14ac:dyDescent="0.2">
      <c r="A174" s="27">
        <f>'[1]TAKE-OFF PROJET'!$A395</f>
        <v>15</v>
      </c>
      <c r="B174" s="28">
        <f>'[1]TAKE-OFF PROJET'!$B395</f>
        <v>0</v>
      </c>
      <c r="C174" s="28"/>
      <c r="D174" s="28"/>
      <c r="E174" s="28"/>
      <c r="F174" s="29" t="str">
        <f>IF('[1]TAKE-OFF PROJET'!$L395=0,"",'[1]TAKE-OFF PROJET'!$L395)</f>
        <v/>
      </c>
    </row>
    <row r="175" spans="1:6" ht="24" customHeight="1" x14ac:dyDescent="0.2">
      <c r="A175" s="27">
        <f>'[1]TAKE-OFF PROJET'!$A396</f>
        <v>16</v>
      </c>
      <c r="B175" s="28">
        <f>'[1]TAKE-OFF PROJET'!$B396</f>
        <v>0</v>
      </c>
      <c r="C175" s="28"/>
      <c r="D175" s="28"/>
      <c r="E175" s="28"/>
      <c r="F175" s="29" t="str">
        <f>IF('[1]TAKE-OFF PROJET'!$L396=0,"",'[1]TAKE-OFF PROJET'!$L396)</f>
        <v/>
      </c>
    </row>
    <row r="176" spans="1:6" ht="24" customHeight="1" x14ac:dyDescent="0.2">
      <c r="A176" s="27">
        <f>'[1]TAKE-OFF PROJET'!$A397</f>
        <v>17</v>
      </c>
      <c r="B176" s="28">
        <f>'[1]TAKE-OFF PROJET'!$B397</f>
        <v>0</v>
      </c>
      <c r="C176" s="28"/>
      <c r="D176" s="28"/>
      <c r="E176" s="28"/>
      <c r="F176" s="29" t="str">
        <f>IF('[1]TAKE-OFF PROJET'!$L397=0,"",'[1]TAKE-OFF PROJET'!$L397)</f>
        <v/>
      </c>
    </row>
    <row r="177" spans="1:6" ht="24" customHeight="1" x14ac:dyDescent="0.2">
      <c r="A177" s="27">
        <f>'[1]TAKE-OFF PROJET'!$A398</f>
        <v>18</v>
      </c>
      <c r="B177" s="28">
        <f>'[1]TAKE-OFF PROJET'!$B398</f>
        <v>0</v>
      </c>
      <c r="C177" s="28"/>
      <c r="D177" s="28"/>
      <c r="E177" s="28"/>
      <c r="F177" s="29" t="str">
        <f>IF('[1]TAKE-OFF PROJET'!$L398=0,"",'[1]TAKE-OFF PROJET'!$L398)</f>
        <v/>
      </c>
    </row>
    <row r="178" spans="1:6" ht="24" customHeight="1" x14ac:dyDescent="0.2">
      <c r="A178" s="27">
        <f>'[1]TAKE-OFF PROJET'!$A399</f>
        <v>19</v>
      </c>
      <c r="B178" s="28">
        <f>'[1]TAKE-OFF PROJET'!$B399</f>
        <v>0</v>
      </c>
      <c r="C178" s="28"/>
      <c r="D178" s="28"/>
      <c r="E178" s="28"/>
      <c r="F178" s="29" t="str">
        <f>IF('[1]TAKE-OFF PROJET'!$L399=0,"",'[1]TAKE-OFF PROJET'!$L399)</f>
        <v/>
      </c>
    </row>
    <row r="179" spans="1:6" ht="24" customHeight="1" x14ac:dyDescent="0.2">
      <c r="A179" s="27">
        <f>'[1]TAKE-OFF PROJET'!$A400</f>
        <v>20</v>
      </c>
      <c r="B179" s="28">
        <f>'[1]TAKE-OFF PROJET'!$B400</f>
        <v>0</v>
      </c>
      <c r="C179" s="28"/>
      <c r="D179" s="28"/>
      <c r="E179" s="28"/>
      <c r="F179" s="29" t="str">
        <f>IF('[1]TAKE-OFF PROJET'!$L400=0,"",'[1]TAKE-OFF PROJET'!$L400)</f>
        <v/>
      </c>
    </row>
    <row r="180" spans="1:6" ht="24" customHeight="1" x14ac:dyDescent="0.2">
      <c r="A180" s="27">
        <f>'[1]TAKE-OFF PROJET'!$A401</f>
        <v>21</v>
      </c>
      <c r="B180" s="28">
        <f>'[1]TAKE-OFF PROJET'!$B401</f>
        <v>0</v>
      </c>
      <c r="C180" s="28"/>
      <c r="D180" s="28"/>
      <c r="E180" s="28"/>
      <c r="F180" s="29" t="str">
        <f>IF('[1]TAKE-OFF PROJET'!$L401=0,"",'[1]TAKE-OFF PROJET'!$L401)</f>
        <v/>
      </c>
    </row>
    <row r="181" spans="1:6" ht="24" customHeight="1" x14ac:dyDescent="0.2">
      <c r="A181" s="27">
        <f>'[1]TAKE-OFF PROJET'!$A402</f>
        <v>22</v>
      </c>
      <c r="B181" s="28">
        <f>'[1]TAKE-OFF PROJET'!$B402</f>
        <v>0</v>
      </c>
      <c r="C181" s="28"/>
      <c r="D181" s="28"/>
      <c r="E181" s="28"/>
      <c r="F181" s="29" t="str">
        <f>IF('[1]TAKE-OFF PROJET'!$L402=0,"",'[1]TAKE-OFF PROJET'!$L402)</f>
        <v/>
      </c>
    </row>
    <row r="182" spans="1:6" ht="24" customHeight="1" x14ac:dyDescent="0.2">
      <c r="A182" s="27">
        <f>'[1]TAKE-OFF PROJET'!$A403</f>
        <v>23</v>
      </c>
      <c r="B182" s="28">
        <f>'[1]TAKE-OFF PROJET'!$B403</f>
        <v>0</v>
      </c>
      <c r="C182" s="28"/>
      <c r="D182" s="28"/>
      <c r="E182" s="28"/>
      <c r="F182" s="29" t="str">
        <f>IF('[1]TAKE-OFF PROJET'!$L403=0,"",'[1]TAKE-OFF PROJET'!$L403)</f>
        <v/>
      </c>
    </row>
    <row r="183" spans="1:6" ht="24" customHeight="1" x14ac:dyDescent="0.2">
      <c r="A183" s="27">
        <f>'[1]TAKE-OFF PROJET'!$A404</f>
        <v>24</v>
      </c>
      <c r="B183" s="28">
        <f>'[1]TAKE-OFF PROJET'!$B404</f>
        <v>0</v>
      </c>
      <c r="C183" s="28"/>
      <c r="D183" s="28"/>
      <c r="E183" s="28"/>
      <c r="F183" s="29" t="str">
        <f>IF('[1]TAKE-OFF PROJET'!$L404=0,"",'[1]TAKE-OFF PROJET'!$L404)</f>
        <v/>
      </c>
    </row>
    <row r="184" spans="1:6" ht="24" customHeight="1" x14ac:dyDescent="0.2">
      <c r="A184" s="27">
        <f>'[1]TAKE-OFF PROJET'!$A405</f>
        <v>25</v>
      </c>
      <c r="B184" s="28">
        <f>'[1]TAKE-OFF PROJET'!$B405</f>
        <v>0</v>
      </c>
      <c r="C184" s="28"/>
      <c r="D184" s="28"/>
      <c r="E184" s="28"/>
      <c r="F184" s="29" t="str">
        <f>IF('[1]TAKE-OFF PROJET'!$L405=0,"",'[1]TAKE-OFF PROJET'!$L405)</f>
        <v/>
      </c>
    </row>
    <row r="185" spans="1:6" ht="24" customHeight="1" x14ac:dyDescent="0.2">
      <c r="A185" s="27">
        <f>'[1]TAKE-OFF PROJET'!$A406</f>
        <v>26</v>
      </c>
      <c r="B185" s="28">
        <f>'[1]TAKE-OFF PROJET'!$B406</f>
        <v>0</v>
      </c>
      <c r="C185" s="28"/>
      <c r="D185" s="28"/>
      <c r="E185" s="28"/>
      <c r="F185" s="29" t="str">
        <f>IF('[1]TAKE-OFF PROJET'!$L406=0,"",'[1]TAKE-OFF PROJET'!$L406)</f>
        <v/>
      </c>
    </row>
    <row r="186" spans="1:6" ht="24" customHeight="1" x14ac:dyDescent="0.2">
      <c r="A186" s="27">
        <f>'[1]TAKE-OFF PROJET'!$A407</f>
        <v>27</v>
      </c>
      <c r="B186" s="28">
        <f>'[1]TAKE-OFF PROJET'!$B407</f>
        <v>0</v>
      </c>
      <c r="C186" s="28"/>
      <c r="D186" s="28"/>
      <c r="E186" s="28"/>
      <c r="F186" s="29" t="str">
        <f>IF('[1]TAKE-OFF PROJET'!$L407=0,"",'[1]TAKE-OFF PROJET'!$L407)</f>
        <v/>
      </c>
    </row>
    <row r="187" spans="1:6" ht="24" customHeight="1" x14ac:dyDescent="0.2">
      <c r="A187" s="27">
        <f>'[1]TAKE-OFF PROJET'!$A408</f>
        <v>28</v>
      </c>
      <c r="B187" s="28">
        <f>'[1]TAKE-OFF PROJET'!$B408</f>
        <v>0</v>
      </c>
      <c r="C187" s="28"/>
      <c r="D187" s="28"/>
      <c r="E187" s="28"/>
      <c r="F187" s="29" t="str">
        <f>IF('[1]TAKE-OFF PROJET'!$L408=0,"",'[1]TAKE-OFF PROJET'!$L408)</f>
        <v/>
      </c>
    </row>
    <row r="188" spans="1:6" ht="24" customHeight="1" x14ac:dyDescent="0.2">
      <c r="A188" s="27">
        <f>'[1]TAKE-OFF PROJET'!$A409</f>
        <v>29</v>
      </c>
      <c r="B188" s="28">
        <f>'[1]TAKE-OFF PROJET'!$B409</f>
        <v>0</v>
      </c>
      <c r="C188" s="28"/>
      <c r="D188" s="28"/>
      <c r="E188" s="28"/>
      <c r="F188" s="29" t="str">
        <f>IF('[1]TAKE-OFF PROJET'!$L409=0,"",'[1]TAKE-OFF PROJET'!$L409)</f>
        <v/>
      </c>
    </row>
    <row r="189" spans="1:6" ht="24" customHeight="1" x14ac:dyDescent="0.2">
      <c r="A189" s="27">
        <f>'[1]TAKE-OFF PROJET'!$A410</f>
        <v>30</v>
      </c>
      <c r="B189" s="28">
        <f>'[1]TAKE-OFF PROJET'!$B410</f>
        <v>0</v>
      </c>
      <c r="C189" s="28"/>
      <c r="D189" s="28"/>
      <c r="E189" s="28"/>
      <c r="F189" s="29" t="str">
        <f>IF('[1]TAKE-OFF PROJET'!$L410=0,"",'[1]TAKE-OFF PROJET'!$L410)</f>
        <v/>
      </c>
    </row>
  </sheetData>
  <sheetProtection selectLockedCells="1" autoFilter="0"/>
  <mergeCells count="73">
    <mergeCell ref="B189:E189"/>
    <mergeCell ref="B183:E183"/>
    <mergeCell ref="B184:E184"/>
    <mergeCell ref="B185:E185"/>
    <mergeCell ref="B186:E186"/>
    <mergeCell ref="B187:E187"/>
    <mergeCell ref="B188:E188"/>
    <mergeCell ref="B177:E177"/>
    <mergeCell ref="B178:E178"/>
    <mergeCell ref="B179:E179"/>
    <mergeCell ref="B180:E180"/>
    <mergeCell ref="B181:E181"/>
    <mergeCell ref="B182:E182"/>
    <mergeCell ref="B171:E171"/>
    <mergeCell ref="B172:E172"/>
    <mergeCell ref="B173:E173"/>
    <mergeCell ref="B174:E174"/>
    <mergeCell ref="B175:E175"/>
    <mergeCell ref="B176:E176"/>
    <mergeCell ref="B165:E165"/>
    <mergeCell ref="B166:E166"/>
    <mergeCell ref="B167:E167"/>
    <mergeCell ref="B168:E168"/>
    <mergeCell ref="B169:E169"/>
    <mergeCell ref="B170:E170"/>
    <mergeCell ref="B159:E159"/>
    <mergeCell ref="B160:E160"/>
    <mergeCell ref="B161:E161"/>
    <mergeCell ref="B162:E162"/>
    <mergeCell ref="B163:E163"/>
    <mergeCell ref="B164:E164"/>
    <mergeCell ref="A143:F143"/>
    <mergeCell ref="A146:F146"/>
    <mergeCell ref="A149:F149"/>
    <mergeCell ref="A152:F152"/>
    <mergeCell ref="A155:F155"/>
    <mergeCell ref="A158:F158"/>
    <mergeCell ref="A125:F125"/>
    <mergeCell ref="A128:F128"/>
    <mergeCell ref="A131:F131"/>
    <mergeCell ref="A134:F134"/>
    <mergeCell ref="A137:F137"/>
    <mergeCell ref="A140:F140"/>
    <mergeCell ref="A107:F107"/>
    <mergeCell ref="A110:F110"/>
    <mergeCell ref="A113:F113"/>
    <mergeCell ref="A116:F116"/>
    <mergeCell ref="A119:F119"/>
    <mergeCell ref="A122:F122"/>
    <mergeCell ref="A89:F89"/>
    <mergeCell ref="A92:F92"/>
    <mergeCell ref="A95:F95"/>
    <mergeCell ref="A98:F98"/>
    <mergeCell ref="A101:F101"/>
    <mergeCell ref="A104:F104"/>
    <mergeCell ref="A71:F71"/>
    <mergeCell ref="A74:F74"/>
    <mergeCell ref="A77:F77"/>
    <mergeCell ref="A80:F80"/>
    <mergeCell ref="A83:F83"/>
    <mergeCell ref="A86:F86"/>
    <mergeCell ref="A53:F53"/>
    <mergeCell ref="A56:F56"/>
    <mergeCell ref="A59:F59"/>
    <mergeCell ref="A62:F62"/>
    <mergeCell ref="A65:F65"/>
    <mergeCell ref="A68:F68"/>
    <mergeCell ref="A35:F35"/>
    <mergeCell ref="A38:F38"/>
    <mergeCell ref="A41:F41"/>
    <mergeCell ref="A44:F44"/>
    <mergeCell ref="A47:F47"/>
    <mergeCell ref="A50:F50"/>
  </mergeCells>
  <pageMargins left="0.39370078740157483" right="0.39370078740157483" top="1.1811023622047245" bottom="0.78740157480314965" header="0.31496062992125984" footer="0.31496062992125984"/>
  <pageSetup orientation="portrait" r:id="rId1"/>
  <headerFooter>
    <oddHeader>&amp;LLogo&amp;R&amp;14&amp;A</oddHeader>
    <oddFooter>&amp;RPage | &amp;"Arial,Gras"&amp;10&amp;P&amp;"Arial,Normal"&amp;9 de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SOUMISSION CLIENT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Cédrik Larose</dc:creator>
  <cp:lastModifiedBy>Cédrik Larose</cp:lastModifiedBy>
  <dcterms:created xsi:type="dcterms:W3CDTF">2022-03-30T17:43:55Z</dcterms:created>
  <dcterms:modified xsi:type="dcterms:W3CDTF">2022-03-30T17:48:15Z</dcterms:modified>
</cp:coreProperties>
</file>