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ulian\Documents\Scolarité\Junior Isa\LAGOUARDETTE\"/>
    </mc:Choice>
  </mc:AlternateContent>
  <xr:revisionPtr revIDLastSave="0" documentId="13_ncr:1_{7E63AD67-7860-4ECA-8F95-1D5E17554CF4}" xr6:coauthVersionLast="47" xr6:coauthVersionMax="47" xr10:uidLastSave="{00000000-0000-0000-0000-000000000000}"/>
  <bookViews>
    <workbookView xWindow="-108" yWindow="-108" windowWidth="23256" windowHeight="12456" activeTab="10" xr2:uid="{B1E98E65-07B8-4046-868F-50B6E493254A}"/>
  </bookViews>
  <sheets>
    <sheet name="Accueil" sheetId="5" r:id="rId1"/>
    <sheet name="Pointage_Journalier" sheetId="16" r:id="rId2"/>
    <sheet name="23-33" sheetId="1" state="hidden" r:id="rId3"/>
    <sheet name="S27-BOUCAU Mikaïl" sheetId="2" state="hidden" r:id="rId4"/>
    <sheet name="S27-FL" sheetId="4" state="hidden" r:id="rId5"/>
    <sheet name="Suivi chantier" sheetId="3" state="hidden" r:id="rId6"/>
    <sheet name="Sources" sheetId="7" r:id="rId7"/>
    <sheet name="BD" sheetId="15" r:id="rId8"/>
    <sheet name="Calendrier (M3a)" sheetId="8" r:id="rId9"/>
    <sheet name="Calendrier (M3b)" sheetId="10" r:id="rId10"/>
    <sheet name="Calendrier (M3c) v2" sheetId="14" r:id="rId11"/>
    <sheet name="Navigateur_de_recherche" sheetId="17" r:id="rId12"/>
    <sheet name="Preparation_paye" sheetId="18" r:id="rId13"/>
    <sheet name="Test dates" sheetId="19" r:id="rId14"/>
    <sheet name="jour_année" sheetId="9" r:id="rId15"/>
    <sheet name="semaine année" sheetId="11" r:id="rId16"/>
    <sheet name="Calendrier (M3c) v1" sheetId="13" r:id="rId17"/>
    <sheet name="M1" sheetId="6" r:id="rId18"/>
  </sheets>
  <definedNames>
    <definedName name="_xlnm.Print_Area" localSheetId="9">'Calendrier (M3b)'!$B$2:$V$16</definedName>
    <definedName name="_xlnm.Print_Area" localSheetId="16">'Calendrier (M3c) v1'!$B$2:$BD$15</definedName>
    <definedName name="_xlnm.Print_Area" localSheetId="10">'Calendrier (M3c) v2'!$B$2:$K$15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6" l="1"/>
  <c r="M11" i="16"/>
  <c r="L11" i="16"/>
  <c r="A5" i="15"/>
  <c r="N4" i="15"/>
  <c r="G5" i="15"/>
  <c r="H5" i="15"/>
  <c r="I5" i="15"/>
  <c r="J5" i="15"/>
  <c r="K5" i="15"/>
  <c r="L5" i="15"/>
  <c r="F5" i="15"/>
  <c r="N3" i="15"/>
  <c r="G16" i="18"/>
  <c r="F16" i="18"/>
  <c r="E16" i="18"/>
  <c r="H16" i="18" s="1"/>
  <c r="C16" i="18"/>
  <c r="B3" i="16" l="1"/>
  <c r="F9" i="19"/>
  <c r="F10" i="19"/>
  <c r="F11" i="19"/>
  <c r="F12" i="19"/>
  <c r="F2" i="19"/>
  <c r="F3" i="19"/>
  <c r="F4" i="19"/>
  <c r="F5" i="19"/>
  <c r="F6" i="19"/>
  <c r="F7" i="19"/>
  <c r="F8" i="19"/>
  <c r="F1" i="19"/>
  <c r="E1" i="19"/>
  <c r="D2" i="19"/>
  <c r="D3" i="19"/>
  <c r="D4" i="19"/>
  <c r="D5" i="19"/>
  <c r="D6" i="19"/>
  <c r="D7" i="19"/>
  <c r="D8" i="19"/>
  <c r="D9" i="19"/>
  <c r="D10" i="19"/>
  <c r="D11" i="19"/>
  <c r="D12" i="19"/>
  <c r="D13" i="19"/>
  <c r="D14" i="19"/>
  <c r="B2" i="19"/>
  <c r="B3" i="19"/>
  <c r="B4" i="19"/>
  <c r="B5" i="19"/>
  <c r="B6" i="19"/>
  <c r="B7" i="19"/>
  <c r="B8" i="19"/>
  <c r="B9" i="19"/>
  <c r="B10" i="19"/>
  <c r="B11" i="19"/>
  <c r="B12" i="19"/>
  <c r="B13" i="19"/>
  <c r="B14" i="19"/>
  <c r="D1" i="19"/>
  <c r="B1" i="19"/>
  <c r="J3" i="19"/>
  <c r="J2" i="19"/>
  <c r="J1" i="19"/>
  <c r="E3" i="15"/>
  <c r="F3" i="15"/>
  <c r="G3" i="15"/>
  <c r="H3" i="15"/>
  <c r="I3" i="15"/>
  <c r="J3" i="15"/>
  <c r="E4" i="15"/>
  <c r="F4" i="15"/>
  <c r="G4" i="15"/>
  <c r="H4" i="15"/>
  <c r="I4" i="15"/>
  <c r="J4" i="15"/>
  <c r="E6" i="15"/>
  <c r="F6" i="15"/>
  <c r="G6" i="15"/>
  <c r="H6" i="15"/>
  <c r="I6" i="15"/>
  <c r="J6" i="15"/>
  <c r="E7" i="15"/>
  <c r="F7" i="15"/>
  <c r="G7" i="15"/>
  <c r="H7" i="15"/>
  <c r="I7" i="15"/>
  <c r="J7" i="15"/>
  <c r="E2" i="15"/>
  <c r="N2" i="15"/>
  <c r="I2" i="15"/>
  <c r="J2" i="15"/>
  <c r="G2" i="15"/>
  <c r="H2" i="15"/>
  <c r="F2" i="15"/>
  <c r="K2" i="15" s="1"/>
  <c r="D17" i="16"/>
  <c r="D16" i="16"/>
  <c r="D15" i="16"/>
  <c r="M25" i="16"/>
  <c r="D13" i="16"/>
  <c r="D14" i="16"/>
  <c r="F7" i="14"/>
  <c r="G7" i="14" s="1"/>
  <c r="H7" i="14" s="1"/>
  <c r="I7" i="14" s="1"/>
  <c r="J7" i="14" s="1"/>
  <c r="K7" i="14" s="1"/>
  <c r="L7" i="14" s="1"/>
  <c r="M7" i="14" s="1"/>
  <c r="N7" i="14" s="1"/>
  <c r="O7" i="14" s="1"/>
  <c r="P7" i="14" s="1"/>
  <c r="Q7" i="14" s="1"/>
  <c r="R7" i="14" s="1"/>
  <c r="S7" i="14" s="1"/>
  <c r="T7" i="14" s="1"/>
  <c r="U7" i="14" s="1"/>
  <c r="V7" i="14" s="1"/>
  <c r="W7" i="14" s="1"/>
  <c r="X7" i="14" s="1"/>
  <c r="Y7" i="14" s="1"/>
  <c r="Z7" i="14" s="1"/>
  <c r="AA7" i="14" s="1"/>
  <c r="AB7" i="14" s="1"/>
  <c r="AC7" i="14" s="1"/>
  <c r="AD7" i="14" s="1"/>
  <c r="AE7" i="14" s="1"/>
  <c r="AF7" i="14" s="1"/>
  <c r="AG7" i="14" s="1"/>
  <c r="AH7" i="14" s="1"/>
  <c r="AI7" i="14" s="1"/>
  <c r="AJ7" i="14" s="1"/>
  <c r="AK7" i="14" s="1"/>
  <c r="AL7" i="14" s="1"/>
  <c r="AM7" i="14" s="1"/>
  <c r="AN7" i="14" s="1"/>
  <c r="AO7" i="14" s="1"/>
  <c r="AP7" i="14" s="1"/>
  <c r="AQ7" i="14" s="1"/>
  <c r="AR7" i="14" s="1"/>
  <c r="AS7" i="14" s="1"/>
  <c r="AT7" i="14" s="1"/>
  <c r="AU7" i="14" s="1"/>
  <c r="AV7" i="14" s="1"/>
  <c r="AW7" i="14" s="1"/>
  <c r="AX7" i="14" s="1"/>
  <c r="AY7" i="14" s="1"/>
  <c r="AZ7" i="14" s="1"/>
  <c r="E7" i="14"/>
  <c r="D7" i="14"/>
  <c r="D7" i="13"/>
  <c r="E8" i="8"/>
  <c r="F8" i="8"/>
  <c r="G8" i="8"/>
  <c r="H8" i="8"/>
  <c r="I8" i="8"/>
  <c r="J8" i="8"/>
  <c r="K8" i="8"/>
  <c r="L8" i="8"/>
  <c r="M8" i="8"/>
  <c r="N8" i="8"/>
  <c r="O8" i="8"/>
  <c r="P8" i="8"/>
  <c r="Q8" i="8"/>
  <c r="R8" i="8"/>
  <c r="S8" i="8"/>
  <c r="T8" i="8"/>
  <c r="U8" i="8"/>
  <c r="V8" i="8"/>
  <c r="W8" i="8"/>
  <c r="X8" i="8"/>
  <c r="Y8" i="8"/>
  <c r="Z8" i="8"/>
  <c r="AA8" i="8"/>
  <c r="AB8" i="8"/>
  <c r="AC8" i="8"/>
  <c r="AD8" i="8"/>
  <c r="AE8" i="8"/>
  <c r="AF8" i="8"/>
  <c r="AG8" i="8"/>
  <c r="AH8" i="8"/>
  <c r="D8" i="8"/>
  <c r="D12" i="16"/>
  <c r="V8" i="7"/>
  <c r="L25" i="16"/>
  <c r="F6" i="16"/>
  <c r="F5" i="16"/>
  <c r="F4" i="16"/>
  <c r="B21" i="16" l="1"/>
  <c r="B22" i="16"/>
  <c r="B14" i="16"/>
  <c r="B4" i="15" s="1"/>
  <c r="B15" i="16"/>
  <c r="C6" i="15" s="1"/>
  <c r="B16" i="16"/>
  <c r="D7" i="15" s="1"/>
  <c r="B17" i="16"/>
  <c r="B18" i="16"/>
  <c r="B19" i="16"/>
  <c r="B20" i="16"/>
  <c r="B12" i="16"/>
  <c r="B13" i="16"/>
  <c r="N25" i="16"/>
  <c r="F7" i="10"/>
  <c r="G7" i="10" s="1"/>
  <c r="F2" i="14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O8" i="13" s="1"/>
  <c r="F2" i="13"/>
  <c r="F2" i="10"/>
  <c r="M33" i="11"/>
  <c r="L33" i="11"/>
  <c r="K33" i="11"/>
  <c r="J33" i="11"/>
  <c r="I33" i="11"/>
  <c r="H33" i="11"/>
  <c r="G33" i="11"/>
  <c r="F33" i="11"/>
  <c r="E33" i="11"/>
  <c r="D33" i="11"/>
  <c r="C33" i="11"/>
  <c r="B33" i="11"/>
  <c r="M32" i="11"/>
  <c r="L32" i="11"/>
  <c r="K32" i="11"/>
  <c r="J32" i="11"/>
  <c r="I32" i="11"/>
  <c r="H32" i="11"/>
  <c r="G32" i="11"/>
  <c r="F32" i="11"/>
  <c r="E32" i="11"/>
  <c r="D32" i="11"/>
  <c r="C32" i="11"/>
  <c r="B32" i="11"/>
  <c r="M31" i="11"/>
  <c r="L31" i="11"/>
  <c r="K31" i="11"/>
  <c r="J31" i="11"/>
  <c r="I31" i="11"/>
  <c r="H31" i="11"/>
  <c r="G31" i="11"/>
  <c r="F31" i="11"/>
  <c r="E31" i="11"/>
  <c r="D31" i="11"/>
  <c r="C31" i="11"/>
  <c r="B31" i="11"/>
  <c r="M30" i="11"/>
  <c r="L30" i="11"/>
  <c r="K30" i="11"/>
  <c r="J30" i="11"/>
  <c r="I30" i="11"/>
  <c r="H30" i="11"/>
  <c r="G30" i="11"/>
  <c r="F30" i="11"/>
  <c r="E30" i="11"/>
  <c r="D30" i="11"/>
  <c r="C30" i="11"/>
  <c r="B30" i="11"/>
  <c r="M29" i="11"/>
  <c r="L29" i="11"/>
  <c r="K29" i="11"/>
  <c r="J29" i="11"/>
  <c r="I29" i="11"/>
  <c r="H29" i="11"/>
  <c r="G29" i="11"/>
  <c r="F29" i="11"/>
  <c r="E29" i="11"/>
  <c r="D29" i="11"/>
  <c r="C29" i="11"/>
  <c r="B29" i="11"/>
  <c r="M28" i="11"/>
  <c r="L28" i="11"/>
  <c r="K28" i="11"/>
  <c r="J28" i="11"/>
  <c r="I28" i="11"/>
  <c r="H28" i="11"/>
  <c r="G28" i="11"/>
  <c r="F28" i="11"/>
  <c r="E28" i="11"/>
  <c r="D28" i="11"/>
  <c r="C28" i="11"/>
  <c r="B28" i="11"/>
  <c r="M27" i="11"/>
  <c r="L27" i="11"/>
  <c r="K27" i="11"/>
  <c r="J27" i="11"/>
  <c r="I27" i="11"/>
  <c r="H27" i="11"/>
  <c r="G27" i="11"/>
  <c r="F27" i="11"/>
  <c r="E27" i="11"/>
  <c r="D27" i="11"/>
  <c r="C27" i="11"/>
  <c r="B27" i="11"/>
  <c r="M26" i="11"/>
  <c r="L26" i="11"/>
  <c r="K26" i="11"/>
  <c r="J26" i="11"/>
  <c r="I26" i="11"/>
  <c r="H26" i="11"/>
  <c r="G26" i="11"/>
  <c r="F26" i="11"/>
  <c r="E26" i="11"/>
  <c r="D26" i="11"/>
  <c r="C26" i="11"/>
  <c r="B26" i="11"/>
  <c r="M25" i="11"/>
  <c r="L25" i="11"/>
  <c r="K25" i="11"/>
  <c r="J25" i="11"/>
  <c r="I25" i="11"/>
  <c r="H25" i="11"/>
  <c r="G25" i="11"/>
  <c r="F25" i="11"/>
  <c r="E25" i="11"/>
  <c r="D25" i="11"/>
  <c r="C25" i="11"/>
  <c r="B25" i="11"/>
  <c r="M24" i="11"/>
  <c r="L24" i="11"/>
  <c r="K24" i="11"/>
  <c r="J24" i="11"/>
  <c r="I24" i="11"/>
  <c r="H24" i="11"/>
  <c r="G24" i="11"/>
  <c r="F24" i="11"/>
  <c r="E24" i="11"/>
  <c r="D24" i="11"/>
  <c r="C24" i="11"/>
  <c r="B24" i="11"/>
  <c r="M23" i="11"/>
  <c r="L23" i="11"/>
  <c r="K23" i="11"/>
  <c r="J23" i="11"/>
  <c r="I23" i="11"/>
  <c r="H23" i="11"/>
  <c r="G23" i="11"/>
  <c r="F23" i="11"/>
  <c r="E23" i="11"/>
  <c r="D23" i="11"/>
  <c r="C23" i="11"/>
  <c r="B23" i="11"/>
  <c r="M22" i="11"/>
  <c r="L22" i="11"/>
  <c r="K22" i="11"/>
  <c r="J22" i="11"/>
  <c r="I22" i="11"/>
  <c r="H22" i="11"/>
  <c r="G22" i="11"/>
  <c r="F22" i="11"/>
  <c r="E22" i="11"/>
  <c r="D22" i="11"/>
  <c r="C22" i="11"/>
  <c r="B22" i="11"/>
  <c r="M21" i="11"/>
  <c r="L21" i="11"/>
  <c r="K21" i="11"/>
  <c r="J21" i="11"/>
  <c r="I21" i="11"/>
  <c r="H21" i="11"/>
  <c r="G21" i="11"/>
  <c r="F21" i="11"/>
  <c r="E21" i="11"/>
  <c r="D21" i="11"/>
  <c r="C21" i="11"/>
  <c r="B21" i="11"/>
  <c r="M20" i="11"/>
  <c r="L20" i="11"/>
  <c r="K20" i="11"/>
  <c r="J20" i="11"/>
  <c r="I20" i="11"/>
  <c r="H20" i="11"/>
  <c r="G20" i="11"/>
  <c r="F20" i="11"/>
  <c r="E20" i="11"/>
  <c r="D20" i="11"/>
  <c r="C20" i="11"/>
  <c r="B20" i="11"/>
  <c r="M19" i="11"/>
  <c r="L19" i="11"/>
  <c r="K19" i="11"/>
  <c r="J19" i="11"/>
  <c r="I19" i="11"/>
  <c r="H19" i="11"/>
  <c r="G19" i="11"/>
  <c r="F19" i="11"/>
  <c r="E19" i="11"/>
  <c r="D19" i="11"/>
  <c r="C19" i="11"/>
  <c r="B19" i="11"/>
  <c r="M18" i="11"/>
  <c r="L18" i="11"/>
  <c r="K18" i="11"/>
  <c r="J18" i="11"/>
  <c r="I18" i="11"/>
  <c r="H18" i="11"/>
  <c r="G18" i="11"/>
  <c r="F18" i="11"/>
  <c r="E18" i="11"/>
  <c r="D18" i="11"/>
  <c r="C18" i="11"/>
  <c r="B18" i="11"/>
  <c r="M17" i="11"/>
  <c r="L17" i="11"/>
  <c r="K17" i="11"/>
  <c r="J17" i="11"/>
  <c r="I17" i="11"/>
  <c r="H17" i="11"/>
  <c r="G17" i="11"/>
  <c r="F17" i="11"/>
  <c r="E17" i="11"/>
  <c r="D17" i="11"/>
  <c r="C17" i="11"/>
  <c r="B17" i="11"/>
  <c r="M16" i="11"/>
  <c r="L16" i="11"/>
  <c r="K16" i="11"/>
  <c r="J16" i="11"/>
  <c r="I16" i="11"/>
  <c r="H16" i="11"/>
  <c r="G16" i="11"/>
  <c r="F16" i="11"/>
  <c r="E16" i="11"/>
  <c r="D16" i="11"/>
  <c r="C16" i="11"/>
  <c r="B16" i="11"/>
  <c r="M15" i="11"/>
  <c r="L15" i="11"/>
  <c r="K15" i="11"/>
  <c r="J15" i="11"/>
  <c r="I15" i="11"/>
  <c r="H15" i="11"/>
  <c r="G15" i="11"/>
  <c r="F15" i="11"/>
  <c r="E15" i="11"/>
  <c r="D15" i="11"/>
  <c r="C15" i="11"/>
  <c r="B15" i="11"/>
  <c r="M14" i="11"/>
  <c r="L14" i="11"/>
  <c r="K14" i="11"/>
  <c r="J14" i="11"/>
  <c r="I14" i="11"/>
  <c r="H14" i="11"/>
  <c r="G14" i="11"/>
  <c r="F14" i="11"/>
  <c r="E14" i="11"/>
  <c r="D14" i="11"/>
  <c r="C14" i="11"/>
  <c r="B14" i="11"/>
  <c r="M13" i="11"/>
  <c r="L13" i="11"/>
  <c r="K13" i="11"/>
  <c r="J13" i="11"/>
  <c r="I13" i="11"/>
  <c r="H13" i="11"/>
  <c r="G13" i="11"/>
  <c r="F13" i="11"/>
  <c r="E13" i="11"/>
  <c r="D13" i="11"/>
  <c r="C13" i="11"/>
  <c r="B13" i="11"/>
  <c r="M12" i="11"/>
  <c r="L12" i="11"/>
  <c r="K12" i="11"/>
  <c r="J12" i="11"/>
  <c r="I12" i="11"/>
  <c r="H12" i="11"/>
  <c r="G12" i="11"/>
  <c r="F12" i="11"/>
  <c r="E12" i="11"/>
  <c r="D12" i="11"/>
  <c r="C12" i="11"/>
  <c r="B12" i="11"/>
  <c r="M11" i="11"/>
  <c r="L11" i="11"/>
  <c r="K11" i="11"/>
  <c r="J11" i="11"/>
  <c r="I11" i="11"/>
  <c r="H11" i="11"/>
  <c r="G11" i="11"/>
  <c r="F11" i="11"/>
  <c r="E11" i="11"/>
  <c r="D11" i="11"/>
  <c r="C11" i="11"/>
  <c r="B11" i="11"/>
  <c r="M10" i="11"/>
  <c r="L10" i="11"/>
  <c r="K10" i="11"/>
  <c r="J10" i="11"/>
  <c r="I10" i="11"/>
  <c r="H10" i="11"/>
  <c r="G10" i="11"/>
  <c r="F10" i="11"/>
  <c r="E10" i="11"/>
  <c r="D10" i="11"/>
  <c r="C10" i="11"/>
  <c r="B10" i="11"/>
  <c r="M9" i="11"/>
  <c r="L9" i="11"/>
  <c r="K9" i="11"/>
  <c r="J9" i="11"/>
  <c r="I9" i="11"/>
  <c r="H9" i="11"/>
  <c r="G9" i="11"/>
  <c r="F9" i="11"/>
  <c r="E9" i="11"/>
  <c r="D9" i="11"/>
  <c r="C9" i="11"/>
  <c r="B9" i="11"/>
  <c r="M8" i="11"/>
  <c r="L8" i="11"/>
  <c r="K8" i="11"/>
  <c r="J8" i="11"/>
  <c r="I8" i="11"/>
  <c r="H8" i="11"/>
  <c r="G8" i="11"/>
  <c r="F8" i="11"/>
  <c r="E8" i="11"/>
  <c r="D8" i="11"/>
  <c r="C8" i="11"/>
  <c r="B8" i="11"/>
  <c r="M7" i="11"/>
  <c r="L7" i="11"/>
  <c r="K7" i="11"/>
  <c r="J7" i="11"/>
  <c r="I7" i="11"/>
  <c r="H7" i="11"/>
  <c r="G7" i="11"/>
  <c r="F7" i="11"/>
  <c r="E7" i="11"/>
  <c r="D7" i="11"/>
  <c r="C7" i="11"/>
  <c r="B7" i="11"/>
  <c r="M6" i="11"/>
  <c r="L6" i="11"/>
  <c r="K6" i="11"/>
  <c r="J6" i="11"/>
  <c r="I6" i="11"/>
  <c r="H6" i="11"/>
  <c r="G6" i="11"/>
  <c r="F6" i="11"/>
  <c r="E6" i="11"/>
  <c r="D6" i="11"/>
  <c r="C6" i="11"/>
  <c r="B6" i="11"/>
  <c r="M5" i="11"/>
  <c r="L5" i="11"/>
  <c r="K5" i="11"/>
  <c r="J5" i="11"/>
  <c r="I5" i="11"/>
  <c r="H5" i="11"/>
  <c r="G5" i="11"/>
  <c r="F5" i="11"/>
  <c r="E5" i="11"/>
  <c r="D5" i="11"/>
  <c r="C5" i="11"/>
  <c r="B5" i="11"/>
  <c r="M4" i="11"/>
  <c r="L4" i="11"/>
  <c r="K4" i="11"/>
  <c r="J4" i="11"/>
  <c r="I4" i="11"/>
  <c r="H4" i="11"/>
  <c r="G4" i="11"/>
  <c r="F4" i="11"/>
  <c r="E4" i="11"/>
  <c r="D4" i="11"/>
  <c r="C4" i="11"/>
  <c r="B4" i="11"/>
  <c r="M3" i="11"/>
  <c r="L3" i="11"/>
  <c r="K3" i="11"/>
  <c r="J3" i="11"/>
  <c r="I3" i="11"/>
  <c r="H3" i="11"/>
  <c r="G3" i="11"/>
  <c r="F3" i="11"/>
  <c r="E3" i="11"/>
  <c r="D3" i="11"/>
  <c r="C3" i="11"/>
  <c r="B3" i="11"/>
  <c r="D7" i="10"/>
  <c r="E7" i="10" s="1"/>
  <c r="P33" i="9"/>
  <c r="O33" i="9"/>
  <c r="P15" i="9"/>
  <c r="P14" i="9"/>
  <c r="O15" i="9"/>
  <c r="O14" i="9"/>
  <c r="B4" i="9"/>
  <c r="C4" i="9"/>
  <c r="D4" i="9"/>
  <c r="E4" i="9"/>
  <c r="F4" i="9"/>
  <c r="G4" i="9"/>
  <c r="H4" i="9"/>
  <c r="I4" i="9"/>
  <c r="J4" i="9"/>
  <c r="K4" i="9"/>
  <c r="L4" i="9"/>
  <c r="M4" i="9"/>
  <c r="B5" i="9"/>
  <c r="C5" i="9"/>
  <c r="D5" i="9"/>
  <c r="E5" i="9"/>
  <c r="F5" i="9"/>
  <c r="G5" i="9"/>
  <c r="H5" i="9"/>
  <c r="I5" i="9"/>
  <c r="J5" i="9"/>
  <c r="K5" i="9"/>
  <c r="L5" i="9"/>
  <c r="M5" i="9"/>
  <c r="B6" i="9"/>
  <c r="C6" i="9"/>
  <c r="D6" i="9"/>
  <c r="E6" i="9"/>
  <c r="F6" i="9"/>
  <c r="G6" i="9"/>
  <c r="H6" i="9"/>
  <c r="I6" i="9"/>
  <c r="J6" i="9"/>
  <c r="K6" i="9"/>
  <c r="L6" i="9"/>
  <c r="M6" i="9"/>
  <c r="B7" i="9"/>
  <c r="C7" i="9"/>
  <c r="D7" i="9"/>
  <c r="E7" i="9"/>
  <c r="F7" i="9"/>
  <c r="G7" i="9"/>
  <c r="H7" i="9"/>
  <c r="I7" i="9"/>
  <c r="J7" i="9"/>
  <c r="K7" i="9"/>
  <c r="L7" i="9"/>
  <c r="M7" i="9"/>
  <c r="B8" i="9"/>
  <c r="C8" i="9"/>
  <c r="D8" i="9"/>
  <c r="E8" i="9"/>
  <c r="F8" i="9"/>
  <c r="G8" i="9"/>
  <c r="H8" i="9"/>
  <c r="I8" i="9"/>
  <c r="J8" i="9"/>
  <c r="K8" i="9"/>
  <c r="L8" i="9"/>
  <c r="M8" i="9"/>
  <c r="B9" i="9"/>
  <c r="C9" i="9"/>
  <c r="D9" i="9"/>
  <c r="E9" i="9"/>
  <c r="F9" i="9"/>
  <c r="G9" i="9"/>
  <c r="H9" i="9"/>
  <c r="I9" i="9"/>
  <c r="J9" i="9"/>
  <c r="K9" i="9"/>
  <c r="L9" i="9"/>
  <c r="M9" i="9"/>
  <c r="B10" i="9"/>
  <c r="C10" i="9"/>
  <c r="D10" i="9"/>
  <c r="E10" i="9"/>
  <c r="F10" i="9"/>
  <c r="G10" i="9"/>
  <c r="H10" i="9"/>
  <c r="I10" i="9"/>
  <c r="J10" i="9"/>
  <c r="K10" i="9"/>
  <c r="L10" i="9"/>
  <c r="M10" i="9"/>
  <c r="B11" i="9"/>
  <c r="C11" i="9"/>
  <c r="D11" i="9"/>
  <c r="E11" i="9"/>
  <c r="F11" i="9"/>
  <c r="G11" i="9"/>
  <c r="H11" i="9"/>
  <c r="I11" i="9"/>
  <c r="J11" i="9"/>
  <c r="K11" i="9"/>
  <c r="L11" i="9"/>
  <c r="M11" i="9"/>
  <c r="B12" i="9"/>
  <c r="C12" i="9"/>
  <c r="D12" i="9"/>
  <c r="E12" i="9"/>
  <c r="F12" i="9"/>
  <c r="G12" i="9"/>
  <c r="H12" i="9"/>
  <c r="I12" i="9"/>
  <c r="J12" i="9"/>
  <c r="K12" i="9"/>
  <c r="L12" i="9"/>
  <c r="M12" i="9"/>
  <c r="B13" i="9"/>
  <c r="C13" i="9"/>
  <c r="D13" i="9"/>
  <c r="E13" i="9"/>
  <c r="F13" i="9"/>
  <c r="G13" i="9"/>
  <c r="H13" i="9"/>
  <c r="I13" i="9"/>
  <c r="J13" i="9"/>
  <c r="K13" i="9"/>
  <c r="L13" i="9"/>
  <c r="M13" i="9"/>
  <c r="B14" i="9"/>
  <c r="C14" i="9"/>
  <c r="D14" i="9"/>
  <c r="E14" i="9"/>
  <c r="F14" i="9"/>
  <c r="G14" i="9"/>
  <c r="H14" i="9"/>
  <c r="I14" i="9"/>
  <c r="J14" i="9"/>
  <c r="K14" i="9"/>
  <c r="L14" i="9"/>
  <c r="M14" i="9"/>
  <c r="B15" i="9"/>
  <c r="C15" i="9"/>
  <c r="D15" i="9"/>
  <c r="E15" i="9"/>
  <c r="F15" i="9"/>
  <c r="G15" i="9"/>
  <c r="H15" i="9"/>
  <c r="I15" i="9"/>
  <c r="J15" i="9"/>
  <c r="K15" i="9"/>
  <c r="L15" i="9"/>
  <c r="M15" i="9"/>
  <c r="B16" i="9"/>
  <c r="C16" i="9"/>
  <c r="D16" i="9"/>
  <c r="E16" i="9"/>
  <c r="F16" i="9"/>
  <c r="G16" i="9"/>
  <c r="H16" i="9"/>
  <c r="I16" i="9"/>
  <c r="J16" i="9"/>
  <c r="K16" i="9"/>
  <c r="L16" i="9"/>
  <c r="M16" i="9"/>
  <c r="B17" i="9"/>
  <c r="C17" i="9"/>
  <c r="D17" i="9"/>
  <c r="E17" i="9"/>
  <c r="F17" i="9"/>
  <c r="G17" i="9"/>
  <c r="H17" i="9"/>
  <c r="I17" i="9"/>
  <c r="J17" i="9"/>
  <c r="K17" i="9"/>
  <c r="L17" i="9"/>
  <c r="M17" i="9"/>
  <c r="B18" i="9"/>
  <c r="C18" i="9"/>
  <c r="D18" i="9"/>
  <c r="E18" i="9"/>
  <c r="F18" i="9"/>
  <c r="G18" i="9"/>
  <c r="H18" i="9"/>
  <c r="I18" i="9"/>
  <c r="J18" i="9"/>
  <c r="K18" i="9"/>
  <c r="L18" i="9"/>
  <c r="M18" i="9"/>
  <c r="B19" i="9"/>
  <c r="C19" i="9"/>
  <c r="D19" i="9"/>
  <c r="E19" i="9"/>
  <c r="F19" i="9"/>
  <c r="G19" i="9"/>
  <c r="H19" i="9"/>
  <c r="I19" i="9"/>
  <c r="J19" i="9"/>
  <c r="K19" i="9"/>
  <c r="L19" i="9"/>
  <c r="M19" i="9"/>
  <c r="B20" i="9"/>
  <c r="C20" i="9"/>
  <c r="D20" i="9"/>
  <c r="E20" i="9"/>
  <c r="F20" i="9"/>
  <c r="G20" i="9"/>
  <c r="H20" i="9"/>
  <c r="I20" i="9"/>
  <c r="J20" i="9"/>
  <c r="K20" i="9"/>
  <c r="L20" i="9"/>
  <c r="M20" i="9"/>
  <c r="B21" i="9"/>
  <c r="C21" i="9"/>
  <c r="D21" i="9"/>
  <c r="E21" i="9"/>
  <c r="F21" i="9"/>
  <c r="G21" i="9"/>
  <c r="H21" i="9"/>
  <c r="I21" i="9"/>
  <c r="J21" i="9"/>
  <c r="K21" i="9"/>
  <c r="L21" i="9"/>
  <c r="M21" i="9"/>
  <c r="B22" i="9"/>
  <c r="C22" i="9"/>
  <c r="D22" i="9"/>
  <c r="E22" i="9"/>
  <c r="F22" i="9"/>
  <c r="G22" i="9"/>
  <c r="H22" i="9"/>
  <c r="I22" i="9"/>
  <c r="J22" i="9"/>
  <c r="K22" i="9"/>
  <c r="L22" i="9"/>
  <c r="M22" i="9"/>
  <c r="B23" i="9"/>
  <c r="C23" i="9"/>
  <c r="D23" i="9"/>
  <c r="E23" i="9"/>
  <c r="F23" i="9"/>
  <c r="G23" i="9"/>
  <c r="H23" i="9"/>
  <c r="I23" i="9"/>
  <c r="J23" i="9"/>
  <c r="K23" i="9"/>
  <c r="L23" i="9"/>
  <c r="M23" i="9"/>
  <c r="B24" i="9"/>
  <c r="C24" i="9"/>
  <c r="D24" i="9"/>
  <c r="E24" i="9"/>
  <c r="F24" i="9"/>
  <c r="G24" i="9"/>
  <c r="H24" i="9"/>
  <c r="I24" i="9"/>
  <c r="J24" i="9"/>
  <c r="K24" i="9"/>
  <c r="L24" i="9"/>
  <c r="M24" i="9"/>
  <c r="B25" i="9"/>
  <c r="C25" i="9"/>
  <c r="D25" i="9"/>
  <c r="E25" i="9"/>
  <c r="F25" i="9"/>
  <c r="G25" i="9"/>
  <c r="H25" i="9"/>
  <c r="I25" i="9"/>
  <c r="J25" i="9"/>
  <c r="K25" i="9"/>
  <c r="L25" i="9"/>
  <c r="M25" i="9"/>
  <c r="B26" i="9"/>
  <c r="C26" i="9"/>
  <c r="D26" i="9"/>
  <c r="E26" i="9"/>
  <c r="F26" i="9"/>
  <c r="G26" i="9"/>
  <c r="H26" i="9"/>
  <c r="I26" i="9"/>
  <c r="J26" i="9"/>
  <c r="K26" i="9"/>
  <c r="L26" i="9"/>
  <c r="M26" i="9"/>
  <c r="B27" i="9"/>
  <c r="C27" i="9"/>
  <c r="D27" i="9"/>
  <c r="E27" i="9"/>
  <c r="F27" i="9"/>
  <c r="G27" i="9"/>
  <c r="H27" i="9"/>
  <c r="I27" i="9"/>
  <c r="J27" i="9"/>
  <c r="K27" i="9"/>
  <c r="L27" i="9"/>
  <c r="M27" i="9"/>
  <c r="B28" i="9"/>
  <c r="C28" i="9"/>
  <c r="D28" i="9"/>
  <c r="E28" i="9"/>
  <c r="F28" i="9"/>
  <c r="G28" i="9"/>
  <c r="H28" i="9"/>
  <c r="I28" i="9"/>
  <c r="J28" i="9"/>
  <c r="K28" i="9"/>
  <c r="L28" i="9"/>
  <c r="M28" i="9"/>
  <c r="B29" i="9"/>
  <c r="C29" i="9"/>
  <c r="D29" i="9"/>
  <c r="E29" i="9"/>
  <c r="F29" i="9"/>
  <c r="G29" i="9"/>
  <c r="H29" i="9"/>
  <c r="I29" i="9"/>
  <c r="J29" i="9"/>
  <c r="K29" i="9"/>
  <c r="L29" i="9"/>
  <c r="M29" i="9"/>
  <c r="B30" i="9"/>
  <c r="C30" i="9"/>
  <c r="D30" i="9"/>
  <c r="E30" i="9"/>
  <c r="F30" i="9"/>
  <c r="G30" i="9"/>
  <c r="H30" i="9"/>
  <c r="I30" i="9"/>
  <c r="J30" i="9"/>
  <c r="K30" i="9"/>
  <c r="L30" i="9"/>
  <c r="M30" i="9"/>
  <c r="B31" i="9"/>
  <c r="D31" i="9"/>
  <c r="E31" i="9"/>
  <c r="F31" i="9"/>
  <c r="G31" i="9"/>
  <c r="H31" i="9"/>
  <c r="I31" i="9"/>
  <c r="J31" i="9"/>
  <c r="K31" i="9"/>
  <c r="L31" i="9"/>
  <c r="M31" i="9"/>
  <c r="B32" i="9"/>
  <c r="D32" i="9"/>
  <c r="E32" i="9"/>
  <c r="F32" i="9"/>
  <c r="G32" i="9"/>
  <c r="H32" i="9"/>
  <c r="I32" i="9"/>
  <c r="J32" i="9"/>
  <c r="K32" i="9"/>
  <c r="L32" i="9"/>
  <c r="M32" i="9"/>
  <c r="B33" i="9"/>
  <c r="D33" i="9"/>
  <c r="F33" i="9"/>
  <c r="H33" i="9"/>
  <c r="I33" i="9"/>
  <c r="K33" i="9"/>
  <c r="M33" i="9"/>
  <c r="E3" i="9"/>
  <c r="F3" i="9"/>
  <c r="G3" i="9"/>
  <c r="H3" i="9"/>
  <c r="I3" i="9"/>
  <c r="J3" i="9"/>
  <c r="K3" i="9"/>
  <c r="L3" i="9"/>
  <c r="M3" i="9"/>
  <c r="C3" i="9"/>
  <c r="D3" i="9"/>
  <c r="B3" i="9"/>
  <c r="F2" i="8"/>
  <c r="D9" i="8"/>
  <c r="B6" i="15" l="1"/>
  <c r="D6" i="15"/>
  <c r="C7" i="15"/>
  <c r="B7" i="15"/>
  <c r="A7" i="15" s="1"/>
  <c r="C4" i="15"/>
  <c r="D4" i="15"/>
  <c r="C2" i="15"/>
  <c r="D2" i="15"/>
  <c r="B2" i="15"/>
  <c r="B3" i="15"/>
  <c r="D3" i="15"/>
  <c r="C3" i="15"/>
  <c r="H7" i="10"/>
  <c r="G8" i="10"/>
  <c r="G9" i="10" s="1"/>
  <c r="F8" i="10"/>
  <c r="F9" i="10" s="1"/>
  <c r="G8" i="14"/>
  <c r="F8" i="14"/>
  <c r="E8" i="14"/>
  <c r="D8" i="14"/>
  <c r="M8" i="13"/>
  <c r="E8" i="13"/>
  <c r="L8" i="13"/>
  <c r="K8" i="13"/>
  <c r="I8" i="13"/>
  <c r="D8" i="13"/>
  <c r="H8" i="13"/>
  <c r="G8" i="13"/>
  <c r="J8" i="13"/>
  <c r="N8" i="13"/>
  <c r="F8" i="13"/>
  <c r="E8" i="10"/>
  <c r="E9" i="10" s="1"/>
  <c r="D8" i="10"/>
  <c r="D9" i="10" s="1"/>
  <c r="AG9" i="8"/>
  <c r="AA9" i="8"/>
  <c r="S9" i="8"/>
  <c r="K9" i="8"/>
  <c r="AH9" i="8"/>
  <c r="Z9" i="8"/>
  <c r="R9" i="8"/>
  <c r="J9" i="8"/>
  <c r="Q9" i="8"/>
  <c r="AF9" i="8"/>
  <c r="H9" i="8"/>
  <c r="AE9" i="8"/>
  <c r="W9" i="8"/>
  <c r="O9" i="8"/>
  <c r="G9" i="8"/>
  <c r="Y9" i="8"/>
  <c r="X9" i="8"/>
  <c r="AD9" i="8"/>
  <c r="V9" i="8"/>
  <c r="N9" i="8"/>
  <c r="F9" i="8"/>
  <c r="I9" i="8"/>
  <c r="P9" i="8"/>
  <c r="AC9" i="8"/>
  <c r="U9" i="8"/>
  <c r="M9" i="8"/>
  <c r="E9" i="8"/>
  <c r="AB9" i="8"/>
  <c r="T9" i="8"/>
  <c r="L9" i="8"/>
  <c r="C3" i="6"/>
  <c r="F3" i="3"/>
  <c r="E4" i="3"/>
  <c r="E3" i="3"/>
  <c r="C4" i="3"/>
  <c r="D3" i="3"/>
  <c r="C3" i="3"/>
  <c r="G2" i="3"/>
  <c r="H2" i="3"/>
  <c r="F2" i="3"/>
  <c r="B3" i="4"/>
  <c r="E2" i="3"/>
  <c r="M25" i="4"/>
  <c r="L25" i="4"/>
  <c r="K25" i="4"/>
  <c r="J25" i="4"/>
  <c r="I25" i="4"/>
  <c r="N24" i="4"/>
  <c r="N23" i="4"/>
  <c r="N22" i="4"/>
  <c r="N21" i="4"/>
  <c r="N20" i="4"/>
  <c r="N19" i="4"/>
  <c r="N18" i="4"/>
  <c r="N17" i="4"/>
  <c r="N16" i="4"/>
  <c r="N15" i="4"/>
  <c r="N14" i="4"/>
  <c r="N13" i="4"/>
  <c r="N12" i="4"/>
  <c r="N11" i="4"/>
  <c r="L1" i="4"/>
  <c r="L1" i="2"/>
  <c r="B3" i="2"/>
  <c r="J25" i="2"/>
  <c r="K25" i="2"/>
  <c r="L25" i="2"/>
  <c r="M25" i="2"/>
  <c r="I25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11" i="2"/>
  <c r="N25" i="2" s="1"/>
  <c r="A4" i="15" l="1"/>
  <c r="A3" i="15"/>
  <c r="A2" i="15"/>
  <c r="A6" i="15"/>
  <c r="I7" i="10"/>
  <c r="H8" i="10"/>
  <c r="H9" i="10" s="1"/>
  <c r="H8" i="14"/>
  <c r="O3" i="11"/>
  <c r="N25" i="4"/>
  <c r="J7" i="10" l="1"/>
  <c r="I8" i="10"/>
  <c r="I9" i="10" s="1"/>
  <c r="I8" i="14"/>
  <c r="J8" i="10" l="1"/>
  <c r="J9" i="10" s="1"/>
  <c r="K7" i="10"/>
  <c r="J8" i="14"/>
  <c r="K8" i="10" l="1"/>
  <c r="K9" i="10" s="1"/>
  <c r="L7" i="10"/>
  <c r="K8" i="14"/>
  <c r="L8" i="10" l="1"/>
  <c r="L9" i="10" s="1"/>
  <c r="M7" i="10"/>
  <c r="L8" i="14"/>
  <c r="M8" i="10" l="1"/>
  <c r="M9" i="10" s="1"/>
  <c r="N7" i="10"/>
  <c r="M8" i="14"/>
  <c r="O7" i="10" l="1"/>
  <c r="N8" i="10"/>
  <c r="N9" i="10" s="1"/>
  <c r="N8" i="14"/>
  <c r="P7" i="10" l="1"/>
  <c r="O8" i="10"/>
  <c r="O9" i="10" s="1"/>
  <c r="O8" i="14"/>
  <c r="Q7" i="10" l="1"/>
  <c r="P8" i="10"/>
  <c r="P9" i="10" s="1"/>
  <c r="P8" i="14"/>
  <c r="R7" i="10" l="1"/>
  <c r="Q8" i="10"/>
  <c r="Q9" i="10" s="1"/>
  <c r="Q8" i="14"/>
  <c r="S7" i="10" l="1"/>
  <c r="R8" i="10"/>
  <c r="R9" i="10" s="1"/>
  <c r="R8" i="14"/>
  <c r="T7" i="10" l="1"/>
  <c r="S8" i="10"/>
  <c r="S9" i="10" s="1"/>
  <c r="S8" i="14"/>
  <c r="T8" i="10" l="1"/>
  <c r="T9" i="10" s="1"/>
  <c r="U7" i="10"/>
  <c r="T8" i="14"/>
  <c r="V7" i="10" l="1"/>
  <c r="U8" i="10"/>
  <c r="U9" i="10" s="1"/>
  <c r="U8" i="14"/>
  <c r="W7" i="10" l="1"/>
  <c r="V8" i="10"/>
  <c r="V9" i="10" s="1"/>
  <c r="V8" i="14"/>
  <c r="X7" i="10" l="1"/>
  <c r="W8" i="10"/>
  <c r="W9" i="10" s="1"/>
  <c r="W8" i="14"/>
  <c r="Y7" i="10" l="1"/>
  <c r="X8" i="10"/>
  <c r="X9" i="10" s="1"/>
  <c r="X8" i="14"/>
  <c r="Z7" i="10" l="1"/>
  <c r="Y8" i="10"/>
  <c r="Y9" i="10" s="1"/>
  <c r="Y8" i="14"/>
  <c r="Z8" i="10" l="1"/>
  <c r="Z9" i="10" s="1"/>
  <c r="AA7" i="10"/>
  <c r="Z8" i="14"/>
  <c r="AA8" i="10" l="1"/>
  <c r="AA9" i="10" s="1"/>
  <c r="AB7" i="10"/>
  <c r="AA8" i="14"/>
  <c r="AB8" i="10" l="1"/>
  <c r="AB9" i="10" s="1"/>
  <c r="AC7" i="10"/>
  <c r="AB8" i="14"/>
  <c r="AC8" i="10" l="1"/>
  <c r="AC9" i="10" s="1"/>
  <c r="AD7" i="10"/>
  <c r="AC8" i="14"/>
  <c r="AE7" i="10" l="1"/>
  <c r="AD8" i="10"/>
  <c r="AD9" i="10" s="1"/>
  <c r="AD8" i="14"/>
  <c r="AF7" i="10" l="1"/>
  <c r="AE8" i="10"/>
  <c r="AE9" i="10" s="1"/>
  <c r="AE8" i="14"/>
  <c r="AG7" i="10" l="1"/>
  <c r="AF8" i="10"/>
  <c r="AF9" i="10" s="1"/>
  <c r="AF8" i="14"/>
  <c r="AH7" i="10" l="1"/>
  <c r="AG8" i="10"/>
  <c r="AG9" i="10" s="1"/>
  <c r="AG8" i="14"/>
  <c r="AI7" i="10" l="1"/>
  <c r="AH8" i="10"/>
  <c r="AH9" i="10" s="1"/>
  <c r="AH8" i="14"/>
  <c r="AI8" i="10" l="1"/>
  <c r="AI9" i="10" s="1"/>
  <c r="AJ7" i="10"/>
  <c r="AI8" i="14"/>
  <c r="AJ8" i="10" l="1"/>
  <c r="AJ9" i="10" s="1"/>
  <c r="AK7" i="10"/>
  <c r="AJ8" i="14"/>
  <c r="AL7" i="10" l="1"/>
  <c r="AK8" i="10"/>
  <c r="AK9" i="10" s="1"/>
  <c r="AK8" i="14"/>
  <c r="AM7" i="10" l="1"/>
  <c r="AL8" i="10"/>
  <c r="AL9" i="10" s="1"/>
  <c r="AL8" i="14"/>
  <c r="AN7" i="10" l="1"/>
  <c r="AM8" i="10"/>
  <c r="AM9" i="10" s="1"/>
  <c r="AM8" i="14"/>
  <c r="AO7" i="10" l="1"/>
  <c r="AN8" i="10"/>
  <c r="AN9" i="10" s="1"/>
  <c r="AN8" i="14"/>
  <c r="AO8" i="10" l="1"/>
  <c r="AO9" i="10" s="1"/>
  <c r="AP7" i="10"/>
  <c r="AO8" i="14"/>
  <c r="AP8" i="10" l="1"/>
  <c r="AP9" i="10" s="1"/>
  <c r="AQ7" i="10"/>
  <c r="AP8" i="14"/>
  <c r="AR7" i="10" l="1"/>
  <c r="AQ8" i="10"/>
  <c r="AQ9" i="10" s="1"/>
  <c r="AQ8" i="14"/>
  <c r="AR8" i="10" l="1"/>
  <c r="AR9" i="10" s="1"/>
  <c r="AS7" i="10"/>
  <c r="AR8" i="14"/>
  <c r="AS8" i="10" l="1"/>
  <c r="AS9" i="10" s="1"/>
  <c r="AT7" i="10"/>
  <c r="AS8" i="14"/>
  <c r="AU7" i="10" l="1"/>
  <c r="AT8" i="10"/>
  <c r="AT9" i="10" s="1"/>
  <c r="AT8" i="14"/>
  <c r="AV7" i="10" l="1"/>
  <c r="AU8" i="10"/>
  <c r="AU9" i="10" s="1"/>
  <c r="AU8" i="14"/>
  <c r="AW7" i="10" l="1"/>
  <c r="AV8" i="10"/>
  <c r="AV9" i="10" s="1"/>
  <c r="AV8" i="14"/>
  <c r="AX7" i="10" l="1"/>
  <c r="AW8" i="10"/>
  <c r="AW9" i="10" s="1"/>
  <c r="AW8" i="14"/>
  <c r="AX8" i="10" l="1"/>
  <c r="AX9" i="10" s="1"/>
  <c r="AY7" i="10"/>
  <c r="AX8" i="14"/>
  <c r="AY8" i="10" l="1"/>
  <c r="AY9" i="10" s="1"/>
  <c r="AZ7" i="10"/>
  <c r="AY8" i="14"/>
  <c r="AZ8" i="14"/>
  <c r="AZ8" i="10" l="1"/>
  <c r="AZ9" i="10" s="1"/>
  <c r="BA7" i="10"/>
  <c r="DM7" i="13"/>
  <c r="BA8" i="10" l="1"/>
  <c r="BA9" i="10" s="1"/>
  <c r="BB7" i="10"/>
  <c r="DN7" i="13"/>
  <c r="DN8" i="13" s="1"/>
  <c r="DM8" i="13"/>
  <c r="BC7" i="10" l="1"/>
  <c r="BB8" i="10"/>
  <c r="BB9" i="10" s="1"/>
  <c r="BD7" i="10" l="1"/>
  <c r="BC8" i="10"/>
  <c r="BC9" i="10" s="1"/>
  <c r="BE7" i="10" l="1"/>
  <c r="BD8" i="10"/>
  <c r="BD9" i="10" s="1"/>
  <c r="BF7" i="10" l="1"/>
  <c r="BE8" i="10"/>
  <c r="BE9" i="10" s="1"/>
  <c r="BG7" i="10" l="1"/>
  <c r="BF8" i="10"/>
  <c r="BF9" i="10" s="1"/>
  <c r="BH7" i="10" l="1"/>
  <c r="BG8" i="10"/>
  <c r="BG9" i="10" s="1"/>
  <c r="BH8" i="10" l="1"/>
  <c r="BH9" i="10" s="1"/>
  <c r="BI7" i="10"/>
  <c r="BJ7" i="10" l="1"/>
  <c r="BI8" i="10"/>
  <c r="BI9" i="10" s="1"/>
  <c r="BK7" i="10" l="1"/>
  <c r="BJ8" i="10"/>
  <c r="BJ9" i="10" s="1"/>
  <c r="BL7" i="10" l="1"/>
  <c r="BK8" i="10"/>
  <c r="BK9" i="10" s="1"/>
  <c r="BM7" i="10" l="1"/>
  <c r="BL8" i="10"/>
  <c r="BL9" i="10" s="1"/>
  <c r="BN7" i="10" l="1"/>
  <c r="BM8" i="10"/>
  <c r="BM9" i="10" s="1"/>
  <c r="BN8" i="10" l="1"/>
  <c r="BN9" i="10" s="1"/>
  <c r="BO7" i="10"/>
  <c r="BP7" i="10" l="1"/>
  <c r="BO8" i="10"/>
  <c r="BO9" i="10" s="1"/>
  <c r="BP8" i="10" l="1"/>
  <c r="BP9" i="10" s="1"/>
  <c r="BQ7" i="10"/>
  <c r="BR7" i="10" l="1"/>
  <c r="BQ8" i="10"/>
  <c r="BQ9" i="10" s="1"/>
  <c r="BS7" i="10" l="1"/>
  <c r="BR8" i="10"/>
  <c r="BR9" i="10" s="1"/>
  <c r="BT7" i="10" l="1"/>
  <c r="BS8" i="10"/>
  <c r="BS9" i="10" s="1"/>
  <c r="BU7" i="10" l="1"/>
  <c r="BT8" i="10"/>
  <c r="BT9" i="10" s="1"/>
  <c r="BV7" i="10" l="1"/>
  <c r="BU8" i="10"/>
  <c r="BU9" i="10" s="1"/>
  <c r="BV8" i="10" l="1"/>
  <c r="BV9" i="10" s="1"/>
  <c r="BW7" i="10"/>
  <c r="BW8" i="10" l="1"/>
  <c r="BW9" i="10" s="1"/>
  <c r="BX7" i="10"/>
  <c r="BX8" i="10" l="1"/>
  <c r="BX9" i="10" s="1"/>
  <c r="BY7" i="10"/>
  <c r="BZ7" i="10" l="1"/>
  <c r="BY8" i="10"/>
  <c r="BY9" i="10" s="1"/>
  <c r="CA7" i="10" l="1"/>
  <c r="BZ8" i="10"/>
  <c r="BZ9" i="10" s="1"/>
  <c r="CB7" i="10" l="1"/>
  <c r="CA8" i="10"/>
  <c r="CA9" i="10" s="1"/>
  <c r="CC7" i="10" l="1"/>
  <c r="CB8" i="10"/>
  <c r="CB9" i="10" s="1"/>
  <c r="CD7" i="10" l="1"/>
  <c r="CC8" i="10"/>
  <c r="CC9" i="10" s="1"/>
  <c r="CE7" i="10" l="1"/>
  <c r="CD8" i="10"/>
  <c r="CD9" i="10" s="1"/>
  <c r="CE8" i="10" l="1"/>
  <c r="CE9" i="10" s="1"/>
  <c r="CF7" i="10"/>
  <c r="CF8" i="10" l="1"/>
  <c r="CF9" i="10" s="1"/>
  <c r="CG7" i="10"/>
  <c r="CH7" i="10" l="1"/>
  <c r="CG8" i="10"/>
  <c r="CG9" i="10" s="1"/>
  <c r="CI7" i="10" l="1"/>
  <c r="CH8" i="10"/>
  <c r="CH9" i="10" s="1"/>
  <c r="CJ7" i="10" l="1"/>
  <c r="CI8" i="10"/>
  <c r="CI9" i="10" s="1"/>
  <c r="CK7" i="10" l="1"/>
  <c r="CJ8" i="10"/>
  <c r="CJ9" i="10" s="1"/>
  <c r="CL7" i="10" l="1"/>
  <c r="CK8" i="10"/>
  <c r="CK9" i="10" s="1"/>
  <c r="CL8" i="10" l="1"/>
  <c r="CL9" i="10" s="1"/>
  <c r="CM7" i="10"/>
  <c r="CN7" i="10" l="1"/>
  <c r="CM8" i="10"/>
  <c r="CM9" i="10" s="1"/>
  <c r="CN8" i="10" l="1"/>
  <c r="CN9" i="10" s="1"/>
  <c r="CO7" i="10"/>
  <c r="CP7" i="10" l="1"/>
  <c r="CO8" i="10"/>
  <c r="CO9" i="10" s="1"/>
  <c r="CQ7" i="10" l="1"/>
  <c r="CP8" i="10"/>
  <c r="CP9" i="10" s="1"/>
  <c r="CR7" i="10" l="1"/>
  <c r="CQ8" i="10"/>
  <c r="CQ9" i="10" s="1"/>
  <c r="CS7" i="10" l="1"/>
  <c r="CR8" i="10"/>
  <c r="CR9" i="10" s="1"/>
  <c r="CT7" i="10" l="1"/>
  <c r="CS8" i="10"/>
  <c r="CS9" i="10" s="1"/>
  <c r="CT8" i="10" l="1"/>
  <c r="CT9" i="10" s="1"/>
  <c r="CU7" i="10"/>
  <c r="CU8" i="10" l="1"/>
  <c r="CU9" i="10" s="1"/>
  <c r="CV7" i="10"/>
  <c r="CV8" i="10" l="1"/>
  <c r="CV9" i="10" s="1"/>
  <c r="CW7" i="10"/>
  <c r="CX7" i="10" l="1"/>
  <c r="CW8" i="10"/>
  <c r="CW9" i="10" s="1"/>
  <c r="CY7" i="10" l="1"/>
  <c r="CX8" i="10"/>
  <c r="CX9" i="10" s="1"/>
  <c r="CZ7" i="10" l="1"/>
  <c r="CZ8" i="10" s="1"/>
  <c r="CZ9" i="10" s="1"/>
  <c r="CY8" i="10"/>
  <c r="CY9" i="10" s="1"/>
  <c r="M2" i="15"/>
  <c r="M4" i="15"/>
  <c r="M3" i="1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 Sulian</author>
  </authors>
  <commentList>
    <comment ref="C5" authorId="0" shapeId="0" xr:uid="{BBF5E3EB-62C2-440A-B035-AFD6C800F608}">
      <text>
        <r>
          <rPr>
            <b/>
            <sz val="9"/>
            <color indexed="81"/>
            <rFont val="Tahoma"/>
            <family val="2"/>
          </rPr>
          <t>PC Sulian:</t>
        </r>
        <r>
          <rPr>
            <sz val="9"/>
            <color indexed="81"/>
            <rFont val="Tahoma"/>
            <family val="2"/>
          </rPr>
          <t xml:space="preserve">
Majuscule/Pas majuscule</t>
        </r>
      </text>
    </comment>
  </commentList>
</comments>
</file>

<file path=xl/sharedStrings.xml><?xml version="1.0" encoding="utf-8"?>
<sst xmlns="http://schemas.openxmlformats.org/spreadsheetml/2006/main" count="319" uniqueCount="192">
  <si>
    <t>Compte rendu travaux lagouardette</t>
  </si>
  <si>
    <t>Année</t>
  </si>
  <si>
    <t>CC</t>
  </si>
  <si>
    <t>Désignation travaux</t>
  </si>
  <si>
    <t>Semaine</t>
  </si>
  <si>
    <t>SERETROM</t>
  </si>
  <si>
    <t>Code couleur</t>
  </si>
  <si>
    <t>Vérification</t>
  </si>
  <si>
    <t>MODIF HARICOT L 9-10-12-13-14</t>
  </si>
  <si>
    <t>MODIF TUYAUTERIE EVAC HARICOT L 9-10-12-13-14</t>
  </si>
  <si>
    <t>Montage vanne casque L 9-10-12-13-14</t>
  </si>
  <si>
    <t>portr rempl l 9-10</t>
  </si>
  <si>
    <t>montage support verins mecaniques</t>
  </si>
  <si>
    <t>montage support muraux P-A-V Bernier Boplay</t>
  </si>
  <si>
    <t>N° SEMAINE</t>
  </si>
  <si>
    <t xml:space="preserve">NOM </t>
  </si>
  <si>
    <t>BOUCAU</t>
  </si>
  <si>
    <t>Mikaïl</t>
  </si>
  <si>
    <t xml:space="preserve">FICHE DE POINTAGE </t>
  </si>
  <si>
    <t>LAGOUARDETTE FRANCIS</t>
  </si>
  <si>
    <t>soudure l 9-10-11-12-13-14 (ecrou, vérin) réglage 
+ découpe tuyère</t>
  </si>
  <si>
    <t>lundi</t>
  </si>
  <si>
    <t>mardi</t>
  </si>
  <si>
    <t>mercredi</t>
  </si>
  <si>
    <t>jeudi</t>
  </si>
  <si>
    <t>vendredi</t>
  </si>
  <si>
    <t>Total
Tâches</t>
  </si>
  <si>
    <t>Totaux</t>
  </si>
  <si>
    <t>Premier jour de la semaine</t>
  </si>
  <si>
    <t>CHANTIER</t>
  </si>
  <si>
    <t xml:space="preserve">Commentaires </t>
  </si>
  <si>
    <t>exemple fin de chantier fin s27</t>
  </si>
  <si>
    <t>Intervenant</t>
  </si>
  <si>
    <t>FL</t>
  </si>
  <si>
    <t>Tous les travaux du mois</t>
  </si>
  <si>
    <t xml:space="preserve">Nom feuille </t>
  </si>
  <si>
    <t>Juillet</t>
  </si>
  <si>
    <t>Travaux</t>
  </si>
  <si>
    <t>Date</t>
  </si>
  <si>
    <t>Mois</t>
  </si>
  <si>
    <t>Année :</t>
  </si>
  <si>
    <t>Mois :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</si>
  <si>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</si>
  <si>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</si>
  <si>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</si>
  <si>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</si>
  <si>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</si>
  <si>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</si>
  <si>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</si>
  <si>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</si>
  <si>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</si>
  <si>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</si>
  <si>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</si>
  <si>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int_1</t>
  </si>
  <si>
    <t>Tache 1</t>
  </si>
  <si>
    <t>Tache 3</t>
  </si>
  <si>
    <t>Tot</t>
  </si>
  <si>
    <t>Tache 2</t>
  </si>
  <si>
    <t>Semaine DU :</t>
  </si>
  <si>
    <t>AU :</t>
  </si>
  <si>
    <t>caché</t>
  </si>
  <si>
    <t xml:space="preserve">pour fusionner et centrer fusionner jusqua la derniere non nule </t>
  </si>
  <si>
    <t>créer macro:</t>
  </si>
  <si>
    <t>pour imprimer et trouver la zone d'impression aller jusqua la derniere nonnulle</t>
  </si>
  <si>
    <t>demander si plus de un an necessaire</t>
  </si>
  <si>
    <t>mise en forme entière</t>
  </si>
  <si>
    <t>Mois DE :</t>
  </si>
  <si>
    <t>A :</t>
  </si>
  <si>
    <t>DE :</t>
  </si>
  <si>
    <t>etirer bien toutes les formules  ( faire des suppressions de colonnes pour etre trkl)</t>
  </si>
  <si>
    <t>ANNEE</t>
  </si>
  <si>
    <t>MOIS</t>
  </si>
  <si>
    <t>SEMAINE</t>
  </si>
  <si>
    <t>JOUR</t>
  </si>
  <si>
    <t>CLIENTS</t>
  </si>
  <si>
    <t>MACHINES</t>
  </si>
  <si>
    <t>NATURE DES TRAVAUX</t>
  </si>
  <si>
    <t>OBSERVATIONS</t>
  </si>
  <si>
    <t xml:space="preserve">INTERVENANTS 1 </t>
  </si>
  <si>
    <t>INTERVENANT</t>
  </si>
  <si>
    <t>MONTANT DEVIS</t>
  </si>
  <si>
    <t>à rentrer manuellement</t>
  </si>
  <si>
    <t>Ajout des heures manuellement</t>
  </si>
  <si>
    <t>Nombre d'heures</t>
  </si>
  <si>
    <t>CLIENT(S)</t>
  </si>
  <si>
    <t>CHANTIER(S)</t>
  </si>
  <si>
    <t>MACHINE(S)</t>
  </si>
  <si>
    <t xml:space="preserve">Nature des travaux </t>
  </si>
  <si>
    <t>Observations</t>
  </si>
  <si>
    <t>Lundi</t>
  </si>
  <si>
    <t xml:space="preserve">Total </t>
  </si>
  <si>
    <t>Critères ci-dessous à compléter manuellement selon la recherche souhaitée</t>
  </si>
  <si>
    <t xml:space="preserve">Du </t>
  </si>
  <si>
    <t>Au</t>
  </si>
  <si>
    <t>INTERVENANTS</t>
  </si>
  <si>
    <t>Recherche 1</t>
  </si>
  <si>
    <t>Recherche 2</t>
  </si>
  <si>
    <t>Résultats des recherches ci-dessous</t>
  </si>
  <si>
    <t>INTERVENANTS 2</t>
  </si>
  <si>
    <t>Etc,</t>
  </si>
  <si>
    <t>CATEGORIE DE TRAVAUX</t>
  </si>
  <si>
    <t>Marché</t>
  </si>
  <si>
    <t>SODEM</t>
  </si>
  <si>
    <t>ADRESSE</t>
  </si>
  <si>
    <t>Etche</t>
  </si>
  <si>
    <t>Verry</t>
  </si>
  <si>
    <t>Rue des coins</t>
  </si>
  <si>
    <t>Impasse des lauriers</t>
  </si>
  <si>
    <t>Total</t>
  </si>
  <si>
    <t>Nouveau</t>
  </si>
  <si>
    <t>Nom</t>
  </si>
  <si>
    <t>NOM</t>
  </si>
  <si>
    <t>Boutons</t>
  </si>
  <si>
    <t>Vider chantier</t>
  </si>
  <si>
    <t>Vider Intervenant</t>
  </si>
  <si>
    <t>Bouton enregistrer CHANTIER dans la base de donnée</t>
  </si>
  <si>
    <t>Bouton enregistrer INTERVENANT dans la base de donnée</t>
  </si>
  <si>
    <t>_CHANTIER</t>
  </si>
  <si>
    <t>_ANNEE</t>
  </si>
  <si>
    <t>_MOIS</t>
  </si>
  <si>
    <t>_N° MOIS</t>
  </si>
  <si>
    <t>_INTERVENANT</t>
  </si>
  <si>
    <t>_CATEGORIE DE TRAVAUX</t>
  </si>
  <si>
    <t>_NATURE DES TRAVAUX</t>
  </si>
  <si>
    <t>_MACHINES</t>
  </si>
  <si>
    <t>Recherche</t>
  </si>
  <si>
    <t>Prénom</t>
  </si>
  <si>
    <t>Soudure</t>
  </si>
  <si>
    <t>Porte</t>
  </si>
  <si>
    <t>Broyeur</t>
  </si>
  <si>
    <t>Betonnière</t>
  </si>
  <si>
    <t>Soudure Tuyau 500</t>
  </si>
  <si>
    <t>Ajouter un intervenant</t>
  </si>
  <si>
    <t>Nouvelle ligne</t>
  </si>
  <si>
    <t>Copier les informaions</t>
  </si>
  <si>
    <t>Découpe porte L20</t>
  </si>
  <si>
    <t>Scie</t>
  </si>
  <si>
    <t>_JOUR</t>
  </si>
  <si>
    <t>Mardi</t>
  </si>
  <si>
    <t>Mercredi</t>
  </si>
  <si>
    <t>Jeudi</t>
  </si>
  <si>
    <t>Vendredi</t>
  </si>
  <si>
    <t>Samedi</t>
  </si>
  <si>
    <t>Dimanche</t>
  </si>
  <si>
    <t>int_001</t>
  </si>
  <si>
    <t>int_010</t>
  </si>
  <si>
    <t>int_002</t>
  </si>
  <si>
    <t>int_003</t>
  </si>
  <si>
    <t>int_004</t>
  </si>
  <si>
    <t>int_005</t>
  </si>
  <si>
    <t>int_006</t>
  </si>
  <si>
    <t>int_007</t>
  </si>
  <si>
    <t>int_008</t>
  </si>
  <si>
    <t>int_009</t>
  </si>
  <si>
    <t>int_011</t>
  </si>
  <si>
    <t>int_012</t>
  </si>
  <si>
    <t>int_013</t>
  </si>
  <si>
    <t>int_014</t>
  </si>
  <si>
    <t>int_015</t>
  </si>
  <si>
    <t>int_016</t>
  </si>
  <si>
    <t>int_017</t>
  </si>
  <si>
    <t>int_018</t>
  </si>
  <si>
    <t>int_019</t>
  </si>
  <si>
    <t>int_020</t>
  </si>
  <si>
    <t>Soudure HA 500</t>
  </si>
  <si>
    <t>Serrurerie</t>
  </si>
  <si>
    <t>Serrures parking R+1</t>
  </si>
  <si>
    <t>Caliboti Escalier Nord</t>
  </si>
  <si>
    <t>Chalumeau</t>
  </si>
  <si>
    <t>Palan</t>
  </si>
  <si>
    <t>Pipeline L10</t>
  </si>
  <si>
    <t>HEURES</t>
  </si>
  <si>
    <t>Intervenants</t>
  </si>
  <si>
    <t>LAGOUARDETTE</t>
  </si>
  <si>
    <t>à compléter manuellement par liste</t>
  </si>
  <si>
    <t>à compléter manuellement</t>
  </si>
  <si>
    <t xml:space="preserve">Semaine </t>
  </si>
  <si>
    <t>N° Semaine</t>
  </si>
  <si>
    <t>Jour</t>
  </si>
  <si>
    <t>Heures</t>
  </si>
  <si>
    <t>rechercher automatique dans la base de données</t>
  </si>
  <si>
    <t>Heures taux normal</t>
  </si>
  <si>
    <t>Heures taux majoré 25%</t>
  </si>
  <si>
    <t>Heures taux majoré 50%</t>
  </si>
  <si>
    <t>Vérif total</t>
  </si>
  <si>
    <t xml:space="preserve">Total des heures </t>
  </si>
  <si>
    <t>DATE</t>
  </si>
  <si>
    <t>Lundi précedent :</t>
  </si>
  <si>
    <t>(colonne à masquer)</t>
  </si>
  <si>
    <t>(ligne à masquer)</t>
  </si>
  <si>
    <t>(Ligne à masquer)</t>
  </si>
  <si>
    <t>INFORMATIONS CHANTIERS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</si>
</sst>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dd"/>
    <numFmt numFmtId="165" formatCode="[$-F800]dddd\,\ mmmm\ dd\,\ yyyy"/>
    <numFmt numFmtId="166" formatCode="[$-40C]mmmm\-yyyy;@"/>
    <numFmt numFmtId="167" formatCode="mmmm\-yy"/>
    <numFmt numFmtId="168" formatCode="dddd"/>
    <numFmt numFmtId="169" formatCode="[$-40C]mmmm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C0000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0"/>
      <color rgb="FF000000"/>
      <name val="Georgia"/>
      <family val="1"/>
    </font>
    <font>
      <b/>
      <sz val="11"/>
      <color rgb="FF000000"/>
      <name val="Georgia"/>
      <family val="1"/>
    </font>
    <font>
      <sz val="10"/>
      <color rgb="FF1E1E1E"/>
      <name val="Segoe UI"/>
      <family val="2"/>
    </font>
    <font>
      <sz val="8"/>
      <color rgb="FFE6E6E6"/>
      <name val="Consolas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Up">
        <bgColor theme="4" tint="0.79998168889431442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67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0" xfId="0" applyAlignment="1">
      <alignment horizontal="center" textRotation="90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168" fontId="0" fillId="0" borderId="0" xfId="0" applyNumberFormat="1"/>
    <xf numFmtId="0" fontId="0" fillId="0" borderId="0" xfId="0" applyNumberFormat="1"/>
    <xf numFmtId="0" fontId="5" fillId="0" borderId="0" xfId="0" applyFont="1"/>
    <xf numFmtId="0" fontId="6" fillId="5" borderId="0" xfId="0" applyFont="1" applyFill="1" applyAlignment="1">
      <alignment horizontal="center"/>
    </xf>
    <xf numFmtId="169" fontId="0" fillId="0" borderId="0" xfId="0" applyNumberFormat="1" applyAlignment="1">
      <alignment horizontal="center"/>
    </xf>
    <xf numFmtId="0" fontId="1" fillId="0" borderId="0" xfId="0" applyFont="1"/>
    <xf numFmtId="0" fontId="0" fillId="7" borderId="0" xfId="0" applyFill="1"/>
    <xf numFmtId="0" fontId="9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44" fontId="0" fillId="0" borderId="0" xfId="1" applyFont="1" applyAlignment="1">
      <alignment horizontal="center"/>
    </xf>
    <xf numFmtId="44" fontId="1" fillId="0" borderId="0" xfId="1" applyFont="1" applyAlignment="1">
      <alignment horizontal="center"/>
    </xf>
    <xf numFmtId="44" fontId="0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4" borderId="0" xfId="0" applyFill="1" applyAlignment="1">
      <alignment horizontal="left"/>
    </xf>
    <xf numFmtId="0" fontId="8" fillId="8" borderId="0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9" borderId="2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9" borderId="0" xfId="0" applyFill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4" borderId="0" xfId="0" applyFill="1"/>
    <xf numFmtId="0" fontId="0" fillId="2" borderId="0" xfId="0" applyFill="1"/>
    <xf numFmtId="0" fontId="0" fillId="0" borderId="0" xfId="0" applyFill="1"/>
    <xf numFmtId="165" fontId="13" fillId="0" borderId="0" xfId="0" applyNumberFormat="1" applyFont="1"/>
    <xf numFmtId="165" fontId="12" fillId="0" borderId="0" xfId="0" applyNumberFormat="1" applyFont="1"/>
    <xf numFmtId="0" fontId="14" fillId="0" borderId="0" xfId="0" applyFont="1"/>
    <xf numFmtId="165" fontId="0" fillId="0" borderId="0" xfId="0" applyNumberFormat="1"/>
    <xf numFmtId="0" fontId="9" fillId="0" borderId="0" xfId="0" applyFont="1" applyFill="1"/>
    <xf numFmtId="14" fontId="0" fillId="0" borderId="0" xfId="0" applyNumberFormat="1" applyFill="1"/>
    <xf numFmtId="0" fontId="0" fillId="10" borderId="5" xfId="0" applyFill="1" applyBorder="1"/>
    <xf numFmtId="0" fontId="0" fillId="10" borderId="0" xfId="0" applyFill="1" applyBorder="1"/>
    <xf numFmtId="0" fontId="0" fillId="6" borderId="0" xfId="0" applyFill="1"/>
    <xf numFmtId="165" fontId="0" fillId="6" borderId="0" xfId="0" applyNumberFormat="1" applyFill="1"/>
    <xf numFmtId="0" fontId="0" fillId="11" borderId="5" xfId="0" applyFill="1" applyBorder="1"/>
    <xf numFmtId="0" fontId="15" fillId="0" borderId="0" xfId="0" applyFont="1"/>
    <xf numFmtId="0" fontId="9" fillId="0" borderId="0" xfId="0" applyFont="1" applyAlignment="1">
      <alignment horizontal="center"/>
    </xf>
    <xf numFmtId="0" fontId="0" fillId="0" borderId="5" xfId="0" applyBorder="1" applyAlignment="1">
      <alignment horizontal="left" vertical="top" wrapText="1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14" fontId="0" fillId="0" borderId="0" xfId="0" applyNumberFormat="1" applyAlignment="1">
      <alignment horizontal="center" vertical="center"/>
    </xf>
    <xf numFmtId="0" fontId="0" fillId="0" borderId="5" xfId="0" applyFill="1" applyBorder="1" applyAlignment="1">
      <alignment horizontal="left" vertical="top" wrapText="1"/>
    </xf>
    <xf numFmtId="0" fontId="0" fillId="0" borderId="5" xfId="0" applyFill="1" applyBorder="1" applyAlignment="1">
      <alignment horizontal="left" vertical="top"/>
    </xf>
    <xf numFmtId="0" fontId="0" fillId="0" borderId="6" xfId="0" applyFill="1" applyBorder="1" applyAlignment="1">
      <alignment horizontal="left" vertical="top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Monétaire" xfId="1" builtinId="4"/>
    <cellStyle name="Normal" xfId="0" builtinId="0"/>
  </cellStyles>
  <dxfs count="24"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 patternType="solid">
          <fgColor auto="1"/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 patternType="solid">
          <fgColor auto="1"/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 patternType="solid">
          <fgColor auto="1"/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lightUp"/>
      </fill>
    </dxf>
    <dxf>
      <font>
        <b/>
        <i val="0"/>
      </font>
      <fill>
        <patternFill patternType="solid">
          <fgColor auto="1"/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3300"/>
      <color rgb="FFFF5B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6</xdr:row>
          <xdr:rowOff>137160</xdr:rowOff>
        </xdr:from>
        <xdr:to>
          <xdr:col>1</xdr:col>
          <xdr:colOff>1501140</xdr:colOff>
          <xdr:row>7</xdr:row>
          <xdr:rowOff>167640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6</xdr:row>
          <xdr:rowOff>22860</xdr:rowOff>
        </xdr:from>
        <xdr:to>
          <xdr:col>2</xdr:col>
          <xdr:colOff>152400</xdr:colOff>
          <xdr:row>6</xdr:row>
          <xdr:rowOff>160020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3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7</xdr:row>
          <xdr:rowOff>15240</xdr:rowOff>
        </xdr:from>
        <xdr:to>
          <xdr:col>2</xdr:col>
          <xdr:colOff>259080</xdr:colOff>
          <xdr:row>7</xdr:row>
          <xdr:rowOff>160020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3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Orange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8</xdr:row>
          <xdr:rowOff>30480</xdr:rowOff>
        </xdr:from>
        <xdr:to>
          <xdr:col>2</xdr:col>
          <xdr:colOff>259080</xdr:colOff>
          <xdr:row>8</xdr:row>
          <xdr:rowOff>160020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3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9</xdr:row>
          <xdr:rowOff>38100</xdr:rowOff>
        </xdr:from>
        <xdr:to>
          <xdr:col>2</xdr:col>
          <xdr:colOff>266700</xdr:colOff>
          <xdr:row>9</xdr:row>
          <xdr:rowOff>167640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3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Vierge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5</xdr:row>
          <xdr:rowOff>22860</xdr:rowOff>
        </xdr:from>
        <xdr:to>
          <xdr:col>2</xdr:col>
          <xdr:colOff>152400</xdr:colOff>
          <xdr:row>5</xdr:row>
          <xdr:rowOff>160020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6</xdr:row>
          <xdr:rowOff>15240</xdr:rowOff>
        </xdr:from>
        <xdr:to>
          <xdr:col>2</xdr:col>
          <xdr:colOff>259080</xdr:colOff>
          <xdr:row>6</xdr:row>
          <xdr:rowOff>160020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Orange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7</xdr:row>
          <xdr:rowOff>30480</xdr:rowOff>
        </xdr:from>
        <xdr:to>
          <xdr:col>2</xdr:col>
          <xdr:colOff>259080</xdr:colOff>
          <xdr:row>7</xdr:row>
          <xdr:rowOff>160020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8</xdr:row>
          <xdr:rowOff>38100</xdr:rowOff>
        </xdr:from>
        <xdr:to>
          <xdr:col>2</xdr:col>
          <xdr:colOff>266700</xdr:colOff>
          <xdr:row>8</xdr:row>
          <xdr:rowOff>167640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4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Vierge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A9C849-684F-4D99-80D6-423431BAF9D8}" name="TableauChantiers" displayName="TableauChantiers" ref="S3:V8" totalsRowCount="1" headerRowDxfId="22" dataDxfId="21">
  <autoFilter ref="S3:V7" xr:uid="{8AA9C849-684F-4D99-80D6-423431BAF9D8}"/>
  <tableColumns count="4">
    <tableColumn id="1" xr3:uid="{9F8E6160-5533-4CB0-894E-667C53F9C4DE}" name="CHANTIER" totalsRowLabel="Total" dataDxfId="20" totalsRowDxfId="19"/>
    <tableColumn id="2" xr3:uid="{47BF5F37-4639-47CB-8CA4-A519221162E4}" name="CLIENTS" dataDxfId="18" totalsRowDxfId="17"/>
    <tableColumn id="3" xr3:uid="{CBD55CEC-C6A4-43D6-A1FC-A4065209B170}" name="ADRESSE" dataDxfId="16" totalsRowDxfId="15"/>
    <tableColumn id="4" xr3:uid="{4DA9DD54-99E3-4FAC-9B8C-22A014ADA1E8}" name="MONTANT DEVIS" totalsRowFunction="sum" dataDxfId="14" totalsRowDxfId="13" dataCellStyle="Moné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818337C-0819-4FBD-BE51-3A7FEDDB4EB8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7AA6C-CF4B-4B59-99D7-0A89C7955A87}">
  <sheetPr codeName="Feuil4"/>
  <dimension ref="A2:L17"/>
  <sheetViews>
    <sheetView workbookViewId="0"/>
  </sheetViews>
  <sheetFormatPr baseColWidth="10" defaultRowHeight="14.4" x14ac:dyDescent="0.3"/>
  <cols>
    <col min="1" max="1" width="15.109375" style="39" bestFit="1" customWidth="1"/>
    <col min="2" max="5" width="11.5546875" style="39"/>
    <col min="6" max="6" width="12.88671875" style="39" bestFit="1" customWidth="1"/>
    <col min="7" max="9" width="11.5546875" style="39"/>
    <col min="10" max="10" width="15" style="39" bestFit="1" customWidth="1"/>
    <col min="11" max="16384" width="11.5546875" style="39"/>
  </cols>
  <sheetData>
    <row r="2" spans="1:12" ht="15" thickBot="1" x14ac:dyDescent="0.35"/>
    <row r="3" spans="1:12" ht="15" thickBot="1" x14ac:dyDescent="0.35">
      <c r="D3" s="59" t="s">
        <v>125</v>
      </c>
      <c r="F3" s="57" t="s">
        <v>29</v>
      </c>
    </row>
    <row r="5" spans="1:12" ht="15" thickBot="1" x14ac:dyDescent="0.35"/>
    <row r="6" spans="1:12" ht="15" thickBot="1" x14ac:dyDescent="0.35">
      <c r="F6" s="57" t="s">
        <v>79</v>
      </c>
    </row>
    <row r="12" spans="1:12" ht="15" thickBot="1" x14ac:dyDescent="0.35"/>
    <row r="13" spans="1:12" ht="15" thickBot="1" x14ac:dyDescent="0.35">
      <c r="A13" s="57" t="s">
        <v>112</v>
      </c>
      <c r="D13" s="59" t="s">
        <v>109</v>
      </c>
      <c r="F13" s="61" t="s">
        <v>29</v>
      </c>
      <c r="G13" s="62" t="s">
        <v>111</v>
      </c>
      <c r="H13" s="62" t="s">
        <v>74</v>
      </c>
      <c r="I13" s="62" t="s">
        <v>103</v>
      </c>
      <c r="J13" s="62" t="s">
        <v>80</v>
      </c>
      <c r="L13" s="58" t="s">
        <v>115</v>
      </c>
    </row>
    <row r="14" spans="1:12" x14ac:dyDescent="0.3">
      <c r="G14" s="60"/>
      <c r="H14" s="60"/>
      <c r="I14" s="60"/>
      <c r="J14" s="60"/>
    </row>
    <row r="15" spans="1:12" ht="15" thickBot="1" x14ac:dyDescent="0.35">
      <c r="A15" s="39" t="s">
        <v>113</v>
      </c>
    </row>
    <row r="16" spans="1:12" ht="15" thickBot="1" x14ac:dyDescent="0.35">
      <c r="A16" s="39" t="s">
        <v>114</v>
      </c>
      <c r="F16" s="61" t="s">
        <v>79</v>
      </c>
      <c r="G16" s="62" t="s">
        <v>110</v>
      </c>
      <c r="H16" s="62" t="s">
        <v>126</v>
      </c>
      <c r="L16" s="58" t="s">
        <v>116</v>
      </c>
    </row>
    <row r="17" spans="7:8" x14ac:dyDescent="0.3">
      <c r="G17" s="60"/>
      <c r="H17" s="6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FCA37-068C-44E7-9460-34D9387C2FC4}">
  <sheetPr codeName="Feuil6"/>
  <dimension ref="A1:O25"/>
  <sheetViews>
    <sheetView workbookViewId="0"/>
  </sheetViews>
  <sheetFormatPr baseColWidth="10" defaultRowHeight="14.4" x14ac:dyDescent="0.3"/>
  <cols>
    <col min="1" max="1" width="8.33203125" bestFit="1" customWidth="1"/>
    <col min="2" max="2" width="22" bestFit="1" customWidth="1"/>
    <col min="3" max="3" width="10.5546875" customWidth="1"/>
    <col min="4" max="4" width="11" style="68" bestFit="1" customWidth="1"/>
    <col min="5" max="5" width="17.6640625" customWidth="1"/>
    <col min="6" max="6" width="27.88671875" bestFit="1" customWidth="1"/>
    <col min="7" max="7" width="31.88671875" customWidth="1"/>
    <col min="8" max="8" width="43.5546875" customWidth="1"/>
    <col min="9" max="9" width="15" bestFit="1" customWidth="1"/>
    <col min="10" max="10" width="4.33203125" customWidth="1"/>
    <col min="11" max="11" width="5.6640625" bestFit="1" customWidth="1"/>
    <col min="12" max="13" width="19.33203125" bestFit="1" customWidth="1"/>
  </cols>
  <sheetData>
    <row r="1" spans="1:15" x14ac:dyDescent="0.3">
      <c r="B1" t="s">
        <v>188</v>
      </c>
    </row>
    <row r="2" spans="1:15" x14ac:dyDescent="0.3">
      <c r="B2" t="s">
        <v>187</v>
      </c>
      <c r="E2" t="s">
        <v>38</v>
      </c>
      <c r="F2" s="35">
        <v>44624</v>
      </c>
      <c r="G2" s="49" t="s">
        <v>81</v>
      </c>
    </row>
    <row r="3" spans="1:15" x14ac:dyDescent="0.3">
      <c r="B3" s="70">
        <f>F2-MOD(F2-2,7)</f>
        <v>44620</v>
      </c>
      <c r="F3" s="72">
        <f>F2</f>
        <v>44624</v>
      </c>
    </row>
    <row r="4" spans="1:15" x14ac:dyDescent="0.3">
      <c r="E4" t="s">
        <v>1</v>
      </c>
      <c r="F4" s="63">
        <f>YEAR(F2)</f>
        <v>2022</v>
      </c>
      <c r="J4" s="49" t="s">
        <v>82</v>
      </c>
    </row>
    <row r="5" spans="1:15" x14ac:dyDescent="0.3">
      <c r="E5" t="s">
        <v>39</v>
      </c>
      <c r="F5" s="63">
        <f>MONTH(F2)</f>
        <v>3</v>
      </c>
    </row>
    <row r="6" spans="1:15" x14ac:dyDescent="0.3">
      <c r="E6" t="s">
        <v>4</v>
      </c>
      <c r="F6" s="63">
        <f>_xlfn.ISOWEEKNUM(F2)</f>
        <v>9</v>
      </c>
      <c r="J6" s="66"/>
      <c r="K6" t="s">
        <v>132</v>
      </c>
    </row>
    <row r="7" spans="1:15" x14ac:dyDescent="0.3">
      <c r="B7" s="68"/>
      <c r="C7" s="68"/>
      <c r="K7" s="68"/>
    </row>
    <row r="8" spans="1:15" x14ac:dyDescent="0.3">
      <c r="A8" s="66"/>
      <c r="D8" t="s">
        <v>133</v>
      </c>
    </row>
    <row r="9" spans="1:15" x14ac:dyDescent="0.3">
      <c r="A9" s="67"/>
      <c r="D9" t="s">
        <v>134</v>
      </c>
    </row>
    <row r="10" spans="1:15" ht="18" x14ac:dyDescent="0.35">
      <c r="B10" s="68"/>
      <c r="C10" s="68"/>
      <c r="K10" s="81" t="s">
        <v>83</v>
      </c>
      <c r="L10" s="81"/>
      <c r="M10" s="81"/>
      <c r="N10" s="81"/>
    </row>
    <row r="11" spans="1:15" ht="18" x14ac:dyDescent="0.35">
      <c r="A11" s="50" t="s">
        <v>73</v>
      </c>
      <c r="B11" s="73"/>
      <c r="C11" s="73"/>
      <c r="D11" s="50" t="s">
        <v>84</v>
      </c>
      <c r="E11" s="50" t="s">
        <v>85</v>
      </c>
      <c r="F11" s="50" t="s">
        <v>100</v>
      </c>
      <c r="G11" s="50" t="s">
        <v>87</v>
      </c>
      <c r="H11" s="50" t="s">
        <v>88</v>
      </c>
      <c r="I11" s="50" t="s">
        <v>86</v>
      </c>
      <c r="J11" s="50"/>
      <c r="K11" s="50"/>
      <c r="L11" s="50" t="str">
        <f>Sources!J2</f>
        <v>int_001</v>
      </c>
      <c r="M11" s="50" t="str">
        <f>+Sources!J3</f>
        <v>int_002</v>
      </c>
      <c r="N11" s="50"/>
      <c r="O11" s="50"/>
    </row>
    <row r="12" spans="1:15" x14ac:dyDescent="0.3">
      <c r="A12" t="s">
        <v>89</v>
      </c>
      <c r="B12" s="72">
        <f t="shared" ref="B12:B22" si="0">_xlfn.SWITCH(A12,"Lundi",$B$3,"Mardi",$B$3+1,"Mercredi",$B$3+2,"Jeudi",$B$3+3,"Vendredi",$B$3+4,"Samedi",$B$3+5,"Dimanche",$B$3+6,"Erreur")</f>
        <v>44620</v>
      </c>
      <c r="C12" s="74"/>
      <c r="D12" s="63" t="str">
        <f>VLOOKUP(E12,TableauChantiers[],2)</f>
        <v>Etche</v>
      </c>
      <c r="E12" t="s">
        <v>101</v>
      </c>
      <c r="F12" t="s">
        <v>127</v>
      </c>
      <c r="G12" t="s">
        <v>131</v>
      </c>
      <c r="I12" t="s">
        <v>168</v>
      </c>
      <c r="L12" s="75">
        <v>4</v>
      </c>
      <c r="M12" s="75"/>
    </row>
    <row r="13" spans="1:15" x14ac:dyDescent="0.3">
      <c r="A13" t="s">
        <v>89</v>
      </c>
      <c r="B13" s="72">
        <f t="shared" si="0"/>
        <v>44620</v>
      </c>
      <c r="D13" s="63" t="str">
        <f>VLOOKUP(E13,TableauChantiers[],2)</f>
        <v>Etche</v>
      </c>
      <c r="E13" t="s">
        <v>101</v>
      </c>
      <c r="F13" t="s">
        <v>127</v>
      </c>
      <c r="G13" t="s">
        <v>164</v>
      </c>
      <c r="I13" t="s">
        <v>168</v>
      </c>
      <c r="L13" s="75">
        <v>4</v>
      </c>
      <c r="M13" s="75"/>
    </row>
    <row r="14" spans="1:15" x14ac:dyDescent="0.3">
      <c r="A14" t="s">
        <v>138</v>
      </c>
      <c r="B14" s="72">
        <f t="shared" si="0"/>
        <v>44621</v>
      </c>
      <c r="D14" s="63" t="str">
        <f>VLOOKUP(E14,TableauChantiers[],2)</f>
        <v>Verry</v>
      </c>
      <c r="E14" t="s">
        <v>102</v>
      </c>
      <c r="F14" t="s">
        <v>128</v>
      </c>
      <c r="G14" t="s">
        <v>135</v>
      </c>
      <c r="I14" t="s">
        <v>136</v>
      </c>
      <c r="L14" s="75">
        <v>2</v>
      </c>
      <c r="M14" s="75">
        <v>8</v>
      </c>
    </row>
    <row r="15" spans="1:15" x14ac:dyDescent="0.3">
      <c r="A15" t="s">
        <v>138</v>
      </c>
      <c r="B15" s="72">
        <f t="shared" si="0"/>
        <v>44621</v>
      </c>
      <c r="D15" s="63" t="str">
        <f>VLOOKUP(E15,TableauChantiers[],2)</f>
        <v>Etche</v>
      </c>
      <c r="E15" t="s">
        <v>101</v>
      </c>
      <c r="F15" t="s">
        <v>165</v>
      </c>
      <c r="G15" t="s">
        <v>166</v>
      </c>
      <c r="L15" s="75">
        <v>6</v>
      </c>
      <c r="M15" s="75"/>
    </row>
    <row r="16" spans="1:15" x14ac:dyDescent="0.3">
      <c r="A16" t="s">
        <v>138</v>
      </c>
      <c r="B16" s="72">
        <f t="shared" si="0"/>
        <v>44621</v>
      </c>
      <c r="D16" s="63" t="str">
        <f>VLOOKUP(E16,TableauChantiers[],2)</f>
        <v>Etche</v>
      </c>
      <c r="E16" t="s">
        <v>101</v>
      </c>
      <c r="F16" t="s">
        <v>165</v>
      </c>
      <c r="G16" t="s">
        <v>167</v>
      </c>
      <c r="I16" t="s">
        <v>169</v>
      </c>
      <c r="L16" s="75"/>
      <c r="M16" s="75">
        <v>4</v>
      </c>
    </row>
    <row r="17" spans="1:14" x14ac:dyDescent="0.3">
      <c r="A17" t="s">
        <v>138</v>
      </c>
      <c r="B17" s="72">
        <f t="shared" si="0"/>
        <v>44621</v>
      </c>
      <c r="D17" s="63" t="str">
        <f>VLOOKUP(E17,TableauChantiers[],2)</f>
        <v>Verry</v>
      </c>
      <c r="E17" t="s">
        <v>102</v>
      </c>
      <c r="F17" t="s">
        <v>127</v>
      </c>
      <c r="G17" t="s">
        <v>170</v>
      </c>
      <c r="I17" t="s">
        <v>168</v>
      </c>
      <c r="L17" s="75"/>
      <c r="M17" s="75">
        <v>4</v>
      </c>
    </row>
    <row r="18" spans="1:14" x14ac:dyDescent="0.3">
      <c r="A18" t="s">
        <v>139</v>
      </c>
      <c r="B18" s="72">
        <f t="shared" si="0"/>
        <v>44622</v>
      </c>
      <c r="D18" s="63"/>
      <c r="L18" s="75"/>
      <c r="M18" s="76"/>
    </row>
    <row r="19" spans="1:14" x14ac:dyDescent="0.3">
      <c r="A19" t="s">
        <v>139</v>
      </c>
      <c r="B19" s="72">
        <f t="shared" si="0"/>
        <v>44622</v>
      </c>
      <c r="D19" s="63"/>
      <c r="L19" s="75"/>
      <c r="M19" s="76"/>
    </row>
    <row r="20" spans="1:14" x14ac:dyDescent="0.3">
      <c r="A20" t="s">
        <v>139</v>
      </c>
      <c r="B20" s="72">
        <f t="shared" si="0"/>
        <v>44622</v>
      </c>
      <c r="D20" s="63"/>
      <c r="L20" s="75"/>
      <c r="M20" s="76"/>
    </row>
    <row r="21" spans="1:14" x14ac:dyDescent="0.3">
      <c r="A21" t="s">
        <v>140</v>
      </c>
      <c r="B21" s="72">
        <f t="shared" si="0"/>
        <v>44623</v>
      </c>
      <c r="D21" s="63"/>
      <c r="E21" s="80"/>
      <c r="L21" s="75"/>
      <c r="M21" s="76"/>
    </row>
    <row r="22" spans="1:14" x14ac:dyDescent="0.3">
      <c r="B22" s="72" t="str">
        <f t="shared" si="0"/>
        <v>Erreur</v>
      </c>
      <c r="D22" s="63"/>
      <c r="L22" s="75"/>
      <c r="M22" s="76"/>
    </row>
    <row r="23" spans="1:14" s="77" customFormat="1" x14ac:dyDescent="0.3">
      <c r="A23" s="77" t="s">
        <v>189</v>
      </c>
      <c r="B23" s="78"/>
      <c r="L23" s="79"/>
    </row>
    <row r="24" spans="1:14" s="77" customFormat="1" x14ac:dyDescent="0.3">
      <c r="A24" s="77" t="s">
        <v>189</v>
      </c>
      <c r="B24" s="78"/>
    </row>
    <row r="25" spans="1:14" x14ac:dyDescent="0.3">
      <c r="K25" s="51" t="s">
        <v>90</v>
      </c>
      <c r="L25" s="48">
        <f>SUM(L12:L24)</f>
        <v>16</v>
      </c>
      <c r="M25" s="48">
        <f>SUM(M12:M24)</f>
        <v>16</v>
      </c>
      <c r="N25" s="48">
        <f>SUM(L25:L25)</f>
        <v>16</v>
      </c>
    </row>
  </sheetData>
  <mergeCells count="1">
    <mergeCell ref="K10:N10"/>
  </mergeCells>
  <phoneticPr fontId="2" type="noConversion"/>
  <conditionalFormatting sqref="L12:O23">
    <cfRule type="expression" dxfId="23" priority="1">
      <formula>L$11&lt;&gt;""</formula>
    </cfRule>
  </conditionalFormatting>
  <dataValidations count="1">
    <dataValidation allowBlank="1" showInputMessage="1" showErrorMessage="1" sqref="A11:XFD11" xr:uid="{FFA65D80-25EC-4398-9FBB-D7790CB5DA89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Pointage_Nouvelle_Ligne">
                <anchor moveWithCells="1" sizeWithCells="1">
                  <from>
                    <xdr:col>0</xdr:col>
                    <xdr:colOff>38100</xdr:colOff>
                    <xdr:row>6</xdr:row>
                    <xdr:rowOff>137160</xdr:rowOff>
                  </from>
                  <to>
                    <xdr:col>1</xdr:col>
                    <xdr:colOff>1501140</xdr:colOff>
                    <xdr:row>7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FE73FB4-5958-4441-8812-24E83393790F}">
          <x14:formula1>
            <xm:f>Sources!$H$1:$H$9</xm:f>
          </x14:formula1>
          <xm:sqref>E12:E20 E22</xm:sqref>
        </x14:dataValidation>
        <x14:dataValidation type="list" allowBlank="1" showInputMessage="1" showErrorMessage="1" xr:uid="{4A88AC97-405F-4B4F-A563-AEAE4B34A852}">
          <x14:formula1>
            <xm:f>Sources!$F$2:$F$8</xm:f>
          </x14:formula1>
          <xm:sqref>A12:A22 D12:D22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2E541-32D6-4F85-94C2-7D2C1AB0F656}">
  <sheetPr codeName="Feuil1"/>
  <dimension ref="A1:P21"/>
  <sheetViews>
    <sheetView workbookViewId="0"/>
  </sheetViews>
  <sheetFormatPr baseColWidth="10" defaultRowHeight="14.4" x14ac:dyDescent="0.3"/>
  <cols>
    <col min="7" max="16" width="3" bestFit="1" customWidth="1"/>
  </cols>
  <sheetData>
    <row r="1" spans="1:16" x14ac:dyDescent="0.3">
      <c r="E1" t="s">
        <v>0</v>
      </c>
    </row>
    <row r="3" spans="1:16" x14ac:dyDescent="0.3">
      <c r="A3" t="s">
        <v>1</v>
      </c>
      <c r="B3">
        <v>2021</v>
      </c>
      <c r="E3" t="s">
        <v>30</v>
      </c>
    </row>
    <row r="4" spans="1:16" x14ac:dyDescent="0.3">
      <c r="E4" t="s">
        <v>31</v>
      </c>
    </row>
    <row r="5" spans="1:16" x14ac:dyDescent="0.3">
      <c r="A5" t="s">
        <v>2</v>
      </c>
      <c r="B5" t="s">
        <v>29</v>
      </c>
      <c r="C5" t="s">
        <v>5</v>
      </c>
    </row>
    <row r="6" spans="1:16" x14ac:dyDescent="0.3">
      <c r="F6" t="s">
        <v>4</v>
      </c>
    </row>
    <row r="7" spans="1:16" x14ac:dyDescent="0.3">
      <c r="A7" t="s">
        <v>6</v>
      </c>
      <c r="B7" t="s">
        <v>3</v>
      </c>
      <c r="F7">
        <v>23</v>
      </c>
      <c r="G7">
        <v>24</v>
      </c>
      <c r="H7">
        <v>25</v>
      </c>
      <c r="I7">
        <v>26</v>
      </c>
      <c r="J7">
        <v>27</v>
      </c>
      <c r="K7">
        <v>28</v>
      </c>
      <c r="L7">
        <v>29</v>
      </c>
      <c r="M7">
        <v>30</v>
      </c>
      <c r="N7">
        <v>31</v>
      </c>
      <c r="O7">
        <v>32</v>
      </c>
      <c r="P7">
        <v>33</v>
      </c>
    </row>
    <row r="8" spans="1:16" x14ac:dyDescent="0.3">
      <c r="A8" t="s">
        <v>7</v>
      </c>
    </row>
    <row r="10" spans="1:16" x14ac:dyDescent="0.3">
      <c r="B10" t="s">
        <v>8</v>
      </c>
      <c r="F10">
        <v>32</v>
      </c>
    </row>
    <row r="11" spans="1:16" x14ac:dyDescent="0.3">
      <c r="B11" t="s">
        <v>9</v>
      </c>
      <c r="H11">
        <v>17</v>
      </c>
      <c r="J11">
        <v>16</v>
      </c>
    </row>
    <row r="13" spans="1:16" x14ac:dyDescent="0.3">
      <c r="B13" t="s">
        <v>10</v>
      </c>
      <c r="G13">
        <v>60</v>
      </c>
      <c r="H13">
        <v>11</v>
      </c>
    </row>
    <row r="14" spans="1:16" x14ac:dyDescent="0.3">
      <c r="B14" t="s">
        <v>11</v>
      </c>
      <c r="H14">
        <v>23</v>
      </c>
      <c r="K14">
        <v>10</v>
      </c>
    </row>
    <row r="16" spans="1:16" x14ac:dyDescent="0.3">
      <c r="B16" t="s">
        <v>12</v>
      </c>
      <c r="H16">
        <v>12</v>
      </c>
      <c r="K16">
        <v>17</v>
      </c>
    </row>
    <row r="17" spans="2:12" x14ac:dyDescent="0.3">
      <c r="B17" t="s">
        <v>13</v>
      </c>
      <c r="H17">
        <v>4</v>
      </c>
      <c r="L17">
        <v>4</v>
      </c>
    </row>
    <row r="18" spans="2:12" x14ac:dyDescent="0.3">
      <c r="I18">
        <v>72</v>
      </c>
    </row>
    <row r="19" spans="2:12" x14ac:dyDescent="0.3">
      <c r="J19">
        <v>4</v>
      </c>
    </row>
    <row r="20" spans="2:12" x14ac:dyDescent="0.3">
      <c r="J20">
        <v>60</v>
      </c>
    </row>
    <row r="21" spans="2:12" x14ac:dyDescent="0.3">
      <c r="J21">
        <v>61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0B383-16DD-4EBE-8EA4-48D8099B08CA}">
  <sheetPr codeName="Feuil2"/>
  <dimension ref="A1:N27"/>
  <sheetViews>
    <sheetView workbookViewId="0"/>
  </sheetViews>
  <sheetFormatPr baseColWidth="10" defaultRowHeight="14.4" x14ac:dyDescent="0.3"/>
  <cols>
    <col min="1" max="1" width="15" style="1" customWidth="1"/>
    <col min="2" max="2" width="4.88671875" style="1" customWidth="1"/>
    <col min="3" max="11" width="11.5546875" style="1"/>
    <col min="12" max="12" width="16.88671875" style="1" bestFit="1" customWidth="1"/>
    <col min="13" max="16384" width="11.5546875" style="1"/>
  </cols>
  <sheetData>
    <row r="1" spans="1:14" ht="28.8" x14ac:dyDescent="0.3">
      <c r="A1" s="30" t="s">
        <v>28</v>
      </c>
      <c r="B1" s="85">
        <v>44382</v>
      </c>
      <c r="C1" s="85"/>
      <c r="D1" s="33"/>
      <c r="I1" s="1" t="s">
        <v>18</v>
      </c>
      <c r="L1" s="32">
        <f>B1</f>
        <v>44382</v>
      </c>
    </row>
    <row r="2" spans="1:14" x14ac:dyDescent="0.3">
      <c r="A2" s="30"/>
      <c r="B2" s="31"/>
      <c r="C2" s="31"/>
      <c r="D2" s="31"/>
      <c r="I2" s="1" t="s">
        <v>19</v>
      </c>
    </row>
    <row r="3" spans="1:14" x14ac:dyDescent="0.3">
      <c r="A3" s="1" t="s">
        <v>14</v>
      </c>
      <c r="B3" s="2">
        <f>WEEKNUM(I9)-1</f>
        <v>27</v>
      </c>
      <c r="E3" s="1" t="s">
        <v>15</v>
      </c>
      <c r="F3" s="2" t="s">
        <v>16</v>
      </c>
      <c r="G3" s="2" t="s">
        <v>17</v>
      </c>
    </row>
    <row r="4" spans="1:14" x14ac:dyDescent="0.3">
      <c r="F4" s="2"/>
      <c r="G4" s="2"/>
      <c r="K4" s="11"/>
      <c r="L4" s="11"/>
    </row>
    <row r="5" spans="1:14" x14ac:dyDescent="0.3">
      <c r="A5" s="1" t="s">
        <v>7</v>
      </c>
      <c r="C5" s="3"/>
      <c r="K5" s="11"/>
      <c r="L5" s="11"/>
      <c r="N5" s="2"/>
    </row>
    <row r="6" spans="1:14" x14ac:dyDescent="0.3">
      <c r="A6" s="6"/>
      <c r="C6" s="3"/>
      <c r="D6" s="2"/>
      <c r="K6" s="11"/>
      <c r="L6" s="11"/>
    </row>
    <row r="7" spans="1:14" x14ac:dyDescent="0.3">
      <c r="A7" s="4"/>
      <c r="C7" s="7"/>
    </row>
    <row r="8" spans="1:14" ht="15" thickBot="1" x14ac:dyDescent="0.35">
      <c r="A8" s="5"/>
      <c r="C8" s="3"/>
    </row>
    <row r="9" spans="1:14" x14ac:dyDescent="0.3">
      <c r="I9" s="27">
        <v>44382</v>
      </c>
      <c r="J9" s="28">
        <v>44383</v>
      </c>
      <c r="K9" s="28">
        <v>44384</v>
      </c>
      <c r="L9" s="28">
        <v>44385</v>
      </c>
      <c r="M9" s="29">
        <v>44386</v>
      </c>
      <c r="N9" s="89" t="s">
        <v>26</v>
      </c>
    </row>
    <row r="10" spans="1:14" ht="15" thickBot="1" x14ac:dyDescent="0.35">
      <c r="C10" s="1" t="s">
        <v>3</v>
      </c>
      <c r="I10" s="23" t="s">
        <v>21</v>
      </c>
      <c r="J10" s="24" t="s">
        <v>22</v>
      </c>
      <c r="K10" s="24" t="s">
        <v>23</v>
      </c>
      <c r="L10" s="24" t="s">
        <v>24</v>
      </c>
      <c r="M10" s="25" t="s">
        <v>25</v>
      </c>
      <c r="N10" s="90"/>
    </row>
    <row r="11" spans="1:14" ht="30" customHeight="1" x14ac:dyDescent="0.3">
      <c r="A11" s="13"/>
      <c r="B11" s="14">
        <v>1</v>
      </c>
      <c r="C11" s="82" t="s">
        <v>20</v>
      </c>
      <c r="D11" s="83"/>
      <c r="E11" s="83"/>
      <c r="F11" s="83"/>
      <c r="G11" s="83"/>
      <c r="H11" s="84"/>
      <c r="I11" s="18">
        <v>7</v>
      </c>
      <c r="J11" s="19"/>
      <c r="K11" s="19"/>
      <c r="L11" s="19"/>
      <c r="M11" s="20"/>
      <c r="N11" s="26">
        <f>SUM(I11:M11)</f>
        <v>7</v>
      </c>
    </row>
    <row r="12" spans="1:14" ht="30" customHeight="1" x14ac:dyDescent="0.3">
      <c r="A12" s="13"/>
      <c r="B12" s="13">
        <v>2</v>
      </c>
      <c r="C12" s="86"/>
      <c r="D12" s="87"/>
      <c r="E12" s="87"/>
      <c r="F12" s="87"/>
      <c r="G12" s="87"/>
      <c r="H12" s="88"/>
      <c r="I12" s="21">
        <v>3</v>
      </c>
      <c r="J12" s="14"/>
      <c r="K12" s="14"/>
      <c r="L12" s="14"/>
      <c r="M12" s="22"/>
      <c r="N12" s="16">
        <f t="shared" ref="N12:N24" si="0">SUM(I12:M12)</f>
        <v>3</v>
      </c>
    </row>
    <row r="13" spans="1:14" ht="30" customHeight="1" x14ac:dyDescent="0.3">
      <c r="A13" s="13"/>
      <c r="B13" s="13">
        <v>3</v>
      </c>
      <c r="C13" s="86"/>
      <c r="D13" s="87"/>
      <c r="E13" s="87"/>
      <c r="F13" s="87"/>
      <c r="G13" s="87"/>
      <c r="H13" s="88"/>
      <c r="I13" s="21"/>
      <c r="J13" s="14">
        <v>3</v>
      </c>
      <c r="K13" s="14"/>
      <c r="L13" s="14"/>
      <c r="M13" s="22"/>
      <c r="N13" s="16">
        <f t="shared" si="0"/>
        <v>3</v>
      </c>
    </row>
    <row r="14" spans="1:14" ht="30" customHeight="1" x14ac:dyDescent="0.3">
      <c r="A14" s="13"/>
      <c r="B14" s="13">
        <v>4</v>
      </c>
      <c r="C14" s="86"/>
      <c r="D14" s="87"/>
      <c r="E14" s="87"/>
      <c r="F14" s="87"/>
      <c r="G14" s="87"/>
      <c r="H14" s="88"/>
      <c r="I14" s="21"/>
      <c r="J14" s="14">
        <v>2.5</v>
      </c>
      <c r="K14" s="14"/>
      <c r="L14" s="14"/>
      <c r="M14" s="22"/>
      <c r="N14" s="16">
        <f t="shared" si="0"/>
        <v>2.5</v>
      </c>
    </row>
    <row r="15" spans="1:14" ht="30" customHeight="1" x14ac:dyDescent="0.3">
      <c r="A15" s="13"/>
      <c r="B15" s="13">
        <v>5</v>
      </c>
      <c r="C15" s="86"/>
      <c r="D15" s="87"/>
      <c r="E15" s="87"/>
      <c r="F15" s="87"/>
      <c r="G15" s="87"/>
      <c r="H15" s="88"/>
      <c r="I15" s="21"/>
      <c r="J15" s="14">
        <v>2</v>
      </c>
      <c r="K15" s="14"/>
      <c r="L15" s="14"/>
      <c r="M15" s="22"/>
      <c r="N15" s="16">
        <f t="shared" si="0"/>
        <v>2</v>
      </c>
    </row>
    <row r="16" spans="1:14" ht="30" customHeight="1" x14ac:dyDescent="0.3">
      <c r="A16" s="13"/>
      <c r="B16" s="13">
        <v>6</v>
      </c>
      <c r="C16" s="86"/>
      <c r="D16" s="87"/>
      <c r="E16" s="87"/>
      <c r="F16" s="87"/>
      <c r="G16" s="87"/>
      <c r="H16" s="88"/>
      <c r="I16" s="21"/>
      <c r="J16" s="14">
        <v>1.5</v>
      </c>
      <c r="K16" s="14">
        <v>3</v>
      </c>
      <c r="L16" s="14">
        <v>1.5</v>
      </c>
      <c r="M16" s="22"/>
      <c r="N16" s="16">
        <f t="shared" si="0"/>
        <v>6</v>
      </c>
    </row>
    <row r="17" spans="1:14" ht="30" customHeight="1" x14ac:dyDescent="0.3">
      <c r="A17" s="13"/>
      <c r="B17" s="13">
        <v>7</v>
      </c>
      <c r="C17" s="86"/>
      <c r="D17" s="87"/>
      <c r="E17" s="87"/>
      <c r="F17" s="87"/>
      <c r="G17" s="87"/>
      <c r="H17" s="88"/>
      <c r="I17" s="21"/>
      <c r="J17" s="14">
        <v>1</v>
      </c>
      <c r="K17" s="14"/>
      <c r="L17" s="14"/>
      <c r="M17" s="22"/>
      <c r="N17" s="16">
        <f t="shared" si="0"/>
        <v>1</v>
      </c>
    </row>
    <row r="18" spans="1:14" ht="30" customHeight="1" x14ac:dyDescent="0.3">
      <c r="A18" s="13"/>
      <c r="B18" s="13">
        <v>8</v>
      </c>
      <c r="C18" s="86"/>
      <c r="D18" s="87"/>
      <c r="E18" s="87"/>
      <c r="F18" s="87"/>
      <c r="G18" s="87"/>
      <c r="H18" s="88"/>
      <c r="I18" s="21"/>
      <c r="J18" s="14"/>
      <c r="K18" s="14">
        <v>2.5</v>
      </c>
      <c r="L18" s="14"/>
      <c r="M18" s="22"/>
      <c r="N18" s="16">
        <f t="shared" si="0"/>
        <v>2.5</v>
      </c>
    </row>
    <row r="19" spans="1:14" ht="30" customHeight="1" x14ac:dyDescent="0.3">
      <c r="A19" s="13"/>
      <c r="B19" s="13">
        <v>9</v>
      </c>
      <c r="C19" s="86"/>
      <c r="D19" s="87"/>
      <c r="E19" s="87"/>
      <c r="F19" s="87"/>
      <c r="G19" s="87"/>
      <c r="H19" s="88"/>
      <c r="I19" s="21"/>
      <c r="J19" s="14"/>
      <c r="K19" s="14"/>
      <c r="L19" s="14">
        <v>1</v>
      </c>
      <c r="M19" s="22"/>
      <c r="N19" s="16">
        <f t="shared" si="0"/>
        <v>1</v>
      </c>
    </row>
    <row r="20" spans="1:14" ht="30" customHeight="1" x14ac:dyDescent="0.3">
      <c r="A20" s="14"/>
      <c r="B20" s="14">
        <v>10</v>
      </c>
      <c r="C20" s="82"/>
      <c r="D20" s="83"/>
      <c r="E20" s="83"/>
      <c r="F20" s="83"/>
      <c r="G20" s="83"/>
      <c r="H20" s="84"/>
      <c r="I20" s="21"/>
      <c r="J20" s="14"/>
      <c r="K20" s="14"/>
      <c r="L20" s="14">
        <v>1</v>
      </c>
      <c r="M20" s="22"/>
      <c r="N20" s="16">
        <f t="shared" si="0"/>
        <v>1</v>
      </c>
    </row>
    <row r="21" spans="1:14" ht="30" customHeight="1" x14ac:dyDescent="0.3">
      <c r="A21" s="14"/>
      <c r="B21" s="14">
        <v>11</v>
      </c>
      <c r="C21" s="82"/>
      <c r="D21" s="83"/>
      <c r="E21" s="83"/>
      <c r="F21" s="83"/>
      <c r="G21" s="83"/>
      <c r="H21" s="84"/>
      <c r="I21" s="21"/>
      <c r="J21" s="14"/>
      <c r="K21" s="14"/>
      <c r="L21" s="14">
        <v>1</v>
      </c>
      <c r="M21" s="22"/>
      <c r="N21" s="16">
        <f t="shared" si="0"/>
        <v>1</v>
      </c>
    </row>
    <row r="22" spans="1:14" ht="30" customHeight="1" x14ac:dyDescent="0.3">
      <c r="A22" s="14"/>
      <c r="B22" s="14">
        <v>12</v>
      </c>
      <c r="C22" s="82"/>
      <c r="D22" s="83"/>
      <c r="E22" s="83"/>
      <c r="F22" s="83"/>
      <c r="G22" s="83"/>
      <c r="H22" s="84"/>
      <c r="I22" s="21"/>
      <c r="J22" s="14"/>
      <c r="K22" s="14">
        <v>4.5</v>
      </c>
      <c r="L22" s="14">
        <v>5.5</v>
      </c>
      <c r="M22" s="22">
        <v>2</v>
      </c>
      <c r="N22" s="16">
        <f t="shared" si="0"/>
        <v>12</v>
      </c>
    </row>
    <row r="23" spans="1:14" ht="30" customHeight="1" x14ac:dyDescent="0.3">
      <c r="A23" s="14"/>
      <c r="B23" s="14">
        <v>13</v>
      </c>
      <c r="C23" s="82"/>
      <c r="D23" s="83"/>
      <c r="E23" s="83"/>
      <c r="F23" s="83"/>
      <c r="G23" s="83"/>
      <c r="H23" s="84"/>
      <c r="I23" s="21"/>
      <c r="J23" s="14"/>
      <c r="K23" s="14"/>
      <c r="L23" s="14"/>
      <c r="M23" s="22">
        <v>5</v>
      </c>
      <c r="N23" s="16">
        <f t="shared" si="0"/>
        <v>5</v>
      </c>
    </row>
    <row r="24" spans="1:14" ht="30" customHeight="1" thickBot="1" x14ac:dyDescent="0.35">
      <c r="A24" s="14"/>
      <c r="B24" s="14">
        <v>14</v>
      </c>
      <c r="C24" s="82"/>
      <c r="D24" s="83"/>
      <c r="E24" s="83"/>
      <c r="F24" s="83"/>
      <c r="G24" s="83"/>
      <c r="H24" s="84"/>
      <c r="I24" s="23"/>
      <c r="J24" s="24"/>
      <c r="K24" s="24"/>
      <c r="L24" s="24"/>
      <c r="M24" s="25">
        <v>2</v>
      </c>
      <c r="N24" s="17">
        <f t="shared" si="0"/>
        <v>2</v>
      </c>
    </row>
    <row r="25" spans="1:14" ht="15" customHeight="1" thickBot="1" x14ac:dyDescent="0.35">
      <c r="H25" s="15" t="s">
        <v>27</v>
      </c>
      <c r="I25" s="8">
        <f>SUM(I11:I24)</f>
        <v>10</v>
      </c>
      <c r="J25" s="9">
        <f t="shared" ref="J25:M25" si="1">SUM(J11:J24)</f>
        <v>10</v>
      </c>
      <c r="K25" s="9">
        <f t="shared" si="1"/>
        <v>10</v>
      </c>
      <c r="L25" s="9">
        <f t="shared" si="1"/>
        <v>10</v>
      </c>
      <c r="M25" s="10">
        <f t="shared" si="1"/>
        <v>9</v>
      </c>
      <c r="N25" s="12">
        <f>SUM(N11:N24)</f>
        <v>49</v>
      </c>
    </row>
    <row r="27" spans="1:14" ht="14.4" customHeight="1" x14ac:dyDescent="0.3"/>
  </sheetData>
  <mergeCells count="16">
    <mergeCell ref="N9:N10"/>
    <mergeCell ref="C12:H12"/>
    <mergeCell ref="C13:H13"/>
    <mergeCell ref="C14:H14"/>
    <mergeCell ref="C15:H15"/>
    <mergeCell ref="C22:H22"/>
    <mergeCell ref="C23:H23"/>
    <mergeCell ref="C24:H24"/>
    <mergeCell ref="B1:C1"/>
    <mergeCell ref="C16:H16"/>
    <mergeCell ref="C17:H17"/>
    <mergeCell ref="C18:H18"/>
    <mergeCell ref="C19:H19"/>
    <mergeCell ref="C20:H20"/>
    <mergeCell ref="C21:H21"/>
    <mergeCell ref="C11:H1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Vert">
                <anchor moveWithCells="1" sizeWithCells="1">
                  <from>
                    <xdr:col>1</xdr:col>
                    <xdr:colOff>68580</xdr:colOff>
                    <xdr:row>6</xdr:row>
                    <xdr:rowOff>22860</xdr:rowOff>
                  </from>
                  <to>
                    <xdr:col>2</xdr:col>
                    <xdr:colOff>152400</xdr:colOff>
                    <xdr:row>6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Orange">
                <anchor moveWithCells="1" sizeWithCells="1">
                  <from>
                    <xdr:col>1</xdr:col>
                    <xdr:colOff>68580</xdr:colOff>
                    <xdr:row>7</xdr:row>
                    <xdr:rowOff>15240</xdr:rowOff>
                  </from>
                  <to>
                    <xdr:col>2</xdr:col>
                    <xdr:colOff>259080</xdr:colOff>
                    <xdr:row>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Button 8">
              <controlPr defaultSize="0" print="0" autoFill="0" autoPict="0" macro="[0]!Rouge">
                <anchor moveWithCells="1" sizeWithCells="1">
                  <from>
                    <xdr:col>1</xdr:col>
                    <xdr:colOff>76200</xdr:colOff>
                    <xdr:row>8</xdr:row>
                    <xdr:rowOff>30480</xdr:rowOff>
                  </from>
                  <to>
                    <xdr:col>2</xdr:col>
                    <xdr:colOff>259080</xdr:colOff>
                    <xdr:row>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validation_tache">
                <anchor moveWithCells="1" sizeWithCells="1">
                  <from>
                    <xdr:col>1</xdr:col>
                    <xdr:colOff>76200</xdr:colOff>
                    <xdr:row>9</xdr:row>
                    <xdr:rowOff>38100</xdr:rowOff>
                  </from>
                  <to>
                    <xdr:col>2</xdr:col>
                    <xdr:colOff>266700</xdr:colOff>
                    <xdr:row>9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221C0-3DA9-4036-99A3-38F036008C0D}">
  <sheetPr codeName="Feuil3"/>
  <dimension ref="A1:N27"/>
  <sheetViews>
    <sheetView workbookViewId="0"/>
  </sheetViews>
  <sheetFormatPr baseColWidth="10" defaultRowHeight="14.4" x14ac:dyDescent="0.3"/>
  <cols>
    <col min="1" max="1" width="15" style="1" customWidth="1"/>
    <col min="2" max="2" width="4.88671875" style="1" customWidth="1"/>
    <col min="3" max="11" width="11.5546875" style="1"/>
    <col min="12" max="12" width="16.88671875" style="1" bestFit="1" customWidth="1"/>
    <col min="13" max="16384" width="11.5546875" style="1"/>
  </cols>
  <sheetData>
    <row r="1" spans="1:14" ht="28.8" x14ac:dyDescent="0.3">
      <c r="A1" s="30" t="s">
        <v>28</v>
      </c>
      <c r="B1" s="85">
        <v>44382</v>
      </c>
      <c r="C1" s="85"/>
      <c r="D1" s="33"/>
      <c r="I1" s="1" t="s">
        <v>18</v>
      </c>
      <c r="L1" s="32">
        <f>B1</f>
        <v>44382</v>
      </c>
    </row>
    <row r="2" spans="1:14" x14ac:dyDescent="0.3">
      <c r="A2" s="30"/>
      <c r="B2" s="31"/>
      <c r="C2" s="31"/>
      <c r="D2" s="31"/>
      <c r="I2" s="1" t="s">
        <v>19</v>
      </c>
    </row>
    <row r="3" spans="1:14" x14ac:dyDescent="0.3">
      <c r="A3" s="1" t="s">
        <v>14</v>
      </c>
      <c r="B3" s="2">
        <f>_xlfn.ISOWEEKNUM(B1)</f>
        <v>27</v>
      </c>
      <c r="E3" s="1" t="s">
        <v>15</v>
      </c>
      <c r="F3" s="2" t="s">
        <v>33</v>
      </c>
      <c r="G3" s="2"/>
    </row>
    <row r="4" spans="1:14" x14ac:dyDescent="0.3">
      <c r="F4" s="2"/>
      <c r="G4" s="2"/>
      <c r="K4" s="11"/>
      <c r="L4" s="11"/>
    </row>
    <row r="5" spans="1:14" x14ac:dyDescent="0.3">
      <c r="A5" s="1" t="s">
        <v>7</v>
      </c>
      <c r="C5" s="3"/>
      <c r="K5" s="11"/>
      <c r="L5" s="11"/>
      <c r="N5" s="2"/>
    </row>
    <row r="6" spans="1:14" x14ac:dyDescent="0.3">
      <c r="A6" s="6"/>
      <c r="C6" s="3"/>
      <c r="D6" s="2"/>
      <c r="K6" s="11"/>
      <c r="L6" s="11"/>
    </row>
    <row r="7" spans="1:14" x14ac:dyDescent="0.3">
      <c r="A7" s="4"/>
      <c r="C7" s="7"/>
    </row>
    <row r="8" spans="1:14" ht="15" thickBot="1" x14ac:dyDescent="0.35">
      <c r="A8" s="5"/>
      <c r="C8" s="3"/>
    </row>
    <row r="9" spans="1:14" x14ac:dyDescent="0.3">
      <c r="I9" s="27">
        <v>44382</v>
      </c>
      <c r="J9" s="28">
        <v>44383</v>
      </c>
      <c r="K9" s="28">
        <v>44384</v>
      </c>
      <c r="L9" s="28">
        <v>44385</v>
      </c>
      <c r="M9" s="29">
        <v>44386</v>
      </c>
      <c r="N9" s="89" t="s">
        <v>26</v>
      </c>
    </row>
    <row r="10" spans="1:14" ht="15" thickBot="1" x14ac:dyDescent="0.35">
      <c r="C10" s="1" t="s">
        <v>3</v>
      </c>
      <c r="I10" s="23" t="s">
        <v>21</v>
      </c>
      <c r="J10" s="24" t="s">
        <v>22</v>
      </c>
      <c r="K10" s="24" t="s">
        <v>23</v>
      </c>
      <c r="L10" s="24" t="s">
        <v>24</v>
      </c>
      <c r="M10" s="25" t="s">
        <v>25</v>
      </c>
      <c r="N10" s="90"/>
    </row>
    <row r="11" spans="1:14" ht="30" customHeight="1" x14ac:dyDescent="0.3">
      <c r="A11" s="13"/>
      <c r="B11" s="14">
        <v>1</v>
      </c>
      <c r="C11" s="82"/>
      <c r="D11" s="83"/>
      <c r="E11" s="83"/>
      <c r="F11" s="83"/>
      <c r="G11" s="83"/>
      <c r="H11" s="84"/>
      <c r="I11" s="18">
        <v>8</v>
      </c>
      <c r="J11" s="19"/>
      <c r="K11" s="19"/>
      <c r="L11" s="19"/>
      <c r="M11" s="20"/>
      <c r="N11" s="26">
        <f>SUM(I11:M11)</f>
        <v>8</v>
      </c>
    </row>
    <row r="12" spans="1:14" ht="30" customHeight="1" x14ac:dyDescent="0.3">
      <c r="A12" s="13"/>
      <c r="B12" s="13">
        <v>2</v>
      </c>
      <c r="C12" s="86"/>
      <c r="D12" s="87"/>
      <c r="E12" s="87"/>
      <c r="F12" s="87"/>
      <c r="G12" s="87"/>
      <c r="H12" s="88"/>
      <c r="I12" s="21">
        <v>5</v>
      </c>
      <c r="J12" s="14"/>
      <c r="K12" s="14"/>
      <c r="L12" s="14"/>
      <c r="M12" s="22"/>
      <c r="N12" s="16">
        <f t="shared" ref="N12:N24" si="0">SUM(I12:M12)</f>
        <v>5</v>
      </c>
    </row>
    <row r="13" spans="1:14" ht="30" customHeight="1" x14ac:dyDescent="0.3">
      <c r="A13" s="13"/>
      <c r="B13" s="13">
        <v>3</v>
      </c>
      <c r="C13" s="86"/>
      <c r="D13" s="87"/>
      <c r="E13" s="87"/>
      <c r="F13" s="87"/>
      <c r="G13" s="87"/>
      <c r="H13" s="88"/>
      <c r="I13" s="21"/>
      <c r="J13" s="14">
        <v>4</v>
      </c>
      <c r="K13" s="14"/>
      <c r="L13" s="14"/>
      <c r="M13" s="22"/>
      <c r="N13" s="16">
        <f t="shared" si="0"/>
        <v>4</v>
      </c>
    </row>
    <row r="14" spans="1:14" ht="30" customHeight="1" x14ac:dyDescent="0.3">
      <c r="A14" s="13"/>
      <c r="B14" s="13">
        <v>4</v>
      </c>
      <c r="C14" s="86"/>
      <c r="D14" s="87"/>
      <c r="E14" s="87"/>
      <c r="F14" s="87"/>
      <c r="G14" s="87"/>
      <c r="H14" s="88"/>
      <c r="I14" s="21"/>
      <c r="J14" s="14">
        <v>2.5</v>
      </c>
      <c r="K14" s="14"/>
      <c r="L14" s="14"/>
      <c r="M14" s="22"/>
      <c r="N14" s="16">
        <f t="shared" si="0"/>
        <v>2.5</v>
      </c>
    </row>
    <row r="15" spans="1:14" ht="30" customHeight="1" x14ac:dyDescent="0.3">
      <c r="A15" s="13"/>
      <c r="B15" s="13">
        <v>5</v>
      </c>
      <c r="C15" s="86"/>
      <c r="D15" s="87"/>
      <c r="E15" s="87"/>
      <c r="F15" s="87"/>
      <c r="G15" s="87"/>
      <c r="H15" s="88"/>
      <c r="I15" s="21"/>
      <c r="J15" s="14">
        <v>3</v>
      </c>
      <c r="K15" s="14"/>
      <c r="L15" s="14"/>
      <c r="M15" s="22"/>
      <c r="N15" s="16">
        <f t="shared" si="0"/>
        <v>3</v>
      </c>
    </row>
    <row r="16" spans="1:14" ht="30" customHeight="1" x14ac:dyDescent="0.3">
      <c r="A16" s="13"/>
      <c r="B16" s="13">
        <v>6</v>
      </c>
      <c r="C16" s="86"/>
      <c r="D16" s="87"/>
      <c r="E16" s="87"/>
      <c r="F16" s="87"/>
      <c r="G16" s="87"/>
      <c r="H16" s="88"/>
      <c r="I16" s="21"/>
      <c r="J16" s="14">
        <v>1.5</v>
      </c>
      <c r="K16" s="14">
        <v>4</v>
      </c>
      <c r="L16" s="14">
        <v>1.5</v>
      </c>
      <c r="M16" s="22"/>
      <c r="N16" s="16">
        <f t="shared" si="0"/>
        <v>7</v>
      </c>
    </row>
    <row r="17" spans="1:14" ht="30" customHeight="1" x14ac:dyDescent="0.3">
      <c r="A17" s="13"/>
      <c r="B17" s="13">
        <v>7</v>
      </c>
      <c r="C17" s="86"/>
      <c r="D17" s="87"/>
      <c r="E17" s="87"/>
      <c r="F17" s="87"/>
      <c r="G17" s="87"/>
      <c r="H17" s="88"/>
      <c r="I17" s="21"/>
      <c r="J17" s="14">
        <v>1</v>
      </c>
      <c r="K17" s="14"/>
      <c r="L17" s="14"/>
      <c r="M17" s="22"/>
      <c r="N17" s="16">
        <f t="shared" si="0"/>
        <v>1</v>
      </c>
    </row>
    <row r="18" spans="1:14" ht="30" customHeight="1" x14ac:dyDescent="0.3">
      <c r="A18" s="13"/>
      <c r="B18" s="13">
        <v>8</v>
      </c>
      <c r="C18" s="86"/>
      <c r="D18" s="87"/>
      <c r="E18" s="87"/>
      <c r="F18" s="87"/>
      <c r="G18" s="87"/>
      <c r="H18" s="88"/>
      <c r="I18" s="21"/>
      <c r="J18" s="14"/>
      <c r="K18" s="14">
        <v>3.5</v>
      </c>
      <c r="L18" s="14"/>
      <c r="M18" s="22"/>
      <c r="N18" s="16">
        <f t="shared" si="0"/>
        <v>3.5</v>
      </c>
    </row>
    <row r="19" spans="1:14" ht="30" customHeight="1" x14ac:dyDescent="0.3">
      <c r="A19" s="13"/>
      <c r="B19" s="13">
        <v>9</v>
      </c>
      <c r="C19" s="86"/>
      <c r="D19" s="87"/>
      <c r="E19" s="87"/>
      <c r="F19" s="87"/>
      <c r="G19" s="87"/>
      <c r="H19" s="88"/>
      <c r="I19" s="21"/>
      <c r="J19" s="14"/>
      <c r="K19" s="14"/>
      <c r="L19" s="14">
        <v>2</v>
      </c>
      <c r="M19" s="22"/>
      <c r="N19" s="16">
        <f t="shared" si="0"/>
        <v>2</v>
      </c>
    </row>
    <row r="20" spans="1:14" ht="30" customHeight="1" x14ac:dyDescent="0.3">
      <c r="A20" s="14"/>
      <c r="B20" s="14">
        <v>10</v>
      </c>
      <c r="C20" s="82"/>
      <c r="D20" s="83"/>
      <c r="E20" s="83"/>
      <c r="F20" s="83"/>
      <c r="G20" s="83"/>
      <c r="H20" s="84"/>
      <c r="I20" s="21"/>
      <c r="J20" s="14"/>
      <c r="K20" s="14"/>
      <c r="L20" s="14">
        <v>2</v>
      </c>
      <c r="M20" s="22"/>
      <c r="N20" s="16">
        <f t="shared" si="0"/>
        <v>2</v>
      </c>
    </row>
    <row r="21" spans="1:14" ht="30" customHeight="1" x14ac:dyDescent="0.3">
      <c r="A21" s="14"/>
      <c r="B21" s="14">
        <v>11</v>
      </c>
      <c r="C21" s="82"/>
      <c r="D21" s="83"/>
      <c r="E21" s="83"/>
      <c r="F21" s="83"/>
      <c r="G21" s="83"/>
      <c r="H21" s="84"/>
      <c r="I21" s="21"/>
      <c r="J21" s="14"/>
      <c r="K21" s="14"/>
      <c r="L21" s="14">
        <v>1</v>
      </c>
      <c r="M21" s="22"/>
      <c r="N21" s="16">
        <f t="shared" si="0"/>
        <v>1</v>
      </c>
    </row>
    <row r="22" spans="1:14" ht="30" customHeight="1" x14ac:dyDescent="0.3">
      <c r="A22" s="14"/>
      <c r="B22" s="14">
        <v>12</v>
      </c>
      <c r="C22" s="82"/>
      <c r="D22" s="83"/>
      <c r="E22" s="83"/>
      <c r="F22" s="83"/>
      <c r="G22" s="83"/>
      <c r="H22" s="84"/>
      <c r="I22" s="21"/>
      <c r="J22" s="14"/>
      <c r="K22" s="14">
        <v>4.5</v>
      </c>
      <c r="L22" s="14">
        <v>5.5</v>
      </c>
      <c r="M22" s="22">
        <v>3</v>
      </c>
      <c r="N22" s="16">
        <f t="shared" si="0"/>
        <v>13</v>
      </c>
    </row>
    <row r="23" spans="1:14" ht="30" customHeight="1" x14ac:dyDescent="0.3">
      <c r="A23" s="14"/>
      <c r="B23" s="14">
        <v>13</v>
      </c>
      <c r="C23" s="82"/>
      <c r="D23" s="83"/>
      <c r="E23" s="83"/>
      <c r="F23" s="83"/>
      <c r="G23" s="83"/>
      <c r="H23" s="84"/>
      <c r="I23" s="21"/>
      <c r="J23" s="14"/>
      <c r="K23" s="14"/>
      <c r="L23" s="14"/>
      <c r="M23" s="22">
        <v>5</v>
      </c>
      <c r="N23" s="16">
        <f t="shared" si="0"/>
        <v>5</v>
      </c>
    </row>
    <row r="24" spans="1:14" ht="30" customHeight="1" thickBot="1" x14ac:dyDescent="0.35">
      <c r="A24" s="14"/>
      <c r="B24" s="14">
        <v>14</v>
      </c>
      <c r="C24" s="82"/>
      <c r="D24" s="83"/>
      <c r="E24" s="83"/>
      <c r="F24" s="83"/>
      <c r="G24" s="83"/>
      <c r="H24" s="84"/>
      <c r="I24" s="23"/>
      <c r="J24" s="24"/>
      <c r="K24" s="24"/>
      <c r="L24" s="24"/>
      <c r="M24" s="25">
        <v>3</v>
      </c>
      <c r="N24" s="17">
        <f t="shared" si="0"/>
        <v>3</v>
      </c>
    </row>
    <row r="25" spans="1:14" ht="15" customHeight="1" thickBot="1" x14ac:dyDescent="0.35">
      <c r="H25" s="15" t="s">
        <v>27</v>
      </c>
      <c r="I25" s="8">
        <f>SUM(I11:I24)</f>
        <v>13</v>
      </c>
      <c r="J25" s="9">
        <f t="shared" ref="J25:M25" si="1">SUM(J11:J24)</f>
        <v>12</v>
      </c>
      <c r="K25" s="9">
        <f t="shared" si="1"/>
        <v>12</v>
      </c>
      <c r="L25" s="9">
        <f t="shared" si="1"/>
        <v>12</v>
      </c>
      <c r="M25" s="10">
        <f t="shared" si="1"/>
        <v>11</v>
      </c>
      <c r="N25" s="12">
        <f>SUM(N11:N24)</f>
        <v>60</v>
      </c>
    </row>
    <row r="27" spans="1:14" ht="14.4" customHeight="1" x14ac:dyDescent="0.3"/>
  </sheetData>
  <mergeCells count="16">
    <mergeCell ref="C14:H14"/>
    <mergeCell ref="B1:C1"/>
    <mergeCell ref="N9:N10"/>
    <mergeCell ref="C11:H11"/>
    <mergeCell ref="C12:H12"/>
    <mergeCell ref="C13:H13"/>
    <mergeCell ref="C21:H21"/>
    <mergeCell ref="C22:H22"/>
    <mergeCell ref="C23:H23"/>
    <mergeCell ref="C24:H24"/>
    <mergeCell ref="C15:H15"/>
    <mergeCell ref="C16:H16"/>
    <mergeCell ref="C17:H17"/>
    <mergeCell ref="C18:H18"/>
    <mergeCell ref="C19:H19"/>
    <mergeCell ref="C20:H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Vert">
                <anchor moveWithCells="1" sizeWithCells="1">
                  <from>
                    <xdr:col>1</xdr:col>
                    <xdr:colOff>68580</xdr:colOff>
                    <xdr:row>5</xdr:row>
                    <xdr:rowOff>22860</xdr:rowOff>
                  </from>
                  <to>
                    <xdr:col>2</xdr:col>
                    <xdr:colOff>152400</xdr:colOff>
                    <xdr:row>5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Orange">
                <anchor moveWithCells="1" sizeWithCells="1">
                  <from>
                    <xdr:col>1</xdr:col>
                    <xdr:colOff>68580</xdr:colOff>
                    <xdr:row>6</xdr:row>
                    <xdr:rowOff>15240</xdr:rowOff>
                  </from>
                  <to>
                    <xdr:col>2</xdr:col>
                    <xdr:colOff>259080</xdr:colOff>
                    <xdr:row>6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Rouge">
                <anchor moveWithCells="1" sizeWithCells="1">
                  <from>
                    <xdr:col>1</xdr:col>
                    <xdr:colOff>76200</xdr:colOff>
                    <xdr:row>7</xdr:row>
                    <xdr:rowOff>30480</xdr:rowOff>
                  </from>
                  <to>
                    <xdr:col>2</xdr:col>
                    <xdr:colOff>259080</xdr:colOff>
                    <xdr:row>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Devalidation_tache">
                <anchor moveWithCells="1" sizeWithCells="1">
                  <from>
                    <xdr:col>1</xdr:col>
                    <xdr:colOff>76200</xdr:colOff>
                    <xdr:row>8</xdr:row>
                    <xdr:rowOff>38100</xdr:rowOff>
                  </from>
                  <to>
                    <xdr:col>2</xdr:col>
                    <xdr:colOff>266700</xdr:colOff>
                    <xdr:row>8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59AAD-FAEC-434D-8F06-7DDFC51AA883}">
  <sheetPr codeName="Feuil5"/>
  <dimension ref="A1:H4"/>
  <sheetViews>
    <sheetView workbookViewId="0"/>
  </sheetViews>
  <sheetFormatPr baseColWidth="10" defaultRowHeight="14.4" x14ac:dyDescent="0.3"/>
  <sheetData>
    <row r="1" spans="1:8" x14ac:dyDescent="0.3">
      <c r="A1" s="34">
        <v>44382</v>
      </c>
    </row>
    <row r="2" spans="1:8" x14ac:dyDescent="0.3">
      <c r="C2" t="s">
        <v>32</v>
      </c>
      <c r="E2">
        <f>_xlfn.ISOWEEKNUM(A1)</f>
        <v>27</v>
      </c>
      <c r="F2">
        <f>+E2+1</f>
        <v>28</v>
      </c>
      <c r="G2">
        <f t="shared" ref="G2:H2" si="0">+F2+1</f>
        <v>29</v>
      </c>
      <c r="H2">
        <f t="shared" si="0"/>
        <v>30</v>
      </c>
    </row>
    <row r="3" spans="1:8" x14ac:dyDescent="0.3">
      <c r="C3" t="str">
        <f>+'S27-BOUCAU Mikaïl'!F3</f>
        <v>BOUCAU</v>
      </c>
      <c r="D3" t="str">
        <f>+'S27-BOUCAU Mikaïl'!G3</f>
        <v>Mikaïl</v>
      </c>
      <c r="E3">
        <f>+'S27-BOUCAU Mikaïl'!N25</f>
        <v>49</v>
      </c>
      <c r="F3">
        <f>'S27-FL'!N25</f>
        <v>60</v>
      </c>
    </row>
    <row r="4" spans="1:8" x14ac:dyDescent="0.3">
      <c r="C4" t="str">
        <f>+'S27-FL'!F3</f>
        <v>FL</v>
      </c>
      <c r="E4">
        <f>+'S27-FL'!N25</f>
        <v>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20D58-31FE-457A-AB10-D473B9C9C44A}">
  <sheetPr codeName="Feuil7"/>
  <dimension ref="A1:V21"/>
  <sheetViews>
    <sheetView workbookViewId="0"/>
  </sheetViews>
  <sheetFormatPr baseColWidth="10" defaultRowHeight="14.4" x14ac:dyDescent="0.3"/>
  <cols>
    <col min="1" max="1" width="2.77734375" style="53" customWidth="1"/>
    <col min="2" max="2" width="11.5546875" style="39"/>
    <col min="3" max="3" width="2.77734375" style="53" customWidth="1"/>
    <col min="4" max="6" width="11.5546875" style="39"/>
    <col min="7" max="7" width="2.77734375" style="53" customWidth="1"/>
    <col min="8" max="8" width="11.5546875" style="39"/>
    <col min="9" max="9" width="2.77734375" style="53" customWidth="1"/>
    <col min="10" max="10" width="14.109375" style="39" bestFit="1" customWidth="1"/>
    <col min="11" max="11" width="2.77734375" style="53" customWidth="1"/>
    <col min="12" max="12" width="23.109375" style="39" bestFit="1" customWidth="1"/>
    <col min="13" max="13" width="2.77734375" style="53" customWidth="1"/>
    <col min="14" max="14" width="21.5546875" style="65" bestFit="1" customWidth="1"/>
    <col min="15" max="15" width="2.77734375" style="53" customWidth="1"/>
    <col min="16" max="16" width="11.21875" style="39" bestFit="1" customWidth="1"/>
    <col min="17" max="17" width="2.77734375" style="53" customWidth="1"/>
    <col min="18" max="18" width="4.77734375" style="39" customWidth="1"/>
    <col min="19" max="19" width="14" style="39" bestFit="1" customWidth="1"/>
    <col min="20" max="20" width="18.6640625" style="39" customWidth="1"/>
    <col min="21" max="21" width="23.44140625" style="39" customWidth="1"/>
    <col min="22" max="22" width="21.33203125" style="54" bestFit="1" customWidth="1"/>
    <col min="23" max="16384" width="11.5546875" style="39"/>
  </cols>
  <sheetData>
    <row r="1" spans="2:22" x14ac:dyDescent="0.3">
      <c r="B1" s="52" t="s">
        <v>118</v>
      </c>
      <c r="D1" s="52" t="s">
        <v>119</v>
      </c>
      <c r="E1" s="52" t="s">
        <v>120</v>
      </c>
      <c r="F1" s="52" t="s">
        <v>137</v>
      </c>
      <c r="H1" s="52" t="s">
        <v>117</v>
      </c>
      <c r="J1" s="52" t="s">
        <v>121</v>
      </c>
      <c r="L1" s="52" t="s">
        <v>122</v>
      </c>
      <c r="N1" s="64" t="s">
        <v>123</v>
      </c>
      <c r="P1" s="52" t="s">
        <v>124</v>
      </c>
      <c r="T1" s="91" t="s">
        <v>191</v>
      </c>
      <c r="U1" s="91"/>
    </row>
    <row r="2" spans="2:22" x14ac:dyDescent="0.3">
      <c r="B2" s="39">
        <v>2024</v>
      </c>
      <c r="D2" s="39" t="s">
        <v>42</v>
      </c>
      <c r="E2" s="39">
        <v>1</v>
      </c>
      <c r="F2" s="39" t="s">
        <v>89</v>
      </c>
      <c r="H2" s="39" t="s">
        <v>101</v>
      </c>
      <c r="J2" s="39" t="s">
        <v>144</v>
      </c>
      <c r="L2" s="39" t="s">
        <v>128</v>
      </c>
      <c r="P2" s="39" t="s">
        <v>129</v>
      </c>
    </row>
    <row r="3" spans="2:22" x14ac:dyDescent="0.3">
      <c r="B3" s="39">
        <v>2023</v>
      </c>
      <c r="D3" s="39" t="s">
        <v>43</v>
      </c>
      <c r="E3" s="39">
        <v>2</v>
      </c>
      <c r="F3" s="39" t="s">
        <v>138</v>
      </c>
      <c r="H3" s="39" t="s">
        <v>102</v>
      </c>
      <c r="J3" s="39" t="s">
        <v>146</v>
      </c>
      <c r="L3" s="39" t="s">
        <v>127</v>
      </c>
      <c r="P3" s="39" t="s">
        <v>130</v>
      </c>
      <c r="S3" s="52" t="s">
        <v>29</v>
      </c>
      <c r="T3" s="52" t="s">
        <v>74</v>
      </c>
      <c r="U3" s="52" t="s">
        <v>103</v>
      </c>
      <c r="V3" s="55" t="s">
        <v>80</v>
      </c>
    </row>
    <row r="4" spans="2:22" x14ac:dyDescent="0.3">
      <c r="B4" s="39">
        <v>2022</v>
      </c>
      <c r="D4" s="39" t="s">
        <v>44</v>
      </c>
      <c r="E4" s="39">
        <v>3</v>
      </c>
      <c r="F4" s="39" t="s">
        <v>139</v>
      </c>
      <c r="J4" s="39" t="s">
        <v>147</v>
      </c>
      <c r="S4" s="39" t="s">
        <v>101</v>
      </c>
      <c r="T4" s="39" t="s">
        <v>104</v>
      </c>
      <c r="U4" s="39" t="s">
        <v>106</v>
      </c>
      <c r="V4" s="54">
        <v>5000</v>
      </c>
    </row>
    <row r="5" spans="2:22" x14ac:dyDescent="0.3">
      <c r="B5" s="39">
        <v>2021</v>
      </c>
      <c r="D5" s="39" t="s">
        <v>45</v>
      </c>
      <c r="E5" s="39">
        <v>4</v>
      </c>
      <c r="F5" s="39" t="s">
        <v>140</v>
      </c>
      <c r="J5" s="39" t="s">
        <v>148</v>
      </c>
      <c r="S5" s="39" t="s">
        <v>102</v>
      </c>
      <c r="T5" s="39" t="s">
        <v>105</v>
      </c>
      <c r="U5" s="39" t="s">
        <v>107</v>
      </c>
      <c r="V5" s="54">
        <v>600</v>
      </c>
    </row>
    <row r="6" spans="2:22" x14ac:dyDescent="0.3">
      <c r="B6" s="39">
        <v>2020</v>
      </c>
      <c r="D6" s="39" t="s">
        <v>46</v>
      </c>
      <c r="E6" s="39">
        <v>5</v>
      </c>
      <c r="F6" s="39" t="s">
        <v>141</v>
      </c>
      <c r="J6" s="39" t="s">
        <v>149</v>
      </c>
    </row>
    <row r="7" spans="2:22" x14ac:dyDescent="0.3">
      <c r="B7" s="39">
        <v>2019</v>
      </c>
      <c r="D7" s="39" t="s">
        <v>47</v>
      </c>
      <c r="E7" s="39">
        <v>6</v>
      </c>
      <c r="F7" s="39" t="s">
        <v>142</v>
      </c>
      <c r="J7" s="39" t="s">
        <v>150</v>
      </c>
    </row>
    <row r="8" spans="2:22" x14ac:dyDescent="0.3">
      <c r="B8" s="39">
        <v>2018</v>
      </c>
      <c r="D8" s="39" t="s">
        <v>36</v>
      </c>
      <c r="E8" s="39">
        <v>7</v>
      </c>
      <c r="F8" s="39" t="s">
        <v>143</v>
      </c>
      <c r="J8" s="39" t="s">
        <v>151</v>
      </c>
      <c r="S8" s="39" t="s">
        <v>108</v>
      </c>
      <c r="V8" s="56">
        <f>SUBTOTAL(109,TableauChantiers[MONTANT DEVIS])</f>
        <v>5600</v>
      </c>
    </row>
    <row r="9" spans="2:22" x14ac:dyDescent="0.3">
      <c r="B9" s="39">
        <v>2017</v>
      </c>
      <c r="D9" s="39" t="s">
        <v>48</v>
      </c>
      <c r="E9" s="39">
        <v>8</v>
      </c>
      <c r="J9" s="39" t="s">
        <v>152</v>
      </c>
    </row>
    <row r="10" spans="2:22" x14ac:dyDescent="0.3">
      <c r="B10" s="39">
        <v>2016</v>
      </c>
      <c r="D10" s="39" t="s">
        <v>49</v>
      </c>
      <c r="E10" s="39">
        <v>9</v>
      </c>
      <c r="J10" s="39" t="s">
        <v>153</v>
      </c>
    </row>
    <row r="11" spans="2:22" x14ac:dyDescent="0.3">
      <c r="B11" s="39">
        <v>2015</v>
      </c>
      <c r="D11" s="39" t="s">
        <v>50</v>
      </c>
      <c r="E11" s="39">
        <v>10</v>
      </c>
      <c r="J11" s="39" t="s">
        <v>145</v>
      </c>
    </row>
    <row r="12" spans="2:22" x14ac:dyDescent="0.3">
      <c r="D12" s="39" t="s">
        <v>51</v>
      </c>
      <c r="E12" s="39">
        <v>11</v>
      </c>
      <c r="J12" s="39" t="s">
        <v>154</v>
      </c>
    </row>
    <row r="13" spans="2:22" x14ac:dyDescent="0.3">
      <c r="D13" s="39" t="s">
        <v>52</v>
      </c>
      <c r="E13" s="39">
        <v>12</v>
      </c>
      <c r="J13" s="39" t="s">
        <v>155</v>
      </c>
    </row>
    <row r="14" spans="2:22" x14ac:dyDescent="0.3">
      <c r="J14" s="39" t="s">
        <v>156</v>
      </c>
    </row>
    <row r="15" spans="2:22" x14ac:dyDescent="0.3">
      <c r="J15" s="39" t="s">
        <v>157</v>
      </c>
    </row>
    <row r="16" spans="2:22" x14ac:dyDescent="0.3">
      <c r="J16" s="39" t="s">
        <v>158</v>
      </c>
    </row>
    <row r="17" spans="10:10" x14ac:dyDescent="0.3">
      <c r="J17" s="39" t="s">
        <v>159</v>
      </c>
    </row>
    <row r="18" spans="10:10" x14ac:dyDescent="0.3">
      <c r="J18" s="39" t="s">
        <v>160</v>
      </c>
    </row>
    <row r="19" spans="10:10" x14ac:dyDescent="0.3">
      <c r="J19" s="39" t="s">
        <v>161</v>
      </c>
    </row>
    <row r="20" spans="10:10" x14ac:dyDescent="0.3">
      <c r="J20" s="39" t="s">
        <v>162</v>
      </c>
    </row>
    <row r="21" spans="10:10" x14ac:dyDescent="0.3">
      <c r="J21" s="39" t="s">
        <v>163</v>
      </c>
    </row>
  </sheetData>
  <sortState xmlns:xlrd2="http://schemas.microsoft.com/office/spreadsheetml/2017/richdata2" ref="L2:L38">
    <sortCondition ref="L1:L38"/>
  </sortState>
  <mergeCells count="1">
    <mergeCell ref="T1:U1"/>
  </mergeCells>
  <phoneticPr fontId="2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BE1C0D-87CC-40F2-98DC-CA47E1A08A85}">
  <sheetPr codeName="Feuil8"/>
  <dimension ref="A1:N8"/>
  <sheetViews>
    <sheetView workbookViewId="0"/>
  </sheetViews>
  <sheetFormatPr baseColWidth="10" defaultRowHeight="14.4" x14ac:dyDescent="0.3"/>
  <cols>
    <col min="7" max="7" width="23.109375" customWidth="1"/>
    <col min="8" max="8" width="44.77734375" customWidth="1"/>
    <col min="9" max="10" width="14.21875" bestFit="1" customWidth="1"/>
    <col min="11" max="11" width="11.5546875" customWidth="1"/>
    <col min="12" max="12" width="15.44140625" customWidth="1"/>
    <col min="13" max="13" width="13.109375" bestFit="1" customWidth="1"/>
  </cols>
  <sheetData>
    <row r="1" spans="1:14" x14ac:dyDescent="0.3">
      <c r="A1" s="48" t="s">
        <v>186</v>
      </c>
      <c r="B1" s="48" t="s">
        <v>70</v>
      </c>
      <c r="C1" s="48" t="s">
        <v>71</v>
      </c>
      <c r="D1" s="48" t="s">
        <v>73</v>
      </c>
      <c r="E1" s="48" t="s">
        <v>72</v>
      </c>
      <c r="F1" s="48" t="s">
        <v>29</v>
      </c>
      <c r="G1" s="52" t="s">
        <v>100</v>
      </c>
      <c r="H1" s="48" t="s">
        <v>76</v>
      </c>
      <c r="I1" s="48" t="s">
        <v>77</v>
      </c>
      <c r="J1" s="48" t="s">
        <v>75</v>
      </c>
      <c r="K1" s="48" t="s">
        <v>74</v>
      </c>
      <c r="L1" s="48" t="s">
        <v>80</v>
      </c>
      <c r="M1" s="48" t="s">
        <v>79</v>
      </c>
      <c r="N1" s="48" t="s">
        <v>171</v>
      </c>
    </row>
    <row r="2" spans="1:14" x14ac:dyDescent="0.3">
      <c r="A2" s="35">
        <f>DATE(B2,C2,D2)</f>
        <v>44620</v>
      </c>
      <c r="B2">
        <f>YEAR(Pointage_Journalier!$B12)</f>
        <v>2022</v>
      </c>
      <c r="C2">
        <f>MONTH(Pointage_Journalier!$B12)</f>
        <v>2</v>
      </c>
      <c r="D2">
        <f>DAY(Pointage_Journalier!$B12)</f>
        <v>28</v>
      </c>
      <c r="E2">
        <f>_xlfn.ISOWEEKNUM(Pointage_Journalier!$F$2)</f>
        <v>9</v>
      </c>
      <c r="F2" t="str">
        <f>+Pointage_Journalier!E12</f>
        <v>Marché</v>
      </c>
      <c r="G2" t="str">
        <f>+Pointage_Journalier!F12</f>
        <v>Soudure</v>
      </c>
      <c r="H2" t="str">
        <f>+Pointage_Journalier!G12</f>
        <v>Soudure Tuyau 500</v>
      </c>
      <c r="I2">
        <f>+Pointage_Journalier!H12</f>
        <v>0</v>
      </c>
      <c r="J2" t="str">
        <f>+Pointage_Journalier!I12</f>
        <v>Chalumeau</v>
      </c>
      <c r="K2" t="str">
        <f>VLOOKUP(F2,TableauChantiers[],2)</f>
        <v>Etche</v>
      </c>
      <c r="M2" t="str">
        <f>+Pointage_Journalier!L11</f>
        <v>int_001</v>
      </c>
      <c r="N2">
        <f>+Pointage_Journalier!L12</f>
        <v>4</v>
      </c>
    </row>
    <row r="3" spans="1:14" x14ac:dyDescent="0.3">
      <c r="A3" s="35">
        <f t="shared" ref="A3:A7" si="0">DATE(B3,C3,D3)</f>
        <v>44620</v>
      </c>
      <c r="B3">
        <f>YEAR(Pointage_Journalier!$B13)</f>
        <v>2022</v>
      </c>
      <c r="C3">
        <f>MONTH(Pointage_Journalier!$B13)</f>
        <v>2</v>
      </c>
      <c r="D3">
        <f>DAY(Pointage_Journalier!$B13)</f>
        <v>28</v>
      </c>
      <c r="E3">
        <f>_xlfn.ISOWEEKNUM(Pointage_Journalier!$F$2)</f>
        <v>9</v>
      </c>
      <c r="F3" t="str">
        <f>+Pointage_Journalier!E13</f>
        <v>Marché</v>
      </c>
      <c r="G3" t="str">
        <f>+Pointage_Journalier!F13</f>
        <v>Soudure</v>
      </c>
      <c r="H3" t="str">
        <f>+Pointage_Journalier!G13</f>
        <v>Soudure HA 500</v>
      </c>
      <c r="I3">
        <f>+Pointage_Journalier!H13</f>
        <v>0</v>
      </c>
      <c r="J3" t="str">
        <f>+Pointage_Journalier!I13</f>
        <v>Chalumeau</v>
      </c>
      <c r="M3" t="str">
        <f>+Pointage_Journalier!L11</f>
        <v>int_001</v>
      </c>
      <c r="N3">
        <f>+Pointage_Journalier!L13</f>
        <v>4</v>
      </c>
    </row>
    <row r="4" spans="1:14" x14ac:dyDescent="0.3">
      <c r="A4" s="35">
        <f t="shared" si="0"/>
        <v>44621</v>
      </c>
      <c r="B4">
        <f>YEAR(Pointage_Journalier!$B14)</f>
        <v>2022</v>
      </c>
      <c r="C4">
        <f>MONTH(Pointage_Journalier!$B14)</f>
        <v>3</v>
      </c>
      <c r="D4">
        <f>DAY(Pointage_Journalier!$B14)</f>
        <v>1</v>
      </c>
      <c r="E4">
        <f>_xlfn.ISOWEEKNUM(Pointage_Journalier!$F$2)</f>
        <v>9</v>
      </c>
      <c r="F4" t="str">
        <f>+Pointage_Journalier!E14</f>
        <v>SODEM</v>
      </c>
      <c r="G4" t="str">
        <f>+Pointage_Journalier!F14</f>
        <v>Porte</v>
      </c>
      <c r="H4" t="str">
        <f>+Pointage_Journalier!G14</f>
        <v>Découpe porte L20</v>
      </c>
      <c r="I4">
        <f>+Pointage_Journalier!H14</f>
        <v>0</v>
      </c>
      <c r="J4" t="str">
        <f>+Pointage_Journalier!I14</f>
        <v>Scie</v>
      </c>
      <c r="M4" t="str">
        <f>+Pointage_Journalier!L11</f>
        <v>int_001</v>
      </c>
      <c r="N4">
        <f>+Pointage_Journalier!L14</f>
        <v>2</v>
      </c>
    </row>
    <row r="5" spans="1:14" x14ac:dyDescent="0.3">
      <c r="A5" s="35" t="e">
        <f t="shared" si="0"/>
        <v>#NUM!</v>
      </c>
      <c r="F5" t="str">
        <f>+Pointage_Journalier!E14</f>
        <v>SODEM</v>
      </c>
      <c r="G5" t="str">
        <f>+Pointage_Journalier!F14</f>
        <v>Porte</v>
      </c>
      <c r="H5" t="str">
        <f>+Pointage_Journalier!G14</f>
        <v>Découpe porte L20</v>
      </c>
      <c r="I5">
        <f>+Pointage_Journalier!H14</f>
        <v>0</v>
      </c>
      <c r="J5" t="str">
        <f>+Pointage_Journalier!I14</f>
        <v>Scie</v>
      </c>
      <c r="K5">
        <f>+Pointage_Journalier!J14</f>
        <v>0</v>
      </c>
      <c r="L5">
        <f>+Pointage_Journalier!K14</f>
        <v>0</v>
      </c>
    </row>
    <row r="6" spans="1:14" x14ac:dyDescent="0.3">
      <c r="A6" s="35">
        <f t="shared" si="0"/>
        <v>44621</v>
      </c>
      <c r="B6">
        <f>YEAR(Pointage_Journalier!$B15)</f>
        <v>2022</v>
      </c>
      <c r="C6">
        <f>MONTH(Pointage_Journalier!$B15)</f>
        <v>3</v>
      </c>
      <c r="D6">
        <f>DAY(Pointage_Journalier!$B15)</f>
        <v>1</v>
      </c>
      <c r="E6">
        <f>_xlfn.ISOWEEKNUM(Pointage_Journalier!$F$2)</f>
        <v>9</v>
      </c>
      <c r="F6" t="str">
        <f>+Pointage_Journalier!E15</f>
        <v>Marché</v>
      </c>
      <c r="G6" t="str">
        <f>+Pointage_Journalier!F15</f>
        <v>Serrurerie</v>
      </c>
      <c r="H6" t="str">
        <f>+Pointage_Journalier!G15</f>
        <v>Serrures parking R+1</v>
      </c>
      <c r="I6">
        <f>+Pointage_Journalier!H15</f>
        <v>0</v>
      </c>
      <c r="J6">
        <f>+Pointage_Journalier!I15</f>
        <v>0</v>
      </c>
    </row>
    <row r="7" spans="1:14" x14ac:dyDescent="0.3">
      <c r="A7" s="35">
        <f t="shared" si="0"/>
        <v>44621</v>
      </c>
      <c r="B7">
        <f>YEAR(Pointage_Journalier!$B16)</f>
        <v>2022</v>
      </c>
      <c r="C7">
        <f>MONTH(Pointage_Journalier!$B16)</f>
        <v>3</v>
      </c>
      <c r="D7">
        <f>DAY(Pointage_Journalier!$B16)</f>
        <v>1</v>
      </c>
      <c r="E7">
        <f>_xlfn.ISOWEEKNUM(Pointage_Journalier!$F$2)</f>
        <v>9</v>
      </c>
      <c r="F7" t="str">
        <f>+Pointage_Journalier!E16</f>
        <v>Marché</v>
      </c>
      <c r="G7" t="str">
        <f>+Pointage_Journalier!F16</f>
        <v>Serrurerie</v>
      </c>
      <c r="H7" t="str">
        <f>+Pointage_Journalier!G16</f>
        <v>Caliboti Escalier Nord</v>
      </c>
      <c r="I7">
        <f>+Pointage_Journalier!H16</f>
        <v>0</v>
      </c>
      <c r="J7" t="str">
        <f>+Pointage_Journalier!I16</f>
        <v>Palan</v>
      </c>
    </row>
    <row r="8" spans="1:14" x14ac:dyDescent="0.3">
      <c r="G8" s="5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EA52E-F580-4A2C-8985-C509FE790394}">
  <sheetPr codeName="Feuil11">
    <tabColor rgb="FF00B050"/>
  </sheetPr>
  <dimension ref="A2:AH13"/>
  <sheetViews>
    <sheetView workbookViewId="0"/>
  </sheetViews>
  <sheetFormatPr baseColWidth="10" defaultRowHeight="14.4" x14ac:dyDescent="0.3"/>
  <cols>
    <col min="4" max="34" width="3.77734375" customWidth="1"/>
  </cols>
  <sheetData>
    <row r="2" spans="1:34" x14ac:dyDescent="0.3">
      <c r="B2" t="s">
        <v>40</v>
      </c>
      <c r="C2" s="38">
        <v>2022</v>
      </c>
      <c r="F2" s="92" t="str">
        <f>IF(AND(C2&lt;&gt;"",C3&lt;&gt;"",C4&lt;&gt;""),"Planning horaires de "&amp;C4&amp;" pour le mois de "&amp;C3&amp;" "&amp;C2,"")</f>
        <v>Planning horaires de int_1 pour le mois de Janvier 2022</v>
      </c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</row>
    <row r="3" spans="1:34" x14ac:dyDescent="0.3">
      <c r="B3" t="s">
        <v>41</v>
      </c>
      <c r="C3" s="38" t="s">
        <v>42</v>
      </c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</row>
    <row r="4" spans="1:34" x14ac:dyDescent="0.3">
      <c r="B4" t="s">
        <v>32</v>
      </c>
      <c r="C4" s="38" t="s">
        <v>53</v>
      </c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</row>
    <row r="5" spans="1:34" x14ac:dyDescent="0.3"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</row>
    <row r="7" spans="1:34" x14ac:dyDescent="0.3">
      <c r="A7" t="s">
        <v>190</v>
      </c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1:34" ht="56.4" x14ac:dyDescent="0.3">
      <c r="A8" t="s">
        <v>189</v>
      </c>
      <c r="D8" s="36">
        <f>DATE($C$2,VLOOKUP($C$3,Sources!$D$1:$E$13,2,FALSE),D7)</f>
        <v>44562</v>
      </c>
      <c r="E8" s="36">
        <f>DATE($C$2,VLOOKUP($C$3,Sources!$D$1:$E$13,2,FALSE),E7)</f>
        <v>44563</v>
      </c>
      <c r="F8" s="36">
        <f>DATE($C$2,VLOOKUP($C$3,Sources!$D$1:$E$13,2,FALSE),F7)</f>
        <v>44564</v>
      </c>
      <c r="G8" s="36">
        <f>DATE($C$2,VLOOKUP($C$3,Sources!$D$1:$E$13,2,FALSE),G7)</f>
        <v>44565</v>
      </c>
      <c r="H8" s="36">
        <f>DATE($C$2,VLOOKUP($C$3,Sources!$D$1:$E$13,2,FALSE),H7)</f>
        <v>44566</v>
      </c>
      <c r="I8" s="36">
        <f>DATE($C$2,VLOOKUP($C$3,Sources!$D$1:$E$13,2,FALSE),I7)</f>
        <v>44567</v>
      </c>
      <c r="J8" s="36">
        <f>DATE($C$2,VLOOKUP($C$3,Sources!$D$1:$E$13,2,FALSE),J7)</f>
        <v>44568</v>
      </c>
      <c r="K8" s="36">
        <f>DATE($C$2,VLOOKUP($C$3,Sources!$D$1:$E$13,2,FALSE),K7)</f>
        <v>44569</v>
      </c>
      <c r="L8" s="36">
        <f>DATE($C$2,VLOOKUP($C$3,Sources!$D$1:$E$13,2,FALSE),L7)</f>
        <v>44570</v>
      </c>
      <c r="M8" s="36">
        <f>DATE($C$2,VLOOKUP($C$3,Sources!$D$1:$E$13,2,FALSE),M7)</f>
        <v>44571</v>
      </c>
      <c r="N8" s="36">
        <f>DATE($C$2,VLOOKUP($C$3,Sources!$D$1:$E$13,2,FALSE),N7)</f>
        <v>44572</v>
      </c>
      <c r="O8" s="36">
        <f>DATE($C$2,VLOOKUP($C$3,Sources!$D$1:$E$13,2,FALSE),O7)</f>
        <v>44573</v>
      </c>
      <c r="P8" s="36">
        <f>DATE($C$2,VLOOKUP($C$3,Sources!$D$1:$E$13,2,FALSE),P7)</f>
        <v>44574</v>
      </c>
      <c r="Q8" s="36">
        <f>DATE($C$2,VLOOKUP($C$3,Sources!$D$1:$E$13,2,FALSE),Q7)</f>
        <v>44575</v>
      </c>
      <c r="R8" s="36">
        <f>DATE($C$2,VLOOKUP($C$3,Sources!$D$1:$E$13,2,FALSE),R7)</f>
        <v>44576</v>
      </c>
      <c r="S8" s="36">
        <f>DATE($C$2,VLOOKUP($C$3,Sources!$D$1:$E$13,2,FALSE),S7)</f>
        <v>44577</v>
      </c>
      <c r="T8" s="36">
        <f>DATE($C$2,VLOOKUP($C$3,Sources!$D$1:$E$13,2,FALSE),T7)</f>
        <v>44578</v>
      </c>
      <c r="U8" s="36">
        <f>DATE($C$2,VLOOKUP($C$3,Sources!$D$1:$E$13,2,FALSE),U7)</f>
        <v>44579</v>
      </c>
      <c r="V8" s="36">
        <f>DATE($C$2,VLOOKUP($C$3,Sources!$D$1:$E$13,2,FALSE),V7)</f>
        <v>44580</v>
      </c>
      <c r="W8" s="36">
        <f>DATE($C$2,VLOOKUP($C$3,Sources!$D$1:$E$13,2,FALSE),W7)</f>
        <v>44581</v>
      </c>
      <c r="X8" s="36">
        <f>DATE($C$2,VLOOKUP($C$3,Sources!$D$1:$E$13,2,FALSE),X7)</f>
        <v>44582</v>
      </c>
      <c r="Y8" s="36">
        <f>DATE($C$2,VLOOKUP($C$3,Sources!$D$1:$E$13,2,FALSE),Y7)</f>
        <v>44583</v>
      </c>
      <c r="Z8" s="36">
        <f>DATE($C$2,VLOOKUP($C$3,Sources!$D$1:$E$13,2,FALSE),Z7)</f>
        <v>44584</v>
      </c>
      <c r="AA8" s="36">
        <f>DATE($C$2,VLOOKUP($C$3,Sources!$D$1:$E$13,2,FALSE),AA7)</f>
        <v>44585</v>
      </c>
      <c r="AB8" s="36">
        <f>DATE($C$2,VLOOKUP($C$3,Sources!$D$1:$E$13,2,FALSE),AB7)</f>
        <v>44586</v>
      </c>
      <c r="AC8" s="36">
        <f>DATE($C$2,VLOOKUP($C$3,Sources!$D$1:$E$13,2,FALSE),AC7)</f>
        <v>44587</v>
      </c>
      <c r="AD8" s="36">
        <f>DATE($C$2,VLOOKUP($C$3,Sources!$D$1:$E$13,2,FALSE),AD7)</f>
        <v>44588</v>
      </c>
      <c r="AE8" s="36">
        <f>DATE($C$2,VLOOKUP($C$3,Sources!$D$1:$E$13,2,FALSE),AE7)</f>
        <v>44589</v>
      </c>
      <c r="AF8" s="36">
        <f>DATE($C$2,VLOOKUP($C$3,Sources!$D$1:$E$13,2,FALSE),AF7)</f>
        <v>44590</v>
      </c>
      <c r="AG8" s="36">
        <f>DATE($C$2,VLOOKUP($C$3,Sources!$D$1:$E$13,2,FALSE),AG7)</f>
        <v>44591</v>
      </c>
      <c r="AH8" s="36">
        <f>DATE($C$2,VLOOKUP($C$3,Sources!$D$1:$E$13,2,FALSE),AH7)</f>
        <v>44592</v>
      </c>
    </row>
    <row r="9" spans="1:34" ht="67.2" customHeight="1" x14ac:dyDescent="0.3">
      <c r="D9" s="37" t="str">
        <f>IF(AND($C$2&lt;&gt;"",$C$3&lt;&gt;""),TEXT(D8,"jjjj")&amp;" " &amp;TEXT(D8,"jj"),"")</f>
        <v>samedi 01</v>
      </c>
      <c r="E9" s="37" t="str">
        <f t="shared" ref="E9:AH9" si="0">IF(AND($C$2&lt;&gt;"",$C$3&lt;&gt;""),IF(MONTH(E8)=MONTH($D$8),TEXT(E8,"jjjj")&amp;" " &amp;TEXT(E8,"jj"),""),"")</f>
        <v>dimanche 02</v>
      </c>
      <c r="F9" s="37" t="str">
        <f t="shared" si="0"/>
        <v>lundi 03</v>
      </c>
      <c r="G9" s="37" t="str">
        <f t="shared" si="0"/>
        <v>mardi 04</v>
      </c>
      <c r="H9" s="37" t="str">
        <f t="shared" si="0"/>
        <v>mercredi 05</v>
      </c>
      <c r="I9" s="37" t="str">
        <f t="shared" si="0"/>
        <v>jeudi 06</v>
      </c>
      <c r="J9" s="37" t="str">
        <f t="shared" si="0"/>
        <v>vendredi 07</v>
      </c>
      <c r="K9" s="37" t="str">
        <f t="shared" si="0"/>
        <v>samedi 08</v>
      </c>
      <c r="L9" s="37" t="str">
        <f t="shared" si="0"/>
        <v>dimanche 09</v>
      </c>
      <c r="M9" s="37" t="str">
        <f t="shared" si="0"/>
        <v>lundi 10</v>
      </c>
      <c r="N9" s="37" t="str">
        <f t="shared" si="0"/>
        <v>mardi 11</v>
      </c>
      <c r="O9" s="37" t="str">
        <f t="shared" si="0"/>
        <v>mercredi 12</v>
      </c>
      <c r="P9" s="37" t="str">
        <f t="shared" si="0"/>
        <v>jeudi 13</v>
      </c>
      <c r="Q9" s="37" t="str">
        <f t="shared" si="0"/>
        <v>vendredi 14</v>
      </c>
      <c r="R9" s="37" t="str">
        <f t="shared" si="0"/>
        <v>samedi 15</v>
      </c>
      <c r="S9" s="37" t="str">
        <f t="shared" si="0"/>
        <v>dimanche 16</v>
      </c>
      <c r="T9" s="37" t="str">
        <f t="shared" si="0"/>
        <v>lundi 17</v>
      </c>
      <c r="U9" s="37" t="str">
        <f t="shared" si="0"/>
        <v>mardi 18</v>
      </c>
      <c r="V9" s="37" t="str">
        <f t="shared" si="0"/>
        <v>mercredi 19</v>
      </c>
      <c r="W9" s="37" t="str">
        <f t="shared" si="0"/>
        <v>jeudi 20</v>
      </c>
      <c r="X9" s="37" t="str">
        <f t="shared" si="0"/>
        <v>vendredi 21</v>
      </c>
      <c r="Y9" s="37" t="str">
        <f t="shared" si="0"/>
        <v>samedi 22</v>
      </c>
      <c r="Z9" s="37" t="str">
        <f t="shared" si="0"/>
        <v>dimanche 23</v>
      </c>
      <c r="AA9" s="37" t="str">
        <f t="shared" si="0"/>
        <v>lundi 24</v>
      </c>
      <c r="AB9" s="37" t="str">
        <f t="shared" si="0"/>
        <v>mardi 25</v>
      </c>
      <c r="AC9" s="37" t="str">
        <f t="shared" si="0"/>
        <v>mercredi 26</v>
      </c>
      <c r="AD9" s="37" t="str">
        <f t="shared" si="0"/>
        <v>jeudi 27</v>
      </c>
      <c r="AE9" s="37" t="str">
        <f t="shared" si="0"/>
        <v>vendredi 28</v>
      </c>
      <c r="AF9" s="37" t="str">
        <f t="shared" si="0"/>
        <v>samedi 29</v>
      </c>
      <c r="AG9" s="37" t="str">
        <f t="shared" si="0"/>
        <v>dimanche 30</v>
      </c>
      <c r="AH9" s="37" t="str">
        <f t="shared" si="0"/>
        <v>lundi 31</v>
      </c>
    </row>
    <row r="10" spans="1:34" x14ac:dyDescent="0.3">
      <c r="C10" t="s">
        <v>54</v>
      </c>
    </row>
    <row r="11" spans="1:34" x14ac:dyDescent="0.3">
      <c r="C11" t="s">
        <v>57</v>
      </c>
    </row>
    <row r="12" spans="1:34" x14ac:dyDescent="0.3">
      <c r="C12" t="s">
        <v>55</v>
      </c>
    </row>
    <row r="13" spans="1:34" x14ac:dyDescent="0.3">
      <c r="C13" t="s">
        <v>56</v>
      </c>
    </row>
  </sheetData>
  <mergeCells count="1">
    <mergeCell ref="F2:AE5"/>
  </mergeCells>
  <phoneticPr fontId="2" type="noConversion"/>
  <conditionalFormatting sqref="F2:AE5">
    <cfRule type="expression" dxfId="12" priority="4">
      <formula>$F$2&lt;&gt;""</formula>
    </cfRule>
  </conditionalFormatting>
  <conditionalFormatting sqref="D9:AH9">
    <cfRule type="expression" dxfId="11" priority="3">
      <formula>D$9&lt;&gt;""</formula>
    </cfRule>
  </conditionalFormatting>
  <conditionalFormatting sqref="D10:AH13">
    <cfRule type="expression" dxfId="10" priority="1">
      <formula>AND(D$8&lt;&gt;"",OR(WEEKDAY(D$8,2)=6,WEEKDAY(D$8,2)=7))</formula>
    </cfRule>
    <cfRule type="expression" dxfId="9" priority="2">
      <formula>AND(D$9&lt;&gt;"",$C10&lt;&gt;"")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F91D3D8B-E01F-4E54-9687-1B1E82E1E6C9}">
          <x14:formula1>
            <xm:f>Sources!$B$4:$B$29</xm:f>
          </x14:formula1>
          <xm:sqref>C2</xm:sqref>
        </x14:dataValidation>
        <x14:dataValidation type="list" allowBlank="1" showInputMessage="1" showErrorMessage="1" xr:uid="{5F88037D-D9D0-4892-ADFE-ADEF60CC2400}">
          <x14:formula1>
            <xm:f>Sources!$J$4:$J$22</xm:f>
          </x14:formula1>
          <xm:sqref>C4</xm:sqref>
        </x14:dataValidation>
        <x14:dataValidation type="list" allowBlank="1" showInputMessage="1" showErrorMessage="1" xr:uid="{1506FBE0-75F1-4544-8AEF-73BEBB74C8A6}">
          <x14:formula1>
            <xm:f>Sources!$D$2:$D$13</xm:f>
          </x14:formula1>
          <xm:sqref>C3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57AD2-97F3-495F-92A9-692B60E4ECAF}">
  <sheetPr codeName="Feuil12">
    <tabColor rgb="FFFFC000"/>
    <pageSetUpPr fitToPage="1"/>
  </sheetPr>
  <dimension ref="A2:CZ19"/>
  <sheetViews>
    <sheetView workbookViewId="0"/>
  </sheetViews>
  <sheetFormatPr baseColWidth="10" defaultRowHeight="14.4" x14ac:dyDescent="0.3"/>
  <cols>
    <col min="2" max="2" width="11.88671875" bestFit="1" customWidth="1"/>
    <col min="4" max="22" width="4.33203125" customWidth="1"/>
  </cols>
  <sheetData>
    <row r="2" spans="1:104" x14ac:dyDescent="0.3">
      <c r="B2" s="45" t="s">
        <v>1</v>
      </c>
      <c r="C2" s="46">
        <v>2021</v>
      </c>
      <c r="F2" s="41" t="str">
        <f>IF(AND(C2&lt;&gt;"",C3&lt;&gt;""),"Planning des horaires de "&amp;C3&amp;" des semaines " &amp; _xlfn.ISOWEEKNUM(C4) &amp; " ("&amp;YEAR(C4)&amp;") à " &amp; _xlfn.ISOWEEKNUM(C5) &amp; " ("&amp;YEAR(C5)&amp;")","")</f>
        <v>Planning des horaires de int_1 des semaines 53 (2021) à 18 (2021)</v>
      </c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</row>
    <row r="3" spans="1:104" x14ac:dyDescent="0.3">
      <c r="B3" t="s">
        <v>32</v>
      </c>
      <c r="C3" s="38" t="s">
        <v>53</v>
      </c>
      <c r="D3" s="35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104" x14ac:dyDescent="0.3">
      <c r="B4" s="42" t="s">
        <v>58</v>
      </c>
      <c r="C4" s="35">
        <v>44197</v>
      </c>
      <c r="E4" s="35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</row>
    <row r="5" spans="1:104" x14ac:dyDescent="0.3">
      <c r="B5" s="42" t="s">
        <v>59</v>
      </c>
      <c r="C5" s="35">
        <v>44321</v>
      </c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</row>
    <row r="7" spans="1:104" x14ac:dyDescent="0.3">
      <c r="A7" t="s">
        <v>60</v>
      </c>
      <c r="D7" s="35">
        <f>IF(C4&lt;&gt;"",C4,"")</f>
        <v>44197</v>
      </c>
      <c r="E7" s="35">
        <f>IFERROR(IF(AND(D7&lt;&gt;"",$C$4&lt;&gt;"",D7&lt;$C$5),D7+7,""),"")</f>
        <v>44204</v>
      </c>
      <c r="F7" s="35">
        <f t="shared" ref="F7:BQ7" si="0">IFERROR(IF(AND(E7&lt;&gt;"",$C$4&lt;&gt;"",E7&lt;$C$5),E7+7,""),"")</f>
        <v>44211</v>
      </c>
      <c r="G7" s="35">
        <f t="shared" si="0"/>
        <v>44218</v>
      </c>
      <c r="H7" s="35">
        <f t="shared" si="0"/>
        <v>44225</v>
      </c>
      <c r="I7" s="35">
        <f t="shared" si="0"/>
        <v>44232</v>
      </c>
      <c r="J7" s="35">
        <f t="shared" si="0"/>
        <v>44239</v>
      </c>
      <c r="K7" s="35">
        <f t="shared" si="0"/>
        <v>44246</v>
      </c>
      <c r="L7" s="35">
        <f t="shared" si="0"/>
        <v>44253</v>
      </c>
      <c r="M7" s="35">
        <f t="shared" si="0"/>
        <v>44260</v>
      </c>
      <c r="N7" s="35">
        <f t="shared" si="0"/>
        <v>44267</v>
      </c>
      <c r="O7" s="35">
        <f t="shared" si="0"/>
        <v>44274</v>
      </c>
      <c r="P7" s="35">
        <f t="shared" si="0"/>
        <v>44281</v>
      </c>
      <c r="Q7" s="35">
        <f t="shared" si="0"/>
        <v>44288</v>
      </c>
      <c r="R7" s="35">
        <f t="shared" si="0"/>
        <v>44295</v>
      </c>
      <c r="S7" s="35">
        <f t="shared" si="0"/>
        <v>44302</v>
      </c>
      <c r="T7" s="35">
        <f t="shared" si="0"/>
        <v>44309</v>
      </c>
      <c r="U7" s="35">
        <f t="shared" si="0"/>
        <v>44316</v>
      </c>
      <c r="V7" s="35">
        <f t="shared" si="0"/>
        <v>44323</v>
      </c>
      <c r="W7" s="35" t="str">
        <f t="shared" si="0"/>
        <v/>
      </c>
      <c r="X7" s="35" t="str">
        <f t="shared" si="0"/>
        <v/>
      </c>
      <c r="Y7" s="35" t="str">
        <f t="shared" si="0"/>
        <v/>
      </c>
      <c r="Z7" s="35" t="str">
        <f t="shared" si="0"/>
        <v/>
      </c>
      <c r="AA7" s="35" t="str">
        <f t="shared" si="0"/>
        <v/>
      </c>
      <c r="AB7" s="35" t="str">
        <f t="shared" si="0"/>
        <v/>
      </c>
      <c r="AC7" s="35" t="str">
        <f t="shared" si="0"/>
        <v/>
      </c>
      <c r="AD7" s="35" t="str">
        <f t="shared" si="0"/>
        <v/>
      </c>
      <c r="AE7" s="35" t="str">
        <f t="shared" si="0"/>
        <v/>
      </c>
      <c r="AF7" s="35" t="str">
        <f t="shared" si="0"/>
        <v/>
      </c>
      <c r="AG7" s="35" t="str">
        <f t="shared" si="0"/>
        <v/>
      </c>
      <c r="AH7" s="35" t="str">
        <f t="shared" si="0"/>
        <v/>
      </c>
      <c r="AI7" s="35" t="str">
        <f t="shared" si="0"/>
        <v/>
      </c>
      <c r="AJ7" s="35" t="str">
        <f t="shared" si="0"/>
        <v/>
      </c>
      <c r="AK7" s="35" t="str">
        <f t="shared" si="0"/>
        <v/>
      </c>
      <c r="AL7" s="35" t="str">
        <f t="shared" si="0"/>
        <v/>
      </c>
      <c r="AM7" s="35" t="str">
        <f t="shared" si="0"/>
        <v/>
      </c>
      <c r="AN7" s="35" t="str">
        <f t="shared" si="0"/>
        <v/>
      </c>
      <c r="AO7" s="35" t="str">
        <f t="shared" si="0"/>
        <v/>
      </c>
      <c r="AP7" s="35" t="str">
        <f t="shared" si="0"/>
        <v/>
      </c>
      <c r="AQ7" s="35" t="str">
        <f t="shared" si="0"/>
        <v/>
      </c>
      <c r="AR7" s="35" t="str">
        <f t="shared" si="0"/>
        <v/>
      </c>
      <c r="AS7" s="35" t="str">
        <f t="shared" si="0"/>
        <v/>
      </c>
      <c r="AT7" s="35" t="str">
        <f t="shared" si="0"/>
        <v/>
      </c>
      <c r="AU7" s="35" t="str">
        <f t="shared" si="0"/>
        <v/>
      </c>
      <c r="AV7" s="35" t="str">
        <f t="shared" si="0"/>
        <v/>
      </c>
      <c r="AW7" s="35" t="str">
        <f t="shared" si="0"/>
        <v/>
      </c>
      <c r="AX7" s="35" t="str">
        <f t="shared" si="0"/>
        <v/>
      </c>
      <c r="AY7" s="35" t="str">
        <f t="shared" si="0"/>
        <v/>
      </c>
      <c r="AZ7" s="35" t="str">
        <f t="shared" si="0"/>
        <v/>
      </c>
      <c r="BA7" s="35" t="str">
        <f t="shared" si="0"/>
        <v/>
      </c>
      <c r="BB7" s="35" t="str">
        <f t="shared" si="0"/>
        <v/>
      </c>
      <c r="BC7" s="35" t="str">
        <f t="shared" si="0"/>
        <v/>
      </c>
      <c r="BD7" s="35" t="str">
        <f t="shared" si="0"/>
        <v/>
      </c>
      <c r="BE7" s="35" t="str">
        <f t="shared" si="0"/>
        <v/>
      </c>
      <c r="BF7" s="35" t="str">
        <f t="shared" si="0"/>
        <v/>
      </c>
      <c r="BG7" s="35" t="str">
        <f t="shared" si="0"/>
        <v/>
      </c>
      <c r="BH7" s="35" t="str">
        <f t="shared" si="0"/>
        <v/>
      </c>
      <c r="BI7" s="35" t="str">
        <f t="shared" si="0"/>
        <v/>
      </c>
      <c r="BJ7" s="35" t="str">
        <f t="shared" si="0"/>
        <v/>
      </c>
      <c r="BK7" s="35" t="str">
        <f t="shared" si="0"/>
        <v/>
      </c>
      <c r="BL7" s="35" t="str">
        <f t="shared" si="0"/>
        <v/>
      </c>
      <c r="BM7" s="35" t="str">
        <f t="shared" si="0"/>
        <v/>
      </c>
      <c r="BN7" s="35" t="str">
        <f t="shared" si="0"/>
        <v/>
      </c>
      <c r="BO7" s="35" t="str">
        <f t="shared" si="0"/>
        <v/>
      </c>
      <c r="BP7" s="35" t="str">
        <f t="shared" si="0"/>
        <v/>
      </c>
      <c r="BQ7" s="35" t="str">
        <f t="shared" si="0"/>
        <v/>
      </c>
      <c r="BR7" s="35" t="str">
        <f t="shared" ref="BR7:CZ7" si="1">IFERROR(IF(AND(BQ7&lt;&gt;"",$C$4&lt;&gt;"",BQ7&lt;$C$5),BQ7+7,""),"")</f>
        <v/>
      </c>
      <c r="BS7" s="35" t="str">
        <f t="shared" si="1"/>
        <v/>
      </c>
      <c r="BT7" s="35" t="str">
        <f t="shared" si="1"/>
        <v/>
      </c>
      <c r="BU7" s="35" t="str">
        <f t="shared" si="1"/>
        <v/>
      </c>
      <c r="BV7" s="35" t="str">
        <f t="shared" si="1"/>
        <v/>
      </c>
      <c r="BW7" s="35" t="str">
        <f t="shared" si="1"/>
        <v/>
      </c>
      <c r="BX7" s="35" t="str">
        <f t="shared" si="1"/>
        <v/>
      </c>
      <c r="BY7" s="35" t="str">
        <f t="shared" si="1"/>
        <v/>
      </c>
      <c r="BZ7" s="35" t="str">
        <f t="shared" si="1"/>
        <v/>
      </c>
      <c r="CA7" s="35" t="str">
        <f t="shared" si="1"/>
        <v/>
      </c>
      <c r="CB7" s="35" t="str">
        <f t="shared" si="1"/>
        <v/>
      </c>
      <c r="CC7" s="35" t="str">
        <f t="shared" si="1"/>
        <v/>
      </c>
      <c r="CD7" s="35" t="str">
        <f t="shared" si="1"/>
        <v/>
      </c>
      <c r="CE7" s="35" t="str">
        <f t="shared" si="1"/>
        <v/>
      </c>
      <c r="CF7" s="35" t="str">
        <f t="shared" si="1"/>
        <v/>
      </c>
      <c r="CG7" s="35" t="str">
        <f t="shared" si="1"/>
        <v/>
      </c>
      <c r="CH7" s="35" t="str">
        <f t="shared" si="1"/>
        <v/>
      </c>
      <c r="CI7" s="35" t="str">
        <f t="shared" si="1"/>
        <v/>
      </c>
      <c r="CJ7" s="35" t="str">
        <f t="shared" si="1"/>
        <v/>
      </c>
      <c r="CK7" s="35" t="str">
        <f t="shared" si="1"/>
        <v/>
      </c>
      <c r="CL7" s="35" t="str">
        <f t="shared" si="1"/>
        <v/>
      </c>
      <c r="CM7" s="35" t="str">
        <f t="shared" si="1"/>
        <v/>
      </c>
      <c r="CN7" s="35" t="str">
        <f t="shared" si="1"/>
        <v/>
      </c>
      <c r="CO7" s="35" t="str">
        <f t="shared" si="1"/>
        <v/>
      </c>
      <c r="CP7" s="35" t="str">
        <f t="shared" si="1"/>
        <v/>
      </c>
      <c r="CQ7" s="35" t="str">
        <f t="shared" si="1"/>
        <v/>
      </c>
      <c r="CR7" s="35" t="str">
        <f t="shared" si="1"/>
        <v/>
      </c>
      <c r="CS7" s="35" t="str">
        <f t="shared" si="1"/>
        <v/>
      </c>
      <c r="CT7" s="35" t="str">
        <f t="shared" si="1"/>
        <v/>
      </c>
      <c r="CU7" s="35" t="str">
        <f t="shared" si="1"/>
        <v/>
      </c>
      <c r="CV7" s="35" t="str">
        <f t="shared" si="1"/>
        <v/>
      </c>
      <c r="CW7" s="35" t="str">
        <f t="shared" si="1"/>
        <v/>
      </c>
      <c r="CX7" s="35" t="str">
        <f t="shared" si="1"/>
        <v/>
      </c>
      <c r="CY7" s="35" t="str">
        <f t="shared" si="1"/>
        <v/>
      </c>
      <c r="CZ7" s="35" t="str">
        <f t="shared" si="1"/>
        <v/>
      </c>
    </row>
    <row r="8" spans="1:104" x14ac:dyDescent="0.3">
      <c r="A8" t="s">
        <v>60</v>
      </c>
      <c r="D8">
        <f>IF(D7&lt;&gt;"",_xlfn.ISOWEEKNUM(D7),"")</f>
        <v>53</v>
      </c>
      <c r="E8">
        <f t="shared" ref="E8" si="2">IF(E7&lt;&gt;"",_xlfn.ISOWEEKNUM(E7),"")</f>
        <v>1</v>
      </c>
      <c r="F8">
        <f t="shared" ref="F8" si="3">IF(F7&lt;&gt;"",_xlfn.ISOWEEKNUM(F7),"")</f>
        <v>2</v>
      </c>
      <c r="G8">
        <f t="shared" ref="G8" si="4">IF(G7&lt;&gt;"",_xlfn.ISOWEEKNUM(G7),"")</f>
        <v>3</v>
      </c>
      <c r="H8">
        <f t="shared" ref="H8" si="5">IF(H7&lt;&gt;"",_xlfn.ISOWEEKNUM(H7),"")</f>
        <v>4</v>
      </c>
      <c r="I8">
        <f t="shared" ref="I8" si="6">IF(I7&lt;&gt;"",_xlfn.ISOWEEKNUM(I7),"")</f>
        <v>5</v>
      </c>
      <c r="J8">
        <f t="shared" ref="J8" si="7">IF(J7&lt;&gt;"",_xlfn.ISOWEEKNUM(J7),"")</f>
        <v>6</v>
      </c>
      <c r="K8">
        <f t="shared" ref="K8" si="8">IF(K7&lt;&gt;"",_xlfn.ISOWEEKNUM(K7),"")</f>
        <v>7</v>
      </c>
      <c r="L8">
        <f t="shared" ref="L8" si="9">IF(L7&lt;&gt;"",_xlfn.ISOWEEKNUM(L7),"")</f>
        <v>8</v>
      </c>
      <c r="M8">
        <f t="shared" ref="M8" si="10">IF(M7&lt;&gt;"",_xlfn.ISOWEEKNUM(M7),"")</f>
        <v>9</v>
      </c>
      <c r="N8">
        <f t="shared" ref="N8" si="11">IF(N7&lt;&gt;"",_xlfn.ISOWEEKNUM(N7),"")</f>
        <v>10</v>
      </c>
      <c r="O8">
        <f t="shared" ref="O8" si="12">IF(O7&lt;&gt;"",_xlfn.ISOWEEKNUM(O7),"")</f>
        <v>11</v>
      </c>
      <c r="P8">
        <f t="shared" ref="P8" si="13">IF(P7&lt;&gt;"",_xlfn.ISOWEEKNUM(P7),"")</f>
        <v>12</v>
      </c>
      <c r="Q8">
        <f t="shared" ref="Q8" si="14">IF(Q7&lt;&gt;"",_xlfn.ISOWEEKNUM(Q7),"")</f>
        <v>13</v>
      </c>
      <c r="R8">
        <f t="shared" ref="R8" si="15">IF(R7&lt;&gt;"",_xlfn.ISOWEEKNUM(R7),"")</f>
        <v>14</v>
      </c>
      <c r="S8">
        <f t="shared" ref="S8" si="16">IF(S7&lt;&gt;"",_xlfn.ISOWEEKNUM(S7),"")</f>
        <v>15</v>
      </c>
      <c r="T8">
        <f t="shared" ref="T8" si="17">IF(T7&lt;&gt;"",_xlfn.ISOWEEKNUM(T7),"")</f>
        <v>16</v>
      </c>
      <c r="U8">
        <f t="shared" ref="U8" si="18">IF(U7&lt;&gt;"",_xlfn.ISOWEEKNUM(U7),"")</f>
        <v>17</v>
      </c>
      <c r="V8">
        <f t="shared" ref="V8" si="19">IF(V7&lt;&gt;"",_xlfn.ISOWEEKNUM(V7),"")</f>
        <v>18</v>
      </c>
      <c r="W8" t="str">
        <f t="shared" ref="W8" si="20">IF(W7&lt;&gt;"",_xlfn.ISOWEEKNUM(W7),"")</f>
        <v/>
      </c>
      <c r="X8" t="str">
        <f t="shared" ref="X8" si="21">IF(X7&lt;&gt;"",_xlfn.ISOWEEKNUM(X7),"")</f>
        <v/>
      </c>
      <c r="Y8" t="str">
        <f t="shared" ref="Y8" si="22">IF(Y7&lt;&gt;"",_xlfn.ISOWEEKNUM(Y7),"")</f>
        <v/>
      </c>
      <c r="Z8" t="str">
        <f t="shared" ref="Z8" si="23">IF(Z7&lt;&gt;"",_xlfn.ISOWEEKNUM(Z7),"")</f>
        <v/>
      </c>
      <c r="AA8" t="str">
        <f t="shared" ref="AA8" si="24">IF(AA7&lt;&gt;"",_xlfn.ISOWEEKNUM(AA7),"")</f>
        <v/>
      </c>
      <c r="AB8" t="str">
        <f t="shared" ref="AB8" si="25">IF(AB7&lt;&gt;"",_xlfn.ISOWEEKNUM(AB7),"")</f>
        <v/>
      </c>
      <c r="AC8" t="str">
        <f t="shared" ref="AC8" si="26">IF(AC7&lt;&gt;"",_xlfn.ISOWEEKNUM(AC7),"")</f>
        <v/>
      </c>
      <c r="AD8" t="str">
        <f t="shared" ref="AD8" si="27">IF(AD7&lt;&gt;"",_xlfn.ISOWEEKNUM(AD7),"")</f>
        <v/>
      </c>
      <c r="AE8" t="str">
        <f t="shared" ref="AE8" si="28">IF(AE7&lt;&gt;"",_xlfn.ISOWEEKNUM(AE7),"")</f>
        <v/>
      </c>
      <c r="AF8" t="str">
        <f t="shared" ref="AF8" si="29">IF(AF7&lt;&gt;"",_xlfn.ISOWEEKNUM(AF7),"")</f>
        <v/>
      </c>
      <c r="AG8" t="str">
        <f t="shared" ref="AG8" si="30">IF(AG7&lt;&gt;"",_xlfn.ISOWEEKNUM(AG7),"")</f>
        <v/>
      </c>
      <c r="AH8" t="str">
        <f t="shared" ref="AH8" si="31">IF(AH7&lt;&gt;"",_xlfn.ISOWEEKNUM(AH7),"")</f>
        <v/>
      </c>
      <c r="AI8" t="str">
        <f t="shared" ref="AI8" si="32">IF(AI7&lt;&gt;"",_xlfn.ISOWEEKNUM(AI7),"")</f>
        <v/>
      </c>
      <c r="AJ8" t="str">
        <f t="shared" ref="AJ8" si="33">IF(AJ7&lt;&gt;"",_xlfn.ISOWEEKNUM(AJ7),"")</f>
        <v/>
      </c>
      <c r="AK8" t="str">
        <f t="shared" ref="AK8" si="34">IF(AK7&lt;&gt;"",_xlfn.ISOWEEKNUM(AK7),"")</f>
        <v/>
      </c>
      <c r="AL8" t="str">
        <f t="shared" ref="AL8" si="35">IF(AL7&lt;&gt;"",_xlfn.ISOWEEKNUM(AL7),"")</f>
        <v/>
      </c>
      <c r="AM8" t="str">
        <f t="shared" ref="AM8" si="36">IF(AM7&lt;&gt;"",_xlfn.ISOWEEKNUM(AM7),"")</f>
        <v/>
      </c>
      <c r="AN8" t="str">
        <f t="shared" ref="AN8" si="37">IF(AN7&lt;&gt;"",_xlfn.ISOWEEKNUM(AN7),"")</f>
        <v/>
      </c>
      <c r="AO8" t="str">
        <f t="shared" ref="AO8" si="38">IF(AO7&lt;&gt;"",_xlfn.ISOWEEKNUM(AO7),"")</f>
        <v/>
      </c>
      <c r="AP8" t="str">
        <f t="shared" ref="AP8" si="39">IF(AP7&lt;&gt;"",_xlfn.ISOWEEKNUM(AP7),"")</f>
        <v/>
      </c>
      <c r="AQ8" t="str">
        <f t="shared" ref="AQ8" si="40">IF(AQ7&lt;&gt;"",_xlfn.ISOWEEKNUM(AQ7),"")</f>
        <v/>
      </c>
      <c r="AR8" t="str">
        <f t="shared" ref="AR8" si="41">IF(AR7&lt;&gt;"",_xlfn.ISOWEEKNUM(AR7),"")</f>
        <v/>
      </c>
      <c r="AS8" t="str">
        <f t="shared" ref="AS8" si="42">IF(AS7&lt;&gt;"",_xlfn.ISOWEEKNUM(AS7),"")</f>
        <v/>
      </c>
      <c r="AT8" t="str">
        <f t="shared" ref="AT8" si="43">IF(AT7&lt;&gt;"",_xlfn.ISOWEEKNUM(AT7),"")</f>
        <v/>
      </c>
      <c r="AU8" t="str">
        <f t="shared" ref="AU8" si="44">IF(AU7&lt;&gt;"",_xlfn.ISOWEEKNUM(AU7),"")</f>
        <v/>
      </c>
      <c r="AV8" t="str">
        <f t="shared" ref="AV8" si="45">IF(AV7&lt;&gt;"",_xlfn.ISOWEEKNUM(AV7),"")</f>
        <v/>
      </c>
      <c r="AW8" t="str">
        <f t="shared" ref="AW8" si="46">IF(AW7&lt;&gt;"",_xlfn.ISOWEEKNUM(AW7),"")</f>
        <v/>
      </c>
      <c r="AX8" t="str">
        <f t="shared" ref="AX8" si="47">IF(AX7&lt;&gt;"",_xlfn.ISOWEEKNUM(AX7),"")</f>
        <v/>
      </c>
      <c r="AY8" t="str">
        <f t="shared" ref="AY8" si="48">IF(AY7&lt;&gt;"",_xlfn.ISOWEEKNUM(AY7),"")</f>
        <v/>
      </c>
      <c r="AZ8" t="str">
        <f t="shared" ref="AZ8" si="49">IF(AZ7&lt;&gt;"",_xlfn.ISOWEEKNUM(AZ7),"")</f>
        <v/>
      </c>
      <c r="BA8" t="str">
        <f t="shared" ref="BA8" si="50">IF(BA7&lt;&gt;"",_xlfn.ISOWEEKNUM(BA7),"")</f>
        <v/>
      </c>
      <c r="BB8" t="str">
        <f t="shared" ref="BB8" si="51">IF(BB7&lt;&gt;"",_xlfn.ISOWEEKNUM(BB7),"")</f>
        <v/>
      </c>
      <c r="BC8" t="str">
        <f t="shared" ref="BC8" si="52">IF(BC7&lt;&gt;"",_xlfn.ISOWEEKNUM(BC7),"")</f>
        <v/>
      </c>
      <c r="BD8" t="str">
        <f t="shared" ref="BD8" si="53">IF(BD7&lt;&gt;"",_xlfn.ISOWEEKNUM(BD7),"")</f>
        <v/>
      </c>
      <c r="BE8" t="str">
        <f t="shared" ref="BE8" si="54">IF(BE7&lt;&gt;"",_xlfn.ISOWEEKNUM(BE7),"")</f>
        <v/>
      </c>
      <c r="BF8" t="str">
        <f t="shared" ref="BF8" si="55">IF(BF7&lt;&gt;"",_xlfn.ISOWEEKNUM(BF7),"")</f>
        <v/>
      </c>
      <c r="BG8" t="str">
        <f t="shared" ref="BG8" si="56">IF(BG7&lt;&gt;"",_xlfn.ISOWEEKNUM(BG7),"")</f>
        <v/>
      </c>
      <c r="BH8" t="str">
        <f t="shared" ref="BH8" si="57">IF(BH7&lt;&gt;"",_xlfn.ISOWEEKNUM(BH7),"")</f>
        <v/>
      </c>
      <c r="BI8" t="str">
        <f t="shared" ref="BI8" si="58">IF(BI7&lt;&gt;"",_xlfn.ISOWEEKNUM(BI7),"")</f>
        <v/>
      </c>
      <c r="BJ8" t="str">
        <f t="shared" ref="BJ8" si="59">IF(BJ7&lt;&gt;"",_xlfn.ISOWEEKNUM(BJ7),"")</f>
        <v/>
      </c>
      <c r="BK8" t="str">
        <f t="shared" ref="BK8" si="60">IF(BK7&lt;&gt;"",_xlfn.ISOWEEKNUM(BK7),"")</f>
        <v/>
      </c>
      <c r="BL8" t="str">
        <f t="shared" ref="BL8" si="61">IF(BL7&lt;&gt;"",_xlfn.ISOWEEKNUM(BL7),"")</f>
        <v/>
      </c>
      <c r="BM8" t="str">
        <f t="shared" ref="BM8" si="62">IF(BM7&lt;&gt;"",_xlfn.ISOWEEKNUM(BM7),"")</f>
        <v/>
      </c>
      <c r="BN8" t="str">
        <f t="shared" ref="BN8" si="63">IF(BN7&lt;&gt;"",_xlfn.ISOWEEKNUM(BN7),"")</f>
        <v/>
      </c>
      <c r="BO8" t="str">
        <f t="shared" ref="BO8" si="64">IF(BO7&lt;&gt;"",_xlfn.ISOWEEKNUM(BO7),"")</f>
        <v/>
      </c>
      <c r="BP8" t="str">
        <f t="shared" ref="BP8" si="65">IF(BP7&lt;&gt;"",_xlfn.ISOWEEKNUM(BP7),"")</f>
        <v/>
      </c>
      <c r="BQ8" t="str">
        <f t="shared" ref="BQ8" si="66">IF(BQ7&lt;&gt;"",_xlfn.ISOWEEKNUM(BQ7),"")</f>
        <v/>
      </c>
      <c r="BR8" t="str">
        <f t="shared" ref="BR8" si="67">IF(BR7&lt;&gt;"",_xlfn.ISOWEEKNUM(BR7),"")</f>
        <v/>
      </c>
      <c r="BS8" t="str">
        <f t="shared" ref="BS8" si="68">IF(BS7&lt;&gt;"",_xlfn.ISOWEEKNUM(BS7),"")</f>
        <v/>
      </c>
      <c r="BT8" t="str">
        <f t="shared" ref="BT8" si="69">IF(BT7&lt;&gt;"",_xlfn.ISOWEEKNUM(BT7),"")</f>
        <v/>
      </c>
      <c r="BU8" t="str">
        <f t="shared" ref="BU8" si="70">IF(BU7&lt;&gt;"",_xlfn.ISOWEEKNUM(BU7),"")</f>
        <v/>
      </c>
      <c r="BV8" t="str">
        <f t="shared" ref="BV8" si="71">IF(BV7&lt;&gt;"",_xlfn.ISOWEEKNUM(BV7),"")</f>
        <v/>
      </c>
      <c r="BW8" t="str">
        <f t="shared" ref="BW8" si="72">IF(BW7&lt;&gt;"",_xlfn.ISOWEEKNUM(BW7),"")</f>
        <v/>
      </c>
      <c r="BX8" t="str">
        <f t="shared" ref="BX8" si="73">IF(BX7&lt;&gt;"",_xlfn.ISOWEEKNUM(BX7),"")</f>
        <v/>
      </c>
      <c r="BY8" t="str">
        <f t="shared" ref="BY8" si="74">IF(BY7&lt;&gt;"",_xlfn.ISOWEEKNUM(BY7),"")</f>
        <v/>
      </c>
      <c r="BZ8" t="str">
        <f t="shared" ref="BZ8" si="75">IF(BZ7&lt;&gt;"",_xlfn.ISOWEEKNUM(BZ7),"")</f>
        <v/>
      </c>
      <c r="CA8" t="str">
        <f t="shared" ref="CA8" si="76">IF(CA7&lt;&gt;"",_xlfn.ISOWEEKNUM(CA7),"")</f>
        <v/>
      </c>
      <c r="CB8" t="str">
        <f t="shared" ref="CB8" si="77">IF(CB7&lt;&gt;"",_xlfn.ISOWEEKNUM(CB7),"")</f>
        <v/>
      </c>
      <c r="CC8" t="str">
        <f t="shared" ref="CC8" si="78">IF(CC7&lt;&gt;"",_xlfn.ISOWEEKNUM(CC7),"")</f>
        <v/>
      </c>
      <c r="CD8" t="str">
        <f t="shared" ref="CD8" si="79">IF(CD7&lt;&gt;"",_xlfn.ISOWEEKNUM(CD7),"")</f>
        <v/>
      </c>
      <c r="CE8" t="str">
        <f t="shared" ref="CE8" si="80">IF(CE7&lt;&gt;"",_xlfn.ISOWEEKNUM(CE7),"")</f>
        <v/>
      </c>
      <c r="CF8" t="str">
        <f t="shared" ref="CF8" si="81">IF(CF7&lt;&gt;"",_xlfn.ISOWEEKNUM(CF7),"")</f>
        <v/>
      </c>
      <c r="CG8" t="str">
        <f t="shared" ref="CG8" si="82">IF(CG7&lt;&gt;"",_xlfn.ISOWEEKNUM(CG7),"")</f>
        <v/>
      </c>
      <c r="CH8" t="str">
        <f t="shared" ref="CH8" si="83">IF(CH7&lt;&gt;"",_xlfn.ISOWEEKNUM(CH7),"")</f>
        <v/>
      </c>
      <c r="CI8" t="str">
        <f t="shared" ref="CI8" si="84">IF(CI7&lt;&gt;"",_xlfn.ISOWEEKNUM(CI7),"")</f>
        <v/>
      </c>
      <c r="CJ8" t="str">
        <f t="shared" ref="CJ8" si="85">IF(CJ7&lt;&gt;"",_xlfn.ISOWEEKNUM(CJ7),"")</f>
        <v/>
      </c>
      <c r="CK8" t="str">
        <f t="shared" ref="CK8" si="86">IF(CK7&lt;&gt;"",_xlfn.ISOWEEKNUM(CK7),"")</f>
        <v/>
      </c>
      <c r="CL8" t="str">
        <f t="shared" ref="CL8" si="87">IF(CL7&lt;&gt;"",_xlfn.ISOWEEKNUM(CL7),"")</f>
        <v/>
      </c>
      <c r="CM8" t="str">
        <f t="shared" ref="CM8" si="88">IF(CM7&lt;&gt;"",_xlfn.ISOWEEKNUM(CM7),"")</f>
        <v/>
      </c>
      <c r="CN8" t="str">
        <f t="shared" ref="CN8" si="89">IF(CN7&lt;&gt;"",_xlfn.ISOWEEKNUM(CN7),"")</f>
        <v/>
      </c>
      <c r="CO8" t="str">
        <f t="shared" ref="CO8" si="90">IF(CO7&lt;&gt;"",_xlfn.ISOWEEKNUM(CO7),"")</f>
        <v/>
      </c>
      <c r="CP8" t="str">
        <f t="shared" ref="CP8" si="91">IF(CP7&lt;&gt;"",_xlfn.ISOWEEKNUM(CP7),"")</f>
        <v/>
      </c>
      <c r="CQ8" t="str">
        <f t="shared" ref="CQ8" si="92">IF(CQ7&lt;&gt;"",_xlfn.ISOWEEKNUM(CQ7),"")</f>
        <v/>
      </c>
      <c r="CR8" t="str">
        <f t="shared" ref="CR8" si="93">IF(CR7&lt;&gt;"",_xlfn.ISOWEEKNUM(CR7),"")</f>
        <v/>
      </c>
      <c r="CS8" t="str">
        <f t="shared" ref="CS8" si="94">IF(CS7&lt;&gt;"",_xlfn.ISOWEEKNUM(CS7),"")</f>
        <v/>
      </c>
      <c r="CT8" t="str">
        <f t="shared" ref="CT8" si="95">IF(CT7&lt;&gt;"",_xlfn.ISOWEEKNUM(CT7),"")</f>
        <v/>
      </c>
      <c r="CU8" t="str">
        <f t="shared" ref="CU8" si="96">IF(CU7&lt;&gt;"",_xlfn.ISOWEEKNUM(CU7),"")</f>
        <v/>
      </c>
      <c r="CV8" t="str">
        <f t="shared" ref="CV8" si="97">IF(CV7&lt;&gt;"",_xlfn.ISOWEEKNUM(CV7),"")</f>
        <v/>
      </c>
      <c r="CW8" t="str">
        <f t="shared" ref="CW8" si="98">IF(CW7&lt;&gt;"",_xlfn.ISOWEEKNUM(CW7),"")</f>
        <v/>
      </c>
      <c r="CX8" t="str">
        <f t="shared" ref="CX8" si="99">IF(CX7&lt;&gt;"",_xlfn.ISOWEEKNUM(CX7),"")</f>
        <v/>
      </c>
      <c r="CY8" t="str">
        <f t="shared" ref="CY8" si="100">IF(CY7&lt;&gt;"",_xlfn.ISOWEEKNUM(CY7),"")</f>
        <v/>
      </c>
      <c r="CZ8" t="str">
        <f t="shared" ref="CZ8" si="101">IF(CZ7&lt;&gt;"",_xlfn.ISOWEEKNUM(CZ7),"")</f>
        <v/>
      </c>
    </row>
    <row r="9" spans="1:104" s="39" customFormat="1" x14ac:dyDescent="0.3">
      <c r="D9" s="40" t="str">
        <f>IF(D8&lt;&gt;"","S"&amp;D8,"")</f>
        <v>S53</v>
      </c>
      <c r="E9" s="40" t="str">
        <f t="shared" ref="E9" si="102">IF(E8&lt;&gt;"","S"&amp;E8,"")</f>
        <v>S1</v>
      </c>
      <c r="F9" s="40" t="str">
        <f t="shared" ref="F9" si="103">IF(F8&lt;&gt;"","S"&amp;F8,"")</f>
        <v>S2</v>
      </c>
      <c r="G9" s="40" t="str">
        <f t="shared" ref="G9" si="104">IF(G8&lt;&gt;"","S"&amp;G8,"")</f>
        <v>S3</v>
      </c>
      <c r="H9" s="40" t="str">
        <f t="shared" ref="H9" si="105">IF(H8&lt;&gt;"","S"&amp;H8,"")</f>
        <v>S4</v>
      </c>
      <c r="I9" s="40" t="str">
        <f t="shared" ref="I9" si="106">IF(I8&lt;&gt;"","S"&amp;I8,"")</f>
        <v>S5</v>
      </c>
      <c r="J9" s="40" t="str">
        <f t="shared" ref="J9" si="107">IF(J8&lt;&gt;"","S"&amp;J8,"")</f>
        <v>S6</v>
      </c>
      <c r="K9" s="40" t="str">
        <f t="shared" ref="K9" si="108">IF(K8&lt;&gt;"","S"&amp;K8,"")</f>
        <v>S7</v>
      </c>
      <c r="L9" s="40" t="str">
        <f t="shared" ref="L9" si="109">IF(L8&lt;&gt;"","S"&amp;L8,"")</f>
        <v>S8</v>
      </c>
      <c r="M9" s="40" t="str">
        <f t="shared" ref="M9" si="110">IF(M8&lt;&gt;"","S"&amp;M8,"")</f>
        <v>S9</v>
      </c>
      <c r="N9" s="40" t="str">
        <f t="shared" ref="N9" si="111">IF(N8&lt;&gt;"","S"&amp;N8,"")</f>
        <v>S10</v>
      </c>
      <c r="O9" s="40" t="str">
        <f t="shared" ref="O9" si="112">IF(O8&lt;&gt;"","S"&amp;O8,"")</f>
        <v>S11</v>
      </c>
      <c r="P9" s="40" t="str">
        <f t="shared" ref="P9" si="113">IF(P8&lt;&gt;"","S"&amp;P8,"")</f>
        <v>S12</v>
      </c>
      <c r="Q9" s="40" t="str">
        <f t="shared" ref="Q9" si="114">IF(Q8&lt;&gt;"","S"&amp;Q8,"")</f>
        <v>S13</v>
      </c>
      <c r="R9" s="40" t="str">
        <f t="shared" ref="R9" si="115">IF(R8&lt;&gt;"","S"&amp;R8,"")</f>
        <v>S14</v>
      </c>
      <c r="S9" s="40" t="str">
        <f t="shared" ref="S9" si="116">IF(S8&lt;&gt;"","S"&amp;S8,"")</f>
        <v>S15</v>
      </c>
      <c r="T9" s="40" t="str">
        <f t="shared" ref="T9" si="117">IF(T8&lt;&gt;"","S"&amp;T8,"")</f>
        <v>S16</v>
      </c>
      <c r="U9" s="40" t="str">
        <f t="shared" ref="U9" si="118">IF(U8&lt;&gt;"","S"&amp;U8,"")</f>
        <v>S17</v>
      </c>
      <c r="V9" s="40" t="str">
        <f t="shared" ref="V9" si="119">IF(V8&lt;&gt;"","S"&amp;V8,"")</f>
        <v>S18</v>
      </c>
      <c r="W9" s="40" t="str">
        <f t="shared" ref="W9" si="120">IF(W8&lt;&gt;"","S"&amp;W8,"")</f>
        <v/>
      </c>
      <c r="X9" s="40" t="str">
        <f t="shared" ref="X9" si="121">IF(X8&lt;&gt;"","S"&amp;X8,"")</f>
        <v/>
      </c>
      <c r="Y9" s="40" t="str">
        <f t="shared" ref="Y9" si="122">IF(Y8&lt;&gt;"","S"&amp;Y8,"")</f>
        <v/>
      </c>
      <c r="Z9" s="40" t="str">
        <f t="shared" ref="Z9" si="123">IF(Z8&lt;&gt;"","S"&amp;Z8,"")</f>
        <v/>
      </c>
      <c r="AA9" s="40" t="str">
        <f t="shared" ref="AA9" si="124">IF(AA8&lt;&gt;"","S"&amp;AA8,"")</f>
        <v/>
      </c>
      <c r="AB9" s="40" t="str">
        <f t="shared" ref="AB9" si="125">IF(AB8&lt;&gt;"","S"&amp;AB8,"")</f>
        <v/>
      </c>
      <c r="AC9" s="40" t="str">
        <f t="shared" ref="AC9" si="126">IF(AC8&lt;&gt;"","S"&amp;AC8,"")</f>
        <v/>
      </c>
      <c r="AD9" s="40" t="str">
        <f t="shared" ref="AD9" si="127">IF(AD8&lt;&gt;"","S"&amp;AD8,"")</f>
        <v/>
      </c>
      <c r="AE9" s="40" t="str">
        <f t="shared" ref="AE9" si="128">IF(AE8&lt;&gt;"","S"&amp;AE8,"")</f>
        <v/>
      </c>
      <c r="AF9" s="40" t="str">
        <f t="shared" ref="AF9" si="129">IF(AF8&lt;&gt;"","S"&amp;AF8,"")</f>
        <v/>
      </c>
      <c r="AG9" s="40" t="str">
        <f t="shared" ref="AG9" si="130">IF(AG8&lt;&gt;"","S"&amp;AG8,"")</f>
        <v/>
      </c>
      <c r="AH9" s="40" t="str">
        <f t="shared" ref="AH9" si="131">IF(AH8&lt;&gt;"","S"&amp;AH8,"")</f>
        <v/>
      </c>
      <c r="AI9" s="40" t="str">
        <f t="shared" ref="AI9" si="132">IF(AI8&lt;&gt;"","S"&amp;AI8,"")</f>
        <v/>
      </c>
      <c r="AJ9" s="40" t="str">
        <f t="shared" ref="AJ9" si="133">IF(AJ8&lt;&gt;"","S"&amp;AJ8,"")</f>
        <v/>
      </c>
      <c r="AK9" s="40" t="str">
        <f t="shared" ref="AK9" si="134">IF(AK8&lt;&gt;"","S"&amp;AK8,"")</f>
        <v/>
      </c>
      <c r="AL9" s="40" t="str">
        <f t="shared" ref="AL9" si="135">IF(AL8&lt;&gt;"","S"&amp;AL8,"")</f>
        <v/>
      </c>
      <c r="AM9" s="40" t="str">
        <f t="shared" ref="AM9" si="136">IF(AM8&lt;&gt;"","S"&amp;AM8,"")</f>
        <v/>
      </c>
      <c r="AN9" s="40" t="str">
        <f t="shared" ref="AN9" si="137">IF(AN8&lt;&gt;"","S"&amp;AN8,"")</f>
        <v/>
      </c>
      <c r="AO9" s="40" t="str">
        <f t="shared" ref="AO9" si="138">IF(AO8&lt;&gt;"","S"&amp;AO8,"")</f>
        <v/>
      </c>
      <c r="AP9" s="40" t="str">
        <f t="shared" ref="AP9" si="139">IF(AP8&lt;&gt;"","S"&amp;AP8,"")</f>
        <v/>
      </c>
      <c r="AQ9" s="40" t="str">
        <f t="shared" ref="AQ9" si="140">IF(AQ8&lt;&gt;"","S"&amp;AQ8,"")</f>
        <v/>
      </c>
      <c r="AR9" s="40" t="str">
        <f t="shared" ref="AR9" si="141">IF(AR8&lt;&gt;"","S"&amp;AR8,"")</f>
        <v/>
      </c>
      <c r="AS9" s="40" t="str">
        <f t="shared" ref="AS9" si="142">IF(AS8&lt;&gt;"","S"&amp;AS8,"")</f>
        <v/>
      </c>
      <c r="AT9" s="40" t="str">
        <f t="shared" ref="AT9" si="143">IF(AT8&lt;&gt;"","S"&amp;AT8,"")</f>
        <v/>
      </c>
      <c r="AU9" s="40" t="str">
        <f t="shared" ref="AU9" si="144">IF(AU8&lt;&gt;"","S"&amp;AU8,"")</f>
        <v/>
      </c>
      <c r="AV9" s="40" t="str">
        <f t="shared" ref="AV9" si="145">IF(AV8&lt;&gt;"","S"&amp;AV8,"")</f>
        <v/>
      </c>
      <c r="AW9" s="40" t="str">
        <f t="shared" ref="AW9" si="146">IF(AW8&lt;&gt;"","S"&amp;AW8,"")</f>
        <v/>
      </c>
      <c r="AX9" s="40" t="str">
        <f t="shared" ref="AX9" si="147">IF(AX8&lt;&gt;"","S"&amp;AX8,"")</f>
        <v/>
      </c>
      <c r="AY9" s="40" t="str">
        <f t="shared" ref="AY9" si="148">IF(AY8&lt;&gt;"","S"&amp;AY8,"")</f>
        <v/>
      </c>
      <c r="AZ9" s="40" t="str">
        <f t="shared" ref="AZ9" si="149">IF(AZ8&lt;&gt;"","S"&amp;AZ8,"")</f>
        <v/>
      </c>
      <c r="BA9" s="40" t="str">
        <f t="shared" ref="BA9" si="150">IF(BA8&lt;&gt;"","S"&amp;BA8,"")</f>
        <v/>
      </c>
      <c r="BB9" s="40" t="str">
        <f t="shared" ref="BB9" si="151">IF(BB8&lt;&gt;"","S"&amp;BB8,"")</f>
        <v/>
      </c>
      <c r="BC9" s="40" t="str">
        <f t="shared" ref="BC9" si="152">IF(BC8&lt;&gt;"","S"&amp;BC8,"")</f>
        <v/>
      </c>
      <c r="BD9" s="40" t="str">
        <f t="shared" ref="BD9" si="153">IF(BD8&lt;&gt;"","S"&amp;BD8,"")</f>
        <v/>
      </c>
      <c r="BE9" s="40" t="str">
        <f t="shared" ref="BE9" si="154">IF(BE8&lt;&gt;"","S"&amp;BE8,"")</f>
        <v/>
      </c>
      <c r="BF9" s="40" t="str">
        <f t="shared" ref="BF9" si="155">IF(BF8&lt;&gt;"","S"&amp;BF8,"")</f>
        <v/>
      </c>
      <c r="BG9" s="40" t="str">
        <f t="shared" ref="BG9" si="156">IF(BG8&lt;&gt;"","S"&amp;BG8,"")</f>
        <v/>
      </c>
      <c r="BH9" s="40" t="str">
        <f t="shared" ref="BH9" si="157">IF(BH8&lt;&gt;"","S"&amp;BH8,"")</f>
        <v/>
      </c>
      <c r="BI9" s="40" t="str">
        <f t="shared" ref="BI9" si="158">IF(BI8&lt;&gt;"","S"&amp;BI8,"")</f>
        <v/>
      </c>
      <c r="BJ9" s="40" t="str">
        <f t="shared" ref="BJ9" si="159">IF(BJ8&lt;&gt;"","S"&amp;BJ8,"")</f>
        <v/>
      </c>
      <c r="BK9" s="40" t="str">
        <f t="shared" ref="BK9" si="160">IF(BK8&lt;&gt;"","S"&amp;BK8,"")</f>
        <v/>
      </c>
      <c r="BL9" s="40" t="str">
        <f t="shared" ref="BL9" si="161">IF(BL8&lt;&gt;"","S"&amp;BL8,"")</f>
        <v/>
      </c>
      <c r="BM9" s="40" t="str">
        <f t="shared" ref="BM9" si="162">IF(BM8&lt;&gt;"","S"&amp;BM8,"")</f>
        <v/>
      </c>
      <c r="BN9" s="40" t="str">
        <f t="shared" ref="BN9" si="163">IF(BN8&lt;&gt;"","S"&amp;BN8,"")</f>
        <v/>
      </c>
      <c r="BO9" s="40" t="str">
        <f t="shared" ref="BO9" si="164">IF(BO8&lt;&gt;"","S"&amp;BO8,"")</f>
        <v/>
      </c>
      <c r="BP9" s="40" t="str">
        <f t="shared" ref="BP9" si="165">IF(BP8&lt;&gt;"","S"&amp;BP8,"")</f>
        <v/>
      </c>
      <c r="BQ9" s="40" t="str">
        <f t="shared" ref="BQ9" si="166">IF(BQ8&lt;&gt;"","S"&amp;BQ8,"")</f>
        <v/>
      </c>
      <c r="BR9" s="40" t="str">
        <f t="shared" ref="BR9" si="167">IF(BR8&lt;&gt;"","S"&amp;BR8,"")</f>
        <v/>
      </c>
      <c r="BS9" s="40" t="str">
        <f t="shared" ref="BS9" si="168">IF(BS8&lt;&gt;"","S"&amp;BS8,"")</f>
        <v/>
      </c>
      <c r="BT9" s="40" t="str">
        <f t="shared" ref="BT9" si="169">IF(BT8&lt;&gt;"","S"&amp;BT8,"")</f>
        <v/>
      </c>
      <c r="BU9" s="40" t="str">
        <f t="shared" ref="BU9" si="170">IF(BU8&lt;&gt;"","S"&amp;BU8,"")</f>
        <v/>
      </c>
      <c r="BV9" s="40" t="str">
        <f t="shared" ref="BV9" si="171">IF(BV8&lt;&gt;"","S"&amp;BV8,"")</f>
        <v/>
      </c>
      <c r="BW9" s="40" t="str">
        <f t="shared" ref="BW9" si="172">IF(BW8&lt;&gt;"","S"&amp;BW8,"")</f>
        <v/>
      </c>
      <c r="BX9" s="40" t="str">
        <f t="shared" ref="BX9" si="173">IF(BX8&lt;&gt;"","S"&amp;BX8,"")</f>
        <v/>
      </c>
      <c r="BY9" s="40" t="str">
        <f t="shared" ref="BY9" si="174">IF(BY8&lt;&gt;"","S"&amp;BY8,"")</f>
        <v/>
      </c>
      <c r="BZ9" s="40" t="str">
        <f t="shared" ref="BZ9" si="175">IF(BZ8&lt;&gt;"","S"&amp;BZ8,"")</f>
        <v/>
      </c>
      <c r="CA9" s="40" t="str">
        <f t="shared" ref="CA9" si="176">IF(CA8&lt;&gt;"","S"&amp;CA8,"")</f>
        <v/>
      </c>
      <c r="CB9" s="40" t="str">
        <f t="shared" ref="CB9" si="177">IF(CB8&lt;&gt;"","S"&amp;CB8,"")</f>
        <v/>
      </c>
      <c r="CC9" s="40" t="str">
        <f t="shared" ref="CC9" si="178">IF(CC8&lt;&gt;"","S"&amp;CC8,"")</f>
        <v/>
      </c>
      <c r="CD9" s="40" t="str">
        <f t="shared" ref="CD9" si="179">IF(CD8&lt;&gt;"","S"&amp;CD8,"")</f>
        <v/>
      </c>
      <c r="CE9" s="40" t="str">
        <f t="shared" ref="CE9" si="180">IF(CE8&lt;&gt;"","S"&amp;CE8,"")</f>
        <v/>
      </c>
      <c r="CF9" s="40" t="str">
        <f t="shared" ref="CF9" si="181">IF(CF8&lt;&gt;"","S"&amp;CF8,"")</f>
        <v/>
      </c>
      <c r="CG9" s="40" t="str">
        <f t="shared" ref="CG9" si="182">IF(CG8&lt;&gt;"","S"&amp;CG8,"")</f>
        <v/>
      </c>
      <c r="CH9" s="40" t="str">
        <f t="shared" ref="CH9" si="183">IF(CH8&lt;&gt;"","S"&amp;CH8,"")</f>
        <v/>
      </c>
      <c r="CI9" s="40" t="str">
        <f t="shared" ref="CI9" si="184">IF(CI8&lt;&gt;"","S"&amp;CI8,"")</f>
        <v/>
      </c>
      <c r="CJ9" s="40" t="str">
        <f t="shared" ref="CJ9" si="185">IF(CJ8&lt;&gt;"","S"&amp;CJ8,"")</f>
        <v/>
      </c>
      <c r="CK9" s="40" t="str">
        <f t="shared" ref="CK9" si="186">IF(CK8&lt;&gt;"","S"&amp;CK8,"")</f>
        <v/>
      </c>
      <c r="CL9" s="40" t="str">
        <f t="shared" ref="CL9" si="187">IF(CL8&lt;&gt;"","S"&amp;CL8,"")</f>
        <v/>
      </c>
      <c r="CM9" s="40" t="str">
        <f t="shared" ref="CM9" si="188">IF(CM8&lt;&gt;"","S"&amp;CM8,"")</f>
        <v/>
      </c>
      <c r="CN9" s="40" t="str">
        <f t="shared" ref="CN9" si="189">IF(CN8&lt;&gt;"","S"&amp;CN8,"")</f>
        <v/>
      </c>
      <c r="CO9" s="40" t="str">
        <f t="shared" ref="CO9" si="190">IF(CO8&lt;&gt;"","S"&amp;CO8,"")</f>
        <v/>
      </c>
      <c r="CP9" s="40" t="str">
        <f t="shared" ref="CP9" si="191">IF(CP8&lt;&gt;"","S"&amp;CP8,"")</f>
        <v/>
      </c>
      <c r="CQ9" s="40" t="str">
        <f t="shared" ref="CQ9" si="192">IF(CQ8&lt;&gt;"","S"&amp;CQ8,"")</f>
        <v/>
      </c>
      <c r="CR9" s="40" t="str">
        <f t="shared" ref="CR9" si="193">IF(CR8&lt;&gt;"","S"&amp;CR8,"")</f>
        <v/>
      </c>
      <c r="CS9" s="40" t="str">
        <f t="shared" ref="CS9" si="194">IF(CS8&lt;&gt;"","S"&amp;CS8,"")</f>
        <v/>
      </c>
      <c r="CT9" s="40" t="str">
        <f t="shared" ref="CT9" si="195">IF(CT8&lt;&gt;"","S"&amp;CT8,"")</f>
        <v/>
      </c>
      <c r="CU9" s="40" t="str">
        <f t="shared" ref="CU9" si="196">IF(CU8&lt;&gt;"","S"&amp;CU8,"")</f>
        <v/>
      </c>
      <c r="CV9" s="40" t="str">
        <f t="shared" ref="CV9" si="197">IF(CV8&lt;&gt;"","S"&amp;CV8,"")</f>
        <v/>
      </c>
      <c r="CW9" s="40" t="str">
        <f t="shared" ref="CW9" si="198">IF(CW8&lt;&gt;"","S"&amp;CW8,"")</f>
        <v/>
      </c>
      <c r="CX9" s="40" t="str">
        <f t="shared" ref="CX9" si="199">IF(CX8&lt;&gt;"","S"&amp;CX8,"")</f>
        <v/>
      </c>
      <c r="CY9" s="40" t="str">
        <f t="shared" ref="CY9" si="200">IF(CY8&lt;&gt;"","S"&amp;CY8,"")</f>
        <v/>
      </c>
      <c r="CZ9" s="40" t="str">
        <f t="shared" ref="CZ9" si="201">IF(CZ8&lt;&gt;"","S"&amp;CZ8,"")</f>
        <v/>
      </c>
    </row>
    <row r="10" spans="1:104" x14ac:dyDescent="0.3">
      <c r="C10" t="s">
        <v>54</v>
      </c>
    </row>
    <row r="11" spans="1:104" x14ac:dyDescent="0.3">
      <c r="C11" t="s">
        <v>57</v>
      </c>
    </row>
    <row r="12" spans="1:104" x14ac:dyDescent="0.3">
      <c r="C12" t="s">
        <v>55</v>
      </c>
    </row>
    <row r="13" spans="1:104" x14ac:dyDescent="0.3">
      <c r="C13" t="s">
        <v>56</v>
      </c>
    </row>
    <row r="16" spans="1:104" x14ac:dyDescent="0.3">
      <c r="A16" t="s">
        <v>62</v>
      </c>
    </row>
    <row r="17" spans="1:1" x14ac:dyDescent="0.3">
      <c r="A17" s="41" t="s">
        <v>61</v>
      </c>
    </row>
    <row r="18" spans="1:1" x14ac:dyDescent="0.3">
      <c r="A18" s="41" t="s">
        <v>63</v>
      </c>
    </row>
    <row r="19" spans="1:1" x14ac:dyDescent="0.3">
      <c r="A19" t="s">
        <v>65</v>
      </c>
    </row>
  </sheetData>
  <conditionalFormatting sqref="F2">
    <cfRule type="expression" dxfId="8" priority="4">
      <formula>$F$2&lt;&gt;""</formula>
    </cfRule>
  </conditionalFormatting>
  <conditionalFormatting sqref="D9:CZ9">
    <cfRule type="expression" dxfId="7" priority="3">
      <formula>D$9&lt;&gt;""</formula>
    </cfRule>
  </conditionalFormatting>
  <conditionalFormatting sqref="D10:F12">
    <cfRule type="expression" dxfId="6" priority="2">
      <formula>AND(D$9&lt;&gt;"",$C10&lt;&gt;"")</formula>
    </cfRule>
  </conditionalFormatting>
  <pageMargins left="0.7" right="0.7" top="0.75" bottom="0.75" header="0.3" footer="0.3"/>
  <pageSetup paperSize="9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2FC2B3E4-707F-4FB1-A8CC-CFB54DB5298A}">
          <x14:formula1>
            <xm:f>Sources!$B$4:$B$29</xm:f>
          </x14:formula1>
          <xm:sqref>C2</xm:sqref>
        </x14:dataValidation>
        <x14:dataValidation type="list" allowBlank="1" showInputMessage="1" showErrorMessage="1" xr:uid="{F8C03D3D-835A-4D51-AB03-6CC689126BCA}">
          <x14:formula1>
            <xm:f>Sources!$J$4:$J$22</xm:f>
          </x14:formula1>
          <xm:sqref>C3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1BA24-C038-4DBE-8D08-C3BF7B059F7E}">
  <sheetPr codeName="Feuil14">
    <tabColor rgb="FFFFC000"/>
    <pageSetUpPr fitToPage="1"/>
  </sheetPr>
  <dimension ref="A2:AZ21"/>
  <sheetViews>
    <sheetView tabSelected="1" workbookViewId="0"/>
  </sheetViews>
  <sheetFormatPr baseColWidth="10" defaultRowHeight="14.4" x14ac:dyDescent="0.3"/>
  <cols>
    <col min="2" max="2" width="11.88671875" bestFit="1" customWidth="1"/>
    <col min="4" max="52" width="10.77734375" customWidth="1"/>
  </cols>
  <sheetData>
    <row r="2" spans="1:52" x14ac:dyDescent="0.3">
      <c r="B2" t="s">
        <v>1</v>
      </c>
      <c r="F2" s="92" t="str">
        <f>IF(AND(D4&lt;&gt;"",C3&lt;&gt;""),"Horaires de "&amp;C3&amp;" du mois de "&amp;C4&amp;" "&amp;D4&amp;" au mois de "&amp;C5&amp;" "&amp;D5)</f>
        <v>Horaires de int_1 du mois de Octobre 2021 au mois de Mai 2022</v>
      </c>
      <c r="G2" s="92"/>
      <c r="H2" s="92"/>
      <c r="I2" s="92"/>
      <c r="J2" s="92"/>
      <c r="K2" s="41"/>
    </row>
    <row r="3" spans="1:52" x14ac:dyDescent="0.3">
      <c r="B3" t="s">
        <v>32</v>
      </c>
      <c r="C3" s="38" t="s">
        <v>53</v>
      </c>
      <c r="D3" s="35"/>
      <c r="F3" s="92"/>
      <c r="G3" s="92"/>
      <c r="H3" s="92"/>
      <c r="I3" s="92"/>
      <c r="J3" s="92"/>
      <c r="K3" s="41"/>
    </row>
    <row r="4" spans="1:52" x14ac:dyDescent="0.3">
      <c r="B4" s="42" t="s">
        <v>68</v>
      </c>
      <c r="C4" s="38" t="s">
        <v>50</v>
      </c>
      <c r="D4" s="38">
        <v>2021</v>
      </c>
      <c r="E4" s="35"/>
      <c r="F4" s="92"/>
      <c r="G4" s="92"/>
      <c r="H4" s="92"/>
      <c r="I4" s="92"/>
      <c r="J4" s="92"/>
      <c r="K4" s="41"/>
    </row>
    <row r="5" spans="1:52" x14ac:dyDescent="0.3">
      <c r="B5" s="42" t="s">
        <v>67</v>
      </c>
      <c r="C5" s="38" t="s">
        <v>46</v>
      </c>
      <c r="D5" s="38">
        <v>2022</v>
      </c>
      <c r="F5" s="92"/>
      <c r="G5" s="92"/>
      <c r="H5" s="92"/>
      <c r="I5" s="92"/>
      <c r="J5" s="92"/>
      <c r="K5" s="41"/>
    </row>
    <row r="7" spans="1:52" x14ac:dyDescent="0.3">
      <c r="A7" t="s">
        <v>60</v>
      </c>
      <c r="D7" s="35">
        <f>IF(AND(D4&lt;&gt;"",C4&lt;&gt;""),DATE($D$4,VLOOKUP($C$4,Sources!$D$1:$E$13,2,FALSE),1))</f>
        <v>44470</v>
      </c>
      <c r="E7" s="35">
        <f>IF(D7&lt;DATE($D$5,VLOOKUP($C$5,Sources!$D$1:$E$13,2,FALSE),1),DATE(YEAR(D7),MONTH(D7)+1,1),"")</f>
        <v>44501</v>
      </c>
      <c r="F7" s="35">
        <f>IF(E7&lt;DATE($D$5,VLOOKUP($C$5,Sources!$D$1:$E$13,2,FALSE),1),DATE(YEAR(E7),MONTH(E7)+1,1),"")</f>
        <v>44531</v>
      </c>
      <c r="G7" s="35">
        <f>IF(F7&lt;DATE($D$5,VLOOKUP($C$5,Sources!$D$1:$E$13,2,FALSE),1),DATE(YEAR(F7),MONTH(F7)+1,1),"")</f>
        <v>44562</v>
      </c>
      <c r="H7" s="35">
        <f>IF(G7&lt;DATE($D$5,VLOOKUP($C$5,Sources!$D$1:$E$13,2,FALSE),1),DATE(YEAR(G7),MONTH(G7)+1,1),"")</f>
        <v>44593</v>
      </c>
      <c r="I7" s="35">
        <f>IF(H7&lt;DATE($D$5,VLOOKUP($C$5,Sources!$D$1:$E$13,2,FALSE),1),DATE(YEAR(H7),MONTH(H7)+1,1),"")</f>
        <v>44621</v>
      </c>
      <c r="J7" s="35">
        <f>IF(I7&lt;DATE($D$5,VLOOKUP($C$5,Sources!$D$1:$E$13,2,FALSE),1),DATE(YEAR(I7),MONTH(I7)+1,1),"")</f>
        <v>44652</v>
      </c>
      <c r="K7" s="35">
        <f>IF(J7&lt;DATE($D$5,VLOOKUP($C$5,Sources!$D$1:$E$13,2,FALSE),1),DATE(YEAR(J7),MONTH(J7)+1,1),"")</f>
        <v>44682</v>
      </c>
      <c r="L7" s="35" t="str">
        <f>IF(K7&lt;DATE($D$5,VLOOKUP($C$5,Sources!$D$1:$E$13,2,FALSE),1),DATE(YEAR(K7),MONTH(K7)+1,1),"")</f>
        <v/>
      </c>
      <c r="M7" s="35" t="str">
        <f>IF(L7&lt;DATE($D$5,VLOOKUP($C$5,Sources!$D$1:$E$13,2,FALSE),1),DATE(YEAR(L7),MONTH(L7)+1,1),"")</f>
        <v/>
      </c>
      <c r="N7" s="35" t="str">
        <f>IF(M7&lt;DATE($D$5,VLOOKUP($C$5,Sources!$D$1:$E$13,2,FALSE),1),DATE(YEAR(M7),MONTH(M7)+1,1),"")</f>
        <v/>
      </c>
      <c r="O7" s="35" t="str">
        <f>IF(N7&lt;DATE($D$5,VLOOKUP($C$5,Sources!$D$1:$E$13,2,FALSE),1),DATE(YEAR(N7),MONTH(N7)+1,1),"")</f>
        <v/>
      </c>
      <c r="P7" s="35" t="str">
        <f>IF(O7&lt;DATE($D$5,VLOOKUP($C$5,Sources!$D$1:$E$13,2,FALSE),1),DATE(YEAR(O7),MONTH(O7)+1,1),"")</f>
        <v/>
      </c>
      <c r="Q7" s="35" t="str">
        <f>IF(P7&lt;DATE($D$5,VLOOKUP($C$5,Sources!$D$1:$E$13,2,FALSE),1),DATE(YEAR(P7),MONTH(P7)+1,1),"")</f>
        <v/>
      </c>
      <c r="R7" s="35" t="str">
        <f>IF(Q7&lt;DATE($D$5,VLOOKUP($C$5,Sources!$D$1:$E$13,2,FALSE),1),DATE(YEAR(Q7),MONTH(Q7)+1,1),"")</f>
        <v/>
      </c>
      <c r="S7" s="35" t="str">
        <f>IF(R7&lt;DATE($D$5,VLOOKUP($C$5,Sources!$D$1:$E$13,2,FALSE),1),DATE(YEAR(R7),MONTH(R7)+1,1),"")</f>
        <v/>
      </c>
      <c r="T7" s="35" t="str">
        <f>IF(S7&lt;DATE($D$5,VLOOKUP($C$5,Sources!$D$1:$E$13,2,FALSE),1),DATE(YEAR(S7),MONTH(S7)+1,1),"")</f>
        <v/>
      </c>
      <c r="U7" s="35" t="str">
        <f>IF(T7&lt;DATE($D$5,VLOOKUP($C$5,Sources!$D$1:$E$13,2,FALSE),1),DATE(YEAR(T7),MONTH(T7)+1,1),"")</f>
        <v/>
      </c>
      <c r="V7" s="35" t="str">
        <f>IF(U7&lt;DATE($D$5,VLOOKUP($C$5,Sources!$D$1:$E$13,2,FALSE),1),DATE(YEAR(U7),MONTH(U7)+1,1),"")</f>
        <v/>
      </c>
      <c r="W7" s="35" t="str">
        <f>IF(V7&lt;DATE($D$5,VLOOKUP($C$5,Sources!$D$1:$E$13,2,FALSE),1),DATE(YEAR(V7),MONTH(V7)+1,1),"")</f>
        <v/>
      </c>
      <c r="X7" s="35" t="str">
        <f>IF(W7&lt;DATE($D$5,VLOOKUP($C$5,Sources!$D$1:$E$13,2,FALSE),1),DATE(YEAR(W7),MONTH(W7)+1,1),"")</f>
        <v/>
      </c>
      <c r="Y7" s="35" t="str">
        <f>IF(X7&lt;DATE($D$5,VLOOKUP($C$5,Sources!$D$1:$E$13,2,FALSE),1),DATE(YEAR(X7),MONTH(X7)+1,1),"")</f>
        <v/>
      </c>
      <c r="Z7" s="35" t="str">
        <f>IF(Y7&lt;DATE($D$5,VLOOKUP($C$5,Sources!$D$1:$E$13,2,FALSE),1),DATE(YEAR(Y7),MONTH(Y7)+1,1),"")</f>
        <v/>
      </c>
      <c r="AA7" s="35" t="str">
        <f>IF(Z7&lt;DATE($D$5,VLOOKUP($C$5,Sources!$D$1:$E$13,2,FALSE),1),DATE(YEAR(Z7),MONTH(Z7)+1,1),"")</f>
        <v/>
      </c>
      <c r="AB7" s="35" t="str">
        <f>IF(AA7&lt;DATE($D$5,VLOOKUP($C$5,Sources!$D$1:$E$13,2,FALSE),1),DATE(YEAR(AA7),MONTH(AA7)+1,1),"")</f>
        <v/>
      </c>
      <c r="AC7" s="35" t="str">
        <f>IF(AB7&lt;DATE($D$5,VLOOKUP($C$5,Sources!$D$1:$E$13,2,FALSE),1),DATE(YEAR(AB7),MONTH(AB7)+1,1),"")</f>
        <v/>
      </c>
      <c r="AD7" s="35" t="str">
        <f>IF(AC7&lt;DATE($D$5,VLOOKUP($C$5,Sources!$D$1:$E$13,2,FALSE),1),DATE(YEAR(AC7),MONTH(AC7)+1,1),"")</f>
        <v/>
      </c>
      <c r="AE7" s="35" t="str">
        <f>IF(AD7&lt;DATE($D$5,VLOOKUP($C$5,Sources!$D$1:$E$13,2,FALSE),1),DATE(YEAR(AD7),MONTH(AD7)+1,1),"")</f>
        <v/>
      </c>
      <c r="AF7" s="35" t="str">
        <f>IF(AE7&lt;DATE($D$5,VLOOKUP($C$5,Sources!$D$1:$E$13,2,FALSE),1),DATE(YEAR(AE7),MONTH(AE7)+1,1),"")</f>
        <v/>
      </c>
      <c r="AG7" s="35" t="str">
        <f>IF(AF7&lt;DATE($D$5,VLOOKUP($C$5,Sources!$D$1:$E$13,2,FALSE),1),DATE(YEAR(AF7),MONTH(AF7)+1,1),"")</f>
        <v/>
      </c>
      <c r="AH7" s="35" t="str">
        <f>IF(AG7&lt;DATE($D$5,VLOOKUP($C$5,Sources!$D$1:$E$13,2,FALSE),1),DATE(YEAR(AG7),MONTH(AG7)+1,1),"")</f>
        <v/>
      </c>
      <c r="AI7" s="35" t="str">
        <f>IF(AH7&lt;DATE($D$5,VLOOKUP($C$5,Sources!$D$1:$E$13,2,FALSE),1),DATE(YEAR(AH7),MONTH(AH7)+1,1),"")</f>
        <v/>
      </c>
      <c r="AJ7" s="35" t="str">
        <f>IF(AI7&lt;DATE($D$5,VLOOKUP($C$5,Sources!$D$1:$E$13,2,FALSE),1),DATE(YEAR(AI7),MONTH(AI7)+1,1),"")</f>
        <v/>
      </c>
      <c r="AK7" s="35" t="str">
        <f>IF(AJ7&lt;DATE($D$5,VLOOKUP($C$5,Sources!$D$1:$E$13,2,FALSE),1),DATE(YEAR(AJ7),MONTH(AJ7)+1,1),"")</f>
        <v/>
      </c>
      <c r="AL7" s="35" t="str">
        <f>IF(AK7&lt;DATE($D$5,VLOOKUP($C$5,Sources!$D$1:$E$13,2,FALSE),1),DATE(YEAR(AK7),MONTH(AK7)+1,1),"")</f>
        <v/>
      </c>
      <c r="AM7" s="35" t="str">
        <f>IF(AL7&lt;DATE($D$5,VLOOKUP($C$5,Sources!$D$1:$E$13,2,FALSE),1),DATE(YEAR(AL7),MONTH(AL7)+1,1),"")</f>
        <v/>
      </c>
      <c r="AN7" s="35" t="str">
        <f>IF(AM7&lt;DATE($D$5,VLOOKUP($C$5,Sources!$D$1:$E$13,2,FALSE),1),DATE(YEAR(AM7),MONTH(AM7)+1,1),"")</f>
        <v/>
      </c>
      <c r="AO7" s="35" t="str">
        <f>IF(AN7&lt;DATE($D$5,VLOOKUP($C$5,Sources!$D$1:$E$13,2,FALSE),1),DATE(YEAR(AN7),MONTH(AN7)+1,1),"")</f>
        <v/>
      </c>
      <c r="AP7" s="35" t="str">
        <f>IF(AO7&lt;DATE($D$5,VLOOKUP($C$5,Sources!$D$1:$E$13,2,FALSE),1),DATE(YEAR(AO7),MONTH(AO7)+1,1),"")</f>
        <v/>
      </c>
      <c r="AQ7" s="35" t="str">
        <f>IF(AP7&lt;DATE($D$5,VLOOKUP($C$5,Sources!$D$1:$E$13,2,FALSE),1),DATE(YEAR(AP7),MONTH(AP7)+1,1),"")</f>
        <v/>
      </c>
      <c r="AR7" s="35" t="str">
        <f>IF(AQ7&lt;DATE($D$5,VLOOKUP($C$5,Sources!$D$1:$E$13,2,FALSE),1),DATE(YEAR(AQ7),MONTH(AQ7)+1,1),"")</f>
        <v/>
      </c>
      <c r="AS7" s="35" t="str">
        <f>IF(AR7&lt;DATE($D$5,VLOOKUP($C$5,Sources!$D$1:$E$13,2,FALSE),1),DATE(YEAR(AR7),MONTH(AR7)+1,1),"")</f>
        <v/>
      </c>
      <c r="AT7" s="35" t="str">
        <f>IF(AS7&lt;DATE($D$5,VLOOKUP($C$5,Sources!$D$1:$E$13,2,FALSE),1),DATE(YEAR(AS7),MONTH(AS7)+1,1),"")</f>
        <v/>
      </c>
      <c r="AU7" s="35" t="str">
        <f>IF(AT7&lt;DATE($D$5,VLOOKUP($C$5,Sources!$D$1:$E$13,2,FALSE),1),DATE(YEAR(AT7),MONTH(AT7)+1,1),"")</f>
        <v/>
      </c>
      <c r="AV7" s="35" t="str">
        <f>IF(AU7&lt;DATE($D$5,VLOOKUP($C$5,Sources!$D$1:$E$13,2,FALSE),1),DATE(YEAR(AU7),MONTH(AU7)+1,1),"")</f>
        <v/>
      </c>
      <c r="AW7" s="35" t="str">
        <f>IF(AV7&lt;DATE($D$5,VLOOKUP($C$5,Sources!$D$1:$E$13,2,FALSE),1),DATE(YEAR(AV7),MONTH(AV7)+1,1),"")</f>
        <v/>
      </c>
      <c r="AX7" s="35" t="str">
        <f>IF(AW7&lt;DATE($D$5,VLOOKUP($C$5,Sources!$D$1:$E$13,2,FALSE),1),DATE(YEAR(AW7),MONTH(AW7)+1,1),"")</f>
        <v/>
      </c>
      <c r="AY7" s="35" t="str">
        <f>IF(AX7&lt;DATE($D$5,VLOOKUP($C$5,Sources!$D$1:$E$13,2,FALSE),1),DATE(YEAR(AX7),MONTH(AX7)+1,1),"")</f>
        <v/>
      </c>
      <c r="AZ7" s="35" t="str">
        <f>IF(AY7&lt;DATE($D$5,VLOOKUP($C$5,Sources!$D$1:$E$13,2,FALSE),1),DATE(YEAR(AY7),MONTH(AY7)+1,1),"")</f>
        <v/>
      </c>
    </row>
    <row r="8" spans="1:52" s="39" customFormat="1" x14ac:dyDescent="0.3">
      <c r="D8" s="47" t="str">
        <f>IF($C$4&lt;&gt;"",TEXT((D7),"mmmm"),"")</f>
        <v>octobre</v>
      </c>
      <c r="E8" s="47" t="str">
        <f t="shared" ref="E8" si="0">IF($C$4&lt;&gt;"",TEXT((E7),"mmmm"),"")</f>
        <v>novembre</v>
      </c>
      <c r="F8" s="47" t="str">
        <f t="shared" ref="F8" si="1">IF($C$4&lt;&gt;"",TEXT((F7),"mmmm"),"")</f>
        <v>décembre</v>
      </c>
      <c r="G8" s="47" t="str">
        <f t="shared" ref="G8" si="2">IF($C$4&lt;&gt;"",TEXT((G7),"mmmm"),"")</f>
        <v>janvier</v>
      </c>
      <c r="H8" s="47" t="str">
        <f t="shared" ref="H8" si="3">IF($C$4&lt;&gt;"",TEXT((H7),"mmmm"),"")</f>
        <v>février</v>
      </c>
      <c r="I8" s="47" t="str">
        <f t="shared" ref="I8" si="4">IF($C$4&lt;&gt;"",TEXT((I7),"mmmm"),"")</f>
        <v>mars</v>
      </c>
      <c r="J8" s="47" t="str">
        <f t="shared" ref="J8" si="5">IF($C$4&lt;&gt;"",TEXT((J7),"mmmm"),"")</f>
        <v>avril</v>
      </c>
      <c r="K8" s="47" t="str">
        <f t="shared" ref="K8" si="6">IF($C$4&lt;&gt;"",TEXT((K7),"mmmm"),"")</f>
        <v>mai</v>
      </c>
      <c r="L8" s="47" t="str">
        <f t="shared" ref="L8" si="7">IF($C$4&lt;&gt;"",TEXT((L7),"mmmm"),"")</f>
        <v/>
      </c>
      <c r="M8" s="47" t="str">
        <f t="shared" ref="M8" si="8">IF($C$4&lt;&gt;"",TEXT((M7),"mmmm"),"")</f>
        <v/>
      </c>
      <c r="N8" s="47" t="str">
        <f t="shared" ref="N8" si="9">IF($C$4&lt;&gt;"",TEXT((N7),"mmmm"),"")</f>
        <v/>
      </c>
      <c r="O8" s="47" t="str">
        <f t="shared" ref="O8" si="10">IF($C$4&lt;&gt;"",TEXT((O7),"mmmm"),"")</f>
        <v/>
      </c>
      <c r="P8" s="47" t="str">
        <f t="shared" ref="P8" si="11">IF($C$4&lt;&gt;"",TEXT((P7),"mmmm"),"")</f>
        <v/>
      </c>
      <c r="Q8" s="47" t="str">
        <f t="shared" ref="Q8" si="12">IF($C$4&lt;&gt;"",TEXT((Q7),"mmmm"),"")</f>
        <v/>
      </c>
      <c r="R8" s="47" t="str">
        <f t="shared" ref="R8" si="13">IF($C$4&lt;&gt;"",TEXT((R7),"mmmm"),"")</f>
        <v/>
      </c>
      <c r="S8" s="47" t="str">
        <f t="shared" ref="S8" si="14">IF($C$4&lt;&gt;"",TEXT((S7),"mmmm"),"")</f>
        <v/>
      </c>
      <c r="T8" s="47" t="str">
        <f t="shared" ref="T8" si="15">IF($C$4&lt;&gt;"",TEXT((T7),"mmmm"),"")</f>
        <v/>
      </c>
      <c r="U8" s="47" t="str">
        <f t="shared" ref="U8" si="16">IF($C$4&lt;&gt;"",TEXT((U7),"mmmm"),"")</f>
        <v/>
      </c>
      <c r="V8" s="47" t="str">
        <f t="shared" ref="V8" si="17">IF($C$4&lt;&gt;"",TEXT((V7),"mmmm"),"")</f>
        <v/>
      </c>
      <c r="W8" s="47" t="str">
        <f t="shared" ref="W8" si="18">IF($C$4&lt;&gt;"",TEXT((W7),"mmmm"),"")</f>
        <v/>
      </c>
      <c r="X8" s="47" t="str">
        <f t="shared" ref="X8" si="19">IF($C$4&lt;&gt;"",TEXT((X7),"mmmm"),"")</f>
        <v/>
      </c>
      <c r="Y8" s="47" t="str">
        <f t="shared" ref="Y8" si="20">IF($C$4&lt;&gt;"",TEXT((Y7),"mmmm"),"")</f>
        <v/>
      </c>
      <c r="Z8" s="47" t="str">
        <f t="shared" ref="Z8" si="21">IF($C$4&lt;&gt;"",TEXT((Z7),"mmmm"),"")</f>
        <v/>
      </c>
      <c r="AA8" s="47" t="str">
        <f t="shared" ref="AA8" si="22">IF($C$4&lt;&gt;"",TEXT((AA7),"mmmm"),"")</f>
        <v/>
      </c>
      <c r="AB8" s="47" t="str">
        <f t="shared" ref="AB8" si="23">IF($C$4&lt;&gt;"",TEXT((AB7),"mmmm"),"")</f>
        <v/>
      </c>
      <c r="AC8" s="47" t="str">
        <f t="shared" ref="AC8" si="24">IF($C$4&lt;&gt;"",TEXT((AC7),"mmmm"),"")</f>
        <v/>
      </c>
      <c r="AD8" s="47" t="str">
        <f t="shared" ref="AD8" si="25">IF($C$4&lt;&gt;"",TEXT((AD7),"mmmm"),"")</f>
        <v/>
      </c>
      <c r="AE8" s="47" t="str">
        <f t="shared" ref="AE8" si="26">IF($C$4&lt;&gt;"",TEXT((AE7),"mmmm"),"")</f>
        <v/>
      </c>
      <c r="AF8" s="47" t="str">
        <f t="shared" ref="AF8" si="27">IF($C$4&lt;&gt;"",TEXT((AF7),"mmmm"),"")</f>
        <v/>
      </c>
      <c r="AG8" s="47" t="str">
        <f t="shared" ref="AG8" si="28">IF($C$4&lt;&gt;"",TEXT((AG7),"mmmm"),"")</f>
        <v/>
      </c>
      <c r="AH8" s="47" t="str">
        <f t="shared" ref="AH8" si="29">IF($C$4&lt;&gt;"",TEXT((AH7),"mmmm"),"")</f>
        <v/>
      </c>
      <c r="AI8" s="47" t="str">
        <f t="shared" ref="AI8" si="30">IF($C$4&lt;&gt;"",TEXT((AI7),"mmmm"),"")</f>
        <v/>
      </c>
      <c r="AJ8" s="47" t="str">
        <f t="shared" ref="AJ8" si="31">IF($C$4&lt;&gt;"",TEXT((AJ7),"mmmm"),"")</f>
        <v/>
      </c>
      <c r="AK8" s="47" t="str">
        <f t="shared" ref="AK8" si="32">IF($C$4&lt;&gt;"",TEXT((AK7),"mmmm"),"")</f>
        <v/>
      </c>
      <c r="AL8" s="47" t="str">
        <f t="shared" ref="AL8" si="33">IF($C$4&lt;&gt;"",TEXT((AL7),"mmmm"),"")</f>
        <v/>
      </c>
      <c r="AM8" s="47" t="str">
        <f t="shared" ref="AM8" si="34">IF($C$4&lt;&gt;"",TEXT((AM7),"mmmm"),"")</f>
        <v/>
      </c>
      <c r="AN8" s="47" t="str">
        <f t="shared" ref="AN8" si="35">IF($C$4&lt;&gt;"",TEXT((AN7),"mmmm"),"")</f>
        <v/>
      </c>
      <c r="AO8" s="47" t="str">
        <f t="shared" ref="AO8" si="36">IF($C$4&lt;&gt;"",TEXT((AO7),"mmmm"),"")</f>
        <v/>
      </c>
      <c r="AP8" s="47" t="str">
        <f t="shared" ref="AP8" si="37">IF($C$4&lt;&gt;"",TEXT((AP7),"mmmm"),"")</f>
        <v/>
      </c>
      <c r="AQ8" s="47" t="str">
        <f t="shared" ref="AQ8" si="38">IF($C$4&lt;&gt;"",TEXT((AQ7),"mmmm"),"")</f>
        <v/>
      </c>
      <c r="AR8" s="47" t="str">
        <f t="shared" ref="AR8" si="39">IF($C$4&lt;&gt;"",TEXT((AR7),"mmmm"),"")</f>
        <v/>
      </c>
      <c r="AS8" s="47" t="str">
        <f t="shared" ref="AS8" si="40">IF($C$4&lt;&gt;"",TEXT((AS7),"mmmm"),"")</f>
        <v/>
      </c>
      <c r="AT8" s="47" t="str">
        <f t="shared" ref="AT8" si="41">IF($C$4&lt;&gt;"",TEXT((AT7),"mmmm"),"")</f>
        <v/>
      </c>
      <c r="AU8" s="47" t="str">
        <f t="shared" ref="AU8" si="42">IF($C$4&lt;&gt;"",TEXT((AU7),"mmmm"),"")</f>
        <v/>
      </c>
      <c r="AV8" s="47" t="str">
        <f t="shared" ref="AV8" si="43">IF($C$4&lt;&gt;"",TEXT((AV7),"mmmm"),"")</f>
        <v/>
      </c>
      <c r="AW8" s="47" t="str">
        <f t="shared" ref="AW8" si="44">IF($C$4&lt;&gt;"",TEXT((AW7),"mmmm"),"")</f>
        <v/>
      </c>
      <c r="AX8" s="47" t="str">
        <f t="shared" ref="AX8" si="45">IF($C$4&lt;&gt;"",TEXT((AX7),"mmmm"),"")</f>
        <v/>
      </c>
      <c r="AY8" s="47" t="str">
        <f t="shared" ref="AY8" si="46">IF($C$4&lt;&gt;"",TEXT((AY7),"mmmm"),"")</f>
        <v/>
      </c>
      <c r="AZ8" s="47" t="str">
        <f t="shared" ref="AZ8" si="47">IF($C$4&lt;&gt;"",TEXT((AZ7),"mmmm"),"")</f>
        <v/>
      </c>
    </row>
    <row r="9" spans="1:52" x14ac:dyDescent="0.3">
      <c r="C9" t="s">
        <v>54</v>
      </c>
    </row>
    <row r="10" spans="1:52" x14ac:dyDescent="0.3">
      <c r="C10" t="s">
        <v>57</v>
      </c>
    </row>
    <row r="11" spans="1:52" x14ac:dyDescent="0.3">
      <c r="C11" t="s">
        <v>55</v>
      </c>
    </row>
    <row r="12" spans="1:52" x14ac:dyDescent="0.3">
      <c r="C12" t="s">
        <v>56</v>
      </c>
    </row>
    <row r="15" spans="1:52" x14ac:dyDescent="0.3">
      <c r="A15" t="s">
        <v>62</v>
      </c>
    </row>
    <row r="16" spans="1:52" x14ac:dyDescent="0.3">
      <c r="A16" s="41" t="s">
        <v>61</v>
      </c>
    </row>
    <row r="17" spans="1:1" x14ac:dyDescent="0.3">
      <c r="A17" s="41" t="s">
        <v>63</v>
      </c>
    </row>
    <row r="18" spans="1:1" x14ac:dyDescent="0.3">
      <c r="A18" t="s">
        <v>65</v>
      </c>
    </row>
    <row r="20" spans="1:1" x14ac:dyDescent="0.3">
      <c r="A20" t="s">
        <v>64</v>
      </c>
    </row>
    <row r="21" spans="1:1" x14ac:dyDescent="0.3">
      <c r="A21" t="s">
        <v>69</v>
      </c>
    </row>
  </sheetData>
  <mergeCells count="1">
    <mergeCell ref="F2:J5"/>
  </mergeCells>
  <conditionalFormatting sqref="F2">
    <cfRule type="expression" dxfId="5" priority="3">
      <formula>$F$2&lt;&gt;""</formula>
    </cfRule>
  </conditionalFormatting>
  <conditionalFormatting sqref="D8:AZ8">
    <cfRule type="expression" dxfId="4" priority="2">
      <formula>D$8&lt;&gt;""</formula>
    </cfRule>
  </conditionalFormatting>
  <conditionalFormatting sqref="D9:F11">
    <cfRule type="expression" dxfId="3" priority="1">
      <formula>AND(D$8&lt;&gt;"",$C9&lt;&gt;"")</formula>
    </cfRule>
  </conditionalFormatting>
  <pageMargins left="0.7" right="0.7" top="0.75" bottom="0.75" header="0.3" footer="0.3"/>
  <pageSetup paperSize="9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AE56736C-BEB2-4251-AE16-11E94FA60CC8}">
          <x14:formula1>
            <xm:f>Sources!$B$4:$B$29</xm:f>
          </x14:formula1>
          <xm:sqref>D4:D5</xm:sqref>
        </x14:dataValidation>
        <x14:dataValidation type="list" allowBlank="1" showInputMessage="1" showErrorMessage="1" xr:uid="{F134FA34-AC16-4AB5-984C-4004F0A3AD85}">
          <x14:formula1>
            <xm:f>Sources!$J$4:$J$22</xm:f>
          </x14:formula1>
          <xm:sqref>C3</xm:sqref>
        </x14:dataValidation>
        <x14:dataValidation type="list" allowBlank="1" showInputMessage="1" showErrorMessage="1" xr:uid="{3077B7AA-37D2-493E-B1F4-C0D88598B92C}">
          <x14:formula1>
            <xm:f>Sources!$D$2:$D$13</xm:f>
          </x14:formula1>
          <xm:sqref>C4:C5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982D3-C1D6-422F-A033-CEA4F7105343}">
  <sheetPr codeName="Feuil15"/>
  <dimension ref="A1:L8"/>
  <sheetViews>
    <sheetView workbookViewId="0"/>
  </sheetViews>
  <sheetFormatPr baseColWidth="10" defaultRowHeight="14.4" x14ac:dyDescent="0.3"/>
  <sheetData>
    <row r="1" spans="1:12" x14ac:dyDescent="0.3">
      <c r="A1" s="49" t="s">
        <v>91</v>
      </c>
    </row>
    <row r="2" spans="1:12" x14ac:dyDescent="0.3">
      <c r="B2" s="91" t="s">
        <v>38</v>
      </c>
      <c r="C2" s="91"/>
      <c r="D2" s="91"/>
      <c r="E2" s="91"/>
      <c r="F2" s="91"/>
      <c r="G2" s="91"/>
    </row>
    <row r="3" spans="1:12" x14ac:dyDescent="0.3">
      <c r="A3" s="48"/>
      <c r="B3" s="48" t="s">
        <v>70</v>
      </c>
      <c r="C3" s="48" t="s">
        <v>71</v>
      </c>
      <c r="D3" s="48" t="s">
        <v>72</v>
      </c>
      <c r="E3" s="48" t="s">
        <v>73</v>
      </c>
      <c r="F3" s="48" t="s">
        <v>92</v>
      </c>
      <c r="G3" s="48" t="s">
        <v>93</v>
      </c>
      <c r="H3" s="48" t="s">
        <v>74</v>
      </c>
      <c r="I3" s="48" t="s">
        <v>29</v>
      </c>
      <c r="J3" s="48" t="s">
        <v>75</v>
      </c>
      <c r="K3" s="48" t="s">
        <v>76</v>
      </c>
      <c r="L3" s="48" t="s">
        <v>94</v>
      </c>
    </row>
    <row r="4" spans="1:12" x14ac:dyDescent="0.3">
      <c r="A4" s="48" t="s">
        <v>95</v>
      </c>
    </row>
    <row r="5" spans="1:12" x14ac:dyDescent="0.3">
      <c r="A5" s="48" t="s">
        <v>96</v>
      </c>
    </row>
    <row r="7" spans="1:12" x14ac:dyDescent="0.3">
      <c r="A7" s="49" t="s">
        <v>97</v>
      </c>
    </row>
    <row r="8" spans="1:12" x14ac:dyDescent="0.3">
      <c r="A8" s="48" t="s">
        <v>70</v>
      </c>
      <c r="B8" s="48" t="s">
        <v>71</v>
      </c>
      <c r="C8" s="48" t="s">
        <v>72</v>
      </c>
      <c r="D8" s="48" t="s">
        <v>73</v>
      </c>
      <c r="E8" s="48" t="s">
        <v>74</v>
      </c>
      <c r="F8" s="48" t="s">
        <v>29</v>
      </c>
      <c r="G8" s="48" t="s">
        <v>75</v>
      </c>
      <c r="H8" s="48" t="s">
        <v>76</v>
      </c>
      <c r="I8" s="48" t="s">
        <v>77</v>
      </c>
      <c r="J8" s="48" t="s">
        <v>78</v>
      </c>
      <c r="K8" s="48" t="s">
        <v>98</v>
      </c>
      <c r="L8" s="48" t="s">
        <v>99</v>
      </c>
    </row>
  </sheetData>
  <mergeCells count="1">
    <mergeCell ref="B2:G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ED5BE-BBA3-49EB-A6F5-649909B5872A}">
  <sheetPr codeName="Feuil16"/>
  <dimension ref="A3:H16"/>
  <sheetViews>
    <sheetView workbookViewId="0"/>
  </sheetViews>
  <sheetFormatPr baseColWidth="10" defaultRowHeight="14.4" x14ac:dyDescent="0.3"/>
  <cols>
    <col min="1" max="1" width="17" customWidth="1"/>
    <col min="2" max="2" width="17.33203125" customWidth="1"/>
    <col min="4" max="5" width="22" customWidth="1"/>
    <col min="6" max="6" width="26.5546875" customWidth="1"/>
    <col min="7" max="7" width="26" customWidth="1"/>
  </cols>
  <sheetData>
    <row r="3" spans="1:8" x14ac:dyDescent="0.3">
      <c r="A3" t="s">
        <v>172</v>
      </c>
      <c r="B3" t="s">
        <v>173</v>
      </c>
      <c r="C3" s="49" t="s">
        <v>174</v>
      </c>
    </row>
    <row r="4" spans="1:8" x14ac:dyDescent="0.3">
      <c r="A4" t="s">
        <v>1</v>
      </c>
      <c r="B4">
        <v>2022</v>
      </c>
      <c r="C4" s="49" t="s">
        <v>175</v>
      </c>
    </row>
    <row r="5" spans="1:8" x14ac:dyDescent="0.3">
      <c r="A5" t="s">
        <v>176</v>
      </c>
      <c r="C5" s="49" t="s">
        <v>175</v>
      </c>
    </row>
    <row r="9" spans="1:8" x14ac:dyDescent="0.3">
      <c r="A9" t="s">
        <v>177</v>
      </c>
      <c r="B9" t="s">
        <v>178</v>
      </c>
      <c r="C9" t="s">
        <v>179</v>
      </c>
    </row>
    <row r="10" spans="1:8" x14ac:dyDescent="0.3">
      <c r="A10" s="49" t="s">
        <v>180</v>
      </c>
    </row>
    <row r="15" spans="1:8" x14ac:dyDescent="0.3">
      <c r="E15" s="48" t="s">
        <v>181</v>
      </c>
      <c r="F15" s="48" t="s">
        <v>182</v>
      </c>
      <c r="G15" s="48" t="s">
        <v>183</v>
      </c>
      <c r="H15" s="48" t="s">
        <v>184</v>
      </c>
    </row>
    <row r="16" spans="1:8" x14ac:dyDescent="0.3">
      <c r="B16" s="48" t="s">
        <v>185</v>
      </c>
      <c r="C16">
        <f>SUM(C10:C14)</f>
        <v>0</v>
      </c>
      <c r="E16">
        <f>IF(C16&lt;=35,C16,35)</f>
        <v>0</v>
      </c>
      <c r="F16">
        <f>IF(C16&lt;=35,0,IF(C16&lt;=43,C16-E16,43-35))</f>
        <v>0</v>
      </c>
      <c r="G16">
        <f>IF(C16&gt;43,C16-E16-F16,0)</f>
        <v>0</v>
      </c>
      <c r="H16">
        <f>SUM(E16:G16)</f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AAF2E-02FF-4CD0-A87B-653DB0702CB9}">
  <sheetPr codeName="Feuil9"/>
  <dimension ref="A1:J22"/>
  <sheetViews>
    <sheetView workbookViewId="0"/>
  </sheetViews>
  <sheetFormatPr baseColWidth="10" defaultRowHeight="14.4" x14ac:dyDescent="0.3"/>
  <cols>
    <col min="2" max="2" width="22.44140625" bestFit="1" customWidth="1"/>
    <col min="3" max="3" width="23.109375" bestFit="1" customWidth="1"/>
    <col min="6" max="6" width="19.33203125" bestFit="1" customWidth="1"/>
    <col min="10" max="10" width="23.109375" bestFit="1" customWidth="1"/>
  </cols>
  <sheetData>
    <row r="1" spans="1:10" ht="15" x14ac:dyDescent="0.35">
      <c r="A1" s="35">
        <v>44620</v>
      </c>
      <c r="B1" s="70">
        <f>A1-MOD(A1-2,7)</f>
        <v>44620</v>
      </c>
      <c r="D1" s="71" t="str">
        <f>_xlfn.SWITCH(WEEKDAY(A1,2),1,"Lundi",2,"Mardi",3,"Mercredi",4,"Jeudi",5,"Vendredi",6,"Samedi",7,"Dimanche")</f>
        <v>Lundi</v>
      </c>
      <c r="E1" t="str">
        <f>_xlfn.SWITCH(WEEKDAY(A1,2),1,"Lundi",2,"Mardi",3,"Mercredi",4,"Jeudi",5,"Vendredi",6,"Samedi",7,"Dimanche")</f>
        <v>Lundi</v>
      </c>
      <c r="F1" s="72">
        <f>_xlfn.SWITCH(A16,"Lundi",B1,"Mardi",B1+1,"Mercredi",B1+3,"Jeudi",B1+4,"Vendredi",B1+5,"Samedi",B1+6,"Dimanche",B1+7,"Erreur")</f>
        <v>44620</v>
      </c>
      <c r="I1" s="35">
        <v>44620</v>
      </c>
      <c r="J1" s="69">
        <f>I1+2-WEEKDAY(I1)+(WEEKDAY(I1)&gt;2)*7</f>
        <v>44620</v>
      </c>
    </row>
    <row r="2" spans="1:10" ht="15" x14ac:dyDescent="0.35">
      <c r="A2" s="35">
        <v>44621</v>
      </c>
      <c r="B2" s="70">
        <f t="shared" ref="B2:B14" si="0">A2-MOD(A2-2,7)</f>
        <v>44620</v>
      </c>
      <c r="D2" s="71" t="str">
        <f t="shared" ref="D2:D14" si="1">_xlfn.SWITCH(WEEKDAY(A2,2),1,"Lundi",2,"Mardi",3,"Mercredi",4,"Jeudi",5,"Vendredi",6,"Samedi",7,"Dimanche")</f>
        <v>Mardi</v>
      </c>
      <c r="F2" s="72">
        <f t="shared" ref="F2:F12" si="2">_xlfn.SWITCH(A17,"Lundi",B2,"Mardi",B2+1,"Mercredi",B2+3,"Jeudi",B2+4,"Vendredi",B2+5,"Samedi",B2+6,"Dimanche",B2+7,"Erreur")</f>
        <v>44621</v>
      </c>
      <c r="I2" s="35">
        <v>44621</v>
      </c>
      <c r="J2" s="69">
        <f>I2+2-WEEKDAY(I2)+(WEEKDAY(I2)&gt;2)*7</f>
        <v>44627</v>
      </c>
    </row>
    <row r="3" spans="1:10" ht="15" x14ac:dyDescent="0.35">
      <c r="A3" s="35">
        <v>44622</v>
      </c>
      <c r="B3" s="70">
        <f t="shared" si="0"/>
        <v>44620</v>
      </c>
      <c r="D3" s="71" t="str">
        <f t="shared" si="1"/>
        <v>Mercredi</v>
      </c>
      <c r="F3" s="72">
        <f t="shared" si="2"/>
        <v>44623</v>
      </c>
      <c r="I3" s="35">
        <v>44622</v>
      </c>
      <c r="J3" s="69">
        <f>I3+2-WEEKDAY(I3)+(WEEKDAY(I3)&gt;2)*7</f>
        <v>44627</v>
      </c>
    </row>
    <row r="4" spans="1:10" ht="15" x14ac:dyDescent="0.35">
      <c r="A4" s="35">
        <v>44623</v>
      </c>
      <c r="B4" s="70">
        <f t="shared" si="0"/>
        <v>44620</v>
      </c>
      <c r="D4" s="71" t="str">
        <f t="shared" si="1"/>
        <v>Jeudi</v>
      </c>
      <c r="F4" s="72">
        <f t="shared" si="2"/>
        <v>44624</v>
      </c>
    </row>
    <row r="5" spans="1:10" ht="15" x14ac:dyDescent="0.35">
      <c r="A5" s="35">
        <v>44624</v>
      </c>
      <c r="B5" s="70">
        <f t="shared" si="0"/>
        <v>44620</v>
      </c>
      <c r="D5" s="71" t="str">
        <f t="shared" si="1"/>
        <v>Vendredi</v>
      </c>
      <c r="F5" s="72">
        <f t="shared" si="2"/>
        <v>44625</v>
      </c>
    </row>
    <row r="6" spans="1:10" ht="15" x14ac:dyDescent="0.35">
      <c r="A6" s="35">
        <v>44625</v>
      </c>
      <c r="B6" s="70">
        <f t="shared" si="0"/>
        <v>44620</v>
      </c>
      <c r="D6" s="71" t="str">
        <f t="shared" si="1"/>
        <v>Samedi</v>
      </c>
      <c r="F6" s="72">
        <f t="shared" si="2"/>
        <v>44626</v>
      </c>
    </row>
    <row r="7" spans="1:10" ht="15" x14ac:dyDescent="0.35">
      <c r="A7" s="35">
        <v>44626</v>
      </c>
      <c r="B7" s="70">
        <f t="shared" si="0"/>
        <v>44620</v>
      </c>
      <c r="D7" s="71" t="str">
        <f t="shared" si="1"/>
        <v>Dimanche</v>
      </c>
      <c r="F7" s="72">
        <f t="shared" si="2"/>
        <v>44627</v>
      </c>
    </row>
    <row r="8" spans="1:10" ht="15" x14ac:dyDescent="0.35">
      <c r="A8" s="35">
        <v>44627</v>
      </c>
      <c r="B8" s="70">
        <f t="shared" si="0"/>
        <v>44627</v>
      </c>
      <c r="D8" s="71" t="str">
        <f t="shared" si="1"/>
        <v>Lundi</v>
      </c>
      <c r="F8" s="72" t="str">
        <f t="shared" si="2"/>
        <v>Erreur</v>
      </c>
    </row>
    <row r="9" spans="1:10" ht="15" x14ac:dyDescent="0.35">
      <c r="A9" s="35">
        <v>44628</v>
      </c>
      <c r="B9" s="70">
        <f t="shared" si="0"/>
        <v>44627</v>
      </c>
      <c r="D9" s="71" t="str">
        <f t="shared" si="1"/>
        <v>Mardi</v>
      </c>
      <c r="F9" s="72" t="str">
        <f>_xlfn.SWITCH(A24,"Lundi",B9,"Mardi",B9+1,"Mercredi",B9+3,"Jeudi",B9+4,"Vendredi",B9+5,"Samedi",B9+6,"Dimanche",B9+7,"Erreur")</f>
        <v>Erreur</v>
      </c>
    </row>
    <row r="10" spans="1:10" ht="15" x14ac:dyDescent="0.35">
      <c r="A10" s="35">
        <v>44629</v>
      </c>
      <c r="B10" s="70">
        <f t="shared" si="0"/>
        <v>44627</v>
      </c>
      <c r="D10" s="71" t="str">
        <f t="shared" si="1"/>
        <v>Mercredi</v>
      </c>
      <c r="F10" s="72" t="str">
        <f t="shared" si="2"/>
        <v>Erreur</v>
      </c>
    </row>
    <row r="11" spans="1:10" ht="15" x14ac:dyDescent="0.35">
      <c r="A11" s="35">
        <v>44630</v>
      </c>
      <c r="B11" s="70">
        <f t="shared" si="0"/>
        <v>44627</v>
      </c>
      <c r="D11" s="71" t="str">
        <f t="shared" si="1"/>
        <v>Jeudi</v>
      </c>
      <c r="F11" s="72" t="str">
        <f t="shared" si="2"/>
        <v>Erreur</v>
      </c>
    </row>
    <row r="12" spans="1:10" ht="15" x14ac:dyDescent="0.35">
      <c r="A12" s="35">
        <v>44631</v>
      </c>
      <c r="B12" s="70">
        <f t="shared" si="0"/>
        <v>44627</v>
      </c>
      <c r="D12" s="71" t="str">
        <f t="shared" si="1"/>
        <v>Vendredi</v>
      </c>
      <c r="F12" s="72" t="str">
        <f t="shared" si="2"/>
        <v>Erreur</v>
      </c>
    </row>
    <row r="13" spans="1:10" ht="15" x14ac:dyDescent="0.35">
      <c r="A13" s="35">
        <v>44632</v>
      </c>
      <c r="B13" s="70">
        <f t="shared" si="0"/>
        <v>44627</v>
      </c>
      <c r="D13" s="71" t="str">
        <f t="shared" si="1"/>
        <v>Samedi</v>
      </c>
    </row>
    <row r="14" spans="1:10" ht="15" x14ac:dyDescent="0.35">
      <c r="A14" s="35">
        <v>44633</v>
      </c>
      <c r="B14" s="70">
        <f t="shared" si="0"/>
        <v>44627</v>
      </c>
      <c r="D14" s="71" t="str">
        <f t="shared" si="1"/>
        <v>Dimanche</v>
      </c>
    </row>
    <row r="16" spans="1:10" x14ac:dyDescent="0.3">
      <c r="A16" t="s">
        <v>89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</sheetData>
  <phoneticPr fontId="2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6A048-1451-471A-A949-4EB3A5744F9A}">
  <sheetPr codeName="Feuil17"/>
  <dimension ref="A1:P33"/>
  <sheetViews>
    <sheetView workbookViewId="0"/>
  </sheetViews>
  <sheetFormatPr baseColWidth="10" defaultRowHeight="14.4" x14ac:dyDescent="0.3"/>
  <cols>
    <col min="1" max="16384" width="11.5546875" style="44"/>
  </cols>
  <sheetData>
    <row r="1" spans="1:16" x14ac:dyDescent="0.3">
      <c r="A1" s="44">
        <v>2021</v>
      </c>
    </row>
    <row r="2" spans="1:16" x14ac:dyDescent="0.3">
      <c r="B2" s="44">
        <v>1</v>
      </c>
      <c r="C2" s="44">
        <v>2</v>
      </c>
      <c r="D2" s="44">
        <v>3</v>
      </c>
      <c r="E2" s="44">
        <v>4</v>
      </c>
      <c r="F2" s="44">
        <v>5</v>
      </c>
      <c r="G2" s="44">
        <v>6</v>
      </c>
      <c r="H2" s="44">
        <v>7</v>
      </c>
      <c r="I2" s="44">
        <v>8</v>
      </c>
      <c r="J2" s="44">
        <v>9</v>
      </c>
      <c r="K2" s="44">
        <v>10</v>
      </c>
      <c r="L2" s="44">
        <v>11</v>
      </c>
      <c r="M2" s="44">
        <v>12</v>
      </c>
    </row>
    <row r="3" spans="1:16" x14ac:dyDescent="0.3">
      <c r="A3" s="44">
        <v>1</v>
      </c>
      <c r="B3" s="43">
        <f>DATE($A$1,B$2,$A3)</f>
        <v>44197</v>
      </c>
      <c r="C3" s="43">
        <f t="shared" ref="C3:M18" si="0">DATE($A$1,C$2,$A3)</f>
        <v>44228</v>
      </c>
      <c r="D3" s="43">
        <f t="shared" si="0"/>
        <v>44256</v>
      </c>
      <c r="E3" s="43">
        <f t="shared" si="0"/>
        <v>44287</v>
      </c>
      <c r="F3" s="43">
        <f t="shared" si="0"/>
        <v>44317</v>
      </c>
      <c r="G3" s="43">
        <f t="shared" si="0"/>
        <v>44348</v>
      </c>
      <c r="H3" s="43">
        <f t="shared" si="0"/>
        <v>44378</v>
      </c>
      <c r="I3" s="43">
        <f t="shared" si="0"/>
        <v>44409</v>
      </c>
      <c r="J3" s="43">
        <f t="shared" si="0"/>
        <v>44440</v>
      </c>
      <c r="K3" s="43">
        <f t="shared" si="0"/>
        <v>44470</v>
      </c>
      <c r="L3" s="43">
        <f t="shared" si="0"/>
        <v>44501</v>
      </c>
      <c r="M3" s="43">
        <f t="shared" si="0"/>
        <v>44531</v>
      </c>
    </row>
    <row r="4" spans="1:16" x14ac:dyDescent="0.3">
      <c r="A4" s="44">
        <v>2</v>
      </c>
      <c r="B4" s="43">
        <f t="shared" ref="B4:M33" si="1">DATE($A$1,B$2,$A4)</f>
        <v>44198</v>
      </c>
      <c r="C4" s="43">
        <f t="shared" si="0"/>
        <v>44229</v>
      </c>
      <c r="D4" s="43">
        <f t="shared" si="0"/>
        <v>44257</v>
      </c>
      <c r="E4" s="43">
        <f t="shared" si="0"/>
        <v>44288</v>
      </c>
      <c r="F4" s="43">
        <f t="shared" si="0"/>
        <v>44318</v>
      </c>
      <c r="G4" s="43">
        <f t="shared" si="0"/>
        <v>44349</v>
      </c>
      <c r="H4" s="43">
        <f t="shared" si="0"/>
        <v>44379</v>
      </c>
      <c r="I4" s="43">
        <f t="shared" si="0"/>
        <v>44410</v>
      </c>
      <c r="J4" s="43">
        <f t="shared" si="0"/>
        <v>44441</v>
      </c>
      <c r="K4" s="43">
        <f t="shared" si="0"/>
        <v>44471</v>
      </c>
      <c r="L4" s="43">
        <f t="shared" si="0"/>
        <v>44502</v>
      </c>
      <c r="M4" s="43">
        <f t="shared" si="0"/>
        <v>44532</v>
      </c>
    </row>
    <row r="5" spans="1:16" x14ac:dyDescent="0.3">
      <c r="A5" s="44">
        <v>3</v>
      </c>
      <c r="B5" s="43">
        <f t="shared" si="1"/>
        <v>44199</v>
      </c>
      <c r="C5" s="43">
        <f t="shared" si="0"/>
        <v>44230</v>
      </c>
      <c r="D5" s="43">
        <f t="shared" si="0"/>
        <v>44258</v>
      </c>
      <c r="E5" s="43">
        <f t="shared" si="0"/>
        <v>44289</v>
      </c>
      <c r="F5" s="43">
        <f t="shared" si="0"/>
        <v>44319</v>
      </c>
      <c r="G5" s="43">
        <f t="shared" si="0"/>
        <v>44350</v>
      </c>
      <c r="H5" s="43">
        <f t="shared" si="0"/>
        <v>44380</v>
      </c>
      <c r="I5" s="43">
        <f t="shared" si="0"/>
        <v>44411</v>
      </c>
      <c r="J5" s="43">
        <f t="shared" si="0"/>
        <v>44442</v>
      </c>
      <c r="K5" s="43">
        <f t="shared" si="0"/>
        <v>44472</v>
      </c>
      <c r="L5" s="43">
        <f t="shared" si="0"/>
        <v>44503</v>
      </c>
      <c r="M5" s="43">
        <f t="shared" si="0"/>
        <v>44533</v>
      </c>
    </row>
    <row r="6" spans="1:16" x14ac:dyDescent="0.3">
      <c r="A6" s="44">
        <v>4</v>
      </c>
      <c r="B6" s="43">
        <f t="shared" si="1"/>
        <v>44200</v>
      </c>
      <c r="C6" s="43">
        <f t="shared" si="0"/>
        <v>44231</v>
      </c>
      <c r="D6" s="43">
        <f t="shared" si="0"/>
        <v>44259</v>
      </c>
      <c r="E6" s="43">
        <f t="shared" si="0"/>
        <v>44290</v>
      </c>
      <c r="F6" s="43">
        <f t="shared" si="0"/>
        <v>44320</v>
      </c>
      <c r="G6" s="43">
        <f t="shared" si="0"/>
        <v>44351</v>
      </c>
      <c r="H6" s="43">
        <f t="shared" si="0"/>
        <v>44381</v>
      </c>
      <c r="I6" s="43">
        <f t="shared" si="0"/>
        <v>44412</v>
      </c>
      <c r="J6" s="43">
        <f t="shared" si="0"/>
        <v>44443</v>
      </c>
      <c r="K6" s="43">
        <f t="shared" si="0"/>
        <v>44473</v>
      </c>
      <c r="L6" s="43">
        <f t="shared" si="0"/>
        <v>44504</v>
      </c>
      <c r="M6" s="43">
        <f t="shared" si="0"/>
        <v>44534</v>
      </c>
    </row>
    <row r="7" spans="1:16" x14ac:dyDescent="0.3">
      <c r="A7" s="44">
        <v>5</v>
      </c>
      <c r="B7" s="43">
        <f t="shared" si="1"/>
        <v>44201</v>
      </c>
      <c r="C7" s="43">
        <f t="shared" si="0"/>
        <v>44232</v>
      </c>
      <c r="D7" s="43">
        <f t="shared" si="0"/>
        <v>44260</v>
      </c>
      <c r="E7" s="43">
        <f t="shared" si="0"/>
        <v>44291</v>
      </c>
      <c r="F7" s="43">
        <f t="shared" si="0"/>
        <v>44321</v>
      </c>
      <c r="G7" s="43">
        <f t="shared" si="0"/>
        <v>44352</v>
      </c>
      <c r="H7" s="43">
        <f t="shared" si="0"/>
        <v>44382</v>
      </c>
      <c r="I7" s="43">
        <f t="shared" si="0"/>
        <v>44413</v>
      </c>
      <c r="J7" s="43">
        <f t="shared" si="0"/>
        <v>44444</v>
      </c>
      <c r="K7" s="43">
        <f t="shared" si="0"/>
        <v>44474</v>
      </c>
      <c r="L7" s="43">
        <f t="shared" si="0"/>
        <v>44505</v>
      </c>
      <c r="M7" s="43">
        <f t="shared" si="0"/>
        <v>44535</v>
      </c>
    </row>
    <row r="8" spans="1:16" x14ac:dyDescent="0.3">
      <c r="A8" s="44">
        <v>6</v>
      </c>
      <c r="B8" s="43">
        <f t="shared" si="1"/>
        <v>44202</v>
      </c>
      <c r="C8" s="43">
        <f t="shared" si="0"/>
        <v>44233</v>
      </c>
      <c r="D8" s="43">
        <f t="shared" si="0"/>
        <v>44261</v>
      </c>
      <c r="E8" s="43">
        <f t="shared" si="0"/>
        <v>44292</v>
      </c>
      <c r="F8" s="43">
        <f t="shared" si="0"/>
        <v>44322</v>
      </c>
      <c r="G8" s="43">
        <f t="shared" si="0"/>
        <v>44353</v>
      </c>
      <c r="H8" s="43">
        <f t="shared" si="0"/>
        <v>44383</v>
      </c>
      <c r="I8" s="43">
        <f t="shared" si="0"/>
        <v>44414</v>
      </c>
      <c r="J8" s="43">
        <f t="shared" si="0"/>
        <v>44445</v>
      </c>
      <c r="K8" s="43">
        <f t="shared" si="0"/>
        <v>44475</v>
      </c>
      <c r="L8" s="43">
        <f t="shared" si="0"/>
        <v>44506</v>
      </c>
      <c r="M8" s="43">
        <f t="shared" si="0"/>
        <v>44536</v>
      </c>
    </row>
    <row r="9" spans="1:16" x14ac:dyDescent="0.3">
      <c r="A9" s="44">
        <v>7</v>
      </c>
      <c r="B9" s="43">
        <f t="shared" si="1"/>
        <v>44203</v>
      </c>
      <c r="C9" s="43">
        <f t="shared" si="0"/>
        <v>44234</v>
      </c>
      <c r="D9" s="43">
        <f t="shared" si="0"/>
        <v>44262</v>
      </c>
      <c r="E9" s="43">
        <f t="shared" si="0"/>
        <v>44293</v>
      </c>
      <c r="F9" s="43">
        <f t="shared" si="0"/>
        <v>44323</v>
      </c>
      <c r="G9" s="43">
        <f t="shared" si="0"/>
        <v>44354</v>
      </c>
      <c r="H9" s="43">
        <f t="shared" si="0"/>
        <v>44384</v>
      </c>
      <c r="I9" s="43">
        <f t="shared" si="0"/>
        <v>44415</v>
      </c>
      <c r="J9" s="43">
        <f t="shared" si="0"/>
        <v>44446</v>
      </c>
      <c r="K9" s="43">
        <f t="shared" si="0"/>
        <v>44476</v>
      </c>
      <c r="L9" s="43">
        <f t="shared" si="0"/>
        <v>44507</v>
      </c>
      <c r="M9" s="43">
        <f t="shared" si="0"/>
        <v>44537</v>
      </c>
    </row>
    <row r="10" spans="1:16" x14ac:dyDescent="0.3">
      <c r="A10" s="44">
        <v>8</v>
      </c>
      <c r="B10" s="43">
        <f t="shared" si="1"/>
        <v>44204</v>
      </c>
      <c r="C10" s="43">
        <f t="shared" si="0"/>
        <v>44235</v>
      </c>
      <c r="D10" s="43">
        <f t="shared" si="0"/>
        <v>44263</v>
      </c>
      <c r="E10" s="43">
        <f t="shared" si="0"/>
        <v>44294</v>
      </c>
      <c r="F10" s="43">
        <f t="shared" si="0"/>
        <v>44324</v>
      </c>
      <c r="G10" s="43">
        <f t="shared" si="0"/>
        <v>44355</v>
      </c>
      <c r="H10" s="43">
        <f t="shared" si="0"/>
        <v>44385</v>
      </c>
      <c r="I10" s="43">
        <f t="shared" si="0"/>
        <v>44416</v>
      </c>
      <c r="J10" s="43">
        <f t="shared" si="0"/>
        <v>44447</v>
      </c>
      <c r="K10" s="43">
        <f t="shared" si="0"/>
        <v>44477</v>
      </c>
      <c r="L10" s="43">
        <f t="shared" si="0"/>
        <v>44508</v>
      </c>
      <c r="M10" s="43">
        <f t="shared" si="0"/>
        <v>44538</v>
      </c>
    </row>
    <row r="11" spans="1:16" x14ac:dyDescent="0.3">
      <c r="A11" s="44">
        <v>9</v>
      </c>
      <c r="B11" s="43">
        <f t="shared" si="1"/>
        <v>44205</v>
      </c>
      <c r="C11" s="43">
        <f t="shared" si="0"/>
        <v>44236</v>
      </c>
      <c r="D11" s="43">
        <f t="shared" si="0"/>
        <v>44264</v>
      </c>
      <c r="E11" s="43">
        <f t="shared" si="0"/>
        <v>44295</v>
      </c>
      <c r="F11" s="43">
        <f t="shared" si="0"/>
        <v>44325</v>
      </c>
      <c r="G11" s="43">
        <f t="shared" si="0"/>
        <v>44356</v>
      </c>
      <c r="H11" s="43">
        <f t="shared" si="0"/>
        <v>44386</v>
      </c>
      <c r="I11" s="43">
        <f t="shared" si="0"/>
        <v>44417</v>
      </c>
      <c r="J11" s="43">
        <f t="shared" si="0"/>
        <v>44448</v>
      </c>
      <c r="K11" s="43">
        <f t="shared" si="0"/>
        <v>44478</v>
      </c>
      <c r="L11" s="43">
        <f t="shared" si="0"/>
        <v>44509</v>
      </c>
      <c r="M11" s="43">
        <f t="shared" si="0"/>
        <v>44539</v>
      </c>
    </row>
    <row r="12" spans="1:16" x14ac:dyDescent="0.3">
      <c r="A12" s="44">
        <v>10</v>
      </c>
      <c r="B12" s="43">
        <f t="shared" si="1"/>
        <v>44206</v>
      </c>
      <c r="C12" s="43">
        <f t="shared" si="0"/>
        <v>44237</v>
      </c>
      <c r="D12" s="43">
        <f t="shared" si="0"/>
        <v>44265</v>
      </c>
      <c r="E12" s="43">
        <f t="shared" si="0"/>
        <v>44296</v>
      </c>
      <c r="F12" s="43">
        <f t="shared" si="0"/>
        <v>44326</v>
      </c>
      <c r="G12" s="43">
        <f t="shared" si="0"/>
        <v>44357</v>
      </c>
      <c r="H12" s="43">
        <f t="shared" si="0"/>
        <v>44387</v>
      </c>
      <c r="I12" s="43">
        <f t="shared" si="0"/>
        <v>44418</v>
      </c>
      <c r="J12" s="43">
        <f t="shared" si="0"/>
        <v>44449</v>
      </c>
      <c r="K12" s="43">
        <f t="shared" si="0"/>
        <v>44479</v>
      </c>
      <c r="L12" s="43">
        <f t="shared" si="0"/>
        <v>44510</v>
      </c>
      <c r="M12" s="43">
        <f t="shared" si="0"/>
        <v>44540</v>
      </c>
    </row>
    <row r="13" spans="1:16" x14ac:dyDescent="0.3">
      <c r="A13" s="44">
        <v>11</v>
      </c>
      <c r="B13" s="43">
        <f t="shared" si="1"/>
        <v>44207</v>
      </c>
      <c r="C13" s="43">
        <f t="shared" si="0"/>
        <v>44238</v>
      </c>
      <c r="D13" s="43">
        <f t="shared" si="0"/>
        <v>44266</v>
      </c>
      <c r="E13" s="43">
        <f t="shared" si="0"/>
        <v>44297</v>
      </c>
      <c r="F13" s="43">
        <f t="shared" si="0"/>
        <v>44327</v>
      </c>
      <c r="G13" s="43">
        <f t="shared" si="0"/>
        <v>44358</v>
      </c>
      <c r="H13" s="43">
        <f t="shared" si="0"/>
        <v>44388</v>
      </c>
      <c r="I13" s="43">
        <f t="shared" si="0"/>
        <v>44419</v>
      </c>
      <c r="J13" s="43">
        <f t="shared" si="0"/>
        <v>44450</v>
      </c>
      <c r="K13" s="43">
        <f t="shared" si="0"/>
        <v>44480</v>
      </c>
      <c r="L13" s="43">
        <f t="shared" si="0"/>
        <v>44511</v>
      </c>
      <c r="M13" s="43">
        <f t="shared" si="0"/>
        <v>44541</v>
      </c>
    </row>
    <row r="14" spans="1:16" x14ac:dyDescent="0.3">
      <c r="A14" s="44">
        <v>12</v>
      </c>
      <c r="B14" s="43">
        <f t="shared" si="1"/>
        <v>44208</v>
      </c>
      <c r="C14" s="43">
        <f t="shared" si="0"/>
        <v>44239</v>
      </c>
      <c r="D14" s="43">
        <f t="shared" si="0"/>
        <v>44267</v>
      </c>
      <c r="E14" s="43">
        <f t="shared" si="0"/>
        <v>44298</v>
      </c>
      <c r="F14" s="43">
        <f t="shared" si="0"/>
        <v>44328</v>
      </c>
      <c r="G14" s="43">
        <f t="shared" si="0"/>
        <v>44359</v>
      </c>
      <c r="H14" s="43">
        <f t="shared" si="0"/>
        <v>44389</v>
      </c>
      <c r="I14" s="43">
        <f t="shared" si="0"/>
        <v>44420</v>
      </c>
      <c r="J14" s="43">
        <f t="shared" si="0"/>
        <v>44451</v>
      </c>
      <c r="K14" s="43">
        <f t="shared" si="0"/>
        <v>44481</v>
      </c>
      <c r="L14" s="43">
        <f t="shared" si="0"/>
        <v>44512</v>
      </c>
      <c r="M14" s="43">
        <f t="shared" si="0"/>
        <v>44542</v>
      </c>
      <c r="O14" s="44">
        <f>WEEKNUM(B3)</f>
        <v>1</v>
      </c>
      <c r="P14" s="44">
        <f>WEEKNUM(H7)</f>
        <v>28</v>
      </c>
    </row>
    <row r="15" spans="1:16" x14ac:dyDescent="0.3">
      <c r="A15" s="44">
        <v>13</v>
      </c>
      <c r="B15" s="43">
        <f t="shared" si="1"/>
        <v>44209</v>
      </c>
      <c r="C15" s="43">
        <f t="shared" si="0"/>
        <v>44240</v>
      </c>
      <c r="D15" s="43">
        <f t="shared" si="0"/>
        <v>44268</v>
      </c>
      <c r="E15" s="43">
        <f t="shared" si="0"/>
        <v>44299</v>
      </c>
      <c r="F15" s="43">
        <f t="shared" si="0"/>
        <v>44329</v>
      </c>
      <c r="G15" s="43">
        <f t="shared" si="0"/>
        <v>44360</v>
      </c>
      <c r="H15" s="43">
        <f t="shared" si="0"/>
        <v>44390</v>
      </c>
      <c r="I15" s="43">
        <f t="shared" si="0"/>
        <v>44421</v>
      </c>
      <c r="J15" s="43">
        <f t="shared" si="0"/>
        <v>44452</v>
      </c>
      <c r="K15" s="43">
        <f t="shared" si="0"/>
        <v>44482</v>
      </c>
      <c r="L15" s="43">
        <f t="shared" si="0"/>
        <v>44513</v>
      </c>
      <c r="M15" s="43">
        <f t="shared" si="0"/>
        <v>44543</v>
      </c>
      <c r="O15" s="44">
        <f>_xlfn.ISOWEEKNUM(B3)</f>
        <v>53</v>
      </c>
      <c r="P15" s="44">
        <f>_xlfn.ISOWEEKNUM(H7)</f>
        <v>27</v>
      </c>
    </row>
    <row r="16" spans="1:16" x14ac:dyDescent="0.3">
      <c r="A16" s="44">
        <v>14</v>
      </c>
      <c r="B16" s="43">
        <f t="shared" si="1"/>
        <v>44210</v>
      </c>
      <c r="C16" s="43">
        <f t="shared" si="0"/>
        <v>44241</v>
      </c>
      <c r="D16" s="43">
        <f t="shared" si="0"/>
        <v>44269</v>
      </c>
      <c r="E16" s="43">
        <f t="shared" si="0"/>
        <v>44300</v>
      </c>
      <c r="F16" s="43">
        <f t="shared" si="0"/>
        <v>44330</v>
      </c>
      <c r="G16" s="43">
        <f t="shared" si="0"/>
        <v>44361</v>
      </c>
      <c r="H16" s="43">
        <f t="shared" si="0"/>
        <v>44391</v>
      </c>
      <c r="I16" s="43">
        <f t="shared" si="0"/>
        <v>44422</v>
      </c>
      <c r="J16" s="43">
        <f t="shared" si="0"/>
        <v>44453</v>
      </c>
      <c r="K16" s="43">
        <f t="shared" si="0"/>
        <v>44483</v>
      </c>
      <c r="L16" s="43">
        <f t="shared" si="0"/>
        <v>44514</v>
      </c>
      <c r="M16" s="43">
        <f t="shared" si="0"/>
        <v>44544</v>
      </c>
    </row>
    <row r="17" spans="1:13" x14ac:dyDescent="0.3">
      <c r="A17" s="44">
        <v>15</v>
      </c>
      <c r="B17" s="43">
        <f t="shared" si="1"/>
        <v>44211</v>
      </c>
      <c r="C17" s="43">
        <f t="shared" si="0"/>
        <v>44242</v>
      </c>
      <c r="D17" s="43">
        <f t="shared" si="0"/>
        <v>44270</v>
      </c>
      <c r="E17" s="43">
        <f t="shared" si="0"/>
        <v>44301</v>
      </c>
      <c r="F17" s="43">
        <f t="shared" si="0"/>
        <v>44331</v>
      </c>
      <c r="G17" s="43">
        <f t="shared" si="0"/>
        <v>44362</v>
      </c>
      <c r="H17" s="43">
        <f t="shared" si="0"/>
        <v>44392</v>
      </c>
      <c r="I17" s="43">
        <f t="shared" si="0"/>
        <v>44423</v>
      </c>
      <c r="J17" s="43">
        <f t="shared" si="0"/>
        <v>44454</v>
      </c>
      <c r="K17" s="43">
        <f t="shared" si="0"/>
        <v>44484</v>
      </c>
      <c r="L17" s="43">
        <f t="shared" si="0"/>
        <v>44515</v>
      </c>
      <c r="M17" s="43">
        <f t="shared" si="0"/>
        <v>44545</v>
      </c>
    </row>
    <row r="18" spans="1:13" x14ac:dyDescent="0.3">
      <c r="A18" s="44">
        <v>16</v>
      </c>
      <c r="B18" s="43">
        <f t="shared" si="1"/>
        <v>44212</v>
      </c>
      <c r="C18" s="43">
        <f t="shared" si="0"/>
        <v>44243</v>
      </c>
      <c r="D18" s="43">
        <f t="shared" si="0"/>
        <v>44271</v>
      </c>
      <c r="E18" s="43">
        <f t="shared" si="0"/>
        <v>44302</v>
      </c>
      <c r="F18" s="43">
        <f t="shared" si="0"/>
        <v>44332</v>
      </c>
      <c r="G18" s="43">
        <f t="shared" si="0"/>
        <v>44363</v>
      </c>
      <c r="H18" s="43">
        <f t="shared" si="0"/>
        <v>44393</v>
      </c>
      <c r="I18" s="43">
        <f t="shared" si="0"/>
        <v>44424</v>
      </c>
      <c r="J18" s="43">
        <f t="shared" si="0"/>
        <v>44455</v>
      </c>
      <c r="K18" s="43">
        <f t="shared" si="0"/>
        <v>44485</v>
      </c>
      <c r="L18" s="43">
        <f t="shared" si="0"/>
        <v>44516</v>
      </c>
      <c r="M18" s="43">
        <f t="shared" si="0"/>
        <v>44546</v>
      </c>
    </row>
    <row r="19" spans="1:13" x14ac:dyDescent="0.3">
      <c r="A19" s="44">
        <v>17</v>
      </c>
      <c r="B19" s="43">
        <f t="shared" si="1"/>
        <v>44213</v>
      </c>
      <c r="C19" s="43">
        <f t="shared" si="1"/>
        <v>44244</v>
      </c>
      <c r="D19" s="43">
        <f t="shared" si="1"/>
        <v>44272</v>
      </c>
      <c r="E19" s="43">
        <f t="shared" si="1"/>
        <v>44303</v>
      </c>
      <c r="F19" s="43">
        <f t="shared" si="1"/>
        <v>44333</v>
      </c>
      <c r="G19" s="43">
        <f t="shared" si="1"/>
        <v>44364</v>
      </c>
      <c r="H19" s="43">
        <f t="shared" si="1"/>
        <v>44394</v>
      </c>
      <c r="I19" s="43">
        <f t="shared" si="1"/>
        <v>44425</v>
      </c>
      <c r="J19" s="43">
        <f t="shared" si="1"/>
        <v>44456</v>
      </c>
      <c r="K19" s="43">
        <f t="shared" si="1"/>
        <v>44486</v>
      </c>
      <c r="L19" s="43">
        <f t="shared" si="1"/>
        <v>44517</v>
      </c>
      <c r="M19" s="43">
        <f t="shared" si="1"/>
        <v>44547</v>
      </c>
    </row>
    <row r="20" spans="1:13" x14ac:dyDescent="0.3">
      <c r="A20" s="44">
        <v>18</v>
      </c>
      <c r="B20" s="43">
        <f t="shared" si="1"/>
        <v>44214</v>
      </c>
      <c r="C20" s="43">
        <f t="shared" si="1"/>
        <v>44245</v>
      </c>
      <c r="D20" s="43">
        <f t="shared" si="1"/>
        <v>44273</v>
      </c>
      <c r="E20" s="43">
        <f t="shared" si="1"/>
        <v>44304</v>
      </c>
      <c r="F20" s="43">
        <f t="shared" si="1"/>
        <v>44334</v>
      </c>
      <c r="G20" s="43">
        <f t="shared" si="1"/>
        <v>44365</v>
      </c>
      <c r="H20" s="43">
        <f t="shared" si="1"/>
        <v>44395</v>
      </c>
      <c r="I20" s="43">
        <f t="shared" si="1"/>
        <v>44426</v>
      </c>
      <c r="J20" s="43">
        <f t="shared" si="1"/>
        <v>44457</v>
      </c>
      <c r="K20" s="43">
        <f t="shared" si="1"/>
        <v>44487</v>
      </c>
      <c r="L20" s="43">
        <f t="shared" si="1"/>
        <v>44518</v>
      </c>
      <c r="M20" s="43">
        <f t="shared" si="1"/>
        <v>44548</v>
      </c>
    </row>
    <row r="21" spans="1:13" x14ac:dyDescent="0.3">
      <c r="A21" s="44">
        <v>19</v>
      </c>
      <c r="B21" s="43">
        <f t="shared" si="1"/>
        <v>44215</v>
      </c>
      <c r="C21" s="43">
        <f t="shared" si="1"/>
        <v>44246</v>
      </c>
      <c r="D21" s="43">
        <f t="shared" si="1"/>
        <v>44274</v>
      </c>
      <c r="E21" s="43">
        <f t="shared" si="1"/>
        <v>44305</v>
      </c>
      <c r="F21" s="43">
        <f t="shared" si="1"/>
        <v>44335</v>
      </c>
      <c r="G21" s="43">
        <f t="shared" si="1"/>
        <v>44366</v>
      </c>
      <c r="H21" s="43">
        <f t="shared" si="1"/>
        <v>44396</v>
      </c>
      <c r="I21" s="43">
        <f t="shared" si="1"/>
        <v>44427</v>
      </c>
      <c r="J21" s="43">
        <f t="shared" si="1"/>
        <v>44458</v>
      </c>
      <c r="K21" s="43">
        <f t="shared" si="1"/>
        <v>44488</v>
      </c>
      <c r="L21" s="43">
        <f t="shared" si="1"/>
        <v>44519</v>
      </c>
      <c r="M21" s="43">
        <f t="shared" si="1"/>
        <v>44549</v>
      </c>
    </row>
    <row r="22" spans="1:13" x14ac:dyDescent="0.3">
      <c r="A22" s="44">
        <v>20</v>
      </c>
      <c r="B22" s="43">
        <f t="shared" si="1"/>
        <v>44216</v>
      </c>
      <c r="C22" s="43">
        <f t="shared" si="1"/>
        <v>44247</v>
      </c>
      <c r="D22" s="43">
        <f t="shared" si="1"/>
        <v>44275</v>
      </c>
      <c r="E22" s="43">
        <f t="shared" si="1"/>
        <v>44306</v>
      </c>
      <c r="F22" s="43">
        <f t="shared" si="1"/>
        <v>44336</v>
      </c>
      <c r="G22" s="43">
        <f t="shared" si="1"/>
        <v>44367</v>
      </c>
      <c r="H22" s="43">
        <f t="shared" si="1"/>
        <v>44397</v>
      </c>
      <c r="I22" s="43">
        <f t="shared" si="1"/>
        <v>44428</v>
      </c>
      <c r="J22" s="43">
        <f t="shared" si="1"/>
        <v>44459</v>
      </c>
      <c r="K22" s="43">
        <f t="shared" si="1"/>
        <v>44489</v>
      </c>
      <c r="L22" s="43">
        <f t="shared" si="1"/>
        <v>44520</v>
      </c>
      <c r="M22" s="43">
        <f t="shared" si="1"/>
        <v>44550</v>
      </c>
    </row>
    <row r="23" spans="1:13" x14ac:dyDescent="0.3">
      <c r="A23" s="44">
        <v>21</v>
      </c>
      <c r="B23" s="43">
        <f t="shared" si="1"/>
        <v>44217</v>
      </c>
      <c r="C23" s="43">
        <f t="shared" si="1"/>
        <v>44248</v>
      </c>
      <c r="D23" s="43">
        <f t="shared" si="1"/>
        <v>44276</v>
      </c>
      <c r="E23" s="43">
        <f t="shared" si="1"/>
        <v>44307</v>
      </c>
      <c r="F23" s="43">
        <f t="shared" si="1"/>
        <v>44337</v>
      </c>
      <c r="G23" s="43">
        <f t="shared" si="1"/>
        <v>44368</v>
      </c>
      <c r="H23" s="43">
        <f t="shared" si="1"/>
        <v>44398</v>
      </c>
      <c r="I23" s="43">
        <f t="shared" si="1"/>
        <v>44429</v>
      </c>
      <c r="J23" s="43">
        <f t="shared" si="1"/>
        <v>44460</v>
      </c>
      <c r="K23" s="43">
        <f t="shared" si="1"/>
        <v>44490</v>
      </c>
      <c r="L23" s="43">
        <f t="shared" si="1"/>
        <v>44521</v>
      </c>
      <c r="M23" s="43">
        <f t="shared" si="1"/>
        <v>44551</v>
      </c>
    </row>
    <row r="24" spans="1:13" x14ac:dyDescent="0.3">
      <c r="A24" s="44">
        <v>22</v>
      </c>
      <c r="B24" s="43">
        <f t="shared" si="1"/>
        <v>44218</v>
      </c>
      <c r="C24" s="43">
        <f t="shared" si="1"/>
        <v>44249</v>
      </c>
      <c r="D24" s="43">
        <f t="shared" si="1"/>
        <v>44277</v>
      </c>
      <c r="E24" s="43">
        <f t="shared" si="1"/>
        <v>44308</v>
      </c>
      <c r="F24" s="43">
        <f t="shared" si="1"/>
        <v>44338</v>
      </c>
      <c r="G24" s="43">
        <f t="shared" si="1"/>
        <v>44369</v>
      </c>
      <c r="H24" s="43">
        <f t="shared" si="1"/>
        <v>44399</v>
      </c>
      <c r="I24" s="43">
        <f t="shared" si="1"/>
        <v>44430</v>
      </c>
      <c r="J24" s="43">
        <f t="shared" si="1"/>
        <v>44461</v>
      </c>
      <c r="K24" s="43">
        <f t="shared" si="1"/>
        <v>44491</v>
      </c>
      <c r="L24" s="43">
        <f t="shared" si="1"/>
        <v>44522</v>
      </c>
      <c r="M24" s="43">
        <f t="shared" si="1"/>
        <v>44552</v>
      </c>
    </row>
    <row r="25" spans="1:13" x14ac:dyDescent="0.3">
      <c r="A25" s="44">
        <v>23</v>
      </c>
      <c r="B25" s="43">
        <f t="shared" si="1"/>
        <v>44219</v>
      </c>
      <c r="C25" s="43">
        <f t="shared" si="1"/>
        <v>44250</v>
      </c>
      <c r="D25" s="43">
        <f t="shared" si="1"/>
        <v>44278</v>
      </c>
      <c r="E25" s="43">
        <f t="shared" si="1"/>
        <v>44309</v>
      </c>
      <c r="F25" s="43">
        <f t="shared" si="1"/>
        <v>44339</v>
      </c>
      <c r="G25" s="43">
        <f t="shared" si="1"/>
        <v>44370</v>
      </c>
      <c r="H25" s="43">
        <f t="shared" si="1"/>
        <v>44400</v>
      </c>
      <c r="I25" s="43">
        <f t="shared" si="1"/>
        <v>44431</v>
      </c>
      <c r="J25" s="43">
        <f t="shared" si="1"/>
        <v>44462</v>
      </c>
      <c r="K25" s="43">
        <f t="shared" si="1"/>
        <v>44492</v>
      </c>
      <c r="L25" s="43">
        <f t="shared" si="1"/>
        <v>44523</v>
      </c>
      <c r="M25" s="43">
        <f t="shared" si="1"/>
        <v>44553</v>
      </c>
    </row>
    <row r="26" spans="1:13" x14ac:dyDescent="0.3">
      <c r="A26" s="44">
        <v>24</v>
      </c>
      <c r="B26" s="43">
        <f t="shared" si="1"/>
        <v>44220</v>
      </c>
      <c r="C26" s="43">
        <f t="shared" si="1"/>
        <v>44251</v>
      </c>
      <c r="D26" s="43">
        <f t="shared" si="1"/>
        <v>44279</v>
      </c>
      <c r="E26" s="43">
        <f t="shared" si="1"/>
        <v>44310</v>
      </c>
      <c r="F26" s="43">
        <f t="shared" si="1"/>
        <v>44340</v>
      </c>
      <c r="G26" s="43">
        <f t="shared" si="1"/>
        <v>44371</v>
      </c>
      <c r="H26" s="43">
        <f t="shared" si="1"/>
        <v>44401</v>
      </c>
      <c r="I26" s="43">
        <f t="shared" si="1"/>
        <v>44432</v>
      </c>
      <c r="J26" s="43">
        <f t="shared" si="1"/>
        <v>44463</v>
      </c>
      <c r="K26" s="43">
        <f t="shared" si="1"/>
        <v>44493</v>
      </c>
      <c r="L26" s="43">
        <f t="shared" si="1"/>
        <v>44524</v>
      </c>
      <c r="M26" s="43">
        <f t="shared" si="1"/>
        <v>44554</v>
      </c>
    </row>
    <row r="27" spans="1:13" x14ac:dyDescent="0.3">
      <c r="A27" s="44">
        <v>25</v>
      </c>
      <c r="B27" s="43">
        <f t="shared" si="1"/>
        <v>44221</v>
      </c>
      <c r="C27" s="43">
        <f t="shared" si="1"/>
        <v>44252</v>
      </c>
      <c r="D27" s="43">
        <f t="shared" si="1"/>
        <v>44280</v>
      </c>
      <c r="E27" s="43">
        <f t="shared" si="1"/>
        <v>44311</v>
      </c>
      <c r="F27" s="43">
        <f t="shared" si="1"/>
        <v>44341</v>
      </c>
      <c r="G27" s="43">
        <f t="shared" si="1"/>
        <v>44372</v>
      </c>
      <c r="H27" s="43">
        <f t="shared" si="1"/>
        <v>44402</v>
      </c>
      <c r="I27" s="43">
        <f t="shared" si="1"/>
        <v>44433</v>
      </c>
      <c r="J27" s="43">
        <f t="shared" si="1"/>
        <v>44464</v>
      </c>
      <c r="K27" s="43">
        <f t="shared" si="1"/>
        <v>44494</v>
      </c>
      <c r="L27" s="43">
        <f t="shared" si="1"/>
        <v>44525</v>
      </c>
      <c r="M27" s="43">
        <f t="shared" si="1"/>
        <v>44555</v>
      </c>
    </row>
    <row r="28" spans="1:13" x14ac:dyDescent="0.3">
      <c r="A28" s="44">
        <v>26</v>
      </c>
      <c r="B28" s="43">
        <f t="shared" si="1"/>
        <v>44222</v>
      </c>
      <c r="C28" s="43">
        <f t="shared" si="1"/>
        <v>44253</v>
      </c>
      <c r="D28" s="43">
        <f t="shared" si="1"/>
        <v>44281</v>
      </c>
      <c r="E28" s="43">
        <f t="shared" si="1"/>
        <v>44312</v>
      </c>
      <c r="F28" s="43">
        <f t="shared" si="1"/>
        <v>44342</v>
      </c>
      <c r="G28" s="43">
        <f t="shared" si="1"/>
        <v>44373</v>
      </c>
      <c r="H28" s="43">
        <f t="shared" si="1"/>
        <v>44403</v>
      </c>
      <c r="I28" s="43">
        <f t="shared" si="1"/>
        <v>44434</v>
      </c>
      <c r="J28" s="43">
        <f t="shared" si="1"/>
        <v>44465</v>
      </c>
      <c r="K28" s="43">
        <f t="shared" si="1"/>
        <v>44495</v>
      </c>
      <c r="L28" s="43">
        <f t="shared" si="1"/>
        <v>44526</v>
      </c>
      <c r="M28" s="43">
        <f t="shared" si="1"/>
        <v>44556</v>
      </c>
    </row>
    <row r="29" spans="1:13" x14ac:dyDescent="0.3">
      <c r="A29" s="44">
        <v>27</v>
      </c>
      <c r="B29" s="43">
        <f t="shared" si="1"/>
        <v>44223</v>
      </c>
      <c r="C29" s="43">
        <f t="shared" si="1"/>
        <v>44254</v>
      </c>
      <c r="D29" s="43">
        <f t="shared" si="1"/>
        <v>44282</v>
      </c>
      <c r="E29" s="43">
        <f t="shared" si="1"/>
        <v>44313</v>
      </c>
      <c r="F29" s="43">
        <f t="shared" si="1"/>
        <v>44343</v>
      </c>
      <c r="G29" s="43">
        <f t="shared" si="1"/>
        <v>44374</v>
      </c>
      <c r="H29" s="43">
        <f t="shared" si="1"/>
        <v>44404</v>
      </c>
      <c r="I29" s="43">
        <f t="shared" si="1"/>
        <v>44435</v>
      </c>
      <c r="J29" s="43">
        <f t="shared" si="1"/>
        <v>44466</v>
      </c>
      <c r="K29" s="43">
        <f t="shared" si="1"/>
        <v>44496</v>
      </c>
      <c r="L29" s="43">
        <f t="shared" si="1"/>
        <v>44527</v>
      </c>
      <c r="M29" s="43">
        <f t="shared" si="1"/>
        <v>44557</v>
      </c>
    </row>
    <row r="30" spans="1:13" x14ac:dyDescent="0.3">
      <c r="A30" s="44">
        <v>28</v>
      </c>
      <c r="B30" s="43">
        <f t="shared" si="1"/>
        <v>44224</v>
      </c>
      <c r="C30" s="43">
        <f t="shared" si="1"/>
        <v>44255</v>
      </c>
      <c r="D30" s="43">
        <f t="shared" si="1"/>
        <v>44283</v>
      </c>
      <c r="E30" s="43">
        <f t="shared" si="1"/>
        <v>44314</v>
      </c>
      <c r="F30" s="43">
        <f t="shared" si="1"/>
        <v>44344</v>
      </c>
      <c r="G30" s="43">
        <f t="shared" si="1"/>
        <v>44375</v>
      </c>
      <c r="H30" s="43">
        <f t="shared" si="1"/>
        <v>44405</v>
      </c>
      <c r="I30" s="43">
        <f t="shared" si="1"/>
        <v>44436</v>
      </c>
      <c r="J30" s="43">
        <f t="shared" si="1"/>
        <v>44467</v>
      </c>
      <c r="K30" s="43">
        <f t="shared" si="1"/>
        <v>44497</v>
      </c>
      <c r="L30" s="43">
        <f t="shared" si="1"/>
        <v>44528</v>
      </c>
      <c r="M30" s="43">
        <f t="shared" si="1"/>
        <v>44558</v>
      </c>
    </row>
    <row r="31" spans="1:13" x14ac:dyDescent="0.3">
      <c r="A31" s="44">
        <v>29</v>
      </c>
      <c r="B31" s="43">
        <f t="shared" si="1"/>
        <v>44225</v>
      </c>
      <c r="C31" s="43"/>
      <c r="D31" s="43">
        <f t="shared" si="1"/>
        <v>44284</v>
      </c>
      <c r="E31" s="43">
        <f t="shared" si="1"/>
        <v>44315</v>
      </c>
      <c r="F31" s="43">
        <f t="shared" si="1"/>
        <v>44345</v>
      </c>
      <c r="G31" s="43">
        <f t="shared" si="1"/>
        <v>44376</v>
      </c>
      <c r="H31" s="43">
        <f t="shared" si="1"/>
        <v>44406</v>
      </c>
      <c r="I31" s="43">
        <f t="shared" si="1"/>
        <v>44437</v>
      </c>
      <c r="J31" s="43">
        <f t="shared" si="1"/>
        <v>44468</v>
      </c>
      <c r="K31" s="43">
        <f t="shared" si="1"/>
        <v>44498</v>
      </c>
      <c r="L31" s="43">
        <f t="shared" si="1"/>
        <v>44529</v>
      </c>
      <c r="M31" s="43">
        <f t="shared" si="1"/>
        <v>44559</v>
      </c>
    </row>
    <row r="32" spans="1:13" x14ac:dyDescent="0.3">
      <c r="A32" s="44">
        <v>30</v>
      </c>
      <c r="B32" s="43">
        <f t="shared" si="1"/>
        <v>44226</v>
      </c>
      <c r="C32" s="43"/>
      <c r="D32" s="43">
        <f t="shared" si="1"/>
        <v>44285</v>
      </c>
      <c r="E32" s="43">
        <f t="shared" si="1"/>
        <v>44316</v>
      </c>
      <c r="F32" s="43">
        <f t="shared" si="1"/>
        <v>44346</v>
      </c>
      <c r="G32" s="43">
        <f t="shared" si="1"/>
        <v>44377</v>
      </c>
      <c r="H32" s="43">
        <f t="shared" si="1"/>
        <v>44407</v>
      </c>
      <c r="I32" s="43">
        <f t="shared" si="1"/>
        <v>44438</v>
      </c>
      <c r="J32" s="43">
        <f t="shared" si="1"/>
        <v>44469</v>
      </c>
      <c r="K32" s="43">
        <f t="shared" si="1"/>
        <v>44499</v>
      </c>
      <c r="L32" s="43">
        <f t="shared" si="1"/>
        <v>44530</v>
      </c>
      <c r="M32" s="43">
        <f t="shared" si="1"/>
        <v>44560</v>
      </c>
    </row>
    <row r="33" spans="1:16" x14ac:dyDescent="0.3">
      <c r="A33" s="44">
        <v>31</v>
      </c>
      <c r="B33" s="43">
        <f t="shared" si="1"/>
        <v>44227</v>
      </c>
      <c r="C33" s="43"/>
      <c r="D33" s="43">
        <f t="shared" si="1"/>
        <v>44286</v>
      </c>
      <c r="E33" s="43"/>
      <c r="F33" s="43">
        <f t="shared" si="1"/>
        <v>44347</v>
      </c>
      <c r="G33" s="43"/>
      <c r="H33" s="43">
        <f t="shared" si="1"/>
        <v>44408</v>
      </c>
      <c r="I33" s="43">
        <f t="shared" si="1"/>
        <v>44439</v>
      </c>
      <c r="J33" s="43"/>
      <c r="K33" s="43">
        <f t="shared" si="1"/>
        <v>44500</v>
      </c>
      <c r="L33" s="43"/>
      <c r="M33" s="43">
        <f t="shared" si="1"/>
        <v>44561</v>
      </c>
      <c r="O33" s="44">
        <f>COUNTA(B3:M33)</f>
        <v>365</v>
      </c>
      <c r="P33" s="44">
        <f>+O33/7</f>
        <v>52.142857142857146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DCB41-6D6E-42F6-BC79-59152D8B527A}">
  <sheetPr codeName="Feuil18"/>
  <dimension ref="A1:O33"/>
  <sheetViews>
    <sheetView workbookViewId="0"/>
  </sheetViews>
  <sheetFormatPr baseColWidth="10" defaultRowHeight="14.4" x14ac:dyDescent="0.3"/>
  <cols>
    <col min="1" max="1" width="11.5546875" style="44"/>
  </cols>
  <sheetData>
    <row r="1" spans="1:15" x14ac:dyDescent="0.3">
      <c r="A1" s="44">
        <v>2021</v>
      </c>
    </row>
    <row r="2" spans="1:15" s="44" customFormat="1" x14ac:dyDescent="0.3">
      <c r="B2" s="44">
        <v>1</v>
      </c>
      <c r="C2" s="44">
        <v>2</v>
      </c>
      <c r="D2" s="44">
        <v>3</v>
      </c>
      <c r="E2" s="44">
        <v>4</v>
      </c>
      <c r="F2" s="44">
        <v>5</v>
      </c>
      <c r="G2" s="44">
        <v>6</v>
      </c>
      <c r="H2" s="44">
        <v>7</v>
      </c>
      <c r="I2" s="44">
        <v>8</v>
      </c>
      <c r="J2" s="44">
        <v>9</v>
      </c>
      <c r="K2" s="44">
        <v>10</v>
      </c>
      <c r="L2" s="44">
        <v>11</v>
      </c>
      <c r="M2" s="44">
        <v>12</v>
      </c>
    </row>
    <row r="3" spans="1:15" x14ac:dyDescent="0.3">
      <c r="A3" s="44">
        <v>1</v>
      </c>
      <c r="B3">
        <f t="shared" ref="B3:M12" si="0">WEEKNUM(DATE($A$1,B$2,$A3))</f>
        <v>1</v>
      </c>
      <c r="C3">
        <f t="shared" si="0"/>
        <v>6</v>
      </c>
      <c r="D3">
        <f t="shared" si="0"/>
        <v>10</v>
      </c>
      <c r="E3">
        <f t="shared" si="0"/>
        <v>14</v>
      </c>
      <c r="F3">
        <f t="shared" si="0"/>
        <v>18</v>
      </c>
      <c r="G3">
        <f t="shared" si="0"/>
        <v>23</v>
      </c>
      <c r="H3">
        <f t="shared" si="0"/>
        <v>27</v>
      </c>
      <c r="I3">
        <f t="shared" si="0"/>
        <v>32</v>
      </c>
      <c r="J3">
        <f t="shared" si="0"/>
        <v>36</v>
      </c>
      <c r="K3">
        <f t="shared" si="0"/>
        <v>40</v>
      </c>
      <c r="L3">
        <f t="shared" si="0"/>
        <v>45</v>
      </c>
      <c r="M3">
        <f t="shared" si="0"/>
        <v>49</v>
      </c>
      <c r="O3">
        <f>COUNT(B3:M33)</f>
        <v>372</v>
      </c>
    </row>
    <row r="4" spans="1:15" x14ac:dyDescent="0.3">
      <c r="A4" s="44">
        <v>2</v>
      </c>
      <c r="B4">
        <f t="shared" si="0"/>
        <v>1</v>
      </c>
      <c r="C4">
        <f t="shared" si="0"/>
        <v>6</v>
      </c>
      <c r="D4">
        <f t="shared" si="0"/>
        <v>10</v>
      </c>
      <c r="E4">
        <f t="shared" si="0"/>
        <v>14</v>
      </c>
      <c r="F4">
        <f t="shared" si="0"/>
        <v>19</v>
      </c>
      <c r="G4">
        <f t="shared" si="0"/>
        <v>23</v>
      </c>
      <c r="H4">
        <f t="shared" si="0"/>
        <v>27</v>
      </c>
      <c r="I4">
        <f t="shared" si="0"/>
        <v>32</v>
      </c>
      <c r="J4">
        <f t="shared" si="0"/>
        <v>36</v>
      </c>
      <c r="K4">
        <f t="shared" si="0"/>
        <v>40</v>
      </c>
      <c r="L4">
        <f t="shared" si="0"/>
        <v>45</v>
      </c>
      <c r="M4">
        <f t="shared" si="0"/>
        <v>49</v>
      </c>
    </row>
    <row r="5" spans="1:15" x14ac:dyDescent="0.3">
      <c r="A5" s="44">
        <v>3</v>
      </c>
      <c r="B5">
        <f t="shared" si="0"/>
        <v>2</v>
      </c>
      <c r="C5">
        <f t="shared" si="0"/>
        <v>6</v>
      </c>
      <c r="D5">
        <f t="shared" si="0"/>
        <v>10</v>
      </c>
      <c r="E5">
        <f t="shared" si="0"/>
        <v>14</v>
      </c>
      <c r="F5">
        <f t="shared" si="0"/>
        <v>19</v>
      </c>
      <c r="G5">
        <f t="shared" si="0"/>
        <v>23</v>
      </c>
      <c r="H5">
        <f t="shared" si="0"/>
        <v>27</v>
      </c>
      <c r="I5">
        <f t="shared" si="0"/>
        <v>32</v>
      </c>
      <c r="J5">
        <f t="shared" si="0"/>
        <v>36</v>
      </c>
      <c r="K5">
        <f t="shared" si="0"/>
        <v>41</v>
      </c>
      <c r="L5">
        <f t="shared" si="0"/>
        <v>45</v>
      </c>
      <c r="M5">
        <f t="shared" si="0"/>
        <v>49</v>
      </c>
    </row>
    <row r="6" spans="1:15" x14ac:dyDescent="0.3">
      <c r="A6" s="44">
        <v>4</v>
      </c>
      <c r="B6">
        <f t="shared" si="0"/>
        <v>2</v>
      </c>
      <c r="C6">
        <f t="shared" si="0"/>
        <v>6</v>
      </c>
      <c r="D6">
        <f t="shared" si="0"/>
        <v>10</v>
      </c>
      <c r="E6">
        <f t="shared" si="0"/>
        <v>15</v>
      </c>
      <c r="F6">
        <f t="shared" si="0"/>
        <v>19</v>
      </c>
      <c r="G6">
        <f t="shared" si="0"/>
        <v>23</v>
      </c>
      <c r="H6">
        <f t="shared" si="0"/>
        <v>28</v>
      </c>
      <c r="I6">
        <f t="shared" si="0"/>
        <v>32</v>
      </c>
      <c r="J6">
        <f t="shared" si="0"/>
        <v>36</v>
      </c>
      <c r="K6">
        <f t="shared" si="0"/>
        <v>41</v>
      </c>
      <c r="L6">
        <f t="shared" si="0"/>
        <v>45</v>
      </c>
      <c r="M6">
        <f t="shared" si="0"/>
        <v>49</v>
      </c>
    </row>
    <row r="7" spans="1:15" x14ac:dyDescent="0.3">
      <c r="A7" s="44">
        <v>5</v>
      </c>
      <c r="B7">
        <f t="shared" si="0"/>
        <v>2</v>
      </c>
      <c r="C7">
        <f t="shared" si="0"/>
        <v>6</v>
      </c>
      <c r="D7">
        <f t="shared" si="0"/>
        <v>10</v>
      </c>
      <c r="E7">
        <f t="shared" si="0"/>
        <v>15</v>
      </c>
      <c r="F7">
        <f t="shared" si="0"/>
        <v>19</v>
      </c>
      <c r="G7">
        <f t="shared" si="0"/>
        <v>23</v>
      </c>
      <c r="H7">
        <f t="shared" si="0"/>
        <v>28</v>
      </c>
      <c r="I7">
        <f t="shared" si="0"/>
        <v>32</v>
      </c>
      <c r="J7">
        <f t="shared" si="0"/>
        <v>37</v>
      </c>
      <c r="K7">
        <f t="shared" si="0"/>
        <v>41</v>
      </c>
      <c r="L7">
        <f t="shared" si="0"/>
        <v>45</v>
      </c>
      <c r="M7">
        <f t="shared" si="0"/>
        <v>50</v>
      </c>
    </row>
    <row r="8" spans="1:15" x14ac:dyDescent="0.3">
      <c r="A8" s="44">
        <v>6</v>
      </c>
      <c r="B8">
        <f t="shared" si="0"/>
        <v>2</v>
      </c>
      <c r="C8">
        <f t="shared" si="0"/>
        <v>6</v>
      </c>
      <c r="D8">
        <f t="shared" si="0"/>
        <v>10</v>
      </c>
      <c r="E8">
        <f t="shared" si="0"/>
        <v>15</v>
      </c>
      <c r="F8">
        <f t="shared" si="0"/>
        <v>19</v>
      </c>
      <c r="G8">
        <f t="shared" si="0"/>
        <v>24</v>
      </c>
      <c r="H8">
        <f t="shared" si="0"/>
        <v>28</v>
      </c>
      <c r="I8">
        <f t="shared" si="0"/>
        <v>32</v>
      </c>
      <c r="J8">
        <f t="shared" si="0"/>
        <v>37</v>
      </c>
      <c r="K8">
        <f t="shared" si="0"/>
        <v>41</v>
      </c>
      <c r="L8">
        <f t="shared" si="0"/>
        <v>45</v>
      </c>
      <c r="M8">
        <f t="shared" si="0"/>
        <v>50</v>
      </c>
    </row>
    <row r="9" spans="1:15" x14ac:dyDescent="0.3">
      <c r="A9" s="44">
        <v>7</v>
      </c>
      <c r="B9">
        <f t="shared" si="0"/>
        <v>2</v>
      </c>
      <c r="C9">
        <f t="shared" si="0"/>
        <v>7</v>
      </c>
      <c r="D9">
        <f t="shared" si="0"/>
        <v>11</v>
      </c>
      <c r="E9">
        <f t="shared" si="0"/>
        <v>15</v>
      </c>
      <c r="F9">
        <f t="shared" si="0"/>
        <v>19</v>
      </c>
      <c r="G9">
        <f t="shared" si="0"/>
        <v>24</v>
      </c>
      <c r="H9">
        <f t="shared" si="0"/>
        <v>28</v>
      </c>
      <c r="I9">
        <f t="shared" si="0"/>
        <v>32</v>
      </c>
      <c r="J9">
        <f t="shared" si="0"/>
        <v>37</v>
      </c>
      <c r="K9">
        <f t="shared" si="0"/>
        <v>41</v>
      </c>
      <c r="L9">
        <f t="shared" si="0"/>
        <v>46</v>
      </c>
      <c r="M9">
        <f t="shared" si="0"/>
        <v>50</v>
      </c>
    </row>
    <row r="10" spans="1:15" x14ac:dyDescent="0.3">
      <c r="A10" s="44">
        <v>8</v>
      </c>
      <c r="B10">
        <f t="shared" si="0"/>
        <v>2</v>
      </c>
      <c r="C10">
        <f t="shared" si="0"/>
        <v>7</v>
      </c>
      <c r="D10">
        <f t="shared" si="0"/>
        <v>11</v>
      </c>
      <c r="E10">
        <f t="shared" si="0"/>
        <v>15</v>
      </c>
      <c r="F10">
        <f t="shared" si="0"/>
        <v>19</v>
      </c>
      <c r="G10">
        <f t="shared" si="0"/>
        <v>24</v>
      </c>
      <c r="H10">
        <f t="shared" si="0"/>
        <v>28</v>
      </c>
      <c r="I10">
        <f t="shared" si="0"/>
        <v>33</v>
      </c>
      <c r="J10">
        <f t="shared" si="0"/>
        <v>37</v>
      </c>
      <c r="K10">
        <f t="shared" si="0"/>
        <v>41</v>
      </c>
      <c r="L10">
        <f t="shared" si="0"/>
        <v>46</v>
      </c>
      <c r="M10">
        <f t="shared" si="0"/>
        <v>50</v>
      </c>
    </row>
    <row r="11" spans="1:15" x14ac:dyDescent="0.3">
      <c r="A11" s="44">
        <v>9</v>
      </c>
      <c r="B11">
        <f t="shared" si="0"/>
        <v>2</v>
      </c>
      <c r="C11">
        <f t="shared" si="0"/>
        <v>7</v>
      </c>
      <c r="D11">
        <f t="shared" si="0"/>
        <v>11</v>
      </c>
      <c r="E11">
        <f t="shared" si="0"/>
        <v>15</v>
      </c>
      <c r="F11">
        <f t="shared" si="0"/>
        <v>20</v>
      </c>
      <c r="G11">
        <f t="shared" si="0"/>
        <v>24</v>
      </c>
      <c r="H11">
        <f t="shared" si="0"/>
        <v>28</v>
      </c>
      <c r="I11">
        <f t="shared" si="0"/>
        <v>33</v>
      </c>
      <c r="J11">
        <f t="shared" si="0"/>
        <v>37</v>
      </c>
      <c r="K11">
        <f t="shared" si="0"/>
        <v>41</v>
      </c>
      <c r="L11">
        <f t="shared" si="0"/>
        <v>46</v>
      </c>
      <c r="M11">
        <f t="shared" si="0"/>
        <v>50</v>
      </c>
    </row>
    <row r="12" spans="1:15" x14ac:dyDescent="0.3">
      <c r="A12" s="44">
        <v>10</v>
      </c>
      <c r="B12">
        <f t="shared" si="0"/>
        <v>3</v>
      </c>
      <c r="C12">
        <f t="shared" si="0"/>
        <v>7</v>
      </c>
      <c r="D12">
        <f t="shared" si="0"/>
        <v>11</v>
      </c>
      <c r="E12">
        <f t="shared" si="0"/>
        <v>15</v>
      </c>
      <c r="F12">
        <f t="shared" si="0"/>
        <v>20</v>
      </c>
      <c r="G12">
        <f t="shared" si="0"/>
        <v>24</v>
      </c>
      <c r="H12">
        <f t="shared" si="0"/>
        <v>28</v>
      </c>
      <c r="I12">
        <f t="shared" si="0"/>
        <v>33</v>
      </c>
      <c r="J12">
        <f t="shared" si="0"/>
        <v>37</v>
      </c>
      <c r="K12">
        <f t="shared" si="0"/>
        <v>42</v>
      </c>
      <c r="L12">
        <f t="shared" si="0"/>
        <v>46</v>
      </c>
      <c r="M12">
        <f t="shared" si="0"/>
        <v>50</v>
      </c>
    </row>
    <row r="13" spans="1:15" x14ac:dyDescent="0.3">
      <c r="A13" s="44">
        <v>11</v>
      </c>
      <c r="B13">
        <f t="shared" ref="B13:M22" si="1">WEEKNUM(DATE($A$1,B$2,$A13))</f>
        <v>3</v>
      </c>
      <c r="C13">
        <f t="shared" si="1"/>
        <v>7</v>
      </c>
      <c r="D13">
        <f t="shared" si="1"/>
        <v>11</v>
      </c>
      <c r="E13">
        <f t="shared" si="1"/>
        <v>16</v>
      </c>
      <c r="F13">
        <f t="shared" si="1"/>
        <v>20</v>
      </c>
      <c r="G13">
        <f t="shared" si="1"/>
        <v>24</v>
      </c>
      <c r="H13">
        <f t="shared" si="1"/>
        <v>29</v>
      </c>
      <c r="I13">
        <f t="shared" si="1"/>
        <v>33</v>
      </c>
      <c r="J13">
        <f t="shared" si="1"/>
        <v>37</v>
      </c>
      <c r="K13">
        <f t="shared" si="1"/>
        <v>42</v>
      </c>
      <c r="L13">
        <f t="shared" si="1"/>
        <v>46</v>
      </c>
      <c r="M13">
        <f t="shared" si="1"/>
        <v>50</v>
      </c>
    </row>
    <row r="14" spans="1:15" x14ac:dyDescent="0.3">
      <c r="A14" s="44">
        <v>12</v>
      </c>
      <c r="B14">
        <f t="shared" si="1"/>
        <v>3</v>
      </c>
      <c r="C14">
        <f t="shared" si="1"/>
        <v>7</v>
      </c>
      <c r="D14">
        <f t="shared" si="1"/>
        <v>11</v>
      </c>
      <c r="E14">
        <f t="shared" si="1"/>
        <v>16</v>
      </c>
      <c r="F14">
        <f t="shared" si="1"/>
        <v>20</v>
      </c>
      <c r="G14">
        <f t="shared" si="1"/>
        <v>24</v>
      </c>
      <c r="H14">
        <f t="shared" si="1"/>
        <v>29</v>
      </c>
      <c r="I14">
        <f t="shared" si="1"/>
        <v>33</v>
      </c>
      <c r="J14">
        <f t="shared" si="1"/>
        <v>38</v>
      </c>
      <c r="K14">
        <f t="shared" si="1"/>
        <v>42</v>
      </c>
      <c r="L14">
        <f t="shared" si="1"/>
        <v>46</v>
      </c>
      <c r="M14">
        <f t="shared" si="1"/>
        <v>51</v>
      </c>
    </row>
    <row r="15" spans="1:15" x14ac:dyDescent="0.3">
      <c r="A15" s="44">
        <v>13</v>
      </c>
      <c r="B15">
        <f t="shared" si="1"/>
        <v>3</v>
      </c>
      <c r="C15">
        <f t="shared" si="1"/>
        <v>7</v>
      </c>
      <c r="D15">
        <f t="shared" si="1"/>
        <v>11</v>
      </c>
      <c r="E15">
        <f t="shared" si="1"/>
        <v>16</v>
      </c>
      <c r="F15">
        <f t="shared" si="1"/>
        <v>20</v>
      </c>
      <c r="G15">
        <f t="shared" si="1"/>
        <v>25</v>
      </c>
      <c r="H15">
        <f t="shared" si="1"/>
        <v>29</v>
      </c>
      <c r="I15">
        <f t="shared" si="1"/>
        <v>33</v>
      </c>
      <c r="J15">
        <f t="shared" si="1"/>
        <v>38</v>
      </c>
      <c r="K15">
        <f t="shared" si="1"/>
        <v>42</v>
      </c>
      <c r="L15">
        <f t="shared" si="1"/>
        <v>46</v>
      </c>
      <c r="M15">
        <f t="shared" si="1"/>
        <v>51</v>
      </c>
    </row>
    <row r="16" spans="1:15" x14ac:dyDescent="0.3">
      <c r="A16" s="44">
        <v>14</v>
      </c>
      <c r="B16">
        <f t="shared" si="1"/>
        <v>3</v>
      </c>
      <c r="C16">
        <f t="shared" si="1"/>
        <v>8</v>
      </c>
      <c r="D16">
        <f t="shared" si="1"/>
        <v>12</v>
      </c>
      <c r="E16">
        <f t="shared" si="1"/>
        <v>16</v>
      </c>
      <c r="F16">
        <f t="shared" si="1"/>
        <v>20</v>
      </c>
      <c r="G16">
        <f t="shared" si="1"/>
        <v>25</v>
      </c>
      <c r="H16">
        <f t="shared" si="1"/>
        <v>29</v>
      </c>
      <c r="I16">
        <f t="shared" si="1"/>
        <v>33</v>
      </c>
      <c r="J16">
        <f t="shared" si="1"/>
        <v>38</v>
      </c>
      <c r="K16">
        <f t="shared" si="1"/>
        <v>42</v>
      </c>
      <c r="L16">
        <f t="shared" si="1"/>
        <v>47</v>
      </c>
      <c r="M16">
        <f t="shared" si="1"/>
        <v>51</v>
      </c>
    </row>
    <row r="17" spans="1:13" x14ac:dyDescent="0.3">
      <c r="A17" s="44">
        <v>15</v>
      </c>
      <c r="B17">
        <f t="shared" si="1"/>
        <v>3</v>
      </c>
      <c r="C17">
        <f t="shared" si="1"/>
        <v>8</v>
      </c>
      <c r="D17">
        <f t="shared" si="1"/>
        <v>12</v>
      </c>
      <c r="E17">
        <f t="shared" si="1"/>
        <v>16</v>
      </c>
      <c r="F17">
        <f t="shared" si="1"/>
        <v>20</v>
      </c>
      <c r="G17">
        <f t="shared" si="1"/>
        <v>25</v>
      </c>
      <c r="H17">
        <f t="shared" si="1"/>
        <v>29</v>
      </c>
      <c r="I17">
        <f t="shared" si="1"/>
        <v>34</v>
      </c>
      <c r="J17">
        <f t="shared" si="1"/>
        <v>38</v>
      </c>
      <c r="K17">
        <f t="shared" si="1"/>
        <v>42</v>
      </c>
      <c r="L17">
        <f t="shared" si="1"/>
        <v>47</v>
      </c>
      <c r="M17">
        <f t="shared" si="1"/>
        <v>51</v>
      </c>
    </row>
    <row r="18" spans="1:13" x14ac:dyDescent="0.3">
      <c r="A18" s="44">
        <v>16</v>
      </c>
      <c r="B18">
        <f t="shared" si="1"/>
        <v>3</v>
      </c>
      <c r="C18">
        <f t="shared" si="1"/>
        <v>8</v>
      </c>
      <c r="D18">
        <f t="shared" si="1"/>
        <v>12</v>
      </c>
      <c r="E18">
        <f t="shared" si="1"/>
        <v>16</v>
      </c>
      <c r="F18">
        <f t="shared" si="1"/>
        <v>21</v>
      </c>
      <c r="G18">
        <f t="shared" si="1"/>
        <v>25</v>
      </c>
      <c r="H18">
        <f t="shared" si="1"/>
        <v>29</v>
      </c>
      <c r="I18">
        <f t="shared" si="1"/>
        <v>34</v>
      </c>
      <c r="J18">
        <f t="shared" si="1"/>
        <v>38</v>
      </c>
      <c r="K18">
        <f t="shared" si="1"/>
        <v>42</v>
      </c>
      <c r="L18">
        <f t="shared" si="1"/>
        <v>47</v>
      </c>
      <c r="M18">
        <f t="shared" si="1"/>
        <v>51</v>
      </c>
    </row>
    <row r="19" spans="1:13" x14ac:dyDescent="0.3">
      <c r="A19" s="44">
        <v>17</v>
      </c>
      <c r="B19">
        <f t="shared" si="1"/>
        <v>4</v>
      </c>
      <c r="C19">
        <f t="shared" si="1"/>
        <v>8</v>
      </c>
      <c r="D19">
        <f t="shared" si="1"/>
        <v>12</v>
      </c>
      <c r="E19">
        <f t="shared" si="1"/>
        <v>16</v>
      </c>
      <c r="F19">
        <f t="shared" si="1"/>
        <v>21</v>
      </c>
      <c r="G19">
        <f t="shared" si="1"/>
        <v>25</v>
      </c>
      <c r="H19">
        <f t="shared" si="1"/>
        <v>29</v>
      </c>
      <c r="I19">
        <f t="shared" si="1"/>
        <v>34</v>
      </c>
      <c r="J19">
        <f t="shared" si="1"/>
        <v>38</v>
      </c>
      <c r="K19">
        <f t="shared" si="1"/>
        <v>43</v>
      </c>
      <c r="L19">
        <f t="shared" si="1"/>
        <v>47</v>
      </c>
      <c r="M19">
        <f t="shared" si="1"/>
        <v>51</v>
      </c>
    </row>
    <row r="20" spans="1:13" x14ac:dyDescent="0.3">
      <c r="A20" s="44">
        <v>18</v>
      </c>
      <c r="B20">
        <f t="shared" si="1"/>
        <v>4</v>
      </c>
      <c r="C20">
        <f t="shared" si="1"/>
        <v>8</v>
      </c>
      <c r="D20">
        <f t="shared" si="1"/>
        <v>12</v>
      </c>
      <c r="E20">
        <f t="shared" si="1"/>
        <v>17</v>
      </c>
      <c r="F20">
        <f t="shared" si="1"/>
        <v>21</v>
      </c>
      <c r="G20">
        <f t="shared" si="1"/>
        <v>25</v>
      </c>
      <c r="H20">
        <f t="shared" si="1"/>
        <v>30</v>
      </c>
      <c r="I20">
        <f t="shared" si="1"/>
        <v>34</v>
      </c>
      <c r="J20">
        <f t="shared" si="1"/>
        <v>38</v>
      </c>
      <c r="K20">
        <f t="shared" si="1"/>
        <v>43</v>
      </c>
      <c r="L20">
        <f t="shared" si="1"/>
        <v>47</v>
      </c>
      <c r="M20">
        <f t="shared" si="1"/>
        <v>51</v>
      </c>
    </row>
    <row r="21" spans="1:13" x14ac:dyDescent="0.3">
      <c r="A21" s="44">
        <v>19</v>
      </c>
      <c r="B21">
        <f t="shared" si="1"/>
        <v>4</v>
      </c>
      <c r="C21">
        <f t="shared" si="1"/>
        <v>8</v>
      </c>
      <c r="D21">
        <f t="shared" si="1"/>
        <v>12</v>
      </c>
      <c r="E21">
        <f t="shared" si="1"/>
        <v>17</v>
      </c>
      <c r="F21">
        <f t="shared" si="1"/>
        <v>21</v>
      </c>
      <c r="G21">
        <f t="shared" si="1"/>
        <v>25</v>
      </c>
      <c r="H21">
        <f t="shared" si="1"/>
        <v>30</v>
      </c>
      <c r="I21">
        <f t="shared" si="1"/>
        <v>34</v>
      </c>
      <c r="J21">
        <f t="shared" si="1"/>
        <v>39</v>
      </c>
      <c r="K21">
        <f t="shared" si="1"/>
        <v>43</v>
      </c>
      <c r="L21">
        <f t="shared" si="1"/>
        <v>47</v>
      </c>
      <c r="M21">
        <f t="shared" si="1"/>
        <v>52</v>
      </c>
    </row>
    <row r="22" spans="1:13" x14ac:dyDescent="0.3">
      <c r="A22" s="44">
        <v>20</v>
      </c>
      <c r="B22">
        <f t="shared" si="1"/>
        <v>4</v>
      </c>
      <c r="C22">
        <f t="shared" si="1"/>
        <v>8</v>
      </c>
      <c r="D22">
        <f t="shared" si="1"/>
        <v>12</v>
      </c>
      <c r="E22">
        <f t="shared" si="1"/>
        <v>17</v>
      </c>
      <c r="F22">
        <f t="shared" si="1"/>
        <v>21</v>
      </c>
      <c r="G22">
        <f t="shared" si="1"/>
        <v>26</v>
      </c>
      <c r="H22">
        <f t="shared" si="1"/>
        <v>30</v>
      </c>
      <c r="I22">
        <f t="shared" si="1"/>
        <v>34</v>
      </c>
      <c r="J22">
        <f t="shared" si="1"/>
        <v>39</v>
      </c>
      <c r="K22">
        <f t="shared" si="1"/>
        <v>43</v>
      </c>
      <c r="L22">
        <f t="shared" si="1"/>
        <v>47</v>
      </c>
      <c r="M22">
        <f t="shared" si="1"/>
        <v>52</v>
      </c>
    </row>
    <row r="23" spans="1:13" x14ac:dyDescent="0.3">
      <c r="A23" s="44">
        <v>21</v>
      </c>
      <c r="B23">
        <f t="shared" ref="B23:M33" si="2">WEEKNUM(DATE($A$1,B$2,$A23))</f>
        <v>4</v>
      </c>
      <c r="C23">
        <f t="shared" si="2"/>
        <v>9</v>
      </c>
      <c r="D23">
        <f t="shared" si="2"/>
        <v>13</v>
      </c>
      <c r="E23">
        <f t="shared" si="2"/>
        <v>17</v>
      </c>
      <c r="F23">
        <f t="shared" si="2"/>
        <v>21</v>
      </c>
      <c r="G23">
        <f t="shared" si="2"/>
        <v>26</v>
      </c>
      <c r="H23">
        <f t="shared" si="2"/>
        <v>30</v>
      </c>
      <c r="I23">
        <f t="shared" si="2"/>
        <v>34</v>
      </c>
      <c r="J23">
        <f t="shared" si="2"/>
        <v>39</v>
      </c>
      <c r="K23">
        <f t="shared" si="2"/>
        <v>43</v>
      </c>
      <c r="L23">
        <f t="shared" si="2"/>
        <v>48</v>
      </c>
      <c r="M23">
        <f t="shared" si="2"/>
        <v>52</v>
      </c>
    </row>
    <row r="24" spans="1:13" x14ac:dyDescent="0.3">
      <c r="A24" s="44">
        <v>22</v>
      </c>
      <c r="B24">
        <f t="shared" si="2"/>
        <v>4</v>
      </c>
      <c r="C24">
        <f t="shared" si="2"/>
        <v>9</v>
      </c>
      <c r="D24">
        <f t="shared" si="2"/>
        <v>13</v>
      </c>
      <c r="E24">
        <f t="shared" si="2"/>
        <v>17</v>
      </c>
      <c r="F24">
        <f t="shared" si="2"/>
        <v>21</v>
      </c>
      <c r="G24">
        <f t="shared" si="2"/>
        <v>26</v>
      </c>
      <c r="H24">
        <f t="shared" si="2"/>
        <v>30</v>
      </c>
      <c r="I24">
        <f t="shared" si="2"/>
        <v>35</v>
      </c>
      <c r="J24">
        <f t="shared" si="2"/>
        <v>39</v>
      </c>
      <c r="K24">
        <f t="shared" si="2"/>
        <v>43</v>
      </c>
      <c r="L24">
        <f t="shared" si="2"/>
        <v>48</v>
      </c>
      <c r="M24">
        <f t="shared" si="2"/>
        <v>52</v>
      </c>
    </row>
    <row r="25" spans="1:13" x14ac:dyDescent="0.3">
      <c r="A25" s="44">
        <v>23</v>
      </c>
      <c r="B25">
        <f t="shared" si="2"/>
        <v>4</v>
      </c>
      <c r="C25">
        <f t="shared" si="2"/>
        <v>9</v>
      </c>
      <c r="D25">
        <f t="shared" si="2"/>
        <v>13</v>
      </c>
      <c r="E25">
        <f t="shared" si="2"/>
        <v>17</v>
      </c>
      <c r="F25">
        <f t="shared" si="2"/>
        <v>22</v>
      </c>
      <c r="G25">
        <f t="shared" si="2"/>
        <v>26</v>
      </c>
      <c r="H25">
        <f t="shared" si="2"/>
        <v>30</v>
      </c>
      <c r="I25">
        <f t="shared" si="2"/>
        <v>35</v>
      </c>
      <c r="J25">
        <f t="shared" si="2"/>
        <v>39</v>
      </c>
      <c r="K25">
        <f t="shared" si="2"/>
        <v>43</v>
      </c>
      <c r="L25">
        <f t="shared" si="2"/>
        <v>48</v>
      </c>
      <c r="M25">
        <f t="shared" si="2"/>
        <v>52</v>
      </c>
    </row>
    <row r="26" spans="1:13" x14ac:dyDescent="0.3">
      <c r="A26" s="44">
        <v>24</v>
      </c>
      <c r="B26">
        <f t="shared" si="2"/>
        <v>5</v>
      </c>
      <c r="C26">
        <f t="shared" si="2"/>
        <v>9</v>
      </c>
      <c r="D26">
        <f t="shared" si="2"/>
        <v>13</v>
      </c>
      <c r="E26">
        <f t="shared" si="2"/>
        <v>17</v>
      </c>
      <c r="F26">
        <f t="shared" si="2"/>
        <v>22</v>
      </c>
      <c r="G26">
        <f t="shared" si="2"/>
        <v>26</v>
      </c>
      <c r="H26">
        <f t="shared" si="2"/>
        <v>30</v>
      </c>
      <c r="I26">
        <f t="shared" si="2"/>
        <v>35</v>
      </c>
      <c r="J26">
        <f t="shared" si="2"/>
        <v>39</v>
      </c>
      <c r="K26">
        <f t="shared" si="2"/>
        <v>44</v>
      </c>
      <c r="L26">
        <f t="shared" si="2"/>
        <v>48</v>
      </c>
      <c r="M26">
        <f t="shared" si="2"/>
        <v>52</v>
      </c>
    </row>
    <row r="27" spans="1:13" x14ac:dyDescent="0.3">
      <c r="A27" s="44">
        <v>25</v>
      </c>
      <c r="B27">
        <f t="shared" si="2"/>
        <v>5</v>
      </c>
      <c r="C27">
        <f t="shared" si="2"/>
        <v>9</v>
      </c>
      <c r="D27">
        <f t="shared" si="2"/>
        <v>13</v>
      </c>
      <c r="E27">
        <f t="shared" si="2"/>
        <v>18</v>
      </c>
      <c r="F27">
        <f t="shared" si="2"/>
        <v>22</v>
      </c>
      <c r="G27">
        <f t="shared" si="2"/>
        <v>26</v>
      </c>
      <c r="H27">
        <f t="shared" si="2"/>
        <v>31</v>
      </c>
      <c r="I27">
        <f t="shared" si="2"/>
        <v>35</v>
      </c>
      <c r="J27">
        <f t="shared" si="2"/>
        <v>39</v>
      </c>
      <c r="K27">
        <f t="shared" si="2"/>
        <v>44</v>
      </c>
      <c r="L27">
        <f t="shared" si="2"/>
        <v>48</v>
      </c>
      <c r="M27">
        <f t="shared" si="2"/>
        <v>52</v>
      </c>
    </row>
    <row r="28" spans="1:13" x14ac:dyDescent="0.3">
      <c r="A28" s="44">
        <v>26</v>
      </c>
      <c r="B28">
        <f t="shared" si="2"/>
        <v>5</v>
      </c>
      <c r="C28">
        <f t="shared" si="2"/>
        <v>9</v>
      </c>
      <c r="D28">
        <f t="shared" si="2"/>
        <v>13</v>
      </c>
      <c r="E28">
        <f t="shared" si="2"/>
        <v>18</v>
      </c>
      <c r="F28">
        <f t="shared" si="2"/>
        <v>22</v>
      </c>
      <c r="G28">
        <f t="shared" si="2"/>
        <v>26</v>
      </c>
      <c r="H28">
        <f t="shared" si="2"/>
        <v>31</v>
      </c>
      <c r="I28">
        <f t="shared" si="2"/>
        <v>35</v>
      </c>
      <c r="J28">
        <f t="shared" si="2"/>
        <v>40</v>
      </c>
      <c r="K28">
        <f t="shared" si="2"/>
        <v>44</v>
      </c>
      <c r="L28">
        <f t="shared" si="2"/>
        <v>48</v>
      </c>
      <c r="M28">
        <f t="shared" si="2"/>
        <v>53</v>
      </c>
    </row>
    <row r="29" spans="1:13" x14ac:dyDescent="0.3">
      <c r="A29" s="44">
        <v>27</v>
      </c>
      <c r="B29">
        <f t="shared" si="2"/>
        <v>5</v>
      </c>
      <c r="C29">
        <f t="shared" si="2"/>
        <v>9</v>
      </c>
      <c r="D29">
        <f t="shared" si="2"/>
        <v>13</v>
      </c>
      <c r="E29">
        <f t="shared" si="2"/>
        <v>18</v>
      </c>
      <c r="F29">
        <f t="shared" si="2"/>
        <v>22</v>
      </c>
      <c r="G29">
        <f t="shared" si="2"/>
        <v>27</v>
      </c>
      <c r="H29">
        <f t="shared" si="2"/>
        <v>31</v>
      </c>
      <c r="I29">
        <f t="shared" si="2"/>
        <v>35</v>
      </c>
      <c r="J29">
        <f t="shared" si="2"/>
        <v>40</v>
      </c>
      <c r="K29">
        <f t="shared" si="2"/>
        <v>44</v>
      </c>
      <c r="L29">
        <f t="shared" si="2"/>
        <v>48</v>
      </c>
      <c r="M29">
        <f t="shared" si="2"/>
        <v>53</v>
      </c>
    </row>
    <row r="30" spans="1:13" x14ac:dyDescent="0.3">
      <c r="A30" s="44">
        <v>28</v>
      </c>
      <c r="B30">
        <f t="shared" si="2"/>
        <v>5</v>
      </c>
      <c r="C30">
        <f t="shared" si="2"/>
        <v>10</v>
      </c>
      <c r="D30">
        <f t="shared" si="2"/>
        <v>14</v>
      </c>
      <c r="E30">
        <f t="shared" si="2"/>
        <v>18</v>
      </c>
      <c r="F30">
        <f t="shared" si="2"/>
        <v>22</v>
      </c>
      <c r="G30">
        <f t="shared" si="2"/>
        <v>27</v>
      </c>
      <c r="H30">
        <f t="shared" si="2"/>
        <v>31</v>
      </c>
      <c r="I30">
        <f t="shared" si="2"/>
        <v>35</v>
      </c>
      <c r="J30">
        <f t="shared" si="2"/>
        <v>40</v>
      </c>
      <c r="K30">
        <f t="shared" si="2"/>
        <v>44</v>
      </c>
      <c r="L30">
        <f t="shared" si="2"/>
        <v>49</v>
      </c>
      <c r="M30">
        <f t="shared" si="2"/>
        <v>53</v>
      </c>
    </row>
    <row r="31" spans="1:13" x14ac:dyDescent="0.3">
      <c r="A31" s="44">
        <v>29</v>
      </c>
      <c r="B31">
        <f t="shared" si="2"/>
        <v>5</v>
      </c>
      <c r="C31">
        <f t="shared" si="2"/>
        <v>10</v>
      </c>
      <c r="D31">
        <f t="shared" si="2"/>
        <v>14</v>
      </c>
      <c r="E31">
        <f t="shared" si="2"/>
        <v>18</v>
      </c>
      <c r="F31">
        <f t="shared" si="2"/>
        <v>22</v>
      </c>
      <c r="G31">
        <f t="shared" si="2"/>
        <v>27</v>
      </c>
      <c r="H31">
        <f t="shared" si="2"/>
        <v>31</v>
      </c>
      <c r="I31">
        <f t="shared" si="2"/>
        <v>36</v>
      </c>
      <c r="J31">
        <f t="shared" si="2"/>
        <v>40</v>
      </c>
      <c r="K31">
        <f t="shared" si="2"/>
        <v>44</v>
      </c>
      <c r="L31">
        <f t="shared" si="2"/>
        <v>49</v>
      </c>
      <c r="M31">
        <f t="shared" si="2"/>
        <v>53</v>
      </c>
    </row>
    <row r="32" spans="1:13" x14ac:dyDescent="0.3">
      <c r="A32" s="44">
        <v>30</v>
      </c>
      <c r="B32">
        <f t="shared" si="2"/>
        <v>5</v>
      </c>
      <c r="C32">
        <f t="shared" si="2"/>
        <v>10</v>
      </c>
      <c r="D32">
        <f t="shared" si="2"/>
        <v>14</v>
      </c>
      <c r="E32">
        <f t="shared" si="2"/>
        <v>18</v>
      </c>
      <c r="F32">
        <f t="shared" si="2"/>
        <v>23</v>
      </c>
      <c r="G32">
        <f t="shared" si="2"/>
        <v>27</v>
      </c>
      <c r="H32">
        <f t="shared" si="2"/>
        <v>31</v>
      </c>
      <c r="I32">
        <f t="shared" si="2"/>
        <v>36</v>
      </c>
      <c r="J32">
        <f t="shared" si="2"/>
        <v>40</v>
      </c>
      <c r="K32">
        <f t="shared" si="2"/>
        <v>44</v>
      </c>
      <c r="L32">
        <f t="shared" si="2"/>
        <v>49</v>
      </c>
      <c r="M32">
        <f t="shared" si="2"/>
        <v>53</v>
      </c>
    </row>
    <row r="33" spans="1:13" x14ac:dyDescent="0.3">
      <c r="A33" s="44">
        <v>31</v>
      </c>
      <c r="B33">
        <f t="shared" si="2"/>
        <v>6</v>
      </c>
      <c r="C33">
        <f t="shared" si="2"/>
        <v>10</v>
      </c>
      <c r="D33">
        <f t="shared" si="2"/>
        <v>14</v>
      </c>
      <c r="E33">
        <f t="shared" si="2"/>
        <v>18</v>
      </c>
      <c r="F33">
        <f t="shared" si="2"/>
        <v>23</v>
      </c>
      <c r="G33">
        <f t="shared" si="2"/>
        <v>27</v>
      </c>
      <c r="H33">
        <f t="shared" si="2"/>
        <v>31</v>
      </c>
      <c r="I33">
        <f t="shared" si="2"/>
        <v>36</v>
      </c>
      <c r="J33">
        <f t="shared" si="2"/>
        <v>40</v>
      </c>
      <c r="K33">
        <f t="shared" si="2"/>
        <v>45</v>
      </c>
      <c r="L33">
        <f t="shared" si="2"/>
        <v>49</v>
      </c>
      <c r="M33">
        <f t="shared" si="2"/>
        <v>53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EE81B-01B4-4AFE-8789-FF41A863D9D5}">
  <sheetPr codeName="Feuil13">
    <tabColor rgb="FFFF3300"/>
    <pageSetUpPr fitToPage="1"/>
  </sheetPr>
  <dimension ref="A2:DN20"/>
  <sheetViews>
    <sheetView workbookViewId="0">
      <selection activeCell="G27" sqref="G27"/>
    </sheetView>
  </sheetViews>
  <sheetFormatPr baseColWidth="10" defaultRowHeight="14.4" x14ac:dyDescent="0.3"/>
  <cols>
    <col min="2" max="2" width="11.88671875" bestFit="1" customWidth="1"/>
    <col min="4" max="15" width="10.5546875" bestFit="1" customWidth="1"/>
    <col min="16" max="57" width="4.33203125" customWidth="1"/>
  </cols>
  <sheetData>
    <row r="2" spans="1:118" x14ac:dyDescent="0.3">
      <c r="B2" t="s">
        <v>1</v>
      </c>
      <c r="C2" s="38">
        <v>2021</v>
      </c>
      <c r="F2" s="92" t="e">
        <f>IF(AND(C2&lt;&gt;"",C3&lt;&gt;""),"Planning des horaires de "&amp;C3&amp;" des semaines " &amp; _xlfn.ISOWEEKNUM(C4) &amp; " ("&amp;YEAR(C4)&amp;") à " &amp; _xlfn.ISOWEEKNUM(C5) &amp; " ("&amp;YEAR(C5)&amp;")","")</f>
        <v>#VALUE!</v>
      </c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</row>
    <row r="3" spans="1:118" x14ac:dyDescent="0.3">
      <c r="B3" t="s">
        <v>32</v>
      </c>
      <c r="C3" s="38" t="s">
        <v>53</v>
      </c>
      <c r="D3" s="35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41"/>
      <c r="AB3" s="41"/>
      <c r="AC3" s="41"/>
      <c r="AD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</row>
    <row r="4" spans="1:118" x14ac:dyDescent="0.3">
      <c r="B4" s="42" t="s">
        <v>66</v>
      </c>
      <c r="C4" s="38" t="s">
        <v>36</v>
      </c>
      <c r="E4" s="35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41"/>
      <c r="AB4" s="41"/>
      <c r="AC4" s="41"/>
      <c r="AD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</row>
    <row r="5" spans="1:118" x14ac:dyDescent="0.3">
      <c r="B5" s="42" t="s">
        <v>67</v>
      </c>
      <c r="C5" s="38" t="s">
        <v>51</v>
      </c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41"/>
      <c r="AB5" s="41"/>
      <c r="AC5" s="41"/>
      <c r="AD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</row>
    <row r="7" spans="1:118" x14ac:dyDescent="0.3">
      <c r="A7" t="s">
        <v>60</v>
      </c>
      <c r="D7" s="35">
        <f>IF(AND(C2&lt;&gt;"",C4&lt;&gt;""),DATE($C$2,VLOOKUP($C$4,Sources!$D$1:$E$13,2,FALSE),1))</f>
        <v>44378</v>
      </c>
      <c r="E7" s="35" t="str">
        <f>IFERROR(IF(MONTH(D7)&lt;VLOOKUP($C$5,Sources!#REF!,2,FALSE),DATE($C$2,MONTH(D7)+1,1),""),"")</f>
        <v/>
      </c>
      <c r="F7" s="35" t="str">
        <f>IFERROR(IF(MONTH(E7)&lt;VLOOKUP($C$5,Sources!#REF!,2,FALSE),DATE($C$2,MONTH(E7)+1,1),""),"")</f>
        <v/>
      </c>
      <c r="G7" s="35" t="str">
        <f>IFERROR(IF(MONTH(F7)&lt;VLOOKUP($C$5,Sources!#REF!,2,FALSE),DATE($C$2,MONTH(F7)+1,1),""),"")</f>
        <v/>
      </c>
      <c r="H7" s="35" t="str">
        <f>IFERROR(IF(MONTH(G7)&lt;VLOOKUP($C$5,Sources!#REF!,2,FALSE),DATE($C$2,MONTH(G7)+1,1),""),"")</f>
        <v/>
      </c>
      <c r="I7" s="35" t="str">
        <f>IFERROR(IF(MONTH(H7)&lt;VLOOKUP($C$5,Sources!#REF!,2,FALSE),DATE($C$2,MONTH(H7)+1,1),""),"")</f>
        <v/>
      </c>
      <c r="J7" s="35" t="str">
        <f>IFERROR(IF(MONTH(I7)&lt;VLOOKUP($C$5,Sources!#REF!,2,FALSE),DATE($C$2,MONTH(I7)+1,1),""),"")</f>
        <v/>
      </c>
      <c r="K7" s="35" t="str">
        <f>IFERROR(IF(MONTH(J7)&lt;VLOOKUP($C$5,Sources!#REF!,2,FALSE),DATE($C$2,MONTH(J7)+1,1),""),"")</f>
        <v/>
      </c>
      <c r="L7" s="35" t="str">
        <f>IFERROR(IF(MONTH(K7)&lt;VLOOKUP($C$5,Sources!#REF!,2,FALSE),DATE($C$2,MONTH(K7)+1,1),""),"")</f>
        <v/>
      </c>
      <c r="M7" s="35" t="str">
        <f>IFERROR(IF(MONTH(L7)&lt;VLOOKUP($C$5,Sources!#REF!,2,FALSE),DATE($C$2,MONTH(L7)+1,1),""),"")</f>
        <v/>
      </c>
      <c r="N7" s="35" t="str">
        <f>IFERROR(IF(MONTH(M7)&lt;VLOOKUP($C$5,Sources!#REF!,2,FALSE),DATE($C$2,MONTH(M7)+1,1),""),"")</f>
        <v/>
      </c>
      <c r="O7" s="35" t="str">
        <f>IFERROR(IF(MONTH(N7)&lt;VLOOKUP($C$5,Sources!#REF!,2,FALSE),DATE($C$2,MONTH(N7)+1,1),""),"")</f>
        <v/>
      </c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 t="str">
        <f t="shared" ref="DM7:DN7" si="0">IFERROR(IF(AND(DL7&lt;&gt;"",$C$4&lt;&gt;"",DL7+7&lt;$C$5),DL7+7,""),"")</f>
        <v/>
      </c>
      <c r="DN7" s="35" t="str">
        <f t="shared" si="0"/>
        <v/>
      </c>
    </row>
    <row r="8" spans="1:118" s="39" customFormat="1" x14ac:dyDescent="0.3">
      <c r="D8" s="47" t="str">
        <f>IF($C$4&lt;&gt;"",TEXT((D7),"mmmm"),"")</f>
        <v>juillet</v>
      </c>
      <c r="E8" s="47" t="str">
        <f t="shared" ref="E8:O8" si="1">IF($C$4&lt;&gt;"",TEXT((E7),"mmmm"),"")</f>
        <v/>
      </c>
      <c r="F8" s="47" t="str">
        <f t="shared" si="1"/>
        <v/>
      </c>
      <c r="G8" s="47" t="str">
        <f t="shared" si="1"/>
        <v/>
      </c>
      <c r="H8" s="47" t="str">
        <f t="shared" si="1"/>
        <v/>
      </c>
      <c r="I8" s="47" t="str">
        <f t="shared" si="1"/>
        <v/>
      </c>
      <c r="J8" s="47" t="str">
        <f t="shared" si="1"/>
        <v/>
      </c>
      <c r="K8" s="47" t="str">
        <f t="shared" si="1"/>
        <v/>
      </c>
      <c r="L8" s="47" t="str">
        <f t="shared" si="1"/>
        <v/>
      </c>
      <c r="M8" s="47" t="str">
        <f t="shared" si="1"/>
        <v/>
      </c>
      <c r="N8" s="47" t="str">
        <f t="shared" si="1"/>
        <v/>
      </c>
      <c r="O8" s="47" t="str">
        <f t="shared" si="1"/>
        <v/>
      </c>
      <c r="P8" s="47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  <c r="CW8" s="40"/>
      <c r="CX8" s="40"/>
      <c r="CY8" s="40"/>
      <c r="CZ8" s="40"/>
      <c r="DA8" s="40"/>
      <c r="DB8" s="40"/>
      <c r="DC8" s="40"/>
      <c r="DD8" s="40"/>
      <c r="DE8" s="40"/>
      <c r="DF8" s="40"/>
      <c r="DG8" s="40"/>
      <c r="DH8" s="40"/>
      <c r="DI8" s="40"/>
      <c r="DJ8" s="40"/>
      <c r="DK8" s="40"/>
      <c r="DL8" s="40"/>
      <c r="DM8" s="40" t="e">
        <f>IF(#REF!&lt;&gt;"","S"&amp;#REF!,"")</f>
        <v>#REF!</v>
      </c>
      <c r="DN8" s="40" t="e">
        <f>IF(#REF!&lt;&gt;"","S"&amp;#REF!,"")</f>
        <v>#REF!</v>
      </c>
    </row>
    <row r="9" spans="1:118" x14ac:dyDescent="0.3">
      <c r="C9" t="s">
        <v>54</v>
      </c>
    </row>
    <row r="10" spans="1:118" x14ac:dyDescent="0.3">
      <c r="C10" t="s">
        <v>57</v>
      </c>
    </row>
    <row r="11" spans="1:118" x14ac:dyDescent="0.3">
      <c r="C11" t="s">
        <v>55</v>
      </c>
    </row>
    <row r="12" spans="1:118" x14ac:dyDescent="0.3">
      <c r="C12" t="s">
        <v>56</v>
      </c>
    </row>
    <row r="15" spans="1:118" x14ac:dyDescent="0.3">
      <c r="A15" t="s">
        <v>62</v>
      </c>
    </row>
    <row r="16" spans="1:118" x14ac:dyDescent="0.3">
      <c r="A16" s="41" t="s">
        <v>61</v>
      </c>
    </row>
    <row r="17" spans="1:1" x14ac:dyDescent="0.3">
      <c r="A17" s="41" t="s">
        <v>63</v>
      </c>
    </row>
    <row r="18" spans="1:1" x14ac:dyDescent="0.3">
      <c r="A18" t="s">
        <v>65</v>
      </c>
    </row>
    <row r="20" spans="1:1" x14ac:dyDescent="0.3">
      <c r="A20" t="s">
        <v>64</v>
      </c>
    </row>
  </sheetData>
  <mergeCells count="1">
    <mergeCell ref="F2:Z5"/>
  </mergeCells>
  <conditionalFormatting sqref="F2">
    <cfRule type="expression" dxfId="2" priority="3">
      <formula>$F$2&lt;&gt;""</formula>
    </cfRule>
  </conditionalFormatting>
  <conditionalFormatting sqref="D8:P8">
    <cfRule type="expression" dxfId="1" priority="2">
      <formula>D$8&lt;&gt;""</formula>
    </cfRule>
  </conditionalFormatting>
  <conditionalFormatting sqref="D9:F11">
    <cfRule type="expression" dxfId="0" priority="1">
      <formula>AND(D$8&lt;&gt;"",$C9&lt;&gt;"")</formula>
    </cfRule>
  </conditionalFormatting>
  <pageMargins left="0.7" right="0.7" top="0.75" bottom="0.75" header="0.3" footer="0.3"/>
  <pageSetup paperSize="9" scale="39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A8CCC041-0B82-439F-BC84-E8052100755B}">
          <x14:formula1>
            <xm:f>Sources!$B$4:$B$29</xm:f>
          </x14:formula1>
          <xm:sqref>C2</xm:sqref>
        </x14:dataValidation>
        <x14:dataValidation type="list" allowBlank="1" showInputMessage="1" showErrorMessage="1" xr:uid="{EB60270B-2BE4-4C85-9CAE-87352770E6C4}">
          <x14:formula1>
            <xm:f>Sources!$J$4:$J$22</xm:f>
          </x14:formula1>
          <xm:sqref>C3</xm:sqref>
        </x14:dataValidation>
        <x14:dataValidation type="list" allowBlank="1" showInputMessage="1" showErrorMessage="1" xr:uid="{8D400F78-A5E2-4D3A-898A-85F64F974054}">
          <x14:formula1>
            <xm:f>Sources!$D$2:$D$13</xm:f>
          </x14:formula1>
          <xm:sqref>C4:C5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0045D-2BCB-4FF8-B6C5-BADAEF918942}">
  <sheetPr codeName="Feuil10"/>
  <dimension ref="A1:C7"/>
  <sheetViews>
    <sheetView workbookViewId="0"/>
  </sheetViews>
  <sheetFormatPr baseColWidth="10" defaultRowHeight="14.4" x14ac:dyDescent="0.3"/>
  <cols>
    <col min="1" max="1" width="57.77734375" customWidth="1"/>
  </cols>
  <sheetData>
    <row r="1" spans="1:3" x14ac:dyDescent="0.3">
      <c r="A1" t="s">
        <v>34</v>
      </c>
    </row>
    <row r="2" spans="1:3" x14ac:dyDescent="0.3">
      <c r="A2" t="s">
        <v>38</v>
      </c>
      <c r="B2" s="35">
        <v>44378</v>
      </c>
    </row>
    <row r="3" spans="1:3" x14ac:dyDescent="0.3">
      <c r="A3" t="s">
        <v>35</v>
      </c>
      <c r="B3" t="s">
        <v>36</v>
      </c>
      <c r="C3" s="35" t="e">
        <f>DATE(YEAR(B2), MONTH(B3),DAY(B2))</f>
        <v>#VALUE!</v>
      </c>
    </row>
    <row r="7" spans="1:3" x14ac:dyDescent="0.3">
      <c r="A7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3</vt:i4>
      </vt:variant>
    </vt:vector>
  </HeadingPairs>
  <TitlesOfParts>
    <vt:vector size="21" baseType="lpstr">
      <vt:lpstr>Accueil</vt:lpstr>
      <vt:lpstr>Pointage_Journalier</vt:lpstr>
      <vt:lpstr>23-33</vt:lpstr>
      <vt:lpstr>S27-BOUCAU Mikaïl</vt:lpstr>
      <vt:lpstr>S27-FL</vt:lpstr>
      <vt:lpstr>Suivi chantier</vt:lpstr>
      <vt:lpstr>Sources</vt:lpstr>
      <vt:lpstr>BD</vt:lpstr>
      <vt:lpstr>Calendrier (M3a)</vt:lpstr>
      <vt:lpstr>Calendrier (M3b)</vt:lpstr>
      <vt:lpstr>Calendrier (M3c) v2</vt:lpstr>
      <vt:lpstr>Navigateur_de_recherche</vt:lpstr>
      <vt:lpstr>Preparation_paye</vt:lpstr>
      <vt:lpstr>Test dates</vt:lpstr>
      <vt:lpstr>jour_année</vt:lpstr>
      <vt:lpstr>semaine année</vt:lpstr>
      <vt:lpstr>Calendrier (M3c) v1</vt:lpstr>
      <vt:lpstr>M1</vt:lpstr>
      <vt:lpstr>'Calendrier (M3b)'!Zone_d_impression</vt:lpstr>
      <vt:lpstr>'Calendrier (M3c) v1'!Zone_d_impression</vt:lpstr>
      <vt:lpstr>'Calendrier (M3c) v2'!Zone_d_impression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 Sulian</cp:lastModifiedBy>
  <cp:lastPrinted>2022-02-21T01:04:04Z</cp:lastPrinted>
  <dcterms:created xsi:type="dcterms:W3CDTF">2022-02-16T18:55:14Z</dcterms:created>
  <dcterms:modified xsi:type="dcterms:W3CDTF">2022-03-05T20:21:48Z</dcterms:modified>
</cp:coreProperties>
</file>