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oxypl-fil001.emea.shiseido.com\Services\DG\Finance\Gestion\Clôture\2022\02.2022\Purge list\"/>
    </mc:Choice>
  </mc:AlternateContent>
  <xr:revisionPtr revIDLastSave="0" documentId="13_ncr:1_{09BE9C90-F45F-427D-9997-1CD979C1EBD6}" xr6:coauthVersionLast="47" xr6:coauthVersionMax="47" xr10:uidLastSave="{00000000-0000-0000-0000-000000000000}"/>
  <bookViews>
    <workbookView xWindow="6585" yWindow="-16320" windowWidth="29040" windowHeight="15840" activeTab="6" xr2:uid="{413A3C19-E693-46CF-BC5C-C56A51FD8848}"/>
  </bookViews>
  <sheets>
    <sheet name="RHQ" sheetId="46" r:id="rId1"/>
    <sheet name="UK" sheetId="11" r:id="rId2"/>
    <sheet name="887" sheetId="45" r:id="rId3"/>
    <sheet name="847" sheetId="56" r:id="rId4"/>
    <sheet name="TCD CONSO" sheetId="3" state="hidden" r:id="rId5"/>
    <sheet name="DATABASE" sheetId="2" state="hidden" r:id="rId6"/>
    <sheet name="Mapping" sheetId="43" r:id="rId7"/>
    <sheet name="TEST" sheetId="70" state="hidden" r:id="rId8"/>
    <sheet name="Setting" sheetId="1" state="hidden" r:id="rId9"/>
  </sheets>
  <functionGroups builtInGroupCount="19"/>
  <definedNames>
    <definedName name="_xlnm._FilterDatabase" localSheetId="5" hidden="1">DATABASE!$A$4:$R$292</definedName>
  </definedNames>
  <calcPr calcId="191029"/>
  <pivotCaches>
    <pivotCache cacheId="0" r:id="rId10"/>
    <pivotCache cacheId="1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46" l="1"/>
  <c r="F19" i="46"/>
  <c r="F15" i="46"/>
  <c r="F16" i="46"/>
  <c r="F17" i="46"/>
  <c r="F18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I6" i="43"/>
  <c r="V32" i="46"/>
  <c r="I7" i="43"/>
  <c r="H7" i="43"/>
  <c r="J7" i="43" l="1"/>
  <c r="A7" i="43" l="1"/>
  <c r="A16" i="70"/>
  <c r="A15" i="70"/>
  <c r="A14" i="70"/>
  <c r="A13" i="70"/>
  <c r="A12" i="70"/>
  <c r="A11" i="70"/>
  <c r="A10" i="70"/>
  <c r="A9" i="70"/>
  <c r="A8" i="70"/>
  <c r="A7" i="70"/>
  <c r="A6" i="70"/>
  <c r="A6" i="43"/>
  <c r="B6" i="43" s="1"/>
  <c r="L6" i="2"/>
  <c r="M6" i="2" s="1"/>
  <c r="L7" i="2"/>
  <c r="M7" i="2"/>
  <c r="L8" i="2"/>
  <c r="M8" i="2" s="1"/>
  <c r="L9" i="2"/>
  <c r="M9" i="2" s="1"/>
  <c r="L10" i="2"/>
  <c r="M10" i="2" s="1"/>
  <c r="L11" i="2"/>
  <c r="M11" i="2" s="1"/>
  <c r="L12" i="2"/>
  <c r="M12" i="2" s="1"/>
  <c r="L13" i="2"/>
  <c r="M13" i="2"/>
  <c r="L14" i="2"/>
  <c r="M14" i="2" s="1"/>
  <c r="L15" i="2"/>
  <c r="M15" i="2"/>
  <c r="L16" i="2"/>
  <c r="M16" i="2" s="1"/>
  <c r="L17" i="2"/>
  <c r="M17" i="2" s="1"/>
  <c r="L18" i="2"/>
  <c r="M18" i="2" s="1"/>
  <c r="L19" i="2"/>
  <c r="M19" i="2" s="1"/>
  <c r="L20" i="2"/>
  <c r="M20" i="2" s="1"/>
  <c r="L21" i="2"/>
  <c r="M21" i="2"/>
  <c r="L22" i="2"/>
  <c r="M22" i="2" s="1"/>
  <c r="L23" i="2"/>
  <c r="M23" i="2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/>
  <c r="L30" i="2"/>
  <c r="M30" i="2" s="1"/>
  <c r="L31" i="2"/>
  <c r="M31" i="2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/>
  <c r="L38" i="2"/>
  <c r="M38" i="2" s="1"/>
  <c r="L39" i="2"/>
  <c r="M39" i="2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/>
  <c r="L46" i="2"/>
  <c r="M46" i="2" s="1"/>
  <c r="L47" i="2"/>
  <c r="M47" i="2"/>
  <c r="L48" i="2"/>
  <c r="M48" i="2" s="1"/>
  <c r="L49" i="2"/>
  <c r="M49" i="2" s="1"/>
  <c r="L50" i="2"/>
  <c r="M50" i="2" s="1"/>
  <c r="L51" i="2"/>
  <c r="M51" i="2" s="1"/>
  <c r="L52" i="2"/>
  <c r="M52" i="2" s="1"/>
  <c r="L53" i="2"/>
  <c r="M53" i="2"/>
  <c r="L54" i="2"/>
  <c r="M54" i="2" s="1"/>
  <c r="L55" i="2"/>
  <c r="M55" i="2"/>
  <c r="L56" i="2"/>
  <c r="M56" i="2" s="1"/>
  <c r="L57" i="2"/>
  <c r="M57" i="2" s="1"/>
  <c r="L58" i="2"/>
  <c r="M58" i="2" s="1"/>
  <c r="L59" i="2"/>
  <c r="M59" i="2" s="1"/>
  <c r="L60" i="2"/>
  <c r="M60" i="2" s="1"/>
  <c r="L61" i="2"/>
  <c r="M61" i="2"/>
  <c r="L62" i="2"/>
  <c r="M62" i="2" s="1"/>
  <c r="L63" i="2"/>
  <c r="M63" i="2"/>
  <c r="L64" i="2"/>
  <c r="M64" i="2" s="1"/>
  <c r="L65" i="2"/>
  <c r="M65" i="2" s="1"/>
  <c r="L66" i="2"/>
  <c r="M66" i="2" s="1"/>
  <c r="L67" i="2"/>
  <c r="M67" i="2" s="1"/>
  <c r="L68" i="2"/>
  <c r="M68" i="2" s="1"/>
  <c r="L69" i="2"/>
  <c r="M69" i="2"/>
  <c r="L70" i="2"/>
  <c r="M70" i="2" s="1"/>
  <c r="L71" i="2"/>
  <c r="M71" i="2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/>
  <c r="L78" i="2"/>
  <c r="M78" i="2" s="1"/>
  <c r="L79" i="2"/>
  <c r="M79" i="2"/>
  <c r="L80" i="2"/>
  <c r="M80" i="2" s="1"/>
  <c r="L81" i="2"/>
  <c r="M81" i="2" s="1"/>
  <c r="L82" i="2"/>
  <c r="M82" i="2" s="1"/>
  <c r="L83" i="2"/>
  <c r="M83" i="2" s="1"/>
  <c r="L84" i="2"/>
  <c r="M84" i="2" s="1"/>
  <c r="L85" i="2"/>
  <c r="M85" i="2"/>
  <c r="L86" i="2"/>
  <c r="M86" i="2" s="1"/>
  <c r="L87" i="2"/>
  <c r="M87" i="2"/>
  <c r="L88" i="2"/>
  <c r="M88" i="2" s="1"/>
  <c r="L89" i="2"/>
  <c r="M89" i="2" s="1"/>
  <c r="L90" i="2"/>
  <c r="M90" i="2" s="1"/>
  <c r="L91" i="2"/>
  <c r="M91" i="2" s="1"/>
  <c r="L92" i="2"/>
  <c r="M92" i="2" s="1"/>
  <c r="L93" i="2"/>
  <c r="M93" i="2"/>
  <c r="L94" i="2"/>
  <c r="M94" i="2" s="1"/>
  <c r="L95" i="2"/>
  <c r="M95" i="2"/>
  <c r="L96" i="2"/>
  <c r="M96" i="2" s="1"/>
  <c r="L97" i="2"/>
  <c r="M97" i="2" s="1"/>
  <c r="L98" i="2"/>
  <c r="M98" i="2" s="1"/>
  <c r="L99" i="2"/>
  <c r="M99" i="2" s="1"/>
  <c r="L100" i="2"/>
  <c r="M100" i="2" s="1"/>
  <c r="L101" i="2"/>
  <c r="M101" i="2"/>
  <c r="L102" i="2"/>
  <c r="M102" i="2" s="1"/>
  <c r="L103" i="2"/>
  <c r="M103" i="2"/>
  <c r="L104" i="2"/>
  <c r="M104" i="2" s="1"/>
  <c r="L105" i="2"/>
  <c r="M105" i="2" s="1"/>
  <c r="L106" i="2"/>
  <c r="M106" i="2" s="1"/>
  <c r="L107" i="2"/>
  <c r="M107" i="2" s="1"/>
  <c r="L108" i="2"/>
  <c r="M108" i="2" s="1"/>
  <c r="L109" i="2"/>
  <c r="M109" i="2"/>
  <c r="L110" i="2"/>
  <c r="M110" i="2" s="1"/>
  <c r="L111" i="2"/>
  <c r="M111" i="2"/>
  <c r="L112" i="2"/>
  <c r="M112" i="2" s="1"/>
  <c r="L113" i="2"/>
  <c r="M113" i="2" s="1"/>
  <c r="L114" i="2"/>
  <c r="M114" i="2" s="1"/>
  <c r="L115" i="2"/>
  <c r="M115" i="2" s="1"/>
  <c r="L116" i="2"/>
  <c r="M116" i="2" s="1"/>
  <c r="L117" i="2"/>
  <c r="M117" i="2"/>
  <c r="L118" i="2"/>
  <c r="M118" i="2" s="1"/>
  <c r="L119" i="2"/>
  <c r="M119" i="2"/>
  <c r="L120" i="2"/>
  <c r="M120" i="2" s="1"/>
  <c r="L121" i="2"/>
  <c r="M121" i="2" s="1"/>
  <c r="L122" i="2"/>
  <c r="M122" i="2" s="1"/>
  <c r="L123" i="2"/>
  <c r="M123" i="2" s="1"/>
  <c r="L124" i="2"/>
  <c r="M124" i="2" s="1"/>
  <c r="L125" i="2"/>
  <c r="M125" i="2"/>
  <c r="L126" i="2"/>
  <c r="M126" i="2" s="1"/>
  <c r="L127" i="2"/>
  <c r="M127" i="2"/>
  <c r="L128" i="2"/>
  <c r="M128" i="2" s="1"/>
  <c r="L129" i="2"/>
  <c r="M129" i="2" s="1"/>
  <c r="L130" i="2"/>
  <c r="M130" i="2" s="1"/>
  <c r="L131" i="2"/>
  <c r="M131" i="2" s="1"/>
  <c r="L132" i="2"/>
  <c r="M132" i="2" s="1"/>
  <c r="L133" i="2"/>
  <c r="M133" i="2"/>
  <c r="L134" i="2"/>
  <c r="M134" i="2" s="1"/>
  <c r="L135" i="2"/>
  <c r="M135" i="2"/>
  <c r="L136" i="2"/>
  <c r="M136" i="2" s="1"/>
  <c r="L137" i="2"/>
  <c r="M137" i="2" s="1"/>
  <c r="L138" i="2"/>
  <c r="M138" i="2" s="1"/>
  <c r="L139" i="2"/>
  <c r="M139" i="2" s="1"/>
  <c r="L140" i="2"/>
  <c r="M140" i="2" s="1"/>
  <c r="L141" i="2"/>
  <c r="M141" i="2"/>
  <c r="L142" i="2"/>
  <c r="M142" i="2" s="1"/>
  <c r="L143" i="2"/>
  <c r="M143" i="2"/>
  <c r="L144" i="2"/>
  <c r="M144" i="2" s="1"/>
  <c r="L145" i="2"/>
  <c r="M145" i="2" s="1"/>
  <c r="L146" i="2"/>
  <c r="M146" i="2" s="1"/>
  <c r="L147" i="2"/>
  <c r="M147" i="2" s="1"/>
  <c r="L148" i="2"/>
  <c r="M148" i="2" s="1"/>
  <c r="L149" i="2"/>
  <c r="M149" i="2"/>
  <c r="L150" i="2"/>
  <c r="M150" i="2" s="1"/>
  <c r="L151" i="2"/>
  <c r="M151" i="2"/>
  <c r="L152" i="2"/>
  <c r="M152" i="2" s="1"/>
  <c r="L153" i="2"/>
  <c r="M153" i="2" s="1"/>
  <c r="L154" i="2"/>
  <c r="M154" i="2" s="1"/>
  <c r="L155" i="2"/>
  <c r="M155" i="2" s="1"/>
  <c r="L156" i="2"/>
  <c r="M156" i="2" s="1"/>
  <c r="L157" i="2"/>
  <c r="M157" i="2"/>
  <c r="L158" i="2"/>
  <c r="M158" i="2" s="1"/>
  <c r="L159" i="2"/>
  <c r="M159" i="2"/>
  <c r="L160" i="2"/>
  <c r="M160" i="2" s="1"/>
  <c r="L161" i="2"/>
  <c r="M161" i="2" s="1"/>
  <c r="L162" i="2"/>
  <c r="M162" i="2" s="1"/>
  <c r="L163" i="2"/>
  <c r="M163" i="2" s="1"/>
  <c r="L164" i="2"/>
  <c r="M164" i="2" s="1"/>
  <c r="L165" i="2"/>
  <c r="M165" i="2"/>
  <c r="L166" i="2"/>
  <c r="M166" i="2" s="1"/>
  <c r="L167" i="2"/>
  <c r="M167" i="2"/>
  <c r="L168" i="2"/>
  <c r="M168" i="2" s="1"/>
  <c r="L169" i="2"/>
  <c r="M169" i="2" s="1"/>
  <c r="L170" i="2"/>
  <c r="M170" i="2" s="1"/>
  <c r="L171" i="2"/>
  <c r="M171" i="2" s="1"/>
  <c r="L172" i="2"/>
  <c r="M172" i="2" s="1"/>
  <c r="L173" i="2"/>
  <c r="M173" i="2"/>
  <c r="L174" i="2"/>
  <c r="M174" i="2" s="1"/>
  <c r="L175" i="2"/>
  <c r="M175" i="2"/>
  <c r="L176" i="2"/>
  <c r="M176" i="2" s="1"/>
  <c r="L177" i="2"/>
  <c r="M177" i="2"/>
  <c r="L178" i="2"/>
  <c r="M178" i="2" s="1"/>
  <c r="L179" i="2"/>
  <c r="M179" i="2"/>
  <c r="L180" i="2"/>
  <c r="M180" i="2" s="1"/>
  <c r="L181" i="2"/>
  <c r="M181" i="2"/>
  <c r="L182" i="2"/>
  <c r="M182" i="2" s="1"/>
  <c r="L183" i="2"/>
  <c r="M183" i="2"/>
  <c r="L184" i="2"/>
  <c r="M184" i="2" s="1"/>
  <c r="L185" i="2"/>
  <c r="M185" i="2"/>
  <c r="L186" i="2"/>
  <c r="M186" i="2" s="1"/>
  <c r="L187" i="2"/>
  <c r="M187" i="2"/>
  <c r="L188" i="2"/>
  <c r="M188" i="2" s="1"/>
  <c r="L189" i="2"/>
  <c r="M189" i="2"/>
  <c r="L190" i="2"/>
  <c r="M190" i="2" s="1"/>
  <c r="L191" i="2"/>
  <c r="M191" i="2"/>
  <c r="L192" i="2"/>
  <c r="M192" i="2" s="1"/>
  <c r="L193" i="2"/>
  <c r="M193" i="2"/>
  <c r="L194" i="2"/>
  <c r="M194" i="2" s="1"/>
  <c r="L195" i="2"/>
  <c r="M195" i="2"/>
  <c r="L196" i="2"/>
  <c r="M196" i="2" s="1"/>
  <c r="L197" i="2"/>
  <c r="M197" i="2"/>
  <c r="L198" i="2"/>
  <c r="M198" i="2" s="1"/>
  <c r="L199" i="2"/>
  <c r="M199" i="2"/>
  <c r="L200" i="2"/>
  <c r="M200" i="2" s="1"/>
  <c r="L201" i="2"/>
  <c r="M201" i="2"/>
  <c r="L202" i="2"/>
  <c r="M202" i="2" s="1"/>
  <c r="L203" i="2"/>
  <c r="M203" i="2"/>
  <c r="L204" i="2"/>
  <c r="M204" i="2" s="1"/>
  <c r="L205" i="2"/>
  <c r="M205" i="2"/>
  <c r="L206" i="2"/>
  <c r="M206" i="2" s="1"/>
  <c r="L207" i="2"/>
  <c r="M207" i="2"/>
  <c r="L208" i="2"/>
  <c r="M208" i="2" s="1"/>
  <c r="L209" i="2"/>
  <c r="M209" i="2"/>
  <c r="L210" i="2"/>
  <c r="M210" i="2" s="1"/>
  <c r="L211" i="2"/>
  <c r="M211" i="2"/>
  <c r="L212" i="2"/>
  <c r="M212" i="2" s="1"/>
  <c r="L213" i="2"/>
  <c r="M213" i="2"/>
  <c r="L214" i="2"/>
  <c r="M214" i="2" s="1"/>
  <c r="L215" i="2"/>
  <c r="M215" i="2"/>
  <c r="L216" i="2"/>
  <c r="M216" i="2" s="1"/>
  <c r="L217" i="2"/>
  <c r="M217" i="2"/>
  <c r="L218" i="2"/>
  <c r="M218" i="2" s="1"/>
  <c r="L219" i="2"/>
  <c r="M219" i="2"/>
  <c r="L220" i="2"/>
  <c r="M220" i="2" s="1"/>
  <c r="L221" i="2"/>
  <c r="M221" i="2"/>
  <c r="L222" i="2"/>
  <c r="M222" i="2" s="1"/>
  <c r="L223" i="2"/>
  <c r="M223" i="2"/>
  <c r="L224" i="2"/>
  <c r="M224" i="2" s="1"/>
  <c r="L225" i="2"/>
  <c r="M225" i="2"/>
  <c r="L226" i="2"/>
  <c r="M226" i="2" s="1"/>
  <c r="L227" i="2"/>
  <c r="M227" i="2"/>
  <c r="L228" i="2"/>
  <c r="M228" i="2" s="1"/>
  <c r="L229" i="2"/>
  <c r="M229" i="2"/>
  <c r="L230" i="2"/>
  <c r="M230" i="2" s="1"/>
  <c r="L231" i="2"/>
  <c r="M231" i="2"/>
  <c r="L232" i="2"/>
  <c r="M232" i="2" s="1"/>
  <c r="L233" i="2"/>
  <c r="M233" i="2"/>
  <c r="L234" i="2"/>
  <c r="M234" i="2" s="1"/>
  <c r="L235" i="2"/>
  <c r="M235" i="2"/>
  <c r="L236" i="2"/>
  <c r="M236" i="2" s="1"/>
  <c r="L237" i="2"/>
  <c r="M237" i="2"/>
  <c r="L238" i="2"/>
  <c r="M238" i="2" s="1"/>
  <c r="L239" i="2"/>
  <c r="M239" i="2"/>
  <c r="L240" i="2"/>
  <c r="M240" i="2" s="1"/>
  <c r="L241" i="2"/>
  <c r="M241" i="2"/>
  <c r="L242" i="2"/>
  <c r="M242" i="2" s="1"/>
  <c r="L243" i="2"/>
  <c r="M243" i="2"/>
  <c r="L244" i="2"/>
  <c r="M244" i="2" s="1"/>
  <c r="L245" i="2"/>
  <c r="M245" i="2"/>
  <c r="L246" i="2"/>
  <c r="M246" i="2" s="1"/>
  <c r="L247" i="2"/>
  <c r="M247" i="2"/>
  <c r="L248" i="2"/>
  <c r="M248" i="2" s="1"/>
  <c r="L249" i="2"/>
  <c r="M249" i="2"/>
  <c r="L250" i="2"/>
  <c r="M250" i="2" s="1"/>
  <c r="L251" i="2"/>
  <c r="M251" i="2"/>
  <c r="L252" i="2"/>
  <c r="M252" i="2" s="1"/>
  <c r="L253" i="2"/>
  <c r="M253" i="2"/>
  <c r="L254" i="2"/>
  <c r="M254" i="2" s="1"/>
  <c r="L255" i="2"/>
  <c r="M255" i="2"/>
  <c r="L256" i="2"/>
  <c r="M256" i="2" s="1"/>
  <c r="L257" i="2"/>
  <c r="M257" i="2"/>
  <c r="L258" i="2"/>
  <c r="M258" i="2" s="1"/>
  <c r="L259" i="2"/>
  <c r="M259" i="2"/>
  <c r="L260" i="2"/>
  <c r="M260" i="2" s="1"/>
  <c r="L261" i="2"/>
  <c r="M261" i="2"/>
  <c r="L262" i="2"/>
  <c r="M262" i="2" s="1"/>
  <c r="L263" i="2"/>
  <c r="M263" i="2"/>
  <c r="L264" i="2"/>
  <c r="M264" i="2" s="1"/>
  <c r="L265" i="2"/>
  <c r="M265" i="2"/>
  <c r="L266" i="2"/>
  <c r="M266" i="2" s="1"/>
  <c r="L267" i="2"/>
  <c r="M267" i="2"/>
  <c r="L268" i="2"/>
  <c r="M268" i="2" s="1"/>
  <c r="L269" i="2"/>
  <c r="M269" i="2"/>
  <c r="L270" i="2"/>
  <c r="M270" i="2" s="1"/>
  <c r="L271" i="2"/>
  <c r="M271" i="2"/>
  <c r="L272" i="2"/>
  <c r="M272" i="2" s="1"/>
  <c r="L273" i="2"/>
  <c r="M273" i="2"/>
  <c r="L274" i="2"/>
  <c r="M274" i="2" s="1"/>
  <c r="L275" i="2"/>
  <c r="M275" i="2"/>
  <c r="L276" i="2"/>
  <c r="M276" i="2" s="1"/>
  <c r="L277" i="2"/>
  <c r="M277" i="2"/>
  <c r="L278" i="2"/>
  <c r="M278" i="2" s="1"/>
  <c r="L279" i="2"/>
  <c r="M279" i="2"/>
  <c r="L280" i="2"/>
  <c r="M280" i="2" s="1"/>
  <c r="L281" i="2"/>
  <c r="M281" i="2"/>
  <c r="L282" i="2"/>
  <c r="M282" i="2" s="1"/>
  <c r="L283" i="2"/>
  <c r="M283" i="2"/>
  <c r="L284" i="2"/>
  <c r="M284" i="2" s="1"/>
  <c r="L285" i="2"/>
  <c r="M285" i="2"/>
  <c r="L286" i="2"/>
  <c r="M286" i="2" s="1"/>
  <c r="L287" i="2"/>
  <c r="M287" i="2"/>
  <c r="L288" i="2"/>
  <c r="M288" i="2" s="1"/>
  <c r="L289" i="2"/>
  <c r="M289" i="2"/>
  <c r="L290" i="2"/>
  <c r="M290" i="2" s="1"/>
  <c r="L291" i="2"/>
  <c r="M291" i="2"/>
  <c r="L292" i="2"/>
  <c r="M292" i="2" s="1"/>
  <c r="L5" i="2"/>
  <c r="M5" i="2" s="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9" i="11"/>
  <c r="B10" i="46"/>
  <c r="B11" i="46"/>
  <c r="B12" i="46"/>
  <c r="B13" i="46"/>
  <c r="B14" i="46"/>
  <c r="B15" i="46"/>
  <c r="B16" i="46"/>
  <c r="B17" i="46"/>
  <c r="B18" i="46"/>
  <c r="B19" i="46"/>
  <c r="B20" i="46"/>
  <c r="B21" i="46"/>
  <c r="B22" i="46"/>
  <c r="B23" i="46"/>
  <c r="B24" i="46"/>
  <c r="B25" i="46"/>
  <c r="B26" i="46"/>
  <c r="B27" i="46"/>
  <c r="B28" i="46"/>
  <c r="B29" i="46"/>
  <c r="B30" i="46"/>
  <c r="B31" i="46"/>
  <c r="B32" i="46"/>
  <c r="B33" i="46"/>
  <c r="B9" i="46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9" i="11"/>
  <c r="D226" i="2"/>
  <c r="D225" i="2"/>
  <c r="E269" i="2"/>
  <c r="G269" i="2"/>
  <c r="H269" i="2"/>
  <c r="I269" i="2"/>
  <c r="F269" i="2" s="1"/>
  <c r="N269" i="2"/>
  <c r="O269" i="2"/>
  <c r="R269" i="2" s="1"/>
  <c r="E270" i="2"/>
  <c r="G270" i="2"/>
  <c r="H270" i="2"/>
  <c r="I270" i="2"/>
  <c r="K270" i="2" s="1"/>
  <c r="N270" i="2"/>
  <c r="O270" i="2"/>
  <c r="R270" i="2" s="1"/>
  <c r="E271" i="2"/>
  <c r="G271" i="2"/>
  <c r="H271" i="2"/>
  <c r="I271" i="2"/>
  <c r="F271" i="2" s="1"/>
  <c r="N271" i="2"/>
  <c r="O271" i="2"/>
  <c r="R271" i="2" s="1"/>
  <c r="E272" i="2"/>
  <c r="G272" i="2"/>
  <c r="H272" i="2"/>
  <c r="I272" i="2"/>
  <c r="N272" i="2"/>
  <c r="O272" i="2"/>
  <c r="R272" i="2" s="1"/>
  <c r="E273" i="2"/>
  <c r="G273" i="2"/>
  <c r="H273" i="2"/>
  <c r="I273" i="2"/>
  <c r="F273" i="2" s="1"/>
  <c r="N273" i="2"/>
  <c r="O273" i="2"/>
  <c r="R273" i="2" s="1"/>
  <c r="E274" i="2"/>
  <c r="G274" i="2"/>
  <c r="H274" i="2"/>
  <c r="I274" i="2"/>
  <c r="F274" i="2" s="1"/>
  <c r="N274" i="2"/>
  <c r="O274" i="2"/>
  <c r="R274" i="2" s="1"/>
  <c r="E275" i="2"/>
  <c r="G275" i="2"/>
  <c r="H275" i="2"/>
  <c r="I275" i="2"/>
  <c r="F275" i="2" s="1"/>
  <c r="N275" i="2"/>
  <c r="O275" i="2"/>
  <c r="R275" i="2" s="1"/>
  <c r="E276" i="2"/>
  <c r="G276" i="2"/>
  <c r="H276" i="2"/>
  <c r="I276" i="2"/>
  <c r="K276" i="2" s="1"/>
  <c r="N276" i="2"/>
  <c r="O276" i="2"/>
  <c r="R276" i="2" s="1"/>
  <c r="E277" i="2"/>
  <c r="G277" i="2"/>
  <c r="H277" i="2"/>
  <c r="I277" i="2"/>
  <c r="F277" i="2" s="1"/>
  <c r="N277" i="2"/>
  <c r="O277" i="2"/>
  <c r="R277" i="2" s="1"/>
  <c r="E278" i="2"/>
  <c r="G278" i="2"/>
  <c r="H278" i="2"/>
  <c r="I278" i="2"/>
  <c r="K278" i="2" s="1"/>
  <c r="N278" i="2"/>
  <c r="O278" i="2"/>
  <c r="R278" i="2"/>
  <c r="E279" i="2"/>
  <c r="G279" i="2"/>
  <c r="H279" i="2"/>
  <c r="I279" i="2"/>
  <c r="F279" i="2" s="1"/>
  <c r="N279" i="2"/>
  <c r="O279" i="2"/>
  <c r="R279" i="2" s="1"/>
  <c r="E280" i="2"/>
  <c r="G280" i="2"/>
  <c r="H280" i="2"/>
  <c r="I280" i="2"/>
  <c r="K280" i="2" s="1"/>
  <c r="N280" i="2"/>
  <c r="O280" i="2"/>
  <c r="R280" i="2" s="1"/>
  <c r="E281" i="2"/>
  <c r="G281" i="2"/>
  <c r="H281" i="2"/>
  <c r="I281" i="2"/>
  <c r="F281" i="2" s="1"/>
  <c r="N281" i="2"/>
  <c r="O281" i="2"/>
  <c r="R281" i="2" s="1"/>
  <c r="E282" i="2"/>
  <c r="G282" i="2"/>
  <c r="H282" i="2"/>
  <c r="I282" i="2"/>
  <c r="K282" i="2" s="1"/>
  <c r="N282" i="2"/>
  <c r="O282" i="2"/>
  <c r="R282" i="2" s="1"/>
  <c r="E283" i="2"/>
  <c r="G283" i="2"/>
  <c r="H283" i="2"/>
  <c r="I283" i="2"/>
  <c r="F283" i="2" s="1"/>
  <c r="N283" i="2"/>
  <c r="O283" i="2"/>
  <c r="R283" i="2" s="1"/>
  <c r="E284" i="2"/>
  <c r="G284" i="2"/>
  <c r="H284" i="2"/>
  <c r="I284" i="2"/>
  <c r="K284" i="2" s="1"/>
  <c r="N284" i="2"/>
  <c r="O284" i="2"/>
  <c r="R284" i="2" s="1"/>
  <c r="E285" i="2"/>
  <c r="G285" i="2"/>
  <c r="H285" i="2"/>
  <c r="I285" i="2"/>
  <c r="F285" i="2" s="1"/>
  <c r="N285" i="2"/>
  <c r="O285" i="2"/>
  <c r="R285" i="2" s="1"/>
  <c r="E286" i="2"/>
  <c r="F286" i="2"/>
  <c r="G286" i="2"/>
  <c r="H286" i="2"/>
  <c r="I286" i="2"/>
  <c r="K286" i="2" s="1"/>
  <c r="J286" i="2"/>
  <c r="N286" i="2"/>
  <c r="O286" i="2"/>
  <c r="R286" i="2" s="1"/>
  <c r="E287" i="2"/>
  <c r="G287" i="2"/>
  <c r="H287" i="2"/>
  <c r="I287" i="2"/>
  <c r="F287" i="2" s="1"/>
  <c r="N287" i="2"/>
  <c r="O287" i="2"/>
  <c r="R287" i="2" s="1"/>
  <c r="E288" i="2"/>
  <c r="G288" i="2"/>
  <c r="H288" i="2"/>
  <c r="I288" i="2"/>
  <c r="K288" i="2" s="1"/>
  <c r="N288" i="2"/>
  <c r="O288" i="2"/>
  <c r="R288" i="2" s="1"/>
  <c r="E289" i="2"/>
  <c r="G289" i="2"/>
  <c r="H289" i="2"/>
  <c r="I289" i="2"/>
  <c r="F289" i="2" s="1"/>
  <c r="N289" i="2"/>
  <c r="O289" i="2"/>
  <c r="R289" i="2" s="1"/>
  <c r="E290" i="2"/>
  <c r="G290" i="2"/>
  <c r="H290" i="2"/>
  <c r="I290" i="2"/>
  <c r="F290" i="2" s="1"/>
  <c r="N290" i="2"/>
  <c r="O290" i="2"/>
  <c r="R290" i="2" s="1"/>
  <c r="E291" i="2"/>
  <c r="G291" i="2"/>
  <c r="H291" i="2"/>
  <c r="I291" i="2"/>
  <c r="F291" i="2" s="1"/>
  <c r="N291" i="2"/>
  <c r="O291" i="2"/>
  <c r="R291" i="2" s="1"/>
  <c r="E292" i="2"/>
  <c r="G292" i="2"/>
  <c r="H292" i="2"/>
  <c r="I292" i="2"/>
  <c r="K292" i="2" s="1"/>
  <c r="N292" i="2"/>
  <c r="O292" i="2"/>
  <c r="R292" i="2" s="1"/>
  <c r="J284" i="2" l="1"/>
  <c r="F284" i="2"/>
  <c r="K274" i="2"/>
  <c r="J288" i="2"/>
  <c r="F288" i="2"/>
  <c r="J282" i="2"/>
  <c r="F282" i="2"/>
  <c r="J278" i="2"/>
  <c r="F278" i="2"/>
  <c r="J270" i="2"/>
  <c r="F270" i="2"/>
  <c r="P273" i="2"/>
  <c r="K290" i="2"/>
  <c r="J292" i="2"/>
  <c r="F292" i="2"/>
  <c r="J290" i="2"/>
  <c r="P285" i="2"/>
  <c r="J280" i="2"/>
  <c r="F280" i="2"/>
  <c r="J276" i="2"/>
  <c r="F276" i="2"/>
  <c r="Q287" i="2"/>
  <c r="P287" i="2"/>
  <c r="Q275" i="2"/>
  <c r="P275" i="2"/>
  <c r="Q291" i="2"/>
  <c r="P291" i="2"/>
  <c r="Q283" i="2"/>
  <c r="P283" i="2"/>
  <c r="Q279" i="2"/>
  <c r="P279" i="2"/>
  <c r="Q269" i="2"/>
  <c r="Q271" i="2"/>
  <c r="P271" i="2"/>
  <c r="P289" i="2"/>
  <c r="P281" i="2"/>
  <c r="P269" i="2"/>
  <c r="P277" i="2"/>
  <c r="F272" i="2"/>
  <c r="J272" i="2"/>
  <c r="K272" i="2"/>
  <c r="J274" i="2"/>
  <c r="Q289" i="2"/>
  <c r="Q285" i="2"/>
  <c r="Q281" i="2"/>
  <c r="Q277" i="2"/>
  <c r="Q273" i="2"/>
  <c r="P284" i="2"/>
  <c r="Q284" i="2"/>
  <c r="P276" i="2"/>
  <c r="Q276" i="2"/>
  <c r="P272" i="2"/>
  <c r="Q272" i="2"/>
  <c r="P270" i="2"/>
  <c r="Q270" i="2"/>
  <c r="P288" i="2"/>
  <c r="Q288" i="2"/>
  <c r="P292" i="2"/>
  <c r="Q292" i="2"/>
  <c r="P280" i="2"/>
  <c r="Q280" i="2"/>
  <c r="P290" i="2"/>
  <c r="Q290" i="2"/>
  <c r="P286" i="2"/>
  <c r="Q286" i="2"/>
  <c r="P282" i="2"/>
  <c r="Q282" i="2"/>
  <c r="P278" i="2"/>
  <c r="Q278" i="2"/>
  <c r="P274" i="2"/>
  <c r="Q274" i="2"/>
  <c r="K291" i="2"/>
  <c r="K289" i="2"/>
  <c r="K287" i="2"/>
  <c r="K285" i="2"/>
  <c r="K283" i="2"/>
  <c r="K281" i="2"/>
  <c r="K279" i="2"/>
  <c r="K277" i="2"/>
  <c r="K275" i="2"/>
  <c r="K273" i="2"/>
  <c r="K271" i="2"/>
  <c r="K269" i="2"/>
  <c r="J291" i="2"/>
  <c r="J289" i="2"/>
  <c r="J287" i="2"/>
  <c r="J285" i="2"/>
  <c r="J283" i="2"/>
  <c r="J281" i="2"/>
  <c r="J279" i="2"/>
  <c r="J277" i="2"/>
  <c r="J275" i="2"/>
  <c r="J273" i="2"/>
  <c r="J271" i="2"/>
  <c r="J269" i="2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V24" i="11"/>
  <c r="V25" i="11"/>
  <c r="V26" i="11"/>
  <c r="V27" i="11"/>
  <c r="V28" i="11"/>
  <c r="V29" i="11"/>
  <c r="V9" i="11"/>
  <c r="R29" i="11"/>
  <c r="S29" i="11" s="1"/>
  <c r="M29" i="11"/>
  <c r="L29" i="11"/>
  <c r="F29" i="11"/>
  <c r="C29" i="11"/>
  <c r="R28" i="11"/>
  <c r="S28" i="11" s="1"/>
  <c r="M28" i="11"/>
  <c r="L28" i="11"/>
  <c r="F28" i="11"/>
  <c r="C28" i="11"/>
  <c r="R27" i="11"/>
  <c r="S27" i="11" s="1"/>
  <c r="M27" i="11"/>
  <c r="L27" i="11"/>
  <c r="F27" i="11"/>
  <c r="C27" i="11"/>
  <c r="R26" i="11"/>
  <c r="S26" i="11" s="1"/>
  <c r="M26" i="11"/>
  <c r="L26" i="11"/>
  <c r="F26" i="11"/>
  <c r="C26" i="11"/>
  <c r="R25" i="11"/>
  <c r="S25" i="11" s="1"/>
  <c r="M25" i="11"/>
  <c r="L25" i="11"/>
  <c r="F25" i="11"/>
  <c r="C25" i="11"/>
  <c r="R24" i="11"/>
  <c r="S24" i="11" s="1"/>
  <c r="M24" i="11"/>
  <c r="L24" i="11"/>
  <c r="F24" i="11"/>
  <c r="C24" i="11"/>
  <c r="R23" i="11"/>
  <c r="S23" i="11" s="1"/>
  <c r="M23" i="11"/>
  <c r="L23" i="11"/>
  <c r="F23" i="11"/>
  <c r="C23" i="11"/>
  <c r="R22" i="11"/>
  <c r="S22" i="11" s="1"/>
  <c r="M22" i="11"/>
  <c r="L22" i="11"/>
  <c r="F22" i="11"/>
  <c r="C22" i="11"/>
  <c r="R21" i="11"/>
  <c r="S21" i="11" s="1"/>
  <c r="M21" i="11"/>
  <c r="L21" i="11"/>
  <c r="F21" i="11"/>
  <c r="C21" i="11"/>
  <c r="R20" i="11"/>
  <c r="S20" i="11" s="1"/>
  <c r="M20" i="11"/>
  <c r="L20" i="11"/>
  <c r="F20" i="11"/>
  <c r="C20" i="11"/>
  <c r="R19" i="11"/>
  <c r="S19" i="11" s="1"/>
  <c r="M19" i="11"/>
  <c r="L19" i="11"/>
  <c r="F19" i="11"/>
  <c r="C19" i="11"/>
  <c r="R18" i="11"/>
  <c r="S18" i="11" s="1"/>
  <c r="M18" i="11"/>
  <c r="L18" i="11"/>
  <c r="F18" i="11"/>
  <c r="C18" i="11"/>
  <c r="R17" i="11"/>
  <c r="S17" i="11" s="1"/>
  <c r="M17" i="11"/>
  <c r="L17" i="11"/>
  <c r="F17" i="11"/>
  <c r="C17" i="11"/>
  <c r="R16" i="11"/>
  <c r="S16" i="11" s="1"/>
  <c r="M16" i="11"/>
  <c r="L16" i="11"/>
  <c r="F16" i="11"/>
  <c r="C16" i="11"/>
  <c r="R15" i="11"/>
  <c r="S15" i="11" s="1"/>
  <c r="M15" i="11"/>
  <c r="L15" i="11"/>
  <c r="F15" i="11"/>
  <c r="C15" i="11"/>
  <c r="R14" i="11"/>
  <c r="S14" i="11" s="1"/>
  <c r="M14" i="11"/>
  <c r="L14" i="11"/>
  <c r="F14" i="11"/>
  <c r="C14" i="11"/>
  <c r="R13" i="11"/>
  <c r="S13" i="11" s="1"/>
  <c r="M13" i="11"/>
  <c r="L13" i="11"/>
  <c r="F13" i="11"/>
  <c r="C13" i="11"/>
  <c r="R12" i="11"/>
  <c r="S12" i="11" s="1"/>
  <c r="M12" i="11"/>
  <c r="L12" i="11"/>
  <c r="F12" i="11"/>
  <c r="C12" i="11"/>
  <c r="R11" i="11"/>
  <c r="S11" i="11" s="1"/>
  <c r="M11" i="11"/>
  <c r="L11" i="11"/>
  <c r="F11" i="11"/>
  <c r="C11" i="11"/>
  <c r="R10" i="11"/>
  <c r="S10" i="11" s="1"/>
  <c r="M10" i="11"/>
  <c r="L10" i="11"/>
  <c r="F10" i="11"/>
  <c r="C10" i="11"/>
  <c r="R9" i="11"/>
  <c r="S9" i="11" s="1"/>
  <c r="M9" i="11"/>
  <c r="L9" i="11"/>
  <c r="F9" i="11"/>
  <c r="C9" i="1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5" i="2"/>
  <c r="F5" i="2" s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5" i="2"/>
  <c r="R33" i="46"/>
  <c r="S33" i="46" s="1"/>
  <c r="M33" i="46"/>
  <c r="L33" i="46"/>
  <c r="J33" i="46"/>
  <c r="E33" i="46"/>
  <c r="C33" i="46"/>
  <c r="H6" i="43" l="1"/>
  <c r="J6" i="43" s="1"/>
  <c r="P31" i="2"/>
  <c r="P23" i="2"/>
  <c r="P5" i="2"/>
  <c r="P261" i="2"/>
  <c r="P245" i="2"/>
  <c r="P241" i="2"/>
  <c r="P229" i="2"/>
  <c r="P225" i="2"/>
  <c r="P213" i="2"/>
  <c r="P205" i="2"/>
  <c r="P193" i="2"/>
  <c r="P189" i="2"/>
  <c r="P181" i="2"/>
  <c r="P169" i="2"/>
  <c r="P157" i="2"/>
  <c r="P153" i="2"/>
  <c r="P145" i="2"/>
  <c r="P133" i="2"/>
  <c r="P129" i="2"/>
  <c r="P121" i="2"/>
  <c r="P109" i="2"/>
  <c r="P105" i="2"/>
  <c r="P93" i="2"/>
  <c r="P85" i="2"/>
  <c r="P73" i="2"/>
  <c r="P69" i="2"/>
  <c r="P53" i="2"/>
  <c r="P45" i="2"/>
  <c r="P29" i="2"/>
  <c r="P21" i="2"/>
  <c r="P9" i="2"/>
  <c r="P268" i="2"/>
  <c r="P264" i="2"/>
  <c r="P260" i="2"/>
  <c r="P256" i="2"/>
  <c r="P252" i="2"/>
  <c r="P248" i="2"/>
  <c r="P244" i="2"/>
  <c r="P240" i="2"/>
  <c r="P236" i="2"/>
  <c r="P232" i="2"/>
  <c r="P228" i="2"/>
  <c r="P224" i="2"/>
  <c r="P220" i="2"/>
  <c r="P216" i="2"/>
  <c r="P212" i="2"/>
  <c r="P208" i="2"/>
  <c r="P204" i="2"/>
  <c r="P200" i="2"/>
  <c r="P196" i="2"/>
  <c r="P192" i="2"/>
  <c r="P188" i="2"/>
  <c r="P184" i="2"/>
  <c r="P180" i="2"/>
  <c r="P176" i="2"/>
  <c r="P172" i="2"/>
  <c r="P168" i="2"/>
  <c r="P164" i="2"/>
  <c r="P160" i="2"/>
  <c r="P156" i="2"/>
  <c r="P152" i="2"/>
  <c r="P148" i="2"/>
  <c r="P144" i="2"/>
  <c r="P140" i="2"/>
  <c r="P136" i="2"/>
  <c r="P132" i="2"/>
  <c r="P128" i="2"/>
  <c r="P124" i="2"/>
  <c r="P120" i="2"/>
  <c r="P116" i="2"/>
  <c r="P112" i="2"/>
  <c r="P108" i="2"/>
  <c r="P104" i="2"/>
  <c r="P100" i="2"/>
  <c r="P96" i="2"/>
  <c r="P92" i="2"/>
  <c r="P88" i="2"/>
  <c r="P84" i="2"/>
  <c r="P80" i="2"/>
  <c r="P76" i="2"/>
  <c r="P72" i="2"/>
  <c r="P68" i="2"/>
  <c r="P64" i="2"/>
  <c r="P60" i="2"/>
  <c r="P56" i="2"/>
  <c r="P52" i="2"/>
  <c r="P48" i="2"/>
  <c r="P44" i="2"/>
  <c r="P40" i="2"/>
  <c r="P36" i="2"/>
  <c r="P32" i="2"/>
  <c r="P28" i="2"/>
  <c r="P24" i="2"/>
  <c r="P20" i="2"/>
  <c r="P16" i="2"/>
  <c r="P12" i="2"/>
  <c r="P8" i="2"/>
  <c r="P265" i="2"/>
  <c r="P249" i="2"/>
  <c r="P237" i="2"/>
  <c r="P217" i="2"/>
  <c r="P197" i="2"/>
  <c r="P173" i="2"/>
  <c r="P165" i="2"/>
  <c r="P137" i="2"/>
  <c r="P113" i="2"/>
  <c r="P97" i="2"/>
  <c r="P77" i="2"/>
  <c r="P61" i="2"/>
  <c r="P41" i="2"/>
  <c r="P17" i="2"/>
  <c r="P267" i="2"/>
  <c r="P263" i="2"/>
  <c r="P259" i="2"/>
  <c r="P255" i="2"/>
  <c r="P251" i="2"/>
  <c r="P247" i="2"/>
  <c r="P243" i="2"/>
  <c r="P239" i="2"/>
  <c r="P235" i="2"/>
  <c r="P231" i="2"/>
  <c r="P227" i="2"/>
  <c r="P223" i="2"/>
  <c r="P219" i="2"/>
  <c r="P215" i="2"/>
  <c r="P211" i="2"/>
  <c r="P207" i="2"/>
  <c r="P203" i="2"/>
  <c r="P199" i="2"/>
  <c r="P195" i="2"/>
  <c r="P191" i="2"/>
  <c r="P187" i="2"/>
  <c r="P183" i="2"/>
  <c r="P179" i="2"/>
  <c r="P175" i="2"/>
  <c r="P171" i="2"/>
  <c r="P167" i="2"/>
  <c r="P163" i="2"/>
  <c r="P159" i="2"/>
  <c r="P155" i="2"/>
  <c r="P151" i="2"/>
  <c r="P147" i="2"/>
  <c r="P143" i="2"/>
  <c r="P139" i="2"/>
  <c r="P135" i="2"/>
  <c r="P131" i="2"/>
  <c r="P127" i="2"/>
  <c r="P123" i="2"/>
  <c r="P119" i="2"/>
  <c r="P115" i="2"/>
  <c r="P111" i="2"/>
  <c r="P107" i="2"/>
  <c r="P103" i="2"/>
  <c r="P99" i="2"/>
  <c r="P95" i="2"/>
  <c r="P91" i="2"/>
  <c r="P87" i="2"/>
  <c r="P83" i="2"/>
  <c r="P75" i="2"/>
  <c r="P71" i="2"/>
  <c r="P67" i="2"/>
  <c r="P63" i="2"/>
  <c r="P59" i="2"/>
  <c r="P55" i="2"/>
  <c r="P51" i="2"/>
  <c r="P47" i="2"/>
  <c r="P43" i="2"/>
  <c r="P39" i="2"/>
  <c r="P35" i="2"/>
  <c r="P27" i="2"/>
  <c r="P19" i="2"/>
  <c r="P15" i="2"/>
  <c r="P11" i="2"/>
  <c r="P7" i="2"/>
  <c r="P257" i="2"/>
  <c r="P253" i="2"/>
  <c r="P233" i="2"/>
  <c r="P221" i="2"/>
  <c r="P209" i="2"/>
  <c r="P201" i="2"/>
  <c r="P185" i="2"/>
  <c r="P177" i="2"/>
  <c r="P161" i="2"/>
  <c r="P149" i="2"/>
  <c r="P141" i="2"/>
  <c r="P125" i="2"/>
  <c r="P117" i="2"/>
  <c r="P101" i="2"/>
  <c r="P89" i="2"/>
  <c r="P81" i="2"/>
  <c r="P65" i="2"/>
  <c r="P57" i="2"/>
  <c r="P49" i="2"/>
  <c r="P37" i="2"/>
  <c r="P33" i="2"/>
  <c r="P25" i="2"/>
  <c r="P13" i="2"/>
  <c r="P79" i="2"/>
  <c r="P266" i="2"/>
  <c r="P262" i="2"/>
  <c r="P258" i="2"/>
  <c r="P254" i="2"/>
  <c r="P250" i="2"/>
  <c r="P246" i="2"/>
  <c r="P242" i="2"/>
  <c r="P238" i="2"/>
  <c r="P234" i="2"/>
  <c r="P230" i="2"/>
  <c r="P226" i="2"/>
  <c r="P222" i="2"/>
  <c r="P218" i="2"/>
  <c r="P214" i="2"/>
  <c r="P210" i="2"/>
  <c r="P206" i="2"/>
  <c r="P202" i="2"/>
  <c r="P198" i="2"/>
  <c r="P194" i="2"/>
  <c r="P190" i="2"/>
  <c r="P186" i="2"/>
  <c r="P182" i="2"/>
  <c r="P178" i="2"/>
  <c r="P174" i="2"/>
  <c r="P170" i="2"/>
  <c r="P166" i="2"/>
  <c r="P162" i="2"/>
  <c r="P158" i="2"/>
  <c r="P154" i="2"/>
  <c r="P150" i="2"/>
  <c r="P146" i="2"/>
  <c r="P142" i="2"/>
  <c r="P138" i="2"/>
  <c r="P134" i="2"/>
  <c r="P130" i="2"/>
  <c r="P126" i="2"/>
  <c r="P122" i="2"/>
  <c r="P118" i="2"/>
  <c r="P114" i="2"/>
  <c r="P110" i="2"/>
  <c r="P106" i="2"/>
  <c r="P102" i="2"/>
  <c r="P98" i="2"/>
  <c r="P94" i="2"/>
  <c r="P90" i="2"/>
  <c r="P86" i="2"/>
  <c r="P82" i="2"/>
  <c r="P78" i="2"/>
  <c r="P74" i="2"/>
  <c r="P70" i="2"/>
  <c r="P66" i="2"/>
  <c r="P62" i="2"/>
  <c r="P58" i="2"/>
  <c r="P54" i="2"/>
  <c r="P50" i="2"/>
  <c r="P46" i="2"/>
  <c r="P42" i="2"/>
  <c r="P38" i="2"/>
  <c r="P34" i="2"/>
  <c r="P30" i="2"/>
  <c r="P26" i="2"/>
  <c r="P22" i="2"/>
  <c r="P18" i="2"/>
  <c r="P14" i="2"/>
  <c r="P10" i="2"/>
  <c r="P6" i="2"/>
  <c r="R32" i="46"/>
  <c r="S32" i="46" s="1"/>
  <c r="M32" i="46"/>
  <c r="L32" i="46"/>
  <c r="J32" i="46"/>
  <c r="E32" i="46"/>
  <c r="C32" i="46"/>
  <c r="E10" i="46"/>
  <c r="F10" i="46" s="1"/>
  <c r="E11" i="46"/>
  <c r="F11" i="46" s="1"/>
  <c r="E12" i="46"/>
  <c r="F12" i="46" s="1"/>
  <c r="E13" i="46"/>
  <c r="F13" i="46" s="1"/>
  <c r="E14" i="46"/>
  <c r="F14" i="46" s="1"/>
  <c r="E15" i="46"/>
  <c r="E16" i="46"/>
  <c r="E17" i="46"/>
  <c r="E18" i="46"/>
  <c r="E19" i="46"/>
  <c r="E20" i="46"/>
  <c r="E21" i="46"/>
  <c r="E22" i="46"/>
  <c r="E23" i="46"/>
  <c r="E24" i="46"/>
  <c r="E25" i="46"/>
  <c r="E26" i="46"/>
  <c r="E27" i="46"/>
  <c r="E28" i="46"/>
  <c r="E29" i="46"/>
  <c r="E30" i="46"/>
  <c r="E31" i="46"/>
  <c r="E9" i="46"/>
  <c r="F9" i="46" s="1"/>
  <c r="R30" i="46"/>
  <c r="S30" i="46" s="1"/>
  <c r="R29" i="46"/>
  <c r="S29" i="46" s="1"/>
  <c r="R28" i="46"/>
  <c r="S28" i="46" s="1"/>
  <c r="R27" i="46"/>
  <c r="S27" i="46" s="1"/>
  <c r="R26" i="46"/>
  <c r="S26" i="46" s="1"/>
  <c r="R25" i="46"/>
  <c r="S25" i="46" s="1"/>
  <c r="R24" i="46"/>
  <c r="S24" i="46" s="1"/>
  <c r="R23" i="46"/>
  <c r="R22" i="46"/>
  <c r="S22" i="46" s="1"/>
  <c r="R21" i="46"/>
  <c r="S21" i="46" s="1"/>
  <c r="R20" i="46"/>
  <c r="R19" i="46"/>
  <c r="S19" i="46" s="1"/>
  <c r="R18" i="46"/>
  <c r="S18" i="46" s="1"/>
  <c r="R17" i="46"/>
  <c r="S17" i="46" s="1"/>
  <c r="R16" i="46"/>
  <c r="S16" i="46" s="1"/>
  <c r="R15" i="46"/>
  <c r="S15" i="46" s="1"/>
  <c r="R14" i="46"/>
  <c r="S14" i="46" s="1"/>
  <c r="R13" i="46"/>
  <c r="S13" i="46" s="1"/>
  <c r="R12" i="46"/>
  <c r="S12" i="46" s="1"/>
  <c r="R11" i="46"/>
  <c r="S11" i="46" s="1"/>
  <c r="R10" i="46"/>
  <c r="S10" i="46" s="1"/>
  <c r="R9" i="46"/>
  <c r="S9" i="46" s="1"/>
  <c r="R31" i="46"/>
  <c r="S31" i="46" s="1"/>
  <c r="L10" i="46"/>
  <c r="L11" i="46"/>
  <c r="L12" i="46"/>
  <c r="L13" i="46"/>
  <c r="L14" i="46"/>
  <c r="L15" i="46"/>
  <c r="L16" i="46"/>
  <c r="L17" i="46"/>
  <c r="L18" i="46"/>
  <c r="L19" i="46"/>
  <c r="L20" i="46"/>
  <c r="L21" i="46"/>
  <c r="L22" i="46"/>
  <c r="L23" i="46"/>
  <c r="L24" i="46"/>
  <c r="L25" i="46"/>
  <c r="L26" i="46"/>
  <c r="L27" i="46"/>
  <c r="L28" i="46"/>
  <c r="L29" i="46"/>
  <c r="L30" i="46"/>
  <c r="L31" i="46"/>
  <c r="L9" i="46"/>
  <c r="J31" i="46"/>
  <c r="J30" i="46"/>
  <c r="J28" i="46"/>
  <c r="J27" i="46"/>
  <c r="J26" i="46"/>
  <c r="J25" i="46"/>
  <c r="J24" i="46"/>
  <c r="J23" i="46"/>
  <c r="J22" i="46"/>
  <c r="J21" i="46"/>
  <c r="J20" i="46"/>
  <c r="J19" i="46"/>
  <c r="J18" i="46"/>
  <c r="J17" i="46"/>
  <c r="J16" i="46"/>
  <c r="J15" i="46"/>
  <c r="J14" i="46"/>
  <c r="J13" i="46"/>
  <c r="J12" i="46"/>
  <c r="J11" i="46"/>
  <c r="J10" i="46"/>
  <c r="J9" i="46"/>
  <c r="J29" i="46"/>
  <c r="C13" i="46"/>
  <c r="M13" i="46"/>
  <c r="V13" i="46"/>
  <c r="C14" i="46"/>
  <c r="M14" i="46"/>
  <c r="V14" i="46"/>
  <c r="C15" i="46"/>
  <c r="M15" i="46"/>
  <c r="V15" i="46"/>
  <c r="C16" i="46"/>
  <c r="M16" i="46"/>
  <c r="V16" i="46"/>
  <c r="C17" i="46"/>
  <c r="M17" i="46"/>
  <c r="V17" i="46"/>
  <c r="C18" i="46"/>
  <c r="M18" i="46"/>
  <c r="V18" i="46"/>
  <c r="C19" i="46"/>
  <c r="M19" i="46"/>
  <c r="V19" i="46"/>
  <c r="C20" i="46"/>
  <c r="M20" i="46"/>
  <c r="S20" i="46"/>
  <c r="V20" i="46"/>
  <c r="C21" i="46"/>
  <c r="M21" i="46"/>
  <c r="V21" i="46"/>
  <c r="C22" i="46"/>
  <c r="M22" i="46"/>
  <c r="V22" i="46"/>
  <c r="C23" i="46"/>
  <c r="M23" i="46"/>
  <c r="S23" i="46"/>
  <c r="V23" i="46"/>
  <c r="C24" i="46"/>
  <c r="M24" i="46"/>
  <c r="V24" i="46"/>
  <c r="C25" i="46"/>
  <c r="M25" i="46"/>
  <c r="V25" i="46"/>
  <c r="C26" i="46"/>
  <c r="M26" i="46"/>
  <c r="V26" i="46"/>
  <c r="C27" i="46"/>
  <c r="M27" i="46"/>
  <c r="V27" i="46"/>
  <c r="C28" i="46"/>
  <c r="M28" i="46"/>
  <c r="V28" i="46"/>
  <c r="C29" i="46"/>
  <c r="M29" i="46"/>
  <c r="V29" i="46"/>
  <c r="C30" i="46"/>
  <c r="M30" i="46"/>
  <c r="V30" i="46"/>
  <c r="C31" i="46"/>
  <c r="M31" i="46"/>
  <c r="V31" i="46"/>
  <c r="V12" i="46"/>
  <c r="M12" i="46"/>
  <c r="C12" i="46"/>
  <c r="V11" i="46"/>
  <c r="M11" i="46"/>
  <c r="C11" i="46"/>
  <c r="V10" i="46"/>
  <c r="M10" i="46"/>
  <c r="C10" i="46"/>
  <c r="M9" i="46"/>
  <c r="V9" i="46"/>
  <c r="C9" i="46"/>
  <c r="L8" i="46"/>
  <c r="R6" i="2" l="1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5" i="2"/>
  <c r="L8" i="11" l="1"/>
  <c r="H8" i="11"/>
  <c r="H8" i="46" l="1"/>
  <c r="Q268" i="2" l="1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J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J8" i="2"/>
  <c r="J267" i="2"/>
  <c r="J265" i="2"/>
  <c r="J263" i="2"/>
  <c r="J261" i="2"/>
  <c r="J259" i="2"/>
  <c r="J257" i="2"/>
  <c r="J255" i="2"/>
  <c r="J253" i="2"/>
  <c r="J247" i="2"/>
  <c r="J241" i="2"/>
  <c r="J239" i="2"/>
  <c r="J237" i="2"/>
  <c r="J233" i="2"/>
  <c r="J231" i="2"/>
  <c r="J229" i="2"/>
  <c r="J225" i="2"/>
  <c r="J223" i="2"/>
  <c r="J209" i="2"/>
  <c r="J201" i="2"/>
  <c r="J193" i="2"/>
  <c r="J185" i="2"/>
  <c r="J177" i="2"/>
  <c r="J161" i="2"/>
  <c r="J153" i="2"/>
  <c r="J145" i="2"/>
  <c r="J129" i="2"/>
  <c r="J121" i="2"/>
  <c r="J113" i="2"/>
  <c r="J105" i="2"/>
  <c r="J89" i="2"/>
  <c r="J81" i="2"/>
  <c r="J73" i="2"/>
  <c r="J57" i="2"/>
  <c r="J49" i="2"/>
  <c r="J33" i="2"/>
  <c r="J25" i="2"/>
  <c r="J9" i="2"/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F6" i="2"/>
  <c r="K6" i="2"/>
  <c r="F10" i="2"/>
  <c r="K10" i="2"/>
  <c r="F14" i="2"/>
  <c r="K14" i="2"/>
  <c r="F18" i="2"/>
  <c r="K18" i="2"/>
  <c r="F22" i="2"/>
  <c r="K22" i="2"/>
  <c r="F26" i="2"/>
  <c r="K26" i="2"/>
  <c r="F30" i="2"/>
  <c r="K30" i="2"/>
  <c r="F34" i="2"/>
  <c r="K34" i="2"/>
  <c r="F38" i="2"/>
  <c r="K38" i="2"/>
  <c r="F42" i="2"/>
  <c r="K42" i="2"/>
  <c r="F46" i="2"/>
  <c r="K46" i="2"/>
  <c r="F50" i="2"/>
  <c r="K50" i="2"/>
  <c r="F54" i="2"/>
  <c r="K54" i="2"/>
  <c r="F58" i="2"/>
  <c r="K58" i="2"/>
  <c r="F62" i="2"/>
  <c r="K62" i="2"/>
  <c r="F66" i="2"/>
  <c r="K66" i="2"/>
  <c r="F70" i="2"/>
  <c r="K70" i="2"/>
  <c r="F74" i="2"/>
  <c r="K74" i="2"/>
  <c r="F78" i="2"/>
  <c r="K78" i="2"/>
  <c r="F82" i="2"/>
  <c r="K82" i="2"/>
  <c r="F86" i="2"/>
  <c r="K86" i="2"/>
  <c r="F90" i="2"/>
  <c r="K90" i="2"/>
  <c r="F94" i="2"/>
  <c r="K94" i="2"/>
  <c r="F98" i="2"/>
  <c r="K98" i="2"/>
  <c r="F102" i="2"/>
  <c r="K102" i="2"/>
  <c r="F106" i="2"/>
  <c r="K106" i="2"/>
  <c r="F110" i="2"/>
  <c r="K110" i="2"/>
  <c r="F114" i="2"/>
  <c r="K114" i="2"/>
  <c r="F118" i="2"/>
  <c r="K118" i="2"/>
  <c r="F122" i="2"/>
  <c r="K122" i="2"/>
  <c r="F126" i="2"/>
  <c r="K126" i="2"/>
  <c r="F130" i="2"/>
  <c r="K130" i="2"/>
  <c r="F134" i="2"/>
  <c r="K134" i="2"/>
  <c r="F138" i="2"/>
  <c r="K138" i="2"/>
  <c r="F142" i="2"/>
  <c r="K142" i="2"/>
  <c r="F146" i="2"/>
  <c r="K146" i="2"/>
  <c r="F150" i="2"/>
  <c r="K150" i="2"/>
  <c r="F154" i="2"/>
  <c r="K154" i="2"/>
  <c r="F158" i="2"/>
  <c r="K158" i="2"/>
  <c r="F162" i="2"/>
  <c r="K162" i="2"/>
  <c r="F166" i="2"/>
  <c r="K166" i="2"/>
  <c r="F170" i="2"/>
  <c r="K170" i="2"/>
  <c r="F174" i="2"/>
  <c r="K174" i="2"/>
  <c r="F178" i="2"/>
  <c r="K178" i="2"/>
  <c r="F182" i="2"/>
  <c r="K182" i="2"/>
  <c r="F186" i="2"/>
  <c r="K186" i="2"/>
  <c r="F190" i="2"/>
  <c r="K190" i="2"/>
  <c r="F194" i="2"/>
  <c r="K194" i="2"/>
  <c r="F198" i="2"/>
  <c r="K198" i="2"/>
  <c r="F202" i="2"/>
  <c r="K202" i="2"/>
  <c r="F206" i="2"/>
  <c r="K206" i="2"/>
  <c r="F210" i="2"/>
  <c r="K210" i="2"/>
  <c r="F214" i="2"/>
  <c r="K214" i="2"/>
  <c r="F218" i="2"/>
  <c r="K218" i="2"/>
  <c r="F222" i="2"/>
  <c r="K222" i="2"/>
  <c r="F226" i="2"/>
  <c r="K226" i="2"/>
  <c r="F230" i="2"/>
  <c r="K230" i="2"/>
  <c r="F234" i="2"/>
  <c r="K234" i="2"/>
  <c r="F238" i="2"/>
  <c r="K238" i="2"/>
  <c r="F242" i="2"/>
  <c r="K242" i="2"/>
  <c r="F246" i="2"/>
  <c r="K246" i="2"/>
  <c r="F250" i="2"/>
  <c r="K250" i="2"/>
  <c r="F254" i="2"/>
  <c r="K254" i="2"/>
  <c r="F258" i="2"/>
  <c r="K258" i="2"/>
  <c r="F262" i="2"/>
  <c r="K262" i="2"/>
  <c r="F266" i="2"/>
  <c r="K266" i="2"/>
  <c r="F7" i="2"/>
  <c r="K7" i="2"/>
  <c r="F11" i="2"/>
  <c r="K11" i="2"/>
  <c r="F15" i="2"/>
  <c r="K15" i="2"/>
  <c r="F19" i="2"/>
  <c r="K19" i="2"/>
  <c r="F23" i="2"/>
  <c r="K23" i="2"/>
  <c r="F27" i="2"/>
  <c r="K27" i="2"/>
  <c r="F31" i="2"/>
  <c r="K31" i="2"/>
  <c r="F35" i="2"/>
  <c r="K35" i="2"/>
  <c r="F39" i="2"/>
  <c r="K39" i="2"/>
  <c r="F43" i="2"/>
  <c r="K43" i="2"/>
  <c r="F47" i="2"/>
  <c r="K47" i="2"/>
  <c r="F51" i="2"/>
  <c r="K51" i="2"/>
  <c r="F55" i="2"/>
  <c r="K55" i="2"/>
  <c r="F59" i="2"/>
  <c r="K59" i="2"/>
  <c r="F63" i="2"/>
  <c r="K63" i="2"/>
  <c r="F67" i="2"/>
  <c r="K67" i="2"/>
  <c r="F71" i="2"/>
  <c r="K71" i="2"/>
  <c r="F75" i="2"/>
  <c r="K75" i="2"/>
  <c r="F79" i="2"/>
  <c r="K79" i="2"/>
  <c r="F83" i="2"/>
  <c r="K83" i="2"/>
  <c r="F87" i="2"/>
  <c r="K87" i="2"/>
  <c r="F91" i="2"/>
  <c r="K91" i="2"/>
  <c r="F95" i="2"/>
  <c r="K95" i="2"/>
  <c r="F99" i="2"/>
  <c r="K99" i="2"/>
  <c r="F103" i="2"/>
  <c r="K103" i="2"/>
  <c r="F107" i="2"/>
  <c r="K107" i="2"/>
  <c r="F111" i="2"/>
  <c r="K111" i="2"/>
  <c r="F115" i="2"/>
  <c r="K115" i="2"/>
  <c r="F119" i="2"/>
  <c r="K119" i="2"/>
  <c r="F123" i="2"/>
  <c r="K123" i="2"/>
  <c r="F127" i="2"/>
  <c r="K127" i="2"/>
  <c r="F131" i="2"/>
  <c r="K131" i="2"/>
  <c r="F135" i="2"/>
  <c r="K135" i="2"/>
  <c r="F139" i="2"/>
  <c r="K139" i="2"/>
  <c r="F143" i="2"/>
  <c r="K143" i="2"/>
  <c r="F147" i="2"/>
  <c r="K147" i="2"/>
  <c r="F151" i="2"/>
  <c r="K151" i="2"/>
  <c r="F155" i="2"/>
  <c r="K155" i="2"/>
  <c r="F159" i="2"/>
  <c r="K159" i="2"/>
  <c r="F163" i="2"/>
  <c r="K163" i="2"/>
  <c r="F167" i="2"/>
  <c r="K167" i="2"/>
  <c r="F171" i="2"/>
  <c r="K171" i="2"/>
  <c r="F175" i="2"/>
  <c r="K175" i="2"/>
  <c r="F179" i="2"/>
  <c r="K179" i="2"/>
  <c r="F183" i="2"/>
  <c r="K183" i="2"/>
  <c r="F187" i="2"/>
  <c r="K187" i="2"/>
  <c r="F191" i="2"/>
  <c r="K191" i="2"/>
  <c r="F195" i="2"/>
  <c r="K195" i="2"/>
  <c r="F199" i="2"/>
  <c r="K199" i="2"/>
  <c r="F203" i="2"/>
  <c r="K203" i="2"/>
  <c r="F207" i="2"/>
  <c r="K207" i="2"/>
  <c r="F211" i="2"/>
  <c r="K211" i="2"/>
  <c r="F215" i="2"/>
  <c r="K215" i="2"/>
  <c r="F219" i="2"/>
  <c r="K219" i="2"/>
  <c r="F223" i="2"/>
  <c r="K223" i="2"/>
  <c r="F227" i="2"/>
  <c r="K227" i="2"/>
  <c r="F231" i="2"/>
  <c r="K231" i="2"/>
  <c r="F235" i="2"/>
  <c r="K235" i="2"/>
  <c r="F239" i="2"/>
  <c r="K239" i="2"/>
  <c r="F243" i="2"/>
  <c r="K243" i="2"/>
  <c r="F247" i="2"/>
  <c r="K247" i="2"/>
  <c r="F251" i="2"/>
  <c r="K251" i="2"/>
  <c r="F255" i="2"/>
  <c r="K255" i="2"/>
  <c r="F259" i="2"/>
  <c r="K259" i="2"/>
  <c r="F263" i="2"/>
  <c r="K263" i="2"/>
  <c r="F267" i="2"/>
  <c r="K267" i="2"/>
  <c r="F8" i="2"/>
  <c r="K8" i="2"/>
  <c r="F12" i="2"/>
  <c r="K12" i="2"/>
  <c r="F16" i="2"/>
  <c r="K16" i="2"/>
  <c r="F20" i="2"/>
  <c r="K20" i="2"/>
  <c r="F24" i="2"/>
  <c r="K24" i="2"/>
  <c r="F28" i="2"/>
  <c r="K28" i="2"/>
  <c r="F32" i="2"/>
  <c r="K32" i="2"/>
  <c r="F36" i="2"/>
  <c r="K36" i="2"/>
  <c r="F40" i="2"/>
  <c r="K40" i="2"/>
  <c r="F44" i="2"/>
  <c r="K44" i="2"/>
  <c r="F48" i="2"/>
  <c r="K48" i="2"/>
  <c r="F52" i="2"/>
  <c r="K52" i="2"/>
  <c r="F56" i="2"/>
  <c r="K56" i="2"/>
  <c r="F60" i="2"/>
  <c r="K60" i="2"/>
  <c r="F64" i="2"/>
  <c r="K64" i="2"/>
  <c r="F68" i="2"/>
  <c r="K68" i="2"/>
  <c r="F72" i="2"/>
  <c r="K72" i="2"/>
  <c r="F76" i="2"/>
  <c r="K76" i="2"/>
  <c r="F80" i="2"/>
  <c r="K80" i="2"/>
  <c r="F84" i="2"/>
  <c r="K84" i="2"/>
  <c r="F88" i="2"/>
  <c r="K88" i="2"/>
  <c r="F92" i="2"/>
  <c r="K92" i="2"/>
  <c r="F96" i="2"/>
  <c r="K96" i="2"/>
  <c r="F100" i="2"/>
  <c r="K100" i="2"/>
  <c r="F104" i="2"/>
  <c r="K104" i="2"/>
  <c r="F108" i="2"/>
  <c r="K108" i="2"/>
  <c r="F112" i="2"/>
  <c r="K112" i="2"/>
  <c r="F116" i="2"/>
  <c r="K116" i="2"/>
  <c r="F120" i="2"/>
  <c r="K120" i="2"/>
  <c r="F124" i="2"/>
  <c r="K124" i="2"/>
  <c r="F128" i="2"/>
  <c r="K128" i="2"/>
  <c r="F132" i="2"/>
  <c r="K132" i="2"/>
  <c r="F136" i="2"/>
  <c r="K136" i="2"/>
  <c r="F140" i="2"/>
  <c r="K140" i="2"/>
  <c r="F144" i="2"/>
  <c r="K144" i="2"/>
  <c r="F148" i="2"/>
  <c r="K148" i="2"/>
  <c r="F152" i="2"/>
  <c r="K152" i="2"/>
  <c r="F156" i="2"/>
  <c r="K156" i="2"/>
  <c r="F160" i="2"/>
  <c r="K160" i="2"/>
  <c r="F164" i="2"/>
  <c r="K164" i="2"/>
  <c r="F168" i="2"/>
  <c r="K168" i="2"/>
  <c r="F172" i="2"/>
  <c r="K172" i="2"/>
  <c r="F176" i="2"/>
  <c r="K176" i="2"/>
  <c r="F180" i="2"/>
  <c r="K180" i="2"/>
  <c r="F184" i="2"/>
  <c r="K184" i="2"/>
  <c r="F188" i="2"/>
  <c r="K188" i="2"/>
  <c r="F192" i="2"/>
  <c r="K192" i="2"/>
  <c r="F196" i="2"/>
  <c r="K196" i="2"/>
  <c r="F200" i="2"/>
  <c r="K200" i="2"/>
  <c r="F204" i="2"/>
  <c r="K204" i="2"/>
  <c r="F208" i="2"/>
  <c r="K208" i="2"/>
  <c r="F212" i="2"/>
  <c r="K212" i="2"/>
  <c r="F216" i="2"/>
  <c r="K216" i="2"/>
  <c r="F220" i="2"/>
  <c r="K220" i="2"/>
  <c r="F224" i="2"/>
  <c r="K224" i="2"/>
  <c r="F228" i="2"/>
  <c r="K228" i="2"/>
  <c r="F232" i="2"/>
  <c r="K232" i="2"/>
  <c r="F236" i="2"/>
  <c r="K236" i="2"/>
  <c r="F240" i="2"/>
  <c r="K240" i="2"/>
  <c r="F244" i="2"/>
  <c r="K244" i="2"/>
  <c r="F248" i="2"/>
  <c r="K248" i="2"/>
  <c r="F252" i="2"/>
  <c r="K252" i="2"/>
  <c r="F256" i="2"/>
  <c r="K256" i="2"/>
  <c r="F260" i="2"/>
  <c r="K260" i="2"/>
  <c r="F264" i="2"/>
  <c r="K264" i="2"/>
  <c r="F268" i="2"/>
  <c r="K268" i="2"/>
  <c r="K5" i="2"/>
  <c r="F9" i="2"/>
  <c r="K9" i="2"/>
  <c r="F13" i="2"/>
  <c r="K13" i="2"/>
  <c r="F17" i="2"/>
  <c r="K17" i="2"/>
  <c r="F21" i="2"/>
  <c r="K21" i="2"/>
  <c r="F25" i="2"/>
  <c r="K25" i="2"/>
  <c r="F29" i="2"/>
  <c r="K29" i="2"/>
  <c r="F33" i="2"/>
  <c r="K33" i="2"/>
  <c r="F37" i="2"/>
  <c r="K37" i="2"/>
  <c r="F41" i="2"/>
  <c r="K41" i="2"/>
  <c r="F45" i="2"/>
  <c r="K45" i="2"/>
  <c r="F49" i="2"/>
  <c r="K49" i="2"/>
  <c r="F53" i="2"/>
  <c r="K53" i="2"/>
  <c r="F57" i="2"/>
  <c r="K57" i="2"/>
  <c r="F61" i="2"/>
  <c r="K61" i="2"/>
  <c r="F65" i="2"/>
  <c r="K65" i="2"/>
  <c r="F69" i="2"/>
  <c r="K69" i="2"/>
  <c r="F73" i="2"/>
  <c r="K73" i="2"/>
  <c r="F77" i="2"/>
  <c r="K77" i="2"/>
  <c r="F81" i="2"/>
  <c r="K81" i="2"/>
  <c r="F85" i="2"/>
  <c r="K85" i="2"/>
  <c r="F89" i="2"/>
  <c r="K89" i="2"/>
  <c r="F93" i="2"/>
  <c r="K93" i="2"/>
  <c r="F97" i="2"/>
  <c r="K97" i="2"/>
  <c r="F101" i="2"/>
  <c r="K101" i="2"/>
  <c r="F105" i="2"/>
  <c r="K105" i="2"/>
  <c r="F109" i="2"/>
  <c r="K109" i="2"/>
  <c r="F113" i="2"/>
  <c r="K113" i="2"/>
  <c r="F117" i="2"/>
  <c r="K117" i="2"/>
  <c r="F121" i="2"/>
  <c r="K121" i="2"/>
  <c r="F125" i="2"/>
  <c r="K125" i="2"/>
  <c r="F129" i="2"/>
  <c r="K129" i="2"/>
  <c r="F133" i="2"/>
  <c r="K133" i="2"/>
  <c r="F137" i="2"/>
  <c r="K137" i="2"/>
  <c r="F141" i="2"/>
  <c r="K141" i="2"/>
  <c r="F145" i="2"/>
  <c r="K145" i="2"/>
  <c r="F149" i="2"/>
  <c r="K149" i="2"/>
  <c r="F153" i="2"/>
  <c r="K153" i="2"/>
  <c r="F157" i="2"/>
  <c r="K157" i="2"/>
  <c r="F161" i="2"/>
  <c r="K161" i="2"/>
  <c r="F165" i="2"/>
  <c r="K165" i="2"/>
  <c r="F169" i="2"/>
  <c r="K169" i="2"/>
  <c r="F173" i="2"/>
  <c r="K173" i="2"/>
  <c r="F177" i="2"/>
  <c r="K177" i="2"/>
  <c r="F181" i="2"/>
  <c r="K181" i="2"/>
  <c r="F185" i="2"/>
  <c r="K185" i="2"/>
  <c r="F189" i="2"/>
  <c r="K189" i="2"/>
  <c r="F193" i="2"/>
  <c r="K193" i="2"/>
  <c r="F197" i="2"/>
  <c r="K197" i="2"/>
  <c r="F201" i="2"/>
  <c r="K201" i="2"/>
  <c r="F205" i="2"/>
  <c r="K205" i="2"/>
  <c r="F209" i="2"/>
  <c r="K209" i="2"/>
  <c r="F213" i="2"/>
  <c r="K213" i="2"/>
  <c r="F217" i="2"/>
  <c r="K217" i="2"/>
  <c r="F221" i="2"/>
  <c r="K221" i="2"/>
  <c r="F225" i="2"/>
  <c r="K225" i="2"/>
  <c r="F229" i="2"/>
  <c r="K229" i="2"/>
  <c r="F233" i="2"/>
  <c r="K233" i="2"/>
  <c r="F237" i="2"/>
  <c r="K237" i="2"/>
  <c r="F241" i="2"/>
  <c r="K241" i="2"/>
  <c r="F245" i="2"/>
  <c r="K245" i="2"/>
  <c r="F249" i="2"/>
  <c r="K249" i="2"/>
  <c r="F253" i="2"/>
  <c r="K253" i="2"/>
  <c r="F257" i="2"/>
  <c r="K257" i="2"/>
  <c r="F261" i="2"/>
  <c r="K261" i="2"/>
  <c r="F265" i="2"/>
  <c r="K265" i="2"/>
  <c r="J17" i="2"/>
  <c r="J41" i="2"/>
  <c r="J65" i="2"/>
  <c r="J97" i="2"/>
  <c r="J137" i="2"/>
  <c r="J169" i="2"/>
  <c r="J5" i="2"/>
  <c r="J13" i="2"/>
  <c r="J21" i="2"/>
  <c r="J29" i="2"/>
  <c r="J37" i="2"/>
  <c r="J45" i="2"/>
  <c r="J53" i="2"/>
  <c r="J61" i="2"/>
  <c r="J69" i="2"/>
  <c r="J77" i="2"/>
  <c r="J85" i="2"/>
  <c r="J93" i="2"/>
  <c r="J101" i="2"/>
  <c r="J109" i="2"/>
  <c r="J117" i="2"/>
  <c r="J125" i="2"/>
  <c r="J133" i="2"/>
  <c r="J141" i="2"/>
  <c r="J149" i="2"/>
  <c r="J157" i="2"/>
  <c r="J165" i="2"/>
  <c r="J173" i="2"/>
  <c r="J181" i="2"/>
  <c r="J189" i="2"/>
  <c r="J197" i="2"/>
  <c r="J205" i="2"/>
  <c r="J213" i="2"/>
  <c r="J217" i="2"/>
  <c r="J221" i="2"/>
  <c r="J245" i="2"/>
  <c r="J249" i="2"/>
  <c r="J12" i="2"/>
  <c r="J16" i="2"/>
  <c r="J20" i="2"/>
  <c r="J24" i="2"/>
  <c r="J28" i="2"/>
  <c r="J32" i="2"/>
  <c r="J36" i="2"/>
  <c r="J40" i="2"/>
  <c r="J44" i="2"/>
  <c r="J48" i="2"/>
  <c r="J52" i="2"/>
  <c r="J56" i="2"/>
  <c r="J60" i="2"/>
  <c r="J64" i="2"/>
  <c r="J68" i="2"/>
  <c r="J72" i="2"/>
  <c r="J76" i="2"/>
  <c r="J80" i="2"/>
  <c r="J84" i="2"/>
  <c r="J88" i="2"/>
  <c r="J92" i="2"/>
  <c r="J96" i="2"/>
  <c r="J100" i="2"/>
  <c r="J104" i="2"/>
  <c r="J108" i="2"/>
  <c r="J112" i="2"/>
  <c r="J116" i="2"/>
  <c r="J120" i="2"/>
  <c r="J124" i="2"/>
  <c r="J128" i="2"/>
  <c r="J132" i="2"/>
  <c r="J136" i="2"/>
  <c r="J140" i="2"/>
  <c r="J144" i="2"/>
  <c r="J148" i="2"/>
  <c r="J152" i="2"/>
  <c r="J156" i="2"/>
  <c r="J160" i="2"/>
  <c r="J164" i="2"/>
  <c r="J168" i="2"/>
  <c r="J172" i="2"/>
  <c r="J176" i="2"/>
  <c r="J180" i="2"/>
  <c r="J184" i="2"/>
  <c r="J188" i="2"/>
  <c r="J192" i="2"/>
  <c r="J196" i="2"/>
  <c r="J200" i="2"/>
  <c r="J204" i="2"/>
  <c r="J208" i="2"/>
  <c r="J212" i="2"/>
  <c r="J216" i="2"/>
  <c r="J226" i="2"/>
  <c r="J230" i="2"/>
  <c r="J234" i="2"/>
  <c r="J238" i="2"/>
  <c r="J242" i="2"/>
  <c r="J254" i="2"/>
  <c r="J258" i="2"/>
  <c r="J262" i="2"/>
  <c r="J266" i="2"/>
  <c r="J246" i="2"/>
  <c r="J250" i="2"/>
  <c r="J6" i="2"/>
  <c r="J7" i="2"/>
  <c r="J10" i="2"/>
  <c r="J11" i="2"/>
  <c r="J14" i="2"/>
  <c r="J15" i="2"/>
  <c r="J18" i="2"/>
  <c r="J19" i="2"/>
  <c r="J22" i="2"/>
  <c r="J23" i="2"/>
  <c r="J26" i="2"/>
  <c r="J27" i="2"/>
  <c r="J30" i="2"/>
  <c r="J31" i="2"/>
  <c r="J34" i="2"/>
  <c r="J35" i="2"/>
  <c r="J38" i="2"/>
  <c r="J39" i="2"/>
  <c r="J42" i="2"/>
  <c r="J43" i="2"/>
  <c r="J46" i="2"/>
  <c r="J47" i="2"/>
  <c r="J50" i="2"/>
  <c r="J51" i="2"/>
  <c r="J54" i="2"/>
  <c r="J55" i="2"/>
  <c r="J58" i="2"/>
  <c r="J59" i="2"/>
  <c r="J62" i="2"/>
  <c r="J63" i="2"/>
  <c r="J66" i="2"/>
  <c r="J67" i="2"/>
  <c r="J70" i="2"/>
  <c r="J71" i="2"/>
  <c r="J74" i="2"/>
  <c r="J75" i="2"/>
  <c r="J78" i="2"/>
  <c r="J79" i="2"/>
  <c r="J82" i="2"/>
  <c r="J83" i="2"/>
  <c r="J86" i="2"/>
  <c r="J87" i="2"/>
  <c r="J90" i="2"/>
  <c r="J91" i="2"/>
  <c r="J94" i="2"/>
  <c r="J95" i="2"/>
  <c r="J98" i="2"/>
  <c r="J99" i="2"/>
  <c r="J102" i="2"/>
  <c r="J103" i="2"/>
  <c r="J106" i="2"/>
  <c r="J107" i="2"/>
  <c r="J110" i="2"/>
  <c r="J111" i="2"/>
  <c r="J114" i="2"/>
  <c r="J115" i="2"/>
  <c r="J118" i="2"/>
  <c r="J119" i="2"/>
  <c r="J122" i="2"/>
  <c r="J123" i="2"/>
  <c r="J126" i="2"/>
  <c r="J127" i="2"/>
  <c r="J130" i="2"/>
  <c r="J131" i="2"/>
  <c r="J134" i="2"/>
  <c r="J135" i="2"/>
  <c r="J138" i="2"/>
  <c r="J139" i="2"/>
  <c r="J142" i="2"/>
  <c r="J143" i="2"/>
  <c r="J146" i="2"/>
  <c r="J147" i="2"/>
  <c r="J150" i="2"/>
  <c r="J151" i="2"/>
  <c r="J154" i="2"/>
  <c r="J155" i="2"/>
  <c r="J158" i="2"/>
  <c r="J159" i="2"/>
  <c r="J162" i="2"/>
  <c r="J163" i="2"/>
  <c r="J166" i="2"/>
  <c r="J167" i="2"/>
  <c r="J170" i="2"/>
  <c r="J171" i="2"/>
  <c r="J174" i="2"/>
  <c r="J175" i="2"/>
  <c r="J178" i="2"/>
  <c r="J179" i="2"/>
  <c r="J182" i="2"/>
  <c r="J183" i="2"/>
  <c r="J186" i="2"/>
  <c r="J187" i="2"/>
  <c r="J190" i="2"/>
  <c r="J191" i="2"/>
  <c r="J194" i="2"/>
  <c r="J195" i="2"/>
  <c r="J198" i="2"/>
  <c r="J199" i="2"/>
  <c r="J202" i="2"/>
  <c r="J203" i="2"/>
  <c r="J206" i="2"/>
  <c r="J207" i="2"/>
  <c r="J210" i="2"/>
  <c r="J211" i="2"/>
  <c r="J214" i="2"/>
  <c r="J215" i="2"/>
  <c r="J218" i="2"/>
  <c r="J219" i="2"/>
  <c r="J222" i="2"/>
  <c r="J227" i="2"/>
  <c r="J236" i="2"/>
  <c r="J243" i="2"/>
  <c r="J252" i="2"/>
  <c r="J224" i="2"/>
  <c r="J240" i="2"/>
  <c r="J256" i="2"/>
  <c r="J260" i="2"/>
  <c r="J264" i="2"/>
  <c r="J268" i="2"/>
  <c r="J228" i="2"/>
  <c r="J235" i="2"/>
  <c r="J244" i="2"/>
  <c r="J251" i="2"/>
  <c r="J232" i="2"/>
  <c r="J248" i="2"/>
</calcChain>
</file>

<file path=xl/sharedStrings.xml><?xml version="1.0" encoding="utf-8"?>
<sst xmlns="http://schemas.openxmlformats.org/spreadsheetml/2006/main" count="3825" uniqueCount="264">
  <si>
    <t>Brand</t>
  </si>
  <si>
    <t>Line</t>
  </si>
  <si>
    <t>Profit Center</t>
  </si>
  <si>
    <t>Market</t>
  </si>
  <si>
    <t>CC</t>
  </si>
  <si>
    <t>Material</t>
  </si>
  <si>
    <t>Material Name</t>
  </si>
  <si>
    <t>BA</t>
  </si>
  <si>
    <t>DOLCE AND GABBANA</t>
  </si>
  <si>
    <t>JJ</t>
  </si>
  <si>
    <t>50FR</t>
  </si>
  <si>
    <t>Austria</t>
  </si>
  <si>
    <t>95DADCDIS0</t>
  </si>
  <si>
    <t>Z002</t>
  </si>
  <si>
    <t>POSM</t>
  </si>
  <si>
    <t>B402</t>
  </si>
  <si>
    <t>ISSEY MIYAKE</t>
  </si>
  <si>
    <t>XA</t>
  </si>
  <si>
    <t>95EBDCDIS0</t>
  </si>
  <si>
    <t>Z001</t>
  </si>
  <si>
    <t>SALEABLE</t>
  </si>
  <si>
    <t>L792</t>
  </si>
  <si>
    <t>NARCISO RODRIGUEZ</t>
  </si>
  <si>
    <t>YA</t>
  </si>
  <si>
    <t>887ELCDIS0</t>
  </si>
  <si>
    <t>NARS</t>
  </si>
  <si>
    <t>Z3</t>
  </si>
  <si>
    <t>10MU</t>
  </si>
  <si>
    <t>France</t>
  </si>
  <si>
    <t>887FDCDIS0</t>
  </si>
  <si>
    <t>SERGE LUTENS</t>
  </si>
  <si>
    <t>Z2</t>
  </si>
  <si>
    <t>10FR</t>
  </si>
  <si>
    <t>Germany</t>
  </si>
  <si>
    <t>95DDDCDIS0</t>
  </si>
  <si>
    <t>SHISEIDO</t>
  </si>
  <si>
    <t>Z1</t>
  </si>
  <si>
    <t>10SC</t>
  </si>
  <si>
    <t>ITALY</t>
  </si>
  <si>
    <t>95CIDCDIS0</t>
  </si>
  <si>
    <t>ZADIG ET VOLTAIRE</t>
  </si>
  <si>
    <t>CE</t>
  </si>
  <si>
    <t>MIDDLE EAST</t>
  </si>
  <si>
    <t>887M2CDIS0</t>
  </si>
  <si>
    <t>LAURA MERCIER</t>
  </si>
  <si>
    <t>Z6</t>
  </si>
  <si>
    <t>BAREMINERALS</t>
  </si>
  <si>
    <t>Z5</t>
  </si>
  <si>
    <t>Portugal</t>
  </si>
  <si>
    <t>BUXOM</t>
  </si>
  <si>
    <t>Z8</t>
  </si>
  <si>
    <t>RUSSIA</t>
  </si>
  <si>
    <t>870RDCDIS0</t>
  </si>
  <si>
    <t>DRUNK ELEPHANT</t>
  </si>
  <si>
    <t>NH</t>
  </si>
  <si>
    <t>SPAIN</t>
  </si>
  <si>
    <t>95FSDCDIS0</t>
  </si>
  <si>
    <t>CLE DE PEAU BEAUTE</t>
  </si>
  <si>
    <t>Z4</t>
  </si>
  <si>
    <t>Switzerland</t>
  </si>
  <si>
    <t>95DCDCDIS0</t>
  </si>
  <si>
    <t>ELIE SAAB</t>
  </si>
  <si>
    <t>YM</t>
  </si>
  <si>
    <t>UK</t>
  </si>
  <si>
    <t>847GDCDIS0</t>
  </si>
  <si>
    <t>PROMOTION MATERIALS</t>
  </si>
  <si>
    <t>COSMETICS</t>
  </si>
  <si>
    <t>Material Type Name</t>
  </si>
  <si>
    <t>Business ar/PC</t>
  </si>
  <si>
    <t>Centre de profit</t>
  </si>
  <si>
    <t>Centre de coûts</t>
  </si>
  <si>
    <t>Compte général ou auxiliaire</t>
  </si>
  <si>
    <t>Texte du poste</t>
  </si>
  <si>
    <t>Montant dans la devise locale</t>
  </si>
  <si>
    <t>Clé de comptabilisation pour le poste suivant</t>
  </si>
  <si>
    <t>Ligne COPA</t>
  </si>
  <si>
    <t>SPRS</t>
  </si>
  <si>
    <t>Total général</t>
  </si>
  <si>
    <t>911VV624</t>
  </si>
  <si>
    <t>40</t>
  </si>
  <si>
    <t>Total France</t>
  </si>
  <si>
    <t>Total ITALY</t>
  </si>
  <si>
    <t>Total MIDDLE EAST</t>
  </si>
  <si>
    <t>Total SPAIN</t>
  </si>
  <si>
    <t>Total Switzerland</t>
  </si>
  <si>
    <t>Total UK</t>
  </si>
  <si>
    <t xml:space="preserve"> Montant dans la devise locale</t>
  </si>
  <si>
    <t>Companie Code</t>
  </si>
  <si>
    <t>847</t>
  </si>
  <si>
    <t>BBKPF-TCODE</t>
  </si>
  <si>
    <t>BBKPF-STGRD</t>
  </si>
  <si>
    <t>BBKPF-STODT</t>
  </si>
  <si>
    <t>BBKPF-BLDAT</t>
  </si>
  <si>
    <t>BBKPF-BLART</t>
  </si>
  <si>
    <t>BBKPF-BUKRS</t>
  </si>
  <si>
    <t>BBKPF-BUDAT</t>
  </si>
  <si>
    <t>BBKPF-WAERS</t>
  </si>
  <si>
    <t>BBKPF-KURSF</t>
  </si>
  <si>
    <t>BBKPF-BKTXT</t>
  </si>
  <si>
    <t>BBKPF-XALNR</t>
  </si>
  <si>
    <t>BBKPF-XMWST</t>
  </si>
  <si>
    <t>Code Transaction</t>
  </si>
  <si>
    <t>Motif pr contre-pass. et écrit.nég.</t>
  </si>
  <si>
    <t>Date d'écriture rétroactive (DDMMYYYY)</t>
  </si>
  <si>
    <t>Date de pièce (DDMMYYYY)</t>
  </si>
  <si>
    <t>Type de pièce</t>
  </si>
  <si>
    <t>Société</t>
  </si>
  <si>
    <t>Date comptable</t>
  </si>
  <si>
    <t>Devise</t>
  </si>
  <si>
    <t>Taux de change</t>
  </si>
  <si>
    <t>Texte d'en-tête</t>
  </si>
  <si>
    <t>Référence</t>
  </si>
  <si>
    <t>Calcul Auto de la TVA</t>
  </si>
  <si>
    <t>BBSEG-BSCHL</t>
  </si>
  <si>
    <t>BBSEG-HKONT</t>
  </si>
  <si>
    <t>BBSEG-UMSKZ</t>
  </si>
  <si>
    <t xml:space="preserve">BBSEG-WRBTR </t>
  </si>
  <si>
    <t>BBSEG-DMBTR</t>
  </si>
  <si>
    <t>BBSEG-MWSKZ</t>
  </si>
  <si>
    <t>BBSEG-QSSKZ</t>
  </si>
  <si>
    <t>BBSEG-QBSHB</t>
  </si>
  <si>
    <t>BBSEG-KOSTL</t>
  </si>
  <si>
    <t>BBSEG-AUFNR</t>
  </si>
  <si>
    <t>BBSEG-GSBER</t>
  </si>
  <si>
    <t>BBSEG-PRCTR</t>
  </si>
  <si>
    <t>BSEG-ZUONR</t>
  </si>
  <si>
    <t>BSEG-SEGMENT</t>
  </si>
  <si>
    <t>BSEG-RKE_KNDNR</t>
  </si>
  <si>
    <t>BSEG-RKE_WW024</t>
  </si>
  <si>
    <t>BSEG-RKE_WW002</t>
  </si>
  <si>
    <t>BBSEG-RKE_ARTNR</t>
  </si>
  <si>
    <t>BBSEG-MENGE</t>
  </si>
  <si>
    <t>BBSEG-MEINS</t>
  </si>
  <si>
    <t xml:space="preserve">BBSEG-SGTXT </t>
  </si>
  <si>
    <t>BBSEG-ZTERM</t>
  </si>
  <si>
    <t>BBSEG-ZLSCH</t>
  </si>
  <si>
    <t>BBSEG-ZFBDT</t>
  </si>
  <si>
    <t>BBSEG-VALUT</t>
  </si>
  <si>
    <t>BBSEG-REBZG</t>
  </si>
  <si>
    <t>BBSEG-EBELN</t>
  </si>
  <si>
    <t>BBSEG-EBELP</t>
  </si>
  <si>
    <t>BBSEG-VBEL2</t>
  </si>
  <si>
    <t>BBSEG-POSN2</t>
  </si>
  <si>
    <t>BBSEG-EMPFB</t>
  </si>
  <si>
    <t>BBSEG-VBUND</t>
  </si>
  <si>
    <t>BBSEG-MATNR</t>
  </si>
  <si>
    <t>Code compte général spécial pour le poste suivant</t>
  </si>
  <si>
    <t>Montant dans la devise du document</t>
  </si>
  <si>
    <t>Code TVA</t>
  </si>
  <si>
    <t>Code Type Honoraire</t>
  </si>
  <si>
    <t>Montant Honoraire</t>
  </si>
  <si>
    <t>Numéro d'ordre</t>
  </si>
  <si>
    <t>ACEectation</t>
  </si>
  <si>
    <t>Segment</t>
  </si>
  <si>
    <t>Client COPA</t>
  </si>
  <si>
    <t>Canal distribution COPA</t>
  </si>
  <si>
    <t>Article</t>
  </si>
  <si>
    <t>Quantité</t>
  </si>
  <si>
    <t>Unité de mesure</t>
  </si>
  <si>
    <t>Clé conditions de paiement</t>
  </si>
  <si>
    <t>Mode paiement</t>
  </si>
  <si>
    <t>Date de base</t>
  </si>
  <si>
    <t>Date de valeur</t>
  </si>
  <si>
    <t>N° pièce de la facture à laquelle l'opération est aCEectée</t>
  </si>
  <si>
    <t>Commande d'achat</t>
  </si>
  <si>
    <t>Item de la commande</t>
  </si>
  <si>
    <t>Document de vente</t>
  </si>
  <si>
    <t>Destinataire du paiement / Payeur</t>
  </si>
  <si>
    <t>Code société partenaire</t>
  </si>
  <si>
    <t>Matériel</t>
  </si>
  <si>
    <t>F (Langue Fichier FR)</t>
  </si>
  <si>
    <t>SA</t>
  </si>
  <si>
    <t>GBP</t>
  </si>
  <si>
    <r>
      <t>BBSEG-</t>
    </r>
    <r>
      <rPr>
        <b/>
        <sz val="8"/>
        <rFont val="Arial"/>
        <family val="2"/>
      </rPr>
      <t>BSCHL</t>
    </r>
  </si>
  <si>
    <r>
      <t>BBSEG-</t>
    </r>
    <r>
      <rPr>
        <b/>
        <sz val="8"/>
        <rFont val="Arial"/>
        <family val="2"/>
      </rPr>
      <t>HKONT</t>
    </r>
  </si>
  <si>
    <r>
      <t>BBSEG-</t>
    </r>
    <r>
      <rPr>
        <b/>
        <sz val="8"/>
        <rFont val="Arial"/>
        <family val="2"/>
      </rPr>
      <t>UMSKZ</t>
    </r>
  </si>
  <si>
    <t>EUR</t>
  </si>
  <si>
    <t>BENELUX</t>
  </si>
  <si>
    <t>Total BENELUX</t>
  </si>
  <si>
    <t>870GDCDIS0</t>
  </si>
  <si>
    <t>Prénom</t>
  </si>
  <si>
    <t>Nom</t>
  </si>
  <si>
    <t>Mail</t>
  </si>
  <si>
    <t xml:space="preserve">Mail à mettre copie </t>
  </si>
  <si>
    <t>manuela</t>
  </si>
  <si>
    <t>bischof</t>
  </si>
  <si>
    <t>stephanie</t>
  </si>
  <si>
    <t>devulder</t>
  </si>
  <si>
    <t>Export</t>
  </si>
  <si>
    <t>edouard</t>
  </si>
  <si>
    <t>maillet</t>
  </si>
  <si>
    <t>juin</t>
  </si>
  <si>
    <t>thibault</t>
  </si>
  <si>
    <t>marco</t>
  </si>
  <si>
    <t>dealbertis</t>
  </si>
  <si>
    <t>manil</t>
  </si>
  <si>
    <t>sadouki</t>
  </si>
  <si>
    <t>oleg</t>
  </si>
  <si>
    <t>toropov</t>
  </si>
  <si>
    <t>jose</t>
  </si>
  <si>
    <t>gomez</t>
  </si>
  <si>
    <t>jilani</t>
  </si>
  <si>
    <t>santally</t>
  </si>
  <si>
    <t>Benelux</t>
  </si>
  <si>
    <t>manuela.bischof@emea.shiseido.com</t>
  </si>
  <si>
    <t>stephanie.devulder@emea.shiseido.com</t>
  </si>
  <si>
    <t>edouard.maillet@emea.shiseido.com</t>
  </si>
  <si>
    <t>thibault.juin@emea.shiseido.com</t>
  </si>
  <si>
    <t>marco.dealbertis@emea.shiseido.com</t>
  </si>
  <si>
    <t>manil.sadouki@emea.shiseido.com</t>
  </si>
  <si>
    <t>jose.gomez@emea.shiseido.com</t>
  </si>
  <si>
    <t>jilani.santally@emea.shiseido.com</t>
  </si>
  <si>
    <t>aude.ladoy@emea.shiseido.com</t>
  </si>
  <si>
    <t>oleg.toropov@rus.shiseido.com</t>
  </si>
  <si>
    <t>BA 887</t>
  </si>
  <si>
    <t>CC 887</t>
  </si>
  <si>
    <t>Clé comptabilisation</t>
  </si>
  <si>
    <t>B401</t>
  </si>
  <si>
    <t>L791</t>
  </si>
  <si>
    <t>50</t>
  </si>
  <si>
    <t>Somme de Montant dans la devise locale</t>
  </si>
  <si>
    <t>Russia</t>
  </si>
  <si>
    <t>Tx 887</t>
  </si>
  <si>
    <t>Tx Journalie</t>
  </si>
  <si>
    <t>Montant contrepartie</t>
  </si>
  <si>
    <t>Somme de Montant contrepartie</t>
  </si>
  <si>
    <t>AUSTRIA</t>
  </si>
  <si>
    <t>ADENOGEN</t>
  </si>
  <si>
    <t>EXPORT</t>
  </si>
  <si>
    <t>GERMANY</t>
  </si>
  <si>
    <t>Category</t>
  </si>
  <si>
    <t>Amount</t>
  </si>
  <si>
    <t>Total AUSTRIA</t>
  </si>
  <si>
    <t>Total EXPORT</t>
  </si>
  <si>
    <t>Total GERMANY</t>
  </si>
  <si>
    <t>ZONE</t>
  </si>
  <si>
    <t>PURGE LIST Q4</t>
  </si>
  <si>
    <t>BBKPF-B847S</t>
  </si>
  <si>
    <t>899FB1DIS0</t>
  </si>
  <si>
    <t>Total SPRS</t>
  </si>
  <si>
    <t>(Tous)</t>
  </si>
  <si>
    <t>nusrat.adilov@emea.shiseido.com;aude.ladoy@emea.shiseido.com;xiaofang.yang@emea.shiseido.com</t>
  </si>
  <si>
    <t>olga.rojo@emea.shiseido.com;aude.ladoy@emea.shiseido.com;xiaofang.yang@emea.shiseido.com</t>
  </si>
  <si>
    <t>xavier.basset@emea.shiseido.com;xiaofang.yang@emea.shiseido.com</t>
  </si>
  <si>
    <t>ralf.haasler@emea.shiseido.com;doru.parasca@emea.shiseido.com;aude.ladoy@emea.shiseido.com;m.apaya-gadabaya@emea.shiseido.com</t>
  </si>
  <si>
    <t>ralf.haasler@emea.shiseido.com;aude.ladoy@emea.shiseido.com;m.apaya-gadabaya@emea.shiseido.com</t>
  </si>
  <si>
    <t>nicolas.charoton@emea.shiseido.com;aude.ladoy@emea.shiseido.com;m.apaya-gadabaya@emea.shiseido.com</t>
  </si>
  <si>
    <t>chloe.salsbury@emea.shiseido.com;didem.aydin@emea.shiseido.com;aude.ladoy@emea.shiseido.com;m.apaya-gadabaya@emea.shiseido.com</t>
  </si>
  <si>
    <t>valerie.serrier@emea.shiseido.com;aude.ladoy@emea.shiseido.com;kavithija.uthayanathan@emea.shiseido.com</t>
  </si>
  <si>
    <t>Total RUSSIA</t>
  </si>
  <si>
    <t>887HQCSUPE</t>
  </si>
  <si>
    <t>RHQ</t>
  </si>
  <si>
    <t>Company</t>
  </si>
  <si>
    <t>Total Massp.</t>
  </si>
  <si>
    <t>Total TCD</t>
  </si>
  <si>
    <t>99999999</t>
  </si>
  <si>
    <t>Check</t>
  </si>
  <si>
    <t>Q1</t>
  </si>
  <si>
    <t>Texte</t>
  </si>
  <si>
    <t>DUPONT</t>
  </si>
  <si>
    <t>MARC</t>
  </si>
  <si>
    <t>DUPONT.MARC@gmail.com</t>
  </si>
  <si>
    <t>Texte 2</t>
  </si>
  <si>
    <t xml:space="preserve">Please find attached the unconsumed purge list Q1 
Please, can you book it 
Thanks in advance for your help.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</si>
</sst>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0_ ;[Red]\-#,##0.00\ "/>
    <numFmt numFmtId="166" formatCode="00"/>
    <numFmt numFmtId="167" formatCode="#,##0.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13" fillId="0" borderId="0" applyNumberFormat="0" applyFill="0" applyBorder="0" applyAlignment="0" applyProtection="0"/>
  </cellStyleXfs>
  <cellXfs count="92">
    <xf numFmtId="0" fontId="0" fillId="0" borderId="0" xfId="0"/>
    <xf numFmtId="0" fontId="0" fillId="2" borderId="1" xfId="0" applyFill="1" applyBorder="1"/>
    <xf numFmtId="0" fontId="3" fillId="4" borderId="0" xfId="0" applyFont="1" applyFill="1" applyAlignment="1">
      <alignment horizontal="left"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vertical="center" wrapText="1"/>
    </xf>
    <xf numFmtId="0" fontId="0" fillId="0" borderId="0" xfId="0" pivotButton="1"/>
    <xf numFmtId="4" fontId="0" fillId="0" borderId="0" xfId="0" applyNumberFormat="1"/>
    <xf numFmtId="0" fontId="4" fillId="0" borderId="0" xfId="2" applyFont="1"/>
    <xf numFmtId="0" fontId="6" fillId="2" borderId="2" xfId="3" applyFont="1" applyFill="1" applyBorder="1" applyAlignment="1">
      <alignment horizontal="center"/>
    </xf>
    <xf numFmtId="49" fontId="6" fillId="2" borderId="2" xfId="3" applyNumberFormat="1" applyFont="1" applyFill="1" applyBorder="1" applyAlignment="1">
      <alignment horizontal="center"/>
    </xf>
    <xf numFmtId="0" fontId="6" fillId="3" borderId="2" xfId="3" applyFont="1" applyFill="1" applyBorder="1" applyAlignment="1">
      <alignment horizontal="center"/>
    </xf>
    <xf numFmtId="0" fontId="6" fillId="5" borderId="2" xfId="3" applyFont="1" applyFill="1" applyBorder="1" applyAlignment="1">
      <alignment horizontal="center"/>
    </xf>
    <xf numFmtId="0" fontId="6" fillId="3" borderId="3" xfId="3" applyFont="1" applyFill="1" applyBorder="1" applyAlignment="1">
      <alignment horizontal="center"/>
    </xf>
    <xf numFmtId="0" fontId="6" fillId="0" borderId="3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2" borderId="0" xfId="3" applyFont="1" applyFill="1" applyAlignment="1">
      <alignment horizontal="center"/>
    </xf>
    <xf numFmtId="0" fontId="7" fillId="3" borderId="2" xfId="3" applyFont="1" applyFill="1" applyBorder="1" applyAlignment="1">
      <alignment horizontal="left"/>
    </xf>
    <xf numFmtId="0" fontId="6" fillId="2" borderId="2" xfId="3" applyFont="1" applyFill="1" applyBorder="1" applyAlignment="1">
      <alignment horizontal="left"/>
    </xf>
    <xf numFmtId="49" fontId="6" fillId="2" borderId="2" xfId="3" applyNumberFormat="1" applyFont="1" applyFill="1" applyBorder="1" applyAlignment="1">
      <alignment horizontal="left"/>
    </xf>
    <xf numFmtId="165" fontId="6" fillId="2" borderId="2" xfId="3" applyNumberFormat="1" applyFont="1" applyFill="1" applyBorder="1" applyAlignment="1">
      <alignment horizontal="left"/>
    </xf>
    <xf numFmtId="165" fontId="6" fillId="3" borderId="2" xfId="3" applyNumberFormat="1" applyFont="1" applyFill="1" applyBorder="1" applyAlignment="1">
      <alignment horizontal="left"/>
    </xf>
    <xf numFmtId="0" fontId="6" fillId="3" borderId="2" xfId="3" applyFont="1" applyFill="1" applyBorder="1" applyAlignment="1">
      <alignment horizontal="left"/>
    </xf>
    <xf numFmtId="0" fontId="6" fillId="5" borderId="2" xfId="3" applyFont="1" applyFill="1" applyBorder="1" applyAlignment="1">
      <alignment horizontal="left"/>
    </xf>
    <xf numFmtId="0" fontId="6" fillId="3" borderId="3" xfId="3" applyFont="1" applyFill="1" applyBorder="1" applyAlignment="1">
      <alignment horizontal="left"/>
    </xf>
    <xf numFmtId="0" fontId="6" fillId="0" borderId="3" xfId="3" applyFont="1" applyBorder="1" applyAlignment="1">
      <alignment horizontal="left"/>
    </xf>
    <xf numFmtId="0" fontId="6" fillId="0" borderId="0" xfId="3" applyFont="1" applyAlignment="1">
      <alignment horizontal="left"/>
    </xf>
    <xf numFmtId="0" fontId="6" fillId="2" borderId="0" xfId="3" applyFont="1" applyFill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8" fillId="3" borderId="2" xfId="3" applyFont="1" applyFill="1" applyBorder="1" applyAlignment="1">
      <alignment horizontal="center" wrapText="1"/>
    </xf>
    <xf numFmtId="166" fontId="9" fillId="2" borderId="2" xfId="3" applyNumberFormat="1" applyFont="1" applyFill="1" applyBorder="1" applyAlignment="1">
      <alignment horizontal="left" vertical="center" wrapText="1"/>
    </xf>
    <xf numFmtId="0" fontId="9" fillId="2" borderId="2" xfId="3" applyFont="1" applyFill="1" applyBorder="1" applyAlignment="1">
      <alignment horizontal="left" vertical="center" wrapText="1"/>
    </xf>
    <xf numFmtId="0" fontId="8" fillId="0" borderId="2" xfId="3" applyFont="1" applyBorder="1" applyAlignment="1">
      <alignment horizontal="left" vertical="center" wrapText="1"/>
    </xf>
    <xf numFmtId="0" fontId="8" fillId="0" borderId="2" xfId="3" applyFont="1" applyBorder="1" applyAlignment="1">
      <alignment horizontal="center" vertical="center" wrapText="1"/>
    </xf>
    <xf numFmtId="0" fontId="8" fillId="5" borderId="2" xfId="3" applyFont="1" applyFill="1" applyBorder="1" applyAlignment="1">
      <alignment horizontal="left" vertical="center" wrapText="1"/>
    </xf>
    <xf numFmtId="0" fontId="8" fillId="2" borderId="2" xfId="3" applyFont="1" applyFill="1" applyBorder="1" applyAlignment="1">
      <alignment horizontal="left" vertical="center" wrapText="1"/>
    </xf>
    <xf numFmtId="0" fontId="8" fillId="0" borderId="3" xfId="3" applyFont="1" applyBorder="1" applyAlignment="1">
      <alignment horizontal="left" vertical="center" wrapText="1"/>
    </xf>
    <xf numFmtId="0" fontId="8" fillId="6" borderId="3" xfId="3" applyFont="1" applyFill="1" applyBorder="1" applyAlignment="1">
      <alignment vertical="center" wrapText="1"/>
    </xf>
    <xf numFmtId="0" fontId="8" fillId="6" borderId="0" xfId="3" applyFont="1" applyFill="1" applyAlignment="1">
      <alignment vertical="center" wrapText="1"/>
    </xf>
    <xf numFmtId="0" fontId="8" fillId="6" borderId="0" xfId="3" applyFont="1" applyFill="1" applyAlignment="1">
      <alignment horizontal="left" vertical="center" wrapText="1"/>
    </xf>
    <xf numFmtId="0" fontId="8" fillId="2" borderId="0" xfId="3" applyFont="1" applyFill="1" applyAlignment="1">
      <alignment horizontal="left" vertical="center" wrapText="1"/>
    </xf>
    <xf numFmtId="0" fontId="9" fillId="6" borderId="0" xfId="3" applyFont="1" applyFill="1" applyAlignment="1">
      <alignment horizontal="left" vertical="center" wrapText="1"/>
    </xf>
    <xf numFmtId="0" fontId="5" fillId="0" borderId="0" xfId="3"/>
    <xf numFmtId="0" fontId="9" fillId="0" borderId="2" xfId="3" applyFont="1" applyBorder="1" applyAlignment="1">
      <alignment horizontal="left" vertical="center" wrapText="1"/>
    </xf>
    <xf numFmtId="166" fontId="8" fillId="2" borderId="2" xfId="3" applyNumberFormat="1" applyFont="1" applyFill="1" applyBorder="1" applyAlignment="1">
      <alignment horizontal="center"/>
    </xf>
    <xf numFmtId="0" fontId="8" fillId="2" borderId="2" xfId="3" applyFont="1" applyFill="1" applyBorder="1" applyAlignment="1">
      <alignment horizontal="center"/>
    </xf>
    <xf numFmtId="0" fontId="8" fillId="7" borderId="2" xfId="3" applyFont="1" applyFill="1" applyBorder="1" applyAlignment="1">
      <alignment horizontal="center"/>
    </xf>
    <xf numFmtId="0" fontId="8" fillId="5" borderId="2" xfId="3" applyFont="1" applyFill="1" applyBorder="1" applyAlignment="1">
      <alignment horizontal="center"/>
    </xf>
    <xf numFmtId="0" fontId="8" fillId="0" borderId="0" xfId="3" applyFont="1" applyAlignment="1">
      <alignment horizontal="left" vertical="center" wrapText="1"/>
    </xf>
    <xf numFmtId="166" fontId="8" fillId="2" borderId="2" xfId="3" applyNumberFormat="1" applyFont="1" applyFill="1" applyBorder="1" applyAlignment="1">
      <alignment horizontal="left"/>
    </xf>
    <xf numFmtId="0" fontId="8" fillId="2" borderId="2" xfId="3" applyFont="1" applyFill="1" applyBorder="1" applyAlignment="1">
      <alignment horizontal="left"/>
    </xf>
    <xf numFmtId="0" fontId="8" fillId="2" borderId="2" xfId="3" applyFont="1" applyFill="1" applyBorder="1" applyAlignment="1">
      <alignment horizontal="left" vertical="center"/>
    </xf>
    <xf numFmtId="0" fontId="8" fillId="7" borderId="2" xfId="3" applyFont="1" applyFill="1" applyBorder="1" applyAlignment="1">
      <alignment horizontal="left" vertical="center"/>
    </xf>
    <xf numFmtId="0" fontId="8" fillId="7" borderId="2" xfId="3" applyFont="1" applyFill="1" applyBorder="1" applyAlignment="1">
      <alignment horizontal="left"/>
    </xf>
    <xf numFmtId="0" fontId="8" fillId="5" borderId="2" xfId="3" applyFont="1" applyFill="1" applyBorder="1" applyAlignment="1">
      <alignment horizontal="left"/>
    </xf>
    <xf numFmtId="0" fontId="8" fillId="7" borderId="2" xfId="3" applyFont="1" applyFill="1" applyBorder="1" applyAlignment="1">
      <alignment horizontal="center" wrapText="1"/>
    </xf>
    <xf numFmtId="166" fontId="8" fillId="2" borderId="2" xfId="3" applyNumberFormat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10" fillId="3" borderId="2" xfId="3" applyFont="1" applyFill="1" applyBorder="1" applyAlignment="1">
      <alignment horizontal="left"/>
    </xf>
    <xf numFmtId="166" fontId="8" fillId="2" borderId="0" xfId="3" applyNumberFormat="1" applyFont="1" applyFill="1" applyAlignment="1">
      <alignment vertical="center" wrapText="1"/>
    </xf>
    <xf numFmtId="0" fontId="8" fillId="2" borderId="0" xfId="3" applyFont="1" applyFill="1" applyAlignment="1">
      <alignment vertical="center" wrapText="1"/>
    </xf>
    <xf numFmtId="0" fontId="8" fillId="0" borderId="0" xfId="3" applyFont="1" applyAlignment="1">
      <alignment horizontal="center" vertical="center" wrapText="1"/>
    </xf>
    <xf numFmtId="0" fontId="8" fillId="5" borderId="0" xfId="3" applyFont="1" applyFill="1" applyAlignment="1">
      <alignment horizontal="left" vertical="center" wrapText="1"/>
    </xf>
    <xf numFmtId="0" fontId="9" fillId="0" borderId="0" xfId="3" applyFont="1" applyAlignment="1">
      <alignment horizontal="left" vertical="center" wrapText="1"/>
    </xf>
    <xf numFmtId="0" fontId="6" fillId="2" borderId="2" xfId="3" quotePrefix="1" applyFont="1" applyFill="1" applyBorder="1" applyAlignment="1">
      <alignment horizontal="center"/>
    </xf>
    <xf numFmtId="49" fontId="6" fillId="2" borderId="2" xfId="3" quotePrefix="1" applyNumberFormat="1" applyFont="1" applyFill="1" applyBorder="1" applyAlignment="1">
      <alignment horizontal="center"/>
    </xf>
    <xf numFmtId="165" fontId="6" fillId="3" borderId="2" xfId="3" applyNumberFormat="1" applyFont="1" applyFill="1" applyBorder="1" applyAlignment="1">
      <alignment horizontal="center"/>
    </xf>
    <xf numFmtId="0" fontId="6" fillId="7" borderId="2" xfId="3" applyFont="1" applyFill="1" applyBorder="1" applyAlignment="1">
      <alignment horizontal="center" vertical="center"/>
    </xf>
    <xf numFmtId="0" fontId="6" fillId="2" borderId="0" xfId="4" applyFont="1" applyFill="1" applyAlignment="1">
      <alignment vertical="center"/>
    </xf>
    <xf numFmtId="49" fontId="4" fillId="0" borderId="0" xfId="2" applyNumberFormat="1" applyFont="1"/>
    <xf numFmtId="165" fontId="4" fillId="0" borderId="0" xfId="2" applyNumberFormat="1" applyFont="1"/>
    <xf numFmtId="0" fontId="4" fillId="0" borderId="0" xfId="2" applyFont="1" applyAlignment="1">
      <alignment horizontal="center"/>
    </xf>
    <xf numFmtId="0" fontId="4" fillId="4" borderId="0" xfId="2" applyFont="1" applyFill="1"/>
    <xf numFmtId="0" fontId="4" fillId="6" borderId="0" xfId="2" applyFont="1" applyFill="1"/>
    <xf numFmtId="0" fontId="6" fillId="4" borderId="0" xfId="4" applyFont="1" applyFill="1" applyAlignment="1">
      <alignment vertical="center"/>
    </xf>
    <xf numFmtId="4" fontId="6" fillId="4" borderId="0" xfId="4" applyNumberFormat="1" applyFont="1" applyFill="1" applyAlignment="1">
      <alignment vertical="center"/>
    </xf>
    <xf numFmtId="0" fontId="12" fillId="8" borderId="1" xfId="4" applyFont="1" applyFill="1" applyBorder="1" applyAlignment="1">
      <alignment vertical="top"/>
    </xf>
    <xf numFmtId="0" fontId="5" fillId="0" borderId="0" xfId="4" applyAlignment="1">
      <alignment vertical="top"/>
    </xf>
    <xf numFmtId="0" fontId="13" fillId="0" borderId="0" xfId="4" applyFont="1" applyAlignment="1">
      <alignment vertical="top"/>
    </xf>
    <xf numFmtId="0" fontId="13" fillId="0" borderId="0" xfId="5" applyAlignment="1">
      <alignment vertical="top"/>
    </xf>
    <xf numFmtId="0" fontId="5" fillId="0" borderId="0" xfId="4"/>
    <xf numFmtId="0" fontId="3" fillId="4" borderId="0" xfId="0" applyFont="1" applyFill="1" applyAlignment="1">
      <alignment horizontal="left" vertical="center" wrapText="1"/>
    </xf>
    <xf numFmtId="0" fontId="0" fillId="2" borderId="0" xfId="0" applyFill="1" applyBorder="1"/>
    <xf numFmtId="4" fontId="2" fillId="4" borderId="0" xfId="0" applyNumberFormat="1" applyFont="1" applyFill="1" applyAlignment="1">
      <alignment vertical="center" wrapText="1"/>
    </xf>
    <xf numFmtId="4" fontId="3" fillId="4" borderId="0" xfId="0" applyNumberFormat="1" applyFont="1" applyFill="1" applyAlignment="1">
      <alignment horizontal="left" vertical="center" wrapText="1"/>
    </xf>
    <xf numFmtId="167" fontId="0" fillId="0" borderId="0" xfId="0" applyNumberFormat="1"/>
    <xf numFmtId="0" fontId="2" fillId="9" borderId="0" xfId="0" applyFont="1" applyFill="1" applyAlignment="1">
      <alignment horizontal="center" vertical="center"/>
    </xf>
    <xf numFmtId="4" fontId="5" fillId="0" borderId="0" xfId="4" applyNumberFormat="1" applyAlignment="1">
      <alignment vertical="top"/>
    </xf>
    <xf numFmtId="0" fontId="15" fillId="0" borderId="0" xfId="4" applyFont="1" applyAlignment="1">
      <alignment vertical="top"/>
    </xf>
    <xf numFmtId="0" fontId="5" fillId="0" borderId="0" xfId="4" quotePrefix="1" applyAlignment="1">
      <alignment vertical="top" wrapText="1"/>
    </xf>
    <xf numFmtId="0" fontId="16" fillId="10" borderId="0" xfId="4" applyFont="1" applyFill="1" applyAlignment="1">
      <alignment vertical="top"/>
    </xf>
    <xf numFmtId="0" fontId="5" fillId="0" borderId="0" xfId="4" applyAlignment="1">
      <alignment vertical="top" wrapText="1"/>
    </xf>
    <xf numFmtId="4" fontId="5" fillId="0" borderId="0" xfId="4" applyNumberFormat="1" applyFill="1" applyAlignment="1">
      <alignment vertical="top"/>
    </xf>
  </cellXfs>
  <cellStyles count="6">
    <cellStyle name="Lien hypertexte" xfId="5" builtinId="8"/>
    <cellStyle name="Milliers 2" xfId="1" xr:uid="{389C9167-E63F-42F2-9CF8-A6A046D95AF0}"/>
    <cellStyle name="Normal" xfId="0" builtinId="0"/>
    <cellStyle name="Normal 2 2" xfId="4" xr:uid="{8761A9BF-8C9F-48DA-BBD1-639BCA8E0A1E}"/>
    <cellStyle name="Normal 3 2" xfId="3" xr:uid="{0E1B9298-A47E-4B86-8679-F4EA329812AE}"/>
    <cellStyle name="Normal 6" xfId="2" xr:uid="{9EC9614F-0745-4CB6-9958-43CED3A349F4}"/>
  </cellStyles>
  <dxfs count="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853440</xdr:colOff>
          <xdr:row>0</xdr:row>
          <xdr:rowOff>99060</xdr:rowOff>
        </xdr:from>
        <xdr:to>
          <xdr:col>5</xdr:col>
          <xdr:colOff>1501140</xdr:colOff>
          <xdr:row>2</xdr:row>
          <xdr:rowOff>99060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6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PURGE LIST EMAIL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853440</xdr:colOff>
          <xdr:row>0</xdr:row>
          <xdr:rowOff>99060</xdr:rowOff>
        </xdr:from>
        <xdr:to>
          <xdr:col>4</xdr:col>
          <xdr:colOff>1501140</xdr:colOff>
          <xdr:row>2</xdr:row>
          <xdr:rowOff>99060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7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PURGE LIST EMAIL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ERDIER Joseph" refreshedDate="44566.643453009259" createdVersion="7" refreshedVersion="7" minRefreshableVersion="3" recordCount="288" xr:uid="{F13BC88C-5B20-46AA-97B7-94D49CFF999F}">
  <cacheSource type="worksheet">
    <worksheetSource ref="A4:R292" sheet="DATABASE"/>
  </cacheSource>
  <cacheFields count="18">
    <cacheField name="ZONE" numFmtId="0">
      <sharedItems count="12">
        <s v="AUSTRIA"/>
        <s v="BENELUX"/>
        <s v="EXPORT"/>
        <s v="France"/>
        <s v="GERMANY"/>
        <s v="UK"/>
        <s v="ITALY"/>
        <s v="MIDDLE EAST"/>
        <s v="SPRS"/>
        <s v="SPAIN"/>
        <s v="Switzerland"/>
        <s v="RUSSIA"/>
      </sharedItems>
    </cacheField>
    <cacheField name="Brand" numFmtId="0">
      <sharedItems count="12">
        <s v="ADENOGEN"/>
        <s v="BAREMINERALS"/>
        <s v="BUXOM"/>
        <s v="CLE DE PEAU BEAUTE"/>
        <s v="DOLCE AND GABBANA"/>
        <s v="ISSEY MIYAKE"/>
        <s v="LAURA MERCIER"/>
        <s v="NARCISO RODRIGUEZ"/>
        <s v="NARS"/>
        <s v="SERGE LUTENS"/>
        <s v="SHISEIDO"/>
        <s v="ZADIG ET VOLTAIRE"/>
      </sharedItems>
    </cacheField>
    <cacheField name="Category" numFmtId="0">
      <sharedItems/>
    </cacheField>
    <cacheField name="Amount" numFmtId="0">
      <sharedItems containsString="0" containsBlank="1" containsNumber="1" minValue="0" maxValue="1082212.149999999"/>
    </cacheField>
    <cacheField name="Material Type Name" numFmtId="0">
      <sharedItems count="2">
        <s v="SALEABLE"/>
        <s v="POSM"/>
      </sharedItems>
    </cacheField>
    <cacheField name="Companie Code" numFmtId="0">
      <sharedItems count="12">
        <s v="AD"/>
        <s v="95E"/>
        <s v="EL"/>
        <s v="FD"/>
        <s v="DD"/>
        <s v="847"/>
        <s v="95C"/>
        <s v="M2"/>
        <s v="899"/>
        <s v="95F"/>
        <s v="CD"/>
        <s v="870"/>
      </sharedItems>
    </cacheField>
    <cacheField name="Business ar/PC" numFmtId="0">
      <sharedItems count="2">
        <s v="L792"/>
        <s v="B402"/>
      </sharedItems>
    </cacheField>
    <cacheField name="Centre de profit" numFmtId="0">
      <sharedItems count="4">
        <s v="10SC"/>
        <s v="10MU"/>
        <s v="50FR"/>
        <s v="10FR"/>
      </sharedItems>
    </cacheField>
    <cacheField name="Centre de coûts" numFmtId="0">
      <sharedItems count="12">
        <s v="95DADCDIS0"/>
        <s v="95EBDCDIS0"/>
        <s v="887ELCDIS0"/>
        <s v="887FDCDIS0"/>
        <s v="95DDDCDIS0"/>
        <s v="847GDCDIS0"/>
        <s v="95CIDCDIS0"/>
        <s v="887M2CDIS0"/>
        <s v="899FB1DIS0"/>
        <s v="95FSDCDIS0"/>
        <s v="95DCDCDIS0"/>
        <s v="870RDCDIS0"/>
      </sharedItems>
    </cacheField>
    <cacheField name="Compte général ou auxiliaire" numFmtId="0">
      <sharedItems count="1">
        <s v="911VV624"/>
      </sharedItems>
    </cacheField>
    <cacheField name="Texte du poste" numFmtId="0">
      <sharedItems count="1">
        <s v="PURGE LIST Q4"/>
      </sharedItems>
    </cacheField>
    <cacheField name="Montant dans la devise locale" numFmtId="4">
      <sharedItems containsMixedTypes="1" containsNumber="1" minValue="0" maxValue="1082212.149999999"/>
    </cacheField>
    <cacheField name="Clé de comptabilisation pour le poste suivant" numFmtId="0">
      <sharedItems count="3">
        <s v="50"/>
        <s v=""/>
        <s v="40" u="1"/>
      </sharedItems>
    </cacheField>
    <cacheField name="Ligne COPA" numFmtId="0">
      <sharedItems count="11">
        <s v="Z1"/>
        <s v="Z5"/>
        <s v="Z8"/>
        <s v="Z4"/>
        <s v="JJ"/>
        <s v="XA"/>
        <s v="Z6"/>
        <s v="YA"/>
        <s v="Z3"/>
        <s v="Z2"/>
        <s v="CE"/>
      </sharedItems>
    </cacheField>
    <cacheField name="BA 887" numFmtId="0">
      <sharedItems count="2">
        <s v="L791"/>
        <s v="B401"/>
      </sharedItems>
    </cacheField>
    <cacheField name="Montant contrepartie" numFmtId="4">
      <sharedItems containsMixedTypes="1" containsNumber="1" minValue="0" maxValue="1082212.149999999"/>
    </cacheField>
    <cacheField name="Clé comptabilisation" numFmtId="0">
      <sharedItems count="2">
        <s v="40"/>
        <s v=""/>
      </sharedItems>
    </cacheField>
    <cacheField name="CC 887" numFmtId="0">
      <sharedItems count="1">
        <s v="887HQCSUP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ERDIER Joseph" refreshedDate="44624.738793171295" createdVersion="7" refreshedVersion="7" minRefreshableVersion="3" recordCount="264" xr:uid="{42F87DC0-F611-43D8-B5C9-B7D6E901769E}">
  <cacheSource type="worksheet">
    <worksheetSource ref="A4:R268" sheet="DATABASE"/>
  </cacheSource>
  <cacheFields count="18">
    <cacheField name="ZONE" numFmtId="0">
      <sharedItems count="11">
        <s v="AUSTRIA"/>
        <s v="BENELUX"/>
        <s v="EXPORT"/>
        <s v="France"/>
        <s v="GERMANY"/>
        <s v="UK"/>
        <s v="ITALY"/>
        <s v="MIDDLE EAST"/>
        <s v="SPRS"/>
        <s v="SPAIN"/>
        <s v="Switzerland"/>
      </sharedItems>
    </cacheField>
    <cacheField name="Brand" numFmtId="0">
      <sharedItems count="12">
        <s v="ADENOGEN"/>
        <s v="BAREMINERALS"/>
        <s v="BUXOM"/>
        <s v="CLE DE PEAU BEAUTE"/>
        <s v="DOLCE AND GABBANA"/>
        <s v="ISSEY MIYAKE"/>
        <s v="LAURA MERCIER"/>
        <s v="NARCISO RODRIGUEZ"/>
        <s v="NARS"/>
        <s v="SERGE LUTENS"/>
        <s v="SHISEIDO"/>
        <s v="ZADIG ET VOLTAIRE"/>
      </sharedItems>
    </cacheField>
    <cacheField name="Category" numFmtId="0">
      <sharedItems/>
    </cacheField>
    <cacheField name="Amount" numFmtId="4">
      <sharedItems containsSemiMixedTypes="0" containsString="0" containsNumber="1" minValue="0" maxValue="1082212.149999999"/>
    </cacheField>
    <cacheField name="Material Type Name" numFmtId="0">
      <sharedItems count="2">
        <s v="SALEABLE"/>
        <s v="POSM"/>
      </sharedItems>
    </cacheField>
    <cacheField name="Companie Code" numFmtId="0">
      <sharedItems count="12">
        <s v="AD"/>
        <s v="95E"/>
        <s v="EL"/>
        <s v="FD"/>
        <s v="DD"/>
        <s v="847"/>
        <s v="95C"/>
        <s v="M2"/>
        <s v="899"/>
        <s v="95F"/>
        <s v="CD"/>
        <s v="" u="1"/>
      </sharedItems>
    </cacheField>
    <cacheField name="Business ar/PC" numFmtId="0">
      <sharedItems count="2">
        <s v="L792"/>
        <s v="B402"/>
      </sharedItems>
    </cacheField>
    <cacheField name="Centre de profit" numFmtId="0">
      <sharedItems count="4">
        <s v="10SC"/>
        <s v="10MU"/>
        <s v="50FR"/>
        <s v="10FR"/>
      </sharedItems>
    </cacheField>
    <cacheField name="Centre de coûts" numFmtId="0">
      <sharedItems count="12">
        <s v="95DADCDIS0"/>
        <s v="95EBDCDIS0"/>
        <s v="887ELCDIS0"/>
        <s v="887FDCDIS0"/>
        <s v="95DDDCDIS0"/>
        <s v="847GDCDIS0"/>
        <s v="95CIDCDIS0"/>
        <s v="887M2CDIS0"/>
        <s v="899FB1DIS0"/>
        <s v="95FSDCDIS0"/>
        <s v="95DCDCDIS0"/>
        <s v="" u="1"/>
      </sharedItems>
    </cacheField>
    <cacheField name="Compte général ou auxiliaire" numFmtId="0">
      <sharedItems count="2">
        <s v="911VV624"/>
        <s v="" u="1"/>
      </sharedItems>
    </cacheField>
    <cacheField name="Texte du poste" numFmtId="0">
      <sharedItems count="3">
        <s v="PURGE LIST Q4"/>
        <s v="" u="1"/>
        <s v="UQ Q4" u="1"/>
      </sharedItems>
    </cacheField>
    <cacheField name="Montant dans la devise locale" numFmtId="4">
      <sharedItems containsMixedTypes="1" containsNumber="1" minValue="0" maxValue="1082212.149999999"/>
    </cacheField>
    <cacheField name="Clé de comptabilisation pour le poste suivant" numFmtId="0">
      <sharedItems count="3">
        <s v="50"/>
        <s v=""/>
        <s v="40" u="1"/>
      </sharedItems>
    </cacheField>
    <cacheField name="Ligne COPA" numFmtId="0">
      <sharedItems count="11">
        <s v="Z1"/>
        <s v="Z5"/>
        <s v="Z8"/>
        <s v="Z4"/>
        <s v="JJ"/>
        <s v="XA"/>
        <s v="Z6"/>
        <s v="YA"/>
        <s v="Z3"/>
        <s v="Z2"/>
        <s v="CE"/>
      </sharedItems>
    </cacheField>
    <cacheField name="BA 887" numFmtId="0">
      <sharedItems/>
    </cacheField>
    <cacheField name="Montant contrepartie" numFmtId="4">
      <sharedItems containsMixedTypes="1" containsNumber="1" minValue="0" maxValue="1082212.149999999"/>
    </cacheField>
    <cacheField name="Clé comptabilisation" numFmtId="0">
      <sharedItems/>
    </cacheField>
    <cacheField name="CC 887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8">
  <r>
    <x v="0"/>
    <x v="0"/>
    <s v="Z001"/>
    <n v="23.87"/>
    <x v="0"/>
    <x v="0"/>
    <x v="0"/>
    <x v="0"/>
    <x v="0"/>
    <x v="0"/>
    <x v="0"/>
    <n v="23.87"/>
    <x v="0"/>
    <x v="0"/>
    <x v="0"/>
    <n v="23.87"/>
    <x v="0"/>
    <x v="0"/>
  </r>
  <r>
    <x v="0"/>
    <x v="1"/>
    <s v="Z001"/>
    <n v="581.62000000000023"/>
    <x v="0"/>
    <x v="0"/>
    <x v="0"/>
    <x v="1"/>
    <x v="0"/>
    <x v="0"/>
    <x v="0"/>
    <n v="581.62000000000023"/>
    <x v="0"/>
    <x v="1"/>
    <x v="0"/>
    <n v="581.62000000000023"/>
    <x v="0"/>
    <x v="0"/>
  </r>
  <r>
    <x v="0"/>
    <x v="2"/>
    <s v="Z001"/>
    <n v="0"/>
    <x v="0"/>
    <x v="0"/>
    <x v="0"/>
    <x v="1"/>
    <x v="0"/>
    <x v="0"/>
    <x v="0"/>
    <n v="0"/>
    <x v="1"/>
    <x v="2"/>
    <x v="0"/>
    <n v="0"/>
    <x v="1"/>
    <x v="0"/>
  </r>
  <r>
    <x v="0"/>
    <x v="3"/>
    <s v="Z001"/>
    <n v="0"/>
    <x v="0"/>
    <x v="0"/>
    <x v="0"/>
    <x v="0"/>
    <x v="0"/>
    <x v="0"/>
    <x v="0"/>
    <n v="0"/>
    <x v="1"/>
    <x v="3"/>
    <x v="0"/>
    <n v="0"/>
    <x v="1"/>
    <x v="0"/>
  </r>
  <r>
    <x v="0"/>
    <x v="4"/>
    <s v="Z001"/>
    <n v="10220.210000000001"/>
    <x v="0"/>
    <x v="0"/>
    <x v="0"/>
    <x v="2"/>
    <x v="0"/>
    <x v="0"/>
    <x v="0"/>
    <n v="10220.210000000001"/>
    <x v="0"/>
    <x v="4"/>
    <x v="0"/>
    <n v="10220.210000000001"/>
    <x v="0"/>
    <x v="0"/>
  </r>
  <r>
    <x v="0"/>
    <x v="5"/>
    <s v="Z001"/>
    <n v="1153.8150000000001"/>
    <x v="0"/>
    <x v="0"/>
    <x v="0"/>
    <x v="2"/>
    <x v="0"/>
    <x v="0"/>
    <x v="0"/>
    <n v="1153.8150000000001"/>
    <x v="0"/>
    <x v="5"/>
    <x v="0"/>
    <n v="1153.8150000000001"/>
    <x v="0"/>
    <x v="0"/>
  </r>
  <r>
    <x v="0"/>
    <x v="6"/>
    <s v="Z001"/>
    <n v="0"/>
    <x v="0"/>
    <x v="0"/>
    <x v="0"/>
    <x v="1"/>
    <x v="0"/>
    <x v="0"/>
    <x v="0"/>
    <n v="0"/>
    <x v="1"/>
    <x v="6"/>
    <x v="0"/>
    <n v="0"/>
    <x v="1"/>
    <x v="0"/>
  </r>
  <r>
    <x v="0"/>
    <x v="7"/>
    <s v="Z001"/>
    <n v="711.34499999999991"/>
    <x v="0"/>
    <x v="0"/>
    <x v="0"/>
    <x v="2"/>
    <x v="0"/>
    <x v="0"/>
    <x v="0"/>
    <n v="711.34499999999991"/>
    <x v="0"/>
    <x v="7"/>
    <x v="0"/>
    <n v="711.34499999999991"/>
    <x v="0"/>
    <x v="0"/>
  </r>
  <r>
    <x v="0"/>
    <x v="8"/>
    <s v="Z001"/>
    <n v="871.83499999999867"/>
    <x v="0"/>
    <x v="0"/>
    <x v="0"/>
    <x v="1"/>
    <x v="0"/>
    <x v="0"/>
    <x v="0"/>
    <n v="871.83499999999867"/>
    <x v="0"/>
    <x v="8"/>
    <x v="0"/>
    <n v="871.83499999999867"/>
    <x v="0"/>
    <x v="0"/>
  </r>
  <r>
    <x v="0"/>
    <x v="9"/>
    <s v="Z001"/>
    <n v="25.875"/>
    <x v="0"/>
    <x v="0"/>
    <x v="0"/>
    <x v="3"/>
    <x v="0"/>
    <x v="0"/>
    <x v="0"/>
    <n v="25.875"/>
    <x v="0"/>
    <x v="9"/>
    <x v="0"/>
    <n v="25.875"/>
    <x v="0"/>
    <x v="0"/>
  </r>
  <r>
    <x v="0"/>
    <x v="10"/>
    <s v="Z001"/>
    <n v="5436.39"/>
    <x v="0"/>
    <x v="0"/>
    <x v="0"/>
    <x v="0"/>
    <x v="0"/>
    <x v="0"/>
    <x v="0"/>
    <n v="5436.39"/>
    <x v="0"/>
    <x v="0"/>
    <x v="0"/>
    <n v="5436.39"/>
    <x v="0"/>
    <x v="0"/>
  </r>
  <r>
    <x v="0"/>
    <x v="11"/>
    <s v="Z001"/>
    <n v="630.2650000000001"/>
    <x v="0"/>
    <x v="0"/>
    <x v="0"/>
    <x v="2"/>
    <x v="0"/>
    <x v="0"/>
    <x v="0"/>
    <n v="630.2650000000001"/>
    <x v="0"/>
    <x v="10"/>
    <x v="0"/>
    <n v="630.2650000000001"/>
    <x v="0"/>
    <x v="0"/>
  </r>
  <r>
    <x v="1"/>
    <x v="0"/>
    <s v="Z001"/>
    <n v="78.430000000000007"/>
    <x v="0"/>
    <x v="1"/>
    <x v="0"/>
    <x v="0"/>
    <x v="1"/>
    <x v="0"/>
    <x v="0"/>
    <n v="78.430000000000007"/>
    <x v="0"/>
    <x v="0"/>
    <x v="0"/>
    <n v="78.430000000000007"/>
    <x v="0"/>
    <x v="0"/>
  </r>
  <r>
    <x v="1"/>
    <x v="1"/>
    <s v="Z001"/>
    <n v="2651.1999999999985"/>
    <x v="0"/>
    <x v="1"/>
    <x v="0"/>
    <x v="1"/>
    <x v="1"/>
    <x v="0"/>
    <x v="0"/>
    <n v="2651.1999999999985"/>
    <x v="0"/>
    <x v="1"/>
    <x v="0"/>
    <n v="2651.1999999999985"/>
    <x v="0"/>
    <x v="0"/>
  </r>
  <r>
    <x v="1"/>
    <x v="2"/>
    <s v="Z001"/>
    <n v="60.76"/>
    <x v="0"/>
    <x v="1"/>
    <x v="0"/>
    <x v="1"/>
    <x v="1"/>
    <x v="0"/>
    <x v="0"/>
    <n v="60.76"/>
    <x v="0"/>
    <x v="2"/>
    <x v="0"/>
    <n v="60.76"/>
    <x v="0"/>
    <x v="0"/>
  </r>
  <r>
    <x v="1"/>
    <x v="3"/>
    <s v="Z001"/>
    <n v="0"/>
    <x v="0"/>
    <x v="1"/>
    <x v="0"/>
    <x v="0"/>
    <x v="1"/>
    <x v="0"/>
    <x v="0"/>
    <n v="0"/>
    <x v="1"/>
    <x v="3"/>
    <x v="0"/>
    <n v="0"/>
    <x v="1"/>
    <x v="0"/>
  </r>
  <r>
    <x v="1"/>
    <x v="4"/>
    <s v="Z001"/>
    <n v="591.74500000000012"/>
    <x v="0"/>
    <x v="1"/>
    <x v="0"/>
    <x v="2"/>
    <x v="1"/>
    <x v="0"/>
    <x v="0"/>
    <n v="591.74500000000012"/>
    <x v="0"/>
    <x v="4"/>
    <x v="0"/>
    <n v="591.74500000000012"/>
    <x v="0"/>
    <x v="0"/>
  </r>
  <r>
    <x v="1"/>
    <x v="5"/>
    <s v="Z001"/>
    <n v="2058.6749999999988"/>
    <x v="0"/>
    <x v="1"/>
    <x v="0"/>
    <x v="2"/>
    <x v="1"/>
    <x v="0"/>
    <x v="0"/>
    <n v="2058.6749999999988"/>
    <x v="0"/>
    <x v="5"/>
    <x v="0"/>
    <n v="2058.6749999999988"/>
    <x v="0"/>
    <x v="0"/>
  </r>
  <r>
    <x v="1"/>
    <x v="6"/>
    <s v="Z001"/>
    <n v="3669.2250000000136"/>
    <x v="0"/>
    <x v="1"/>
    <x v="0"/>
    <x v="1"/>
    <x v="1"/>
    <x v="0"/>
    <x v="0"/>
    <n v="3669.2250000000136"/>
    <x v="0"/>
    <x v="6"/>
    <x v="0"/>
    <n v="3669.2250000000136"/>
    <x v="0"/>
    <x v="0"/>
  </r>
  <r>
    <x v="1"/>
    <x v="7"/>
    <s v="Z001"/>
    <n v="3953.7549999999869"/>
    <x v="0"/>
    <x v="1"/>
    <x v="0"/>
    <x v="2"/>
    <x v="1"/>
    <x v="0"/>
    <x v="0"/>
    <n v="3953.7549999999869"/>
    <x v="0"/>
    <x v="7"/>
    <x v="0"/>
    <n v="3953.7549999999869"/>
    <x v="0"/>
    <x v="0"/>
  </r>
  <r>
    <x v="1"/>
    <x v="8"/>
    <s v="Z001"/>
    <n v="16104.515000000178"/>
    <x v="0"/>
    <x v="1"/>
    <x v="0"/>
    <x v="1"/>
    <x v="1"/>
    <x v="0"/>
    <x v="0"/>
    <n v="16104.515000000178"/>
    <x v="0"/>
    <x v="8"/>
    <x v="0"/>
    <n v="16104.515000000178"/>
    <x v="0"/>
    <x v="0"/>
  </r>
  <r>
    <x v="1"/>
    <x v="9"/>
    <s v="Z001"/>
    <n v="288.98999999999995"/>
    <x v="0"/>
    <x v="1"/>
    <x v="0"/>
    <x v="3"/>
    <x v="1"/>
    <x v="0"/>
    <x v="0"/>
    <n v="288.98999999999995"/>
    <x v="0"/>
    <x v="9"/>
    <x v="0"/>
    <n v="288.98999999999995"/>
    <x v="0"/>
    <x v="0"/>
  </r>
  <r>
    <x v="1"/>
    <x v="10"/>
    <s v="Z001"/>
    <n v="13789.435000000058"/>
    <x v="0"/>
    <x v="1"/>
    <x v="0"/>
    <x v="0"/>
    <x v="1"/>
    <x v="0"/>
    <x v="0"/>
    <n v="13789.435000000058"/>
    <x v="0"/>
    <x v="0"/>
    <x v="0"/>
    <n v="13789.435000000058"/>
    <x v="0"/>
    <x v="0"/>
  </r>
  <r>
    <x v="1"/>
    <x v="11"/>
    <s v="Z001"/>
    <n v="8222.8300000000127"/>
    <x v="0"/>
    <x v="1"/>
    <x v="0"/>
    <x v="2"/>
    <x v="1"/>
    <x v="0"/>
    <x v="0"/>
    <n v="8222.8300000000127"/>
    <x v="0"/>
    <x v="10"/>
    <x v="0"/>
    <n v="8222.8300000000127"/>
    <x v="0"/>
    <x v="0"/>
  </r>
  <r>
    <x v="2"/>
    <x v="0"/>
    <s v="Z001"/>
    <n v="468.19"/>
    <x v="0"/>
    <x v="2"/>
    <x v="0"/>
    <x v="0"/>
    <x v="2"/>
    <x v="0"/>
    <x v="0"/>
    <n v="468.19"/>
    <x v="0"/>
    <x v="0"/>
    <x v="0"/>
    <n v="468.19"/>
    <x v="0"/>
    <x v="0"/>
  </r>
  <r>
    <x v="2"/>
    <x v="1"/>
    <s v="Z001"/>
    <n v="10155.315000000001"/>
    <x v="0"/>
    <x v="2"/>
    <x v="0"/>
    <x v="1"/>
    <x v="2"/>
    <x v="0"/>
    <x v="0"/>
    <n v="10155.315000000001"/>
    <x v="0"/>
    <x v="1"/>
    <x v="0"/>
    <n v="10155.315000000001"/>
    <x v="0"/>
    <x v="0"/>
  </r>
  <r>
    <x v="2"/>
    <x v="2"/>
    <s v="Z001"/>
    <n v="1989.92"/>
    <x v="0"/>
    <x v="2"/>
    <x v="0"/>
    <x v="1"/>
    <x v="2"/>
    <x v="0"/>
    <x v="0"/>
    <n v="1989.92"/>
    <x v="0"/>
    <x v="2"/>
    <x v="0"/>
    <n v="1989.92"/>
    <x v="0"/>
    <x v="0"/>
  </r>
  <r>
    <x v="2"/>
    <x v="3"/>
    <s v="Z001"/>
    <n v="0"/>
    <x v="0"/>
    <x v="2"/>
    <x v="0"/>
    <x v="0"/>
    <x v="2"/>
    <x v="0"/>
    <x v="0"/>
    <n v="0"/>
    <x v="1"/>
    <x v="3"/>
    <x v="0"/>
    <n v="0"/>
    <x v="1"/>
    <x v="0"/>
  </r>
  <r>
    <x v="2"/>
    <x v="4"/>
    <s v="Z001"/>
    <n v="5868.0200000000032"/>
    <x v="0"/>
    <x v="2"/>
    <x v="0"/>
    <x v="2"/>
    <x v="2"/>
    <x v="0"/>
    <x v="0"/>
    <n v="5868.0200000000032"/>
    <x v="0"/>
    <x v="4"/>
    <x v="0"/>
    <n v="5868.0200000000032"/>
    <x v="0"/>
    <x v="0"/>
  </r>
  <r>
    <x v="2"/>
    <x v="5"/>
    <s v="Z001"/>
    <n v="1272.0450000000003"/>
    <x v="0"/>
    <x v="2"/>
    <x v="0"/>
    <x v="2"/>
    <x v="2"/>
    <x v="0"/>
    <x v="0"/>
    <n v="1272.0450000000003"/>
    <x v="0"/>
    <x v="5"/>
    <x v="0"/>
    <n v="1272.0450000000003"/>
    <x v="0"/>
    <x v="0"/>
  </r>
  <r>
    <x v="2"/>
    <x v="6"/>
    <s v="Z001"/>
    <n v="12409.484999999999"/>
    <x v="0"/>
    <x v="2"/>
    <x v="0"/>
    <x v="1"/>
    <x v="2"/>
    <x v="0"/>
    <x v="0"/>
    <n v="12409.484999999999"/>
    <x v="0"/>
    <x v="6"/>
    <x v="0"/>
    <n v="12409.484999999999"/>
    <x v="0"/>
    <x v="0"/>
  </r>
  <r>
    <x v="2"/>
    <x v="7"/>
    <s v="Z001"/>
    <n v="6799.7800000000007"/>
    <x v="0"/>
    <x v="2"/>
    <x v="0"/>
    <x v="2"/>
    <x v="2"/>
    <x v="0"/>
    <x v="0"/>
    <n v="6799.7800000000007"/>
    <x v="0"/>
    <x v="7"/>
    <x v="0"/>
    <n v="6799.7800000000007"/>
    <x v="0"/>
    <x v="0"/>
  </r>
  <r>
    <x v="2"/>
    <x v="8"/>
    <s v="Z001"/>
    <n v="19803.219999999925"/>
    <x v="0"/>
    <x v="2"/>
    <x v="0"/>
    <x v="1"/>
    <x v="2"/>
    <x v="0"/>
    <x v="0"/>
    <n v="19803.219999999925"/>
    <x v="0"/>
    <x v="8"/>
    <x v="0"/>
    <n v="19803.219999999925"/>
    <x v="0"/>
    <x v="0"/>
  </r>
  <r>
    <x v="2"/>
    <x v="9"/>
    <s v="Z001"/>
    <n v="637.32000000000005"/>
    <x v="0"/>
    <x v="2"/>
    <x v="0"/>
    <x v="3"/>
    <x v="2"/>
    <x v="0"/>
    <x v="0"/>
    <n v="637.32000000000005"/>
    <x v="0"/>
    <x v="9"/>
    <x v="0"/>
    <n v="637.32000000000005"/>
    <x v="0"/>
    <x v="0"/>
  </r>
  <r>
    <x v="2"/>
    <x v="10"/>
    <s v="Z001"/>
    <n v="70130.204999999551"/>
    <x v="0"/>
    <x v="2"/>
    <x v="0"/>
    <x v="0"/>
    <x v="2"/>
    <x v="0"/>
    <x v="0"/>
    <n v="70130.204999999551"/>
    <x v="0"/>
    <x v="0"/>
    <x v="0"/>
    <n v="70130.204999999551"/>
    <x v="0"/>
    <x v="0"/>
  </r>
  <r>
    <x v="2"/>
    <x v="11"/>
    <s v="Z001"/>
    <n v="207.46"/>
    <x v="0"/>
    <x v="2"/>
    <x v="0"/>
    <x v="2"/>
    <x v="2"/>
    <x v="0"/>
    <x v="0"/>
    <n v="207.46"/>
    <x v="0"/>
    <x v="10"/>
    <x v="0"/>
    <n v="207.46"/>
    <x v="0"/>
    <x v="0"/>
  </r>
  <r>
    <x v="3"/>
    <x v="0"/>
    <s v="Z001"/>
    <n v="69.569999999999979"/>
    <x v="0"/>
    <x v="3"/>
    <x v="0"/>
    <x v="0"/>
    <x v="3"/>
    <x v="0"/>
    <x v="0"/>
    <n v="69.569999999999979"/>
    <x v="0"/>
    <x v="0"/>
    <x v="0"/>
    <n v="69.569999999999979"/>
    <x v="0"/>
    <x v="0"/>
  </r>
  <r>
    <x v="3"/>
    <x v="1"/>
    <s v="Z001"/>
    <n v="3628.4549999999717"/>
    <x v="0"/>
    <x v="3"/>
    <x v="0"/>
    <x v="1"/>
    <x v="3"/>
    <x v="0"/>
    <x v="0"/>
    <n v="3628.4549999999717"/>
    <x v="0"/>
    <x v="1"/>
    <x v="0"/>
    <n v="3628.4549999999717"/>
    <x v="0"/>
    <x v="0"/>
  </r>
  <r>
    <x v="3"/>
    <x v="2"/>
    <s v="Z001"/>
    <n v="173.56500000000003"/>
    <x v="0"/>
    <x v="3"/>
    <x v="0"/>
    <x v="1"/>
    <x v="3"/>
    <x v="0"/>
    <x v="0"/>
    <n v="173.56500000000003"/>
    <x v="0"/>
    <x v="2"/>
    <x v="0"/>
    <n v="173.56500000000003"/>
    <x v="0"/>
    <x v="0"/>
  </r>
  <r>
    <x v="3"/>
    <x v="3"/>
    <s v="Z001"/>
    <n v="17361.950000000103"/>
    <x v="0"/>
    <x v="3"/>
    <x v="0"/>
    <x v="0"/>
    <x v="3"/>
    <x v="0"/>
    <x v="0"/>
    <n v="17361.950000000103"/>
    <x v="0"/>
    <x v="3"/>
    <x v="0"/>
    <n v="17361.950000000103"/>
    <x v="0"/>
    <x v="0"/>
  </r>
  <r>
    <x v="3"/>
    <x v="4"/>
    <s v="Z001"/>
    <n v="12721.380000000123"/>
    <x v="0"/>
    <x v="3"/>
    <x v="0"/>
    <x v="2"/>
    <x v="3"/>
    <x v="0"/>
    <x v="0"/>
    <n v="12721.380000000123"/>
    <x v="0"/>
    <x v="4"/>
    <x v="0"/>
    <n v="12721.380000000123"/>
    <x v="0"/>
    <x v="0"/>
  </r>
  <r>
    <x v="3"/>
    <x v="5"/>
    <s v="Z001"/>
    <n v="22981.930000000026"/>
    <x v="0"/>
    <x v="3"/>
    <x v="0"/>
    <x v="2"/>
    <x v="3"/>
    <x v="0"/>
    <x v="0"/>
    <n v="22981.930000000026"/>
    <x v="0"/>
    <x v="5"/>
    <x v="0"/>
    <n v="22981.930000000026"/>
    <x v="0"/>
    <x v="0"/>
  </r>
  <r>
    <x v="3"/>
    <x v="6"/>
    <s v="Z001"/>
    <n v="14826.970000000219"/>
    <x v="0"/>
    <x v="3"/>
    <x v="0"/>
    <x v="1"/>
    <x v="3"/>
    <x v="0"/>
    <x v="0"/>
    <n v="14826.970000000219"/>
    <x v="0"/>
    <x v="6"/>
    <x v="0"/>
    <n v="14826.970000000219"/>
    <x v="0"/>
    <x v="0"/>
  </r>
  <r>
    <x v="3"/>
    <x v="7"/>
    <s v="Z001"/>
    <n v="29120.570000000193"/>
    <x v="0"/>
    <x v="3"/>
    <x v="0"/>
    <x v="2"/>
    <x v="3"/>
    <x v="0"/>
    <x v="0"/>
    <n v="29120.570000000193"/>
    <x v="0"/>
    <x v="7"/>
    <x v="0"/>
    <n v="29120.570000000193"/>
    <x v="0"/>
    <x v="0"/>
  </r>
  <r>
    <x v="3"/>
    <x v="8"/>
    <s v="Z001"/>
    <n v="41735.665000000838"/>
    <x v="0"/>
    <x v="3"/>
    <x v="0"/>
    <x v="1"/>
    <x v="3"/>
    <x v="0"/>
    <x v="0"/>
    <n v="41735.665000000838"/>
    <x v="0"/>
    <x v="8"/>
    <x v="0"/>
    <n v="41735.665000000838"/>
    <x v="0"/>
    <x v="0"/>
  </r>
  <r>
    <x v="3"/>
    <x v="9"/>
    <s v="Z001"/>
    <n v="2917.5299999999925"/>
    <x v="0"/>
    <x v="3"/>
    <x v="0"/>
    <x v="3"/>
    <x v="3"/>
    <x v="0"/>
    <x v="0"/>
    <n v="2917.5299999999925"/>
    <x v="0"/>
    <x v="9"/>
    <x v="0"/>
    <n v="2917.5299999999925"/>
    <x v="0"/>
    <x v="0"/>
  </r>
  <r>
    <x v="3"/>
    <x v="10"/>
    <s v="Z001"/>
    <n v="112697.58000000278"/>
    <x v="0"/>
    <x v="3"/>
    <x v="0"/>
    <x v="0"/>
    <x v="3"/>
    <x v="0"/>
    <x v="0"/>
    <n v="112697.58000000278"/>
    <x v="0"/>
    <x v="0"/>
    <x v="0"/>
    <n v="112697.58000000278"/>
    <x v="0"/>
    <x v="0"/>
  </r>
  <r>
    <x v="3"/>
    <x v="11"/>
    <s v="Z001"/>
    <n v="17498.539999999964"/>
    <x v="0"/>
    <x v="3"/>
    <x v="0"/>
    <x v="2"/>
    <x v="3"/>
    <x v="0"/>
    <x v="0"/>
    <n v="17498.539999999964"/>
    <x v="0"/>
    <x v="10"/>
    <x v="0"/>
    <n v="17498.539999999964"/>
    <x v="0"/>
    <x v="0"/>
  </r>
  <r>
    <x v="4"/>
    <x v="0"/>
    <s v="Z001"/>
    <n v="1060.8600000000004"/>
    <x v="0"/>
    <x v="4"/>
    <x v="0"/>
    <x v="0"/>
    <x v="4"/>
    <x v="0"/>
    <x v="0"/>
    <n v="1060.8600000000004"/>
    <x v="0"/>
    <x v="0"/>
    <x v="0"/>
    <n v="1060.8600000000004"/>
    <x v="0"/>
    <x v="0"/>
  </r>
  <r>
    <x v="4"/>
    <x v="1"/>
    <s v="Z001"/>
    <n v="12337.25499999989"/>
    <x v="0"/>
    <x v="4"/>
    <x v="0"/>
    <x v="1"/>
    <x v="4"/>
    <x v="0"/>
    <x v="0"/>
    <n v="12337.25499999989"/>
    <x v="0"/>
    <x v="1"/>
    <x v="0"/>
    <n v="12337.25499999989"/>
    <x v="0"/>
    <x v="0"/>
  </r>
  <r>
    <x v="4"/>
    <x v="2"/>
    <s v="Z001"/>
    <n v="541.32999999999981"/>
    <x v="0"/>
    <x v="4"/>
    <x v="0"/>
    <x v="1"/>
    <x v="4"/>
    <x v="0"/>
    <x v="0"/>
    <n v="541.32999999999981"/>
    <x v="0"/>
    <x v="2"/>
    <x v="0"/>
    <n v="541.32999999999981"/>
    <x v="0"/>
    <x v="0"/>
  </r>
  <r>
    <x v="4"/>
    <x v="3"/>
    <s v="Z001"/>
    <n v="2807.9249999999993"/>
    <x v="0"/>
    <x v="4"/>
    <x v="0"/>
    <x v="0"/>
    <x v="4"/>
    <x v="0"/>
    <x v="0"/>
    <n v="2807.9249999999993"/>
    <x v="0"/>
    <x v="3"/>
    <x v="0"/>
    <n v="2807.9249999999993"/>
    <x v="0"/>
    <x v="0"/>
  </r>
  <r>
    <x v="4"/>
    <x v="4"/>
    <s v="Z001"/>
    <n v="15605.855000000034"/>
    <x v="0"/>
    <x v="4"/>
    <x v="0"/>
    <x v="2"/>
    <x v="4"/>
    <x v="0"/>
    <x v="0"/>
    <n v="15605.855000000034"/>
    <x v="0"/>
    <x v="4"/>
    <x v="0"/>
    <n v="15605.855000000034"/>
    <x v="0"/>
    <x v="0"/>
  </r>
  <r>
    <x v="4"/>
    <x v="5"/>
    <s v="Z001"/>
    <n v="1441.8499999999997"/>
    <x v="0"/>
    <x v="4"/>
    <x v="0"/>
    <x v="2"/>
    <x v="4"/>
    <x v="0"/>
    <x v="0"/>
    <n v="1441.8499999999997"/>
    <x v="0"/>
    <x v="5"/>
    <x v="0"/>
    <n v="1441.8499999999997"/>
    <x v="0"/>
    <x v="0"/>
  </r>
  <r>
    <x v="4"/>
    <x v="6"/>
    <s v="Z001"/>
    <n v="10643.310000000012"/>
    <x v="0"/>
    <x v="4"/>
    <x v="0"/>
    <x v="1"/>
    <x v="4"/>
    <x v="0"/>
    <x v="0"/>
    <n v="10643.310000000012"/>
    <x v="0"/>
    <x v="6"/>
    <x v="0"/>
    <n v="10643.310000000012"/>
    <x v="0"/>
    <x v="0"/>
  </r>
  <r>
    <x v="4"/>
    <x v="7"/>
    <s v="Z001"/>
    <n v="4899.8800000000028"/>
    <x v="0"/>
    <x v="4"/>
    <x v="0"/>
    <x v="2"/>
    <x v="4"/>
    <x v="0"/>
    <x v="0"/>
    <n v="4899.8800000000028"/>
    <x v="0"/>
    <x v="7"/>
    <x v="0"/>
    <n v="4899.8800000000028"/>
    <x v="0"/>
    <x v="0"/>
  </r>
  <r>
    <x v="4"/>
    <x v="8"/>
    <s v="Z001"/>
    <n v="10013.834999999972"/>
    <x v="0"/>
    <x v="4"/>
    <x v="0"/>
    <x v="1"/>
    <x v="4"/>
    <x v="0"/>
    <x v="0"/>
    <n v="10013.834999999972"/>
    <x v="0"/>
    <x v="8"/>
    <x v="0"/>
    <n v="10013.834999999972"/>
    <x v="0"/>
    <x v="0"/>
  </r>
  <r>
    <x v="4"/>
    <x v="9"/>
    <s v="Z001"/>
    <n v="237.69999999999996"/>
    <x v="0"/>
    <x v="4"/>
    <x v="0"/>
    <x v="3"/>
    <x v="4"/>
    <x v="0"/>
    <x v="0"/>
    <n v="237.69999999999996"/>
    <x v="0"/>
    <x v="9"/>
    <x v="0"/>
    <n v="237.69999999999996"/>
    <x v="0"/>
    <x v="0"/>
  </r>
  <r>
    <x v="4"/>
    <x v="10"/>
    <s v="Z001"/>
    <n v="83979.150000000169"/>
    <x v="0"/>
    <x v="4"/>
    <x v="0"/>
    <x v="0"/>
    <x v="4"/>
    <x v="0"/>
    <x v="0"/>
    <n v="83979.150000000169"/>
    <x v="0"/>
    <x v="0"/>
    <x v="0"/>
    <n v="83979.150000000169"/>
    <x v="0"/>
    <x v="0"/>
  </r>
  <r>
    <x v="4"/>
    <x v="11"/>
    <s v="Z001"/>
    <n v="3266.8650000000034"/>
    <x v="0"/>
    <x v="4"/>
    <x v="0"/>
    <x v="2"/>
    <x v="4"/>
    <x v="0"/>
    <x v="0"/>
    <n v="3266.8650000000034"/>
    <x v="0"/>
    <x v="10"/>
    <x v="0"/>
    <n v="3266.8650000000034"/>
    <x v="0"/>
    <x v="0"/>
  </r>
  <r>
    <x v="5"/>
    <x v="0"/>
    <s v="Z001"/>
    <n v="184.66499999999996"/>
    <x v="0"/>
    <x v="5"/>
    <x v="0"/>
    <x v="0"/>
    <x v="5"/>
    <x v="0"/>
    <x v="0"/>
    <n v="184.66499999999996"/>
    <x v="0"/>
    <x v="0"/>
    <x v="0"/>
    <n v="187.2406820959128"/>
    <x v="0"/>
    <x v="0"/>
  </r>
  <r>
    <x v="5"/>
    <x v="1"/>
    <s v="Z001"/>
    <n v="69948.720000001136"/>
    <x v="0"/>
    <x v="5"/>
    <x v="0"/>
    <x v="1"/>
    <x v="5"/>
    <x v="0"/>
    <x v="0"/>
    <n v="69948.720000001136"/>
    <x v="0"/>
    <x v="1"/>
    <x v="0"/>
    <n v="70924.355154123594"/>
    <x v="0"/>
    <x v="0"/>
  </r>
  <r>
    <x v="5"/>
    <x v="2"/>
    <s v="Z001"/>
    <n v="425.70000000000005"/>
    <x v="0"/>
    <x v="5"/>
    <x v="0"/>
    <x v="1"/>
    <x v="5"/>
    <x v="0"/>
    <x v="0"/>
    <n v="425.70000000000005"/>
    <x v="0"/>
    <x v="2"/>
    <x v="0"/>
    <n v="431.63760522150977"/>
    <x v="0"/>
    <x v="0"/>
  </r>
  <r>
    <x v="5"/>
    <x v="3"/>
    <s v="Z001"/>
    <n v="8050.8349999999946"/>
    <x v="0"/>
    <x v="5"/>
    <x v="0"/>
    <x v="0"/>
    <x v="5"/>
    <x v="0"/>
    <x v="0"/>
    <n v="8050.8349999999946"/>
    <x v="0"/>
    <x v="3"/>
    <x v="0"/>
    <n v="8163.1269425264536"/>
    <x v="0"/>
    <x v="0"/>
  </r>
  <r>
    <x v="5"/>
    <x v="4"/>
    <s v="Z001"/>
    <n v="36131.685000000187"/>
    <x v="0"/>
    <x v="5"/>
    <x v="0"/>
    <x v="2"/>
    <x v="5"/>
    <x v="0"/>
    <x v="0"/>
    <n v="36131.685000000187"/>
    <x v="0"/>
    <x v="4"/>
    <x v="0"/>
    <n v="36635.644787451318"/>
    <x v="0"/>
    <x v="0"/>
  </r>
  <r>
    <x v="5"/>
    <x v="5"/>
    <s v="Z001"/>
    <n v="153754.27000000043"/>
    <x v="0"/>
    <x v="5"/>
    <x v="0"/>
    <x v="2"/>
    <x v="5"/>
    <x v="0"/>
    <x v="0"/>
    <n v="153754.27000000043"/>
    <x v="0"/>
    <x v="5"/>
    <x v="0"/>
    <n v="155898.81347282499"/>
    <x v="0"/>
    <x v="0"/>
  </r>
  <r>
    <x v="5"/>
    <x v="6"/>
    <s v="Z001"/>
    <n v="52872.179999999877"/>
    <x v="0"/>
    <x v="5"/>
    <x v="0"/>
    <x v="1"/>
    <x v="5"/>
    <x v="0"/>
    <x v="0"/>
    <n v="52872.179999999877"/>
    <x v="0"/>
    <x v="6"/>
    <x v="0"/>
    <n v="53609.633915998471"/>
    <x v="0"/>
    <x v="0"/>
  </r>
  <r>
    <x v="5"/>
    <x v="7"/>
    <s v="Z001"/>
    <n v="85840.749999999651"/>
    <x v="0"/>
    <x v="5"/>
    <x v="0"/>
    <x v="2"/>
    <x v="5"/>
    <x v="0"/>
    <x v="0"/>
    <n v="85840.749999999651"/>
    <x v="0"/>
    <x v="7"/>
    <x v="0"/>
    <n v="87038.045009204041"/>
    <x v="0"/>
    <x v="0"/>
  </r>
  <r>
    <x v="5"/>
    <x v="8"/>
    <s v="Z001"/>
    <n v="128921.71999999044"/>
    <x v="0"/>
    <x v="5"/>
    <x v="0"/>
    <x v="1"/>
    <x v="5"/>
    <x v="0"/>
    <x v="0"/>
    <n v="128921.71999999044"/>
    <x v="0"/>
    <x v="8"/>
    <x v="0"/>
    <n v="130719.90247083365"/>
    <x v="0"/>
    <x v="0"/>
  </r>
  <r>
    <x v="5"/>
    <x v="9"/>
    <s v="Z001"/>
    <n v="4618.2849999999989"/>
    <x v="0"/>
    <x v="5"/>
    <x v="0"/>
    <x v="3"/>
    <x v="5"/>
    <x v="0"/>
    <x v="0"/>
    <n v="4618.2849999999989"/>
    <x v="0"/>
    <x v="9"/>
    <x v="0"/>
    <n v="4682.7002058501757"/>
    <x v="0"/>
    <x v="0"/>
  </r>
  <r>
    <x v="5"/>
    <x v="10"/>
    <s v="Z001"/>
    <n v="21285.385000000118"/>
    <x v="0"/>
    <x v="5"/>
    <x v="0"/>
    <x v="0"/>
    <x v="5"/>
    <x v="0"/>
    <x v="0"/>
    <n v="21285.385000000118"/>
    <x v="0"/>
    <x v="0"/>
    <x v="0"/>
    <n v="21582.270631002808"/>
    <x v="0"/>
    <x v="0"/>
  </r>
  <r>
    <x v="5"/>
    <x v="11"/>
    <s v="Z001"/>
    <n v="0"/>
    <x v="0"/>
    <x v="5"/>
    <x v="0"/>
    <x v="2"/>
    <x v="5"/>
    <x v="0"/>
    <x v="0"/>
    <n v="0"/>
    <x v="1"/>
    <x v="10"/>
    <x v="0"/>
    <n v="0"/>
    <x v="1"/>
    <x v="0"/>
  </r>
  <r>
    <x v="6"/>
    <x v="0"/>
    <s v="Z001"/>
    <n v="1722.0500000000013"/>
    <x v="0"/>
    <x v="6"/>
    <x v="0"/>
    <x v="0"/>
    <x v="6"/>
    <x v="0"/>
    <x v="0"/>
    <n v="1722.0500000000013"/>
    <x v="0"/>
    <x v="0"/>
    <x v="0"/>
    <n v="1722.0500000000013"/>
    <x v="0"/>
    <x v="0"/>
  </r>
  <r>
    <x v="6"/>
    <x v="1"/>
    <s v="Z001"/>
    <n v="1519.5649999999998"/>
    <x v="0"/>
    <x v="6"/>
    <x v="0"/>
    <x v="1"/>
    <x v="6"/>
    <x v="0"/>
    <x v="0"/>
    <n v="1519.5649999999998"/>
    <x v="0"/>
    <x v="1"/>
    <x v="0"/>
    <n v="1519.5649999999998"/>
    <x v="0"/>
    <x v="0"/>
  </r>
  <r>
    <x v="6"/>
    <x v="2"/>
    <s v="Z001"/>
    <n v="0"/>
    <x v="0"/>
    <x v="6"/>
    <x v="0"/>
    <x v="1"/>
    <x v="6"/>
    <x v="0"/>
    <x v="0"/>
    <n v="0"/>
    <x v="1"/>
    <x v="2"/>
    <x v="0"/>
    <n v="0"/>
    <x v="1"/>
    <x v="0"/>
  </r>
  <r>
    <x v="6"/>
    <x v="3"/>
    <s v="Z001"/>
    <n v="3183.7400000000011"/>
    <x v="0"/>
    <x v="6"/>
    <x v="0"/>
    <x v="0"/>
    <x v="6"/>
    <x v="0"/>
    <x v="0"/>
    <n v="3183.7400000000011"/>
    <x v="0"/>
    <x v="3"/>
    <x v="0"/>
    <n v="3183.7400000000011"/>
    <x v="0"/>
    <x v="0"/>
  </r>
  <r>
    <x v="6"/>
    <x v="4"/>
    <s v="Z001"/>
    <n v="24803.845000000299"/>
    <x v="0"/>
    <x v="6"/>
    <x v="0"/>
    <x v="2"/>
    <x v="6"/>
    <x v="0"/>
    <x v="0"/>
    <n v="24803.845000000299"/>
    <x v="0"/>
    <x v="4"/>
    <x v="0"/>
    <n v="24803.845000000299"/>
    <x v="0"/>
    <x v="0"/>
  </r>
  <r>
    <x v="6"/>
    <x v="5"/>
    <s v="Z001"/>
    <n v="16753.969999999998"/>
    <x v="0"/>
    <x v="6"/>
    <x v="0"/>
    <x v="2"/>
    <x v="6"/>
    <x v="0"/>
    <x v="0"/>
    <n v="16753.969999999998"/>
    <x v="0"/>
    <x v="5"/>
    <x v="0"/>
    <n v="16753.969999999998"/>
    <x v="0"/>
    <x v="0"/>
  </r>
  <r>
    <x v="6"/>
    <x v="6"/>
    <s v="Z001"/>
    <n v="706.6099999999999"/>
    <x v="0"/>
    <x v="6"/>
    <x v="0"/>
    <x v="1"/>
    <x v="6"/>
    <x v="0"/>
    <x v="0"/>
    <n v="706.6099999999999"/>
    <x v="0"/>
    <x v="6"/>
    <x v="0"/>
    <n v="706.6099999999999"/>
    <x v="0"/>
    <x v="0"/>
  </r>
  <r>
    <x v="6"/>
    <x v="7"/>
    <s v="Z001"/>
    <n v="14551.814999999982"/>
    <x v="0"/>
    <x v="6"/>
    <x v="0"/>
    <x v="2"/>
    <x v="6"/>
    <x v="0"/>
    <x v="0"/>
    <n v="14551.814999999982"/>
    <x v="0"/>
    <x v="7"/>
    <x v="0"/>
    <n v="14551.814999999982"/>
    <x v="0"/>
    <x v="0"/>
  </r>
  <r>
    <x v="6"/>
    <x v="8"/>
    <s v="Z001"/>
    <n v="5372.6599999999762"/>
    <x v="0"/>
    <x v="6"/>
    <x v="0"/>
    <x v="1"/>
    <x v="6"/>
    <x v="0"/>
    <x v="0"/>
    <n v="5372.6599999999762"/>
    <x v="0"/>
    <x v="8"/>
    <x v="0"/>
    <n v="5372.6599999999762"/>
    <x v="0"/>
    <x v="0"/>
  </r>
  <r>
    <x v="6"/>
    <x v="9"/>
    <s v="Z001"/>
    <n v="175.90499999999997"/>
    <x v="0"/>
    <x v="6"/>
    <x v="0"/>
    <x v="3"/>
    <x v="6"/>
    <x v="0"/>
    <x v="0"/>
    <n v="175.90499999999997"/>
    <x v="0"/>
    <x v="9"/>
    <x v="0"/>
    <n v="175.90499999999997"/>
    <x v="0"/>
    <x v="0"/>
  </r>
  <r>
    <x v="6"/>
    <x v="10"/>
    <s v="Z001"/>
    <n v="93063.854999998963"/>
    <x v="0"/>
    <x v="6"/>
    <x v="0"/>
    <x v="0"/>
    <x v="6"/>
    <x v="0"/>
    <x v="0"/>
    <n v="93063.854999998963"/>
    <x v="0"/>
    <x v="0"/>
    <x v="0"/>
    <n v="93063.854999998963"/>
    <x v="0"/>
    <x v="0"/>
  </r>
  <r>
    <x v="6"/>
    <x v="11"/>
    <s v="Z001"/>
    <n v="9290.7399999999961"/>
    <x v="0"/>
    <x v="6"/>
    <x v="0"/>
    <x v="2"/>
    <x v="6"/>
    <x v="0"/>
    <x v="0"/>
    <n v="9290.7399999999961"/>
    <x v="0"/>
    <x v="10"/>
    <x v="0"/>
    <n v="9290.7399999999961"/>
    <x v="0"/>
    <x v="0"/>
  </r>
  <r>
    <x v="7"/>
    <x v="0"/>
    <s v="Z001"/>
    <n v="0"/>
    <x v="0"/>
    <x v="7"/>
    <x v="0"/>
    <x v="0"/>
    <x v="7"/>
    <x v="0"/>
    <x v="0"/>
    <s v=""/>
    <x v="1"/>
    <x v="0"/>
    <x v="0"/>
    <e v="#VALUE!"/>
    <x v="1"/>
    <x v="0"/>
  </r>
  <r>
    <x v="7"/>
    <x v="1"/>
    <s v="Z001"/>
    <n v="0"/>
    <x v="0"/>
    <x v="7"/>
    <x v="0"/>
    <x v="1"/>
    <x v="7"/>
    <x v="0"/>
    <x v="0"/>
    <n v="0"/>
    <x v="1"/>
    <x v="1"/>
    <x v="0"/>
    <n v="0"/>
    <x v="1"/>
    <x v="0"/>
  </r>
  <r>
    <x v="7"/>
    <x v="2"/>
    <s v="Z001"/>
    <n v="0"/>
    <x v="0"/>
    <x v="7"/>
    <x v="0"/>
    <x v="1"/>
    <x v="7"/>
    <x v="0"/>
    <x v="0"/>
    <n v="0"/>
    <x v="1"/>
    <x v="2"/>
    <x v="0"/>
    <n v="0"/>
    <x v="1"/>
    <x v="0"/>
  </r>
  <r>
    <x v="7"/>
    <x v="3"/>
    <s v="Z001"/>
    <n v="0"/>
    <x v="0"/>
    <x v="7"/>
    <x v="0"/>
    <x v="0"/>
    <x v="7"/>
    <x v="0"/>
    <x v="0"/>
    <n v="0"/>
    <x v="1"/>
    <x v="3"/>
    <x v="0"/>
    <n v="0"/>
    <x v="1"/>
    <x v="0"/>
  </r>
  <r>
    <x v="7"/>
    <x v="4"/>
    <s v="Z001"/>
    <n v="150445.91"/>
    <x v="0"/>
    <x v="7"/>
    <x v="0"/>
    <x v="2"/>
    <x v="7"/>
    <x v="0"/>
    <x v="0"/>
    <n v="150445.91"/>
    <x v="0"/>
    <x v="4"/>
    <x v="0"/>
    <n v="150445.91"/>
    <x v="0"/>
    <x v="0"/>
  </r>
  <r>
    <x v="7"/>
    <x v="5"/>
    <s v="Z001"/>
    <n v="40255.990000000005"/>
    <x v="0"/>
    <x v="7"/>
    <x v="0"/>
    <x v="2"/>
    <x v="7"/>
    <x v="0"/>
    <x v="0"/>
    <n v="40255.990000000005"/>
    <x v="0"/>
    <x v="5"/>
    <x v="0"/>
    <n v="40255.990000000005"/>
    <x v="0"/>
    <x v="0"/>
  </r>
  <r>
    <x v="7"/>
    <x v="6"/>
    <s v="Z001"/>
    <n v="25331.495000000014"/>
    <x v="0"/>
    <x v="7"/>
    <x v="0"/>
    <x v="1"/>
    <x v="7"/>
    <x v="0"/>
    <x v="0"/>
    <n v="25331.495000000014"/>
    <x v="0"/>
    <x v="6"/>
    <x v="0"/>
    <n v="25331.495000000014"/>
    <x v="0"/>
    <x v="0"/>
  </r>
  <r>
    <x v="7"/>
    <x v="7"/>
    <s v="Z001"/>
    <n v="32317.389999999996"/>
    <x v="0"/>
    <x v="7"/>
    <x v="0"/>
    <x v="2"/>
    <x v="7"/>
    <x v="0"/>
    <x v="0"/>
    <n v="32317.389999999996"/>
    <x v="0"/>
    <x v="7"/>
    <x v="0"/>
    <n v="32317.389999999996"/>
    <x v="0"/>
    <x v="0"/>
  </r>
  <r>
    <x v="7"/>
    <x v="8"/>
    <s v="Z001"/>
    <n v="14359.195000000011"/>
    <x v="0"/>
    <x v="7"/>
    <x v="0"/>
    <x v="1"/>
    <x v="7"/>
    <x v="0"/>
    <x v="0"/>
    <n v="14359.195000000011"/>
    <x v="0"/>
    <x v="8"/>
    <x v="0"/>
    <n v="14359.195000000011"/>
    <x v="0"/>
    <x v="0"/>
  </r>
  <r>
    <x v="7"/>
    <x v="9"/>
    <s v="Z001"/>
    <n v="400.57499999999999"/>
    <x v="0"/>
    <x v="7"/>
    <x v="0"/>
    <x v="3"/>
    <x v="7"/>
    <x v="0"/>
    <x v="0"/>
    <n v="400.57499999999999"/>
    <x v="0"/>
    <x v="9"/>
    <x v="0"/>
    <n v="400.57499999999999"/>
    <x v="0"/>
    <x v="0"/>
  </r>
  <r>
    <x v="7"/>
    <x v="10"/>
    <s v="Z001"/>
    <n v="299186.5"/>
    <x v="0"/>
    <x v="7"/>
    <x v="0"/>
    <x v="0"/>
    <x v="7"/>
    <x v="0"/>
    <x v="0"/>
    <s v=""/>
    <x v="1"/>
    <x v="0"/>
    <x v="0"/>
    <e v="#VALUE!"/>
    <x v="1"/>
    <x v="0"/>
  </r>
  <r>
    <x v="7"/>
    <x v="11"/>
    <s v="Z001"/>
    <n v="0"/>
    <x v="0"/>
    <x v="7"/>
    <x v="0"/>
    <x v="2"/>
    <x v="7"/>
    <x v="0"/>
    <x v="0"/>
    <n v="0"/>
    <x v="1"/>
    <x v="10"/>
    <x v="0"/>
    <n v="0"/>
    <x v="1"/>
    <x v="0"/>
  </r>
  <r>
    <x v="8"/>
    <x v="0"/>
    <s v="Z001"/>
    <n v="0"/>
    <x v="0"/>
    <x v="8"/>
    <x v="0"/>
    <x v="0"/>
    <x v="8"/>
    <x v="0"/>
    <x v="0"/>
    <n v="0"/>
    <x v="1"/>
    <x v="0"/>
    <x v="0"/>
    <n v="0"/>
    <x v="1"/>
    <x v="0"/>
  </r>
  <r>
    <x v="8"/>
    <x v="1"/>
    <s v="Z001"/>
    <n v="0"/>
    <x v="0"/>
    <x v="8"/>
    <x v="0"/>
    <x v="1"/>
    <x v="8"/>
    <x v="0"/>
    <x v="0"/>
    <n v="0"/>
    <x v="1"/>
    <x v="1"/>
    <x v="0"/>
    <n v="0"/>
    <x v="1"/>
    <x v="0"/>
  </r>
  <r>
    <x v="8"/>
    <x v="2"/>
    <s v="Z001"/>
    <n v="0"/>
    <x v="0"/>
    <x v="8"/>
    <x v="0"/>
    <x v="1"/>
    <x v="8"/>
    <x v="0"/>
    <x v="0"/>
    <n v="0"/>
    <x v="1"/>
    <x v="2"/>
    <x v="0"/>
    <n v="0"/>
    <x v="1"/>
    <x v="0"/>
  </r>
  <r>
    <x v="8"/>
    <x v="3"/>
    <s v="Z001"/>
    <n v="0"/>
    <x v="0"/>
    <x v="8"/>
    <x v="0"/>
    <x v="0"/>
    <x v="8"/>
    <x v="0"/>
    <x v="0"/>
    <n v="0"/>
    <x v="1"/>
    <x v="3"/>
    <x v="0"/>
    <n v="0"/>
    <x v="1"/>
    <x v="0"/>
  </r>
  <r>
    <x v="8"/>
    <x v="4"/>
    <s v="Z001"/>
    <n v="0"/>
    <x v="0"/>
    <x v="8"/>
    <x v="0"/>
    <x v="2"/>
    <x v="8"/>
    <x v="0"/>
    <x v="0"/>
    <n v="0"/>
    <x v="1"/>
    <x v="4"/>
    <x v="0"/>
    <n v="0"/>
    <x v="1"/>
    <x v="0"/>
  </r>
  <r>
    <x v="8"/>
    <x v="5"/>
    <s v="Z001"/>
    <n v="0"/>
    <x v="0"/>
    <x v="8"/>
    <x v="0"/>
    <x v="2"/>
    <x v="8"/>
    <x v="0"/>
    <x v="0"/>
    <n v="0"/>
    <x v="1"/>
    <x v="5"/>
    <x v="0"/>
    <n v="0"/>
    <x v="1"/>
    <x v="0"/>
  </r>
  <r>
    <x v="8"/>
    <x v="6"/>
    <s v="Z001"/>
    <n v="0"/>
    <x v="0"/>
    <x v="8"/>
    <x v="0"/>
    <x v="1"/>
    <x v="8"/>
    <x v="0"/>
    <x v="0"/>
    <n v="0"/>
    <x v="1"/>
    <x v="6"/>
    <x v="0"/>
    <n v="0"/>
    <x v="1"/>
    <x v="0"/>
  </r>
  <r>
    <x v="8"/>
    <x v="7"/>
    <s v="Z001"/>
    <n v="0"/>
    <x v="0"/>
    <x v="8"/>
    <x v="0"/>
    <x v="2"/>
    <x v="8"/>
    <x v="0"/>
    <x v="0"/>
    <n v="0"/>
    <x v="1"/>
    <x v="7"/>
    <x v="0"/>
    <n v="0"/>
    <x v="1"/>
    <x v="0"/>
  </r>
  <r>
    <x v="8"/>
    <x v="8"/>
    <s v="Z001"/>
    <n v="0"/>
    <x v="0"/>
    <x v="8"/>
    <x v="0"/>
    <x v="1"/>
    <x v="8"/>
    <x v="0"/>
    <x v="0"/>
    <n v="0"/>
    <x v="1"/>
    <x v="8"/>
    <x v="0"/>
    <n v="0"/>
    <x v="1"/>
    <x v="0"/>
  </r>
  <r>
    <x v="8"/>
    <x v="9"/>
    <s v="Z001"/>
    <n v="150121.82500000007"/>
    <x v="0"/>
    <x v="8"/>
    <x v="0"/>
    <x v="3"/>
    <x v="8"/>
    <x v="0"/>
    <x v="0"/>
    <n v="150121.82500000007"/>
    <x v="0"/>
    <x v="9"/>
    <x v="0"/>
    <n v="150121.82500000007"/>
    <x v="0"/>
    <x v="0"/>
  </r>
  <r>
    <x v="8"/>
    <x v="10"/>
    <s v="Z001"/>
    <n v="0"/>
    <x v="0"/>
    <x v="8"/>
    <x v="0"/>
    <x v="0"/>
    <x v="8"/>
    <x v="0"/>
    <x v="0"/>
    <n v="0"/>
    <x v="1"/>
    <x v="0"/>
    <x v="0"/>
    <n v="0"/>
    <x v="1"/>
    <x v="0"/>
  </r>
  <r>
    <x v="8"/>
    <x v="11"/>
    <s v="Z001"/>
    <n v="0"/>
    <x v="0"/>
    <x v="8"/>
    <x v="0"/>
    <x v="2"/>
    <x v="8"/>
    <x v="0"/>
    <x v="0"/>
    <n v="0"/>
    <x v="1"/>
    <x v="10"/>
    <x v="0"/>
    <n v="0"/>
    <x v="1"/>
    <x v="0"/>
  </r>
  <r>
    <x v="9"/>
    <x v="0"/>
    <s v="Z001"/>
    <n v="2615.4700000000003"/>
    <x v="0"/>
    <x v="9"/>
    <x v="0"/>
    <x v="0"/>
    <x v="9"/>
    <x v="0"/>
    <x v="0"/>
    <n v="2615.4700000000003"/>
    <x v="0"/>
    <x v="0"/>
    <x v="0"/>
    <n v="2615.4700000000003"/>
    <x v="0"/>
    <x v="0"/>
  </r>
  <r>
    <x v="9"/>
    <x v="1"/>
    <s v="Z001"/>
    <n v="6050.7"/>
    <x v="0"/>
    <x v="9"/>
    <x v="0"/>
    <x v="1"/>
    <x v="9"/>
    <x v="0"/>
    <x v="0"/>
    <n v="6050.7"/>
    <x v="0"/>
    <x v="1"/>
    <x v="0"/>
    <n v="6050.7"/>
    <x v="0"/>
    <x v="0"/>
  </r>
  <r>
    <x v="9"/>
    <x v="2"/>
    <s v="Z001"/>
    <n v="3879.1700000000046"/>
    <x v="0"/>
    <x v="9"/>
    <x v="0"/>
    <x v="1"/>
    <x v="9"/>
    <x v="0"/>
    <x v="0"/>
    <n v="3879.1700000000046"/>
    <x v="0"/>
    <x v="2"/>
    <x v="0"/>
    <n v="3879.1700000000046"/>
    <x v="0"/>
    <x v="0"/>
  </r>
  <r>
    <x v="9"/>
    <x v="3"/>
    <s v="Z001"/>
    <n v="5947.1449999999932"/>
    <x v="0"/>
    <x v="9"/>
    <x v="0"/>
    <x v="0"/>
    <x v="9"/>
    <x v="0"/>
    <x v="0"/>
    <n v="5947.1449999999932"/>
    <x v="0"/>
    <x v="3"/>
    <x v="0"/>
    <n v="5947.1449999999932"/>
    <x v="0"/>
    <x v="0"/>
  </r>
  <r>
    <x v="9"/>
    <x v="4"/>
    <s v="Z001"/>
    <n v="4059.3550000000114"/>
    <x v="0"/>
    <x v="9"/>
    <x v="0"/>
    <x v="2"/>
    <x v="9"/>
    <x v="0"/>
    <x v="0"/>
    <n v="4059.3550000000114"/>
    <x v="0"/>
    <x v="4"/>
    <x v="0"/>
    <n v="4059.3550000000114"/>
    <x v="0"/>
    <x v="0"/>
  </r>
  <r>
    <x v="9"/>
    <x v="5"/>
    <s v="Z001"/>
    <n v="711.78499999999985"/>
    <x v="0"/>
    <x v="9"/>
    <x v="0"/>
    <x v="2"/>
    <x v="9"/>
    <x v="0"/>
    <x v="0"/>
    <n v="711.78499999999985"/>
    <x v="0"/>
    <x v="5"/>
    <x v="0"/>
    <n v="711.78499999999985"/>
    <x v="0"/>
    <x v="0"/>
  </r>
  <r>
    <x v="9"/>
    <x v="6"/>
    <s v="Z001"/>
    <n v="0"/>
    <x v="0"/>
    <x v="9"/>
    <x v="0"/>
    <x v="1"/>
    <x v="9"/>
    <x v="0"/>
    <x v="0"/>
    <n v="0"/>
    <x v="1"/>
    <x v="6"/>
    <x v="0"/>
    <n v="0"/>
    <x v="1"/>
    <x v="0"/>
  </r>
  <r>
    <x v="9"/>
    <x v="7"/>
    <s v="Z001"/>
    <n v="2390.1899999999991"/>
    <x v="0"/>
    <x v="9"/>
    <x v="0"/>
    <x v="2"/>
    <x v="9"/>
    <x v="0"/>
    <x v="0"/>
    <n v="2390.1899999999991"/>
    <x v="0"/>
    <x v="7"/>
    <x v="0"/>
    <n v="2390.1899999999991"/>
    <x v="0"/>
    <x v="0"/>
  </r>
  <r>
    <x v="9"/>
    <x v="8"/>
    <s v="Z001"/>
    <n v="16826.164999999772"/>
    <x v="0"/>
    <x v="9"/>
    <x v="0"/>
    <x v="1"/>
    <x v="9"/>
    <x v="0"/>
    <x v="0"/>
    <n v="16826.164999999772"/>
    <x v="0"/>
    <x v="8"/>
    <x v="0"/>
    <n v="16826.164999999772"/>
    <x v="0"/>
    <x v="0"/>
  </r>
  <r>
    <x v="9"/>
    <x v="9"/>
    <s v="Z001"/>
    <n v="78.814999999999998"/>
    <x v="0"/>
    <x v="9"/>
    <x v="0"/>
    <x v="3"/>
    <x v="9"/>
    <x v="0"/>
    <x v="0"/>
    <n v="78.814999999999998"/>
    <x v="0"/>
    <x v="9"/>
    <x v="0"/>
    <n v="78.814999999999998"/>
    <x v="0"/>
    <x v="0"/>
  </r>
  <r>
    <x v="9"/>
    <x v="10"/>
    <s v="Z001"/>
    <n v="85063.184999999765"/>
    <x v="0"/>
    <x v="9"/>
    <x v="0"/>
    <x v="0"/>
    <x v="9"/>
    <x v="0"/>
    <x v="0"/>
    <n v="85063.184999999765"/>
    <x v="0"/>
    <x v="0"/>
    <x v="0"/>
    <n v="85063.184999999765"/>
    <x v="0"/>
    <x v="0"/>
  </r>
  <r>
    <x v="9"/>
    <x v="11"/>
    <s v="Z001"/>
    <n v="376.80499999999984"/>
    <x v="0"/>
    <x v="9"/>
    <x v="0"/>
    <x v="2"/>
    <x v="9"/>
    <x v="0"/>
    <x v="0"/>
    <n v="376.80499999999984"/>
    <x v="0"/>
    <x v="10"/>
    <x v="0"/>
    <n v="376.80499999999984"/>
    <x v="0"/>
    <x v="0"/>
  </r>
  <r>
    <x v="10"/>
    <x v="0"/>
    <s v="Z001"/>
    <n v="34.1"/>
    <x v="0"/>
    <x v="10"/>
    <x v="0"/>
    <x v="0"/>
    <x v="10"/>
    <x v="0"/>
    <x v="0"/>
    <n v="34.1"/>
    <x v="0"/>
    <x v="0"/>
    <x v="0"/>
    <n v="34.730442357951802"/>
    <x v="0"/>
    <x v="0"/>
  </r>
  <r>
    <x v="10"/>
    <x v="1"/>
    <s v="Z001"/>
    <n v="1420.1150000000007"/>
    <x v="0"/>
    <x v="10"/>
    <x v="0"/>
    <x v="1"/>
    <x v="10"/>
    <x v="0"/>
    <x v="0"/>
    <n v="1420.1150000000007"/>
    <x v="0"/>
    <x v="1"/>
    <x v="0"/>
    <n v="1446.37015100184"/>
    <x v="0"/>
    <x v="0"/>
  </r>
  <r>
    <x v="10"/>
    <x v="2"/>
    <s v="Z001"/>
    <n v="0"/>
    <x v="0"/>
    <x v="10"/>
    <x v="0"/>
    <x v="1"/>
    <x v="10"/>
    <x v="0"/>
    <x v="0"/>
    <n v="0"/>
    <x v="1"/>
    <x v="2"/>
    <x v="0"/>
    <n v="0"/>
    <x v="1"/>
    <x v="0"/>
  </r>
  <r>
    <x v="10"/>
    <x v="3"/>
    <s v="Z001"/>
    <n v="0"/>
    <x v="0"/>
    <x v="10"/>
    <x v="0"/>
    <x v="0"/>
    <x v="10"/>
    <x v="0"/>
    <x v="0"/>
    <n v="0"/>
    <x v="1"/>
    <x v="3"/>
    <x v="0"/>
    <n v="0"/>
    <x v="1"/>
    <x v="0"/>
  </r>
  <r>
    <x v="10"/>
    <x v="4"/>
    <s v="Z001"/>
    <n v="470.95500000000015"/>
    <x v="0"/>
    <x v="10"/>
    <x v="0"/>
    <x v="2"/>
    <x v="10"/>
    <x v="0"/>
    <x v="0"/>
    <n v="470.95500000000015"/>
    <x v="0"/>
    <x v="4"/>
    <x v="0"/>
    <n v="479.66203755686792"/>
    <x v="0"/>
    <x v="0"/>
  </r>
  <r>
    <x v="10"/>
    <x v="5"/>
    <s v="Z001"/>
    <n v="0"/>
    <x v="0"/>
    <x v="10"/>
    <x v="0"/>
    <x v="2"/>
    <x v="10"/>
    <x v="0"/>
    <x v="0"/>
    <n v="0"/>
    <x v="1"/>
    <x v="5"/>
    <x v="0"/>
    <n v="0"/>
    <x v="1"/>
    <x v="0"/>
  </r>
  <r>
    <x v="10"/>
    <x v="6"/>
    <s v="Z001"/>
    <n v="0"/>
    <x v="0"/>
    <x v="10"/>
    <x v="0"/>
    <x v="1"/>
    <x v="10"/>
    <x v="0"/>
    <x v="0"/>
    <n v="0"/>
    <x v="1"/>
    <x v="6"/>
    <x v="0"/>
    <n v="0"/>
    <x v="1"/>
    <x v="0"/>
  </r>
  <r>
    <x v="10"/>
    <x v="7"/>
    <s v="Z001"/>
    <n v="3059.02"/>
    <x v="0"/>
    <x v="10"/>
    <x v="0"/>
    <x v="2"/>
    <x v="10"/>
    <x v="0"/>
    <x v="0"/>
    <n v="3059.02"/>
    <x v="0"/>
    <x v="7"/>
    <x v="0"/>
    <n v="3115.5753015196983"/>
    <x v="0"/>
    <x v="0"/>
  </r>
  <r>
    <x v="10"/>
    <x v="8"/>
    <s v="Z001"/>
    <n v="862.94500000000119"/>
    <x v="0"/>
    <x v="10"/>
    <x v="0"/>
    <x v="1"/>
    <x v="10"/>
    <x v="0"/>
    <x v="0"/>
    <n v="862.94500000000119"/>
    <x v="0"/>
    <x v="8"/>
    <x v="0"/>
    <n v="878.89916658600453"/>
    <x v="0"/>
    <x v="0"/>
  </r>
  <r>
    <x v="10"/>
    <x v="9"/>
    <s v="Z001"/>
    <n v="88.034999999999997"/>
    <x v="0"/>
    <x v="10"/>
    <x v="0"/>
    <x v="3"/>
    <x v="10"/>
    <x v="0"/>
    <x v="0"/>
    <n v="88.034999999999997"/>
    <x v="0"/>
    <x v="9"/>
    <x v="0"/>
    <n v="89.662595102119838"/>
    <x v="0"/>
    <x v="0"/>
  </r>
  <r>
    <x v="10"/>
    <x v="10"/>
    <s v="Z001"/>
    <n v="12029.769999999999"/>
    <x v="0"/>
    <x v="10"/>
    <x v="0"/>
    <x v="0"/>
    <x v="10"/>
    <x v="0"/>
    <x v="0"/>
    <n v="12029.769999999999"/>
    <x v="0"/>
    <x v="0"/>
    <x v="0"/>
    <n v="12252.176937372955"/>
    <x v="0"/>
    <x v="0"/>
  </r>
  <r>
    <x v="10"/>
    <x v="11"/>
    <s v="Z001"/>
    <n v="899.4"/>
    <x v="0"/>
    <x v="10"/>
    <x v="0"/>
    <x v="2"/>
    <x v="10"/>
    <x v="0"/>
    <x v="0"/>
    <n v="899.4"/>
    <x v="0"/>
    <x v="10"/>
    <x v="0"/>
    <n v="916.02814829154977"/>
    <x v="0"/>
    <x v="0"/>
  </r>
  <r>
    <x v="0"/>
    <x v="0"/>
    <s v="Z002"/>
    <n v="0"/>
    <x v="1"/>
    <x v="0"/>
    <x v="1"/>
    <x v="0"/>
    <x v="0"/>
    <x v="0"/>
    <x v="0"/>
    <n v="0"/>
    <x v="1"/>
    <x v="0"/>
    <x v="1"/>
    <n v="0"/>
    <x v="1"/>
    <x v="0"/>
  </r>
  <r>
    <x v="0"/>
    <x v="1"/>
    <s v="Z002"/>
    <n v="0"/>
    <x v="1"/>
    <x v="0"/>
    <x v="1"/>
    <x v="1"/>
    <x v="0"/>
    <x v="0"/>
    <x v="0"/>
    <n v="0"/>
    <x v="1"/>
    <x v="1"/>
    <x v="1"/>
    <n v="0"/>
    <x v="1"/>
    <x v="0"/>
  </r>
  <r>
    <x v="0"/>
    <x v="2"/>
    <s v="Z002"/>
    <n v="0"/>
    <x v="1"/>
    <x v="0"/>
    <x v="1"/>
    <x v="1"/>
    <x v="0"/>
    <x v="0"/>
    <x v="0"/>
    <n v="0"/>
    <x v="1"/>
    <x v="2"/>
    <x v="1"/>
    <n v="0"/>
    <x v="1"/>
    <x v="0"/>
  </r>
  <r>
    <x v="0"/>
    <x v="3"/>
    <s v="Z002"/>
    <n v="0"/>
    <x v="1"/>
    <x v="0"/>
    <x v="1"/>
    <x v="0"/>
    <x v="0"/>
    <x v="0"/>
    <x v="0"/>
    <n v="0"/>
    <x v="1"/>
    <x v="3"/>
    <x v="1"/>
    <n v="0"/>
    <x v="1"/>
    <x v="0"/>
  </r>
  <r>
    <x v="0"/>
    <x v="4"/>
    <s v="Z002"/>
    <n v="354.16"/>
    <x v="1"/>
    <x v="0"/>
    <x v="1"/>
    <x v="2"/>
    <x v="0"/>
    <x v="0"/>
    <x v="0"/>
    <n v="354.16"/>
    <x v="0"/>
    <x v="4"/>
    <x v="1"/>
    <n v="354.16"/>
    <x v="0"/>
    <x v="0"/>
  </r>
  <r>
    <x v="0"/>
    <x v="5"/>
    <s v="Z002"/>
    <n v="100.23"/>
    <x v="1"/>
    <x v="0"/>
    <x v="1"/>
    <x v="2"/>
    <x v="0"/>
    <x v="0"/>
    <x v="0"/>
    <n v="100.23"/>
    <x v="0"/>
    <x v="5"/>
    <x v="1"/>
    <n v="100.23"/>
    <x v="0"/>
    <x v="0"/>
  </r>
  <r>
    <x v="0"/>
    <x v="6"/>
    <s v="Z002"/>
    <n v="0"/>
    <x v="1"/>
    <x v="0"/>
    <x v="1"/>
    <x v="1"/>
    <x v="0"/>
    <x v="0"/>
    <x v="0"/>
    <n v="0"/>
    <x v="1"/>
    <x v="6"/>
    <x v="1"/>
    <n v="0"/>
    <x v="1"/>
    <x v="0"/>
  </r>
  <r>
    <x v="0"/>
    <x v="7"/>
    <s v="Z002"/>
    <n v="117.67000000000004"/>
    <x v="1"/>
    <x v="0"/>
    <x v="1"/>
    <x v="2"/>
    <x v="0"/>
    <x v="0"/>
    <x v="0"/>
    <n v="117.67000000000004"/>
    <x v="0"/>
    <x v="7"/>
    <x v="1"/>
    <n v="117.67000000000004"/>
    <x v="0"/>
    <x v="0"/>
  </r>
  <r>
    <x v="0"/>
    <x v="8"/>
    <s v="Z002"/>
    <n v="0"/>
    <x v="1"/>
    <x v="0"/>
    <x v="1"/>
    <x v="1"/>
    <x v="0"/>
    <x v="0"/>
    <x v="0"/>
    <n v="0"/>
    <x v="1"/>
    <x v="8"/>
    <x v="1"/>
    <n v="0"/>
    <x v="1"/>
    <x v="0"/>
  </r>
  <r>
    <x v="0"/>
    <x v="9"/>
    <s v="Z002"/>
    <n v="49.829999999999991"/>
    <x v="1"/>
    <x v="0"/>
    <x v="1"/>
    <x v="3"/>
    <x v="0"/>
    <x v="0"/>
    <x v="0"/>
    <n v="49.829999999999991"/>
    <x v="0"/>
    <x v="9"/>
    <x v="1"/>
    <n v="49.829999999999991"/>
    <x v="0"/>
    <x v="0"/>
  </r>
  <r>
    <x v="0"/>
    <x v="10"/>
    <s v="Z002"/>
    <n v="9387.869999999948"/>
    <x v="1"/>
    <x v="0"/>
    <x v="1"/>
    <x v="0"/>
    <x v="0"/>
    <x v="0"/>
    <x v="0"/>
    <n v="9387.869999999948"/>
    <x v="0"/>
    <x v="0"/>
    <x v="1"/>
    <n v="9387.869999999948"/>
    <x v="0"/>
    <x v="0"/>
  </r>
  <r>
    <x v="0"/>
    <x v="11"/>
    <s v="Z002"/>
    <n v="56.16"/>
    <x v="1"/>
    <x v="0"/>
    <x v="1"/>
    <x v="2"/>
    <x v="0"/>
    <x v="0"/>
    <x v="0"/>
    <n v="56.16"/>
    <x v="0"/>
    <x v="10"/>
    <x v="1"/>
    <n v="56.16"/>
    <x v="0"/>
    <x v="0"/>
  </r>
  <r>
    <x v="1"/>
    <x v="0"/>
    <s v="Z002"/>
    <n v="0"/>
    <x v="1"/>
    <x v="1"/>
    <x v="1"/>
    <x v="0"/>
    <x v="1"/>
    <x v="0"/>
    <x v="0"/>
    <n v="0"/>
    <x v="1"/>
    <x v="0"/>
    <x v="1"/>
    <n v="0"/>
    <x v="1"/>
    <x v="0"/>
  </r>
  <r>
    <x v="1"/>
    <x v="1"/>
    <s v="Z002"/>
    <n v="263.96000000000009"/>
    <x v="1"/>
    <x v="1"/>
    <x v="1"/>
    <x v="1"/>
    <x v="1"/>
    <x v="0"/>
    <x v="0"/>
    <n v="263.96000000000009"/>
    <x v="0"/>
    <x v="1"/>
    <x v="1"/>
    <n v="263.96000000000009"/>
    <x v="0"/>
    <x v="0"/>
  </r>
  <r>
    <x v="1"/>
    <x v="2"/>
    <s v="Z002"/>
    <n v="0"/>
    <x v="1"/>
    <x v="1"/>
    <x v="1"/>
    <x v="1"/>
    <x v="1"/>
    <x v="0"/>
    <x v="0"/>
    <n v="0"/>
    <x v="1"/>
    <x v="2"/>
    <x v="1"/>
    <n v="0"/>
    <x v="1"/>
    <x v="0"/>
  </r>
  <r>
    <x v="1"/>
    <x v="3"/>
    <s v="Z002"/>
    <n v="0"/>
    <x v="1"/>
    <x v="1"/>
    <x v="1"/>
    <x v="0"/>
    <x v="1"/>
    <x v="0"/>
    <x v="0"/>
    <n v="0"/>
    <x v="1"/>
    <x v="3"/>
    <x v="1"/>
    <n v="0"/>
    <x v="1"/>
    <x v="0"/>
  </r>
  <r>
    <x v="1"/>
    <x v="4"/>
    <s v="Z002"/>
    <n v="19939.020000000026"/>
    <x v="1"/>
    <x v="1"/>
    <x v="1"/>
    <x v="2"/>
    <x v="1"/>
    <x v="0"/>
    <x v="0"/>
    <n v="19939.020000000026"/>
    <x v="0"/>
    <x v="4"/>
    <x v="1"/>
    <n v="19939.020000000026"/>
    <x v="0"/>
    <x v="0"/>
  </r>
  <r>
    <x v="1"/>
    <x v="5"/>
    <s v="Z002"/>
    <n v="1476.190000000006"/>
    <x v="1"/>
    <x v="1"/>
    <x v="1"/>
    <x v="2"/>
    <x v="1"/>
    <x v="0"/>
    <x v="0"/>
    <n v="1476.190000000006"/>
    <x v="0"/>
    <x v="5"/>
    <x v="1"/>
    <n v="1476.190000000006"/>
    <x v="0"/>
    <x v="0"/>
  </r>
  <r>
    <x v="1"/>
    <x v="6"/>
    <s v="Z002"/>
    <n v="7719.550000000002"/>
    <x v="1"/>
    <x v="1"/>
    <x v="1"/>
    <x v="1"/>
    <x v="1"/>
    <x v="0"/>
    <x v="0"/>
    <n v="7719.550000000002"/>
    <x v="0"/>
    <x v="6"/>
    <x v="1"/>
    <n v="7719.550000000002"/>
    <x v="0"/>
    <x v="0"/>
  </r>
  <r>
    <x v="1"/>
    <x v="7"/>
    <s v="Z002"/>
    <n v="2793.1100000000024"/>
    <x v="1"/>
    <x v="1"/>
    <x v="1"/>
    <x v="2"/>
    <x v="1"/>
    <x v="0"/>
    <x v="0"/>
    <n v="2793.1100000000024"/>
    <x v="0"/>
    <x v="7"/>
    <x v="1"/>
    <n v="2793.1100000000024"/>
    <x v="0"/>
    <x v="0"/>
  </r>
  <r>
    <x v="1"/>
    <x v="8"/>
    <s v="Z002"/>
    <n v="2396.9299999999998"/>
    <x v="1"/>
    <x v="1"/>
    <x v="1"/>
    <x v="1"/>
    <x v="1"/>
    <x v="0"/>
    <x v="0"/>
    <n v="2396.9299999999998"/>
    <x v="0"/>
    <x v="8"/>
    <x v="1"/>
    <n v="2396.9299999999998"/>
    <x v="0"/>
    <x v="0"/>
  </r>
  <r>
    <x v="1"/>
    <x v="9"/>
    <s v="Z002"/>
    <n v="94.499999999999986"/>
    <x v="1"/>
    <x v="1"/>
    <x v="1"/>
    <x v="3"/>
    <x v="1"/>
    <x v="0"/>
    <x v="0"/>
    <n v="94.499999999999986"/>
    <x v="0"/>
    <x v="9"/>
    <x v="1"/>
    <n v="94.499999999999986"/>
    <x v="0"/>
    <x v="0"/>
  </r>
  <r>
    <x v="1"/>
    <x v="10"/>
    <s v="Z002"/>
    <n v="34145.460000000006"/>
    <x v="1"/>
    <x v="1"/>
    <x v="1"/>
    <x v="0"/>
    <x v="1"/>
    <x v="0"/>
    <x v="0"/>
    <n v="34145.460000000006"/>
    <x v="0"/>
    <x v="0"/>
    <x v="1"/>
    <n v="34145.460000000006"/>
    <x v="0"/>
    <x v="0"/>
  </r>
  <r>
    <x v="1"/>
    <x v="11"/>
    <s v="Z002"/>
    <n v="4061.1799999999989"/>
    <x v="1"/>
    <x v="1"/>
    <x v="1"/>
    <x v="2"/>
    <x v="1"/>
    <x v="0"/>
    <x v="0"/>
    <n v="4061.1799999999989"/>
    <x v="0"/>
    <x v="10"/>
    <x v="1"/>
    <n v="4061.1799999999989"/>
    <x v="0"/>
    <x v="0"/>
  </r>
  <r>
    <x v="2"/>
    <x v="0"/>
    <s v="Z002"/>
    <n v="11.53"/>
    <x v="1"/>
    <x v="2"/>
    <x v="1"/>
    <x v="0"/>
    <x v="2"/>
    <x v="0"/>
    <x v="0"/>
    <n v="11.53"/>
    <x v="0"/>
    <x v="0"/>
    <x v="1"/>
    <n v="11.53"/>
    <x v="0"/>
    <x v="0"/>
  </r>
  <r>
    <x v="2"/>
    <x v="1"/>
    <s v="Z002"/>
    <n v="2059.5500000000002"/>
    <x v="1"/>
    <x v="2"/>
    <x v="1"/>
    <x v="1"/>
    <x v="2"/>
    <x v="0"/>
    <x v="0"/>
    <n v="2059.5500000000002"/>
    <x v="0"/>
    <x v="1"/>
    <x v="1"/>
    <n v="2059.5500000000002"/>
    <x v="0"/>
    <x v="0"/>
  </r>
  <r>
    <x v="2"/>
    <x v="2"/>
    <s v="Z002"/>
    <n v="0"/>
    <x v="1"/>
    <x v="2"/>
    <x v="1"/>
    <x v="1"/>
    <x v="2"/>
    <x v="0"/>
    <x v="0"/>
    <n v="0"/>
    <x v="1"/>
    <x v="2"/>
    <x v="1"/>
    <n v="0"/>
    <x v="1"/>
    <x v="0"/>
  </r>
  <r>
    <x v="2"/>
    <x v="3"/>
    <s v="Z002"/>
    <n v="0"/>
    <x v="1"/>
    <x v="2"/>
    <x v="1"/>
    <x v="0"/>
    <x v="2"/>
    <x v="0"/>
    <x v="0"/>
    <n v="0"/>
    <x v="1"/>
    <x v="3"/>
    <x v="1"/>
    <n v="0"/>
    <x v="1"/>
    <x v="0"/>
  </r>
  <r>
    <x v="2"/>
    <x v="4"/>
    <s v="Z002"/>
    <n v="27920.249999999982"/>
    <x v="1"/>
    <x v="2"/>
    <x v="1"/>
    <x v="2"/>
    <x v="2"/>
    <x v="0"/>
    <x v="0"/>
    <n v="27920.249999999982"/>
    <x v="0"/>
    <x v="4"/>
    <x v="1"/>
    <n v="27920.249999999982"/>
    <x v="0"/>
    <x v="0"/>
  </r>
  <r>
    <x v="2"/>
    <x v="5"/>
    <s v="Z002"/>
    <n v="5225.42"/>
    <x v="1"/>
    <x v="2"/>
    <x v="1"/>
    <x v="2"/>
    <x v="2"/>
    <x v="0"/>
    <x v="0"/>
    <n v="5225.42"/>
    <x v="0"/>
    <x v="5"/>
    <x v="1"/>
    <n v="5225.42"/>
    <x v="0"/>
    <x v="0"/>
  </r>
  <r>
    <x v="2"/>
    <x v="6"/>
    <s v="Z002"/>
    <n v="5900.28"/>
    <x v="1"/>
    <x v="2"/>
    <x v="1"/>
    <x v="1"/>
    <x v="2"/>
    <x v="0"/>
    <x v="0"/>
    <n v="5900.28"/>
    <x v="0"/>
    <x v="6"/>
    <x v="1"/>
    <n v="5900.28"/>
    <x v="0"/>
    <x v="0"/>
  </r>
  <r>
    <x v="2"/>
    <x v="7"/>
    <s v="Z002"/>
    <n v="8684.58"/>
    <x v="1"/>
    <x v="2"/>
    <x v="1"/>
    <x v="2"/>
    <x v="2"/>
    <x v="0"/>
    <x v="0"/>
    <n v="8684.58"/>
    <x v="0"/>
    <x v="7"/>
    <x v="1"/>
    <n v="8684.58"/>
    <x v="0"/>
    <x v="0"/>
  </r>
  <r>
    <x v="2"/>
    <x v="8"/>
    <s v="Z002"/>
    <n v="2468.6800000000003"/>
    <x v="1"/>
    <x v="2"/>
    <x v="1"/>
    <x v="1"/>
    <x v="2"/>
    <x v="0"/>
    <x v="0"/>
    <n v="2468.6800000000003"/>
    <x v="0"/>
    <x v="8"/>
    <x v="1"/>
    <n v="2468.6800000000003"/>
    <x v="0"/>
    <x v="0"/>
  </r>
  <r>
    <x v="2"/>
    <x v="9"/>
    <s v="Z002"/>
    <n v="791.78000000000009"/>
    <x v="1"/>
    <x v="2"/>
    <x v="1"/>
    <x v="3"/>
    <x v="2"/>
    <x v="0"/>
    <x v="0"/>
    <n v="791.78000000000009"/>
    <x v="0"/>
    <x v="9"/>
    <x v="1"/>
    <n v="791.78000000000009"/>
    <x v="0"/>
    <x v="0"/>
  </r>
  <r>
    <x v="2"/>
    <x v="10"/>
    <s v="Z002"/>
    <n v="75259.710000000196"/>
    <x v="1"/>
    <x v="2"/>
    <x v="1"/>
    <x v="0"/>
    <x v="2"/>
    <x v="0"/>
    <x v="0"/>
    <n v="75259.710000000196"/>
    <x v="0"/>
    <x v="0"/>
    <x v="1"/>
    <n v="75259.710000000196"/>
    <x v="0"/>
    <x v="0"/>
  </r>
  <r>
    <x v="2"/>
    <x v="11"/>
    <s v="Z002"/>
    <n v="2424.0499999999997"/>
    <x v="1"/>
    <x v="2"/>
    <x v="1"/>
    <x v="2"/>
    <x v="2"/>
    <x v="0"/>
    <x v="0"/>
    <n v="2424.0499999999997"/>
    <x v="0"/>
    <x v="10"/>
    <x v="1"/>
    <n v="2424.0499999999997"/>
    <x v="0"/>
    <x v="0"/>
  </r>
  <r>
    <x v="3"/>
    <x v="0"/>
    <s v="Z002"/>
    <n v="0"/>
    <x v="1"/>
    <x v="3"/>
    <x v="1"/>
    <x v="0"/>
    <x v="3"/>
    <x v="0"/>
    <x v="0"/>
    <n v="0"/>
    <x v="1"/>
    <x v="0"/>
    <x v="1"/>
    <n v="0"/>
    <x v="1"/>
    <x v="0"/>
  </r>
  <r>
    <x v="3"/>
    <x v="1"/>
    <s v="Z002"/>
    <n v="18.09"/>
    <x v="1"/>
    <x v="3"/>
    <x v="1"/>
    <x v="1"/>
    <x v="3"/>
    <x v="0"/>
    <x v="0"/>
    <n v="18.09"/>
    <x v="0"/>
    <x v="1"/>
    <x v="1"/>
    <n v="18.09"/>
    <x v="0"/>
    <x v="0"/>
  </r>
  <r>
    <x v="3"/>
    <x v="2"/>
    <s v="Z002"/>
    <n v="0"/>
    <x v="1"/>
    <x v="3"/>
    <x v="1"/>
    <x v="1"/>
    <x v="3"/>
    <x v="0"/>
    <x v="0"/>
    <n v="0"/>
    <x v="1"/>
    <x v="2"/>
    <x v="1"/>
    <n v="0"/>
    <x v="1"/>
    <x v="0"/>
  </r>
  <r>
    <x v="3"/>
    <x v="3"/>
    <s v="Z002"/>
    <n v="0"/>
    <x v="1"/>
    <x v="3"/>
    <x v="1"/>
    <x v="0"/>
    <x v="3"/>
    <x v="0"/>
    <x v="0"/>
    <n v="0"/>
    <x v="1"/>
    <x v="3"/>
    <x v="1"/>
    <n v="0"/>
    <x v="1"/>
    <x v="0"/>
  </r>
  <r>
    <x v="3"/>
    <x v="4"/>
    <s v="Z002"/>
    <n v="229.20999999999998"/>
    <x v="1"/>
    <x v="3"/>
    <x v="1"/>
    <x v="2"/>
    <x v="3"/>
    <x v="0"/>
    <x v="0"/>
    <n v="229.20999999999998"/>
    <x v="0"/>
    <x v="4"/>
    <x v="1"/>
    <n v="229.20999999999998"/>
    <x v="0"/>
    <x v="0"/>
  </r>
  <r>
    <x v="3"/>
    <x v="5"/>
    <s v="Z002"/>
    <n v="1452.3200000000011"/>
    <x v="1"/>
    <x v="3"/>
    <x v="1"/>
    <x v="2"/>
    <x v="3"/>
    <x v="0"/>
    <x v="0"/>
    <n v="1452.3200000000011"/>
    <x v="0"/>
    <x v="5"/>
    <x v="1"/>
    <n v="1452.3200000000011"/>
    <x v="0"/>
    <x v="0"/>
  </r>
  <r>
    <x v="3"/>
    <x v="6"/>
    <s v="Z002"/>
    <n v="14279.98"/>
    <x v="1"/>
    <x v="3"/>
    <x v="1"/>
    <x v="1"/>
    <x v="3"/>
    <x v="0"/>
    <x v="0"/>
    <n v="14279.98"/>
    <x v="0"/>
    <x v="6"/>
    <x v="1"/>
    <n v="14279.98"/>
    <x v="0"/>
    <x v="0"/>
  </r>
  <r>
    <x v="3"/>
    <x v="7"/>
    <s v="Z002"/>
    <n v="4065.0200000000004"/>
    <x v="1"/>
    <x v="3"/>
    <x v="1"/>
    <x v="2"/>
    <x v="3"/>
    <x v="0"/>
    <x v="0"/>
    <n v="4065.0200000000004"/>
    <x v="0"/>
    <x v="7"/>
    <x v="1"/>
    <n v="4065.0200000000004"/>
    <x v="0"/>
    <x v="0"/>
  </r>
  <r>
    <x v="3"/>
    <x v="8"/>
    <s v="Z002"/>
    <n v="10559.41"/>
    <x v="1"/>
    <x v="3"/>
    <x v="1"/>
    <x v="1"/>
    <x v="3"/>
    <x v="0"/>
    <x v="0"/>
    <n v="10559.41"/>
    <x v="0"/>
    <x v="8"/>
    <x v="1"/>
    <n v="10559.41"/>
    <x v="0"/>
    <x v="0"/>
  </r>
  <r>
    <x v="3"/>
    <x v="9"/>
    <s v="Z002"/>
    <n v="3760.8599999999974"/>
    <x v="1"/>
    <x v="3"/>
    <x v="1"/>
    <x v="3"/>
    <x v="3"/>
    <x v="0"/>
    <x v="0"/>
    <n v="3760.8599999999974"/>
    <x v="0"/>
    <x v="9"/>
    <x v="1"/>
    <n v="3760.8599999999974"/>
    <x v="0"/>
    <x v="0"/>
  </r>
  <r>
    <x v="3"/>
    <x v="10"/>
    <s v="Z002"/>
    <n v="17071.129999999994"/>
    <x v="1"/>
    <x v="3"/>
    <x v="1"/>
    <x v="0"/>
    <x v="3"/>
    <x v="0"/>
    <x v="0"/>
    <n v="17071.129999999994"/>
    <x v="0"/>
    <x v="0"/>
    <x v="1"/>
    <n v="17071.129999999994"/>
    <x v="0"/>
    <x v="0"/>
  </r>
  <r>
    <x v="3"/>
    <x v="11"/>
    <s v="Z002"/>
    <n v="2866.060000000004"/>
    <x v="1"/>
    <x v="3"/>
    <x v="1"/>
    <x v="2"/>
    <x v="3"/>
    <x v="0"/>
    <x v="0"/>
    <n v="2866.060000000004"/>
    <x v="0"/>
    <x v="10"/>
    <x v="1"/>
    <n v="2866.060000000004"/>
    <x v="0"/>
    <x v="0"/>
  </r>
  <r>
    <x v="4"/>
    <x v="0"/>
    <s v="Z002"/>
    <n v="23.06"/>
    <x v="1"/>
    <x v="4"/>
    <x v="1"/>
    <x v="0"/>
    <x v="4"/>
    <x v="0"/>
    <x v="0"/>
    <n v="23.06"/>
    <x v="0"/>
    <x v="0"/>
    <x v="1"/>
    <n v="23.06"/>
    <x v="0"/>
    <x v="0"/>
  </r>
  <r>
    <x v="4"/>
    <x v="1"/>
    <s v="Z002"/>
    <n v="650.92000000000098"/>
    <x v="1"/>
    <x v="4"/>
    <x v="1"/>
    <x v="1"/>
    <x v="4"/>
    <x v="0"/>
    <x v="0"/>
    <n v="650.92000000000098"/>
    <x v="0"/>
    <x v="1"/>
    <x v="1"/>
    <n v="650.92000000000098"/>
    <x v="0"/>
    <x v="0"/>
  </r>
  <r>
    <x v="4"/>
    <x v="2"/>
    <s v="Z002"/>
    <n v="2.04"/>
    <x v="1"/>
    <x v="4"/>
    <x v="1"/>
    <x v="1"/>
    <x v="4"/>
    <x v="0"/>
    <x v="0"/>
    <n v="2.04"/>
    <x v="0"/>
    <x v="2"/>
    <x v="1"/>
    <n v="2.04"/>
    <x v="0"/>
    <x v="0"/>
  </r>
  <r>
    <x v="4"/>
    <x v="3"/>
    <s v="Z002"/>
    <n v="99.429999999999993"/>
    <x v="1"/>
    <x v="4"/>
    <x v="1"/>
    <x v="0"/>
    <x v="4"/>
    <x v="0"/>
    <x v="0"/>
    <n v="99.429999999999993"/>
    <x v="0"/>
    <x v="3"/>
    <x v="1"/>
    <n v="99.429999999999993"/>
    <x v="0"/>
    <x v="0"/>
  </r>
  <r>
    <x v="4"/>
    <x v="4"/>
    <s v="Z002"/>
    <n v="51030.389999999992"/>
    <x v="1"/>
    <x v="4"/>
    <x v="1"/>
    <x v="2"/>
    <x v="4"/>
    <x v="0"/>
    <x v="0"/>
    <n v="51030.389999999992"/>
    <x v="0"/>
    <x v="4"/>
    <x v="1"/>
    <n v="51030.389999999992"/>
    <x v="0"/>
    <x v="0"/>
  </r>
  <r>
    <x v="4"/>
    <x v="5"/>
    <s v="Z002"/>
    <n v="4817.6700000000083"/>
    <x v="1"/>
    <x v="4"/>
    <x v="1"/>
    <x v="2"/>
    <x v="4"/>
    <x v="0"/>
    <x v="0"/>
    <n v="4817.6700000000083"/>
    <x v="0"/>
    <x v="5"/>
    <x v="1"/>
    <n v="4817.6700000000083"/>
    <x v="0"/>
    <x v="0"/>
  </r>
  <r>
    <x v="4"/>
    <x v="6"/>
    <s v="Z002"/>
    <n v="6568.06"/>
    <x v="1"/>
    <x v="4"/>
    <x v="1"/>
    <x v="1"/>
    <x v="4"/>
    <x v="0"/>
    <x v="0"/>
    <n v="6568.06"/>
    <x v="0"/>
    <x v="6"/>
    <x v="1"/>
    <n v="6568.06"/>
    <x v="0"/>
    <x v="0"/>
  </r>
  <r>
    <x v="4"/>
    <x v="7"/>
    <s v="Z002"/>
    <n v="2889.5000000000018"/>
    <x v="1"/>
    <x v="4"/>
    <x v="1"/>
    <x v="2"/>
    <x v="4"/>
    <x v="0"/>
    <x v="0"/>
    <n v="2889.5000000000018"/>
    <x v="0"/>
    <x v="7"/>
    <x v="1"/>
    <n v="2889.5000000000018"/>
    <x v="0"/>
    <x v="0"/>
  </r>
  <r>
    <x v="4"/>
    <x v="8"/>
    <s v="Z002"/>
    <n v="6465.990000000008"/>
    <x v="1"/>
    <x v="4"/>
    <x v="1"/>
    <x v="1"/>
    <x v="4"/>
    <x v="0"/>
    <x v="0"/>
    <n v="6465.990000000008"/>
    <x v="0"/>
    <x v="8"/>
    <x v="1"/>
    <n v="6465.990000000008"/>
    <x v="0"/>
    <x v="0"/>
  </r>
  <r>
    <x v="4"/>
    <x v="9"/>
    <s v="Z002"/>
    <n v="2889.5600000000004"/>
    <x v="1"/>
    <x v="4"/>
    <x v="1"/>
    <x v="3"/>
    <x v="4"/>
    <x v="0"/>
    <x v="0"/>
    <n v="2889.5600000000004"/>
    <x v="0"/>
    <x v="9"/>
    <x v="1"/>
    <n v="2889.5600000000004"/>
    <x v="0"/>
    <x v="0"/>
  </r>
  <r>
    <x v="4"/>
    <x v="10"/>
    <s v="Z002"/>
    <n v="88249.460000004809"/>
    <x v="1"/>
    <x v="4"/>
    <x v="1"/>
    <x v="0"/>
    <x v="4"/>
    <x v="0"/>
    <x v="0"/>
    <n v="88249.460000004809"/>
    <x v="0"/>
    <x v="0"/>
    <x v="1"/>
    <n v="88249.460000004809"/>
    <x v="0"/>
    <x v="0"/>
  </r>
  <r>
    <x v="4"/>
    <x v="11"/>
    <s v="Z002"/>
    <n v="22223.580000000005"/>
    <x v="1"/>
    <x v="4"/>
    <x v="1"/>
    <x v="2"/>
    <x v="4"/>
    <x v="0"/>
    <x v="0"/>
    <n v="22223.580000000005"/>
    <x v="0"/>
    <x v="10"/>
    <x v="1"/>
    <n v="22223.580000000005"/>
    <x v="0"/>
    <x v="0"/>
  </r>
  <r>
    <x v="5"/>
    <x v="0"/>
    <s v="Z002"/>
    <n v="0"/>
    <x v="1"/>
    <x v="5"/>
    <x v="1"/>
    <x v="0"/>
    <x v="5"/>
    <x v="0"/>
    <x v="0"/>
    <n v="0"/>
    <x v="1"/>
    <x v="0"/>
    <x v="1"/>
    <n v="0"/>
    <x v="1"/>
    <x v="0"/>
  </r>
  <r>
    <x v="5"/>
    <x v="1"/>
    <s v="Z002"/>
    <n v="43328.260000000024"/>
    <x v="1"/>
    <x v="5"/>
    <x v="1"/>
    <x v="1"/>
    <x v="5"/>
    <x v="0"/>
    <x v="0"/>
    <n v="43328.260000000024"/>
    <x v="0"/>
    <x v="1"/>
    <x v="1"/>
    <n v="43932.596628646796"/>
    <x v="0"/>
    <x v="0"/>
  </r>
  <r>
    <x v="5"/>
    <x v="2"/>
    <s v="Z002"/>
    <n v="0"/>
    <x v="1"/>
    <x v="5"/>
    <x v="1"/>
    <x v="1"/>
    <x v="5"/>
    <x v="0"/>
    <x v="0"/>
    <n v="0"/>
    <x v="1"/>
    <x v="2"/>
    <x v="1"/>
    <n v="0"/>
    <x v="1"/>
    <x v="0"/>
  </r>
  <r>
    <x v="5"/>
    <x v="3"/>
    <s v="Z002"/>
    <n v="25686.639999999992"/>
    <x v="1"/>
    <x v="5"/>
    <x v="1"/>
    <x v="0"/>
    <x v="5"/>
    <x v="0"/>
    <x v="0"/>
    <n v="25686.639999999992"/>
    <x v="0"/>
    <x v="3"/>
    <x v="1"/>
    <n v="26044.91373217533"/>
    <x v="0"/>
    <x v="0"/>
  </r>
  <r>
    <x v="5"/>
    <x v="4"/>
    <s v="Z002"/>
    <n v="3573.0599999999995"/>
    <x v="1"/>
    <x v="5"/>
    <x v="1"/>
    <x v="2"/>
    <x v="5"/>
    <x v="0"/>
    <x v="0"/>
    <n v="3573.0599999999995"/>
    <x v="0"/>
    <x v="4"/>
    <x v="1"/>
    <n v="3622.896550887403"/>
    <x v="0"/>
    <x v="0"/>
  </r>
  <r>
    <x v="5"/>
    <x v="5"/>
    <s v="Z002"/>
    <n v="13030.99"/>
    <x v="1"/>
    <x v="5"/>
    <x v="1"/>
    <x v="2"/>
    <x v="5"/>
    <x v="0"/>
    <x v="0"/>
    <n v="13030.99"/>
    <x v="0"/>
    <x v="5"/>
    <x v="1"/>
    <n v="13212.744461511489"/>
    <x v="0"/>
    <x v="0"/>
  </r>
  <r>
    <x v="5"/>
    <x v="6"/>
    <s v="Z002"/>
    <n v="36488.690000000024"/>
    <x v="1"/>
    <x v="5"/>
    <x v="1"/>
    <x v="1"/>
    <x v="5"/>
    <x v="0"/>
    <x v="0"/>
    <n v="36488.690000000024"/>
    <x v="0"/>
    <x v="6"/>
    <x v="1"/>
    <n v="36997.629244233169"/>
    <x v="0"/>
    <x v="0"/>
  </r>
  <r>
    <x v="5"/>
    <x v="7"/>
    <s v="Z002"/>
    <n v="4421.6800000000012"/>
    <x v="1"/>
    <x v="5"/>
    <x v="1"/>
    <x v="2"/>
    <x v="5"/>
    <x v="0"/>
    <x v="0"/>
    <n v="4421.6800000000012"/>
    <x v="0"/>
    <x v="7"/>
    <x v="1"/>
    <n v="4483.3529862716605"/>
    <x v="0"/>
    <x v="0"/>
  </r>
  <r>
    <x v="5"/>
    <x v="8"/>
    <s v="Z002"/>
    <n v="18165.999999999971"/>
    <x v="1"/>
    <x v="5"/>
    <x v="1"/>
    <x v="1"/>
    <x v="5"/>
    <x v="0"/>
    <x v="0"/>
    <n v="18165.999999999971"/>
    <x v="0"/>
    <x v="8"/>
    <x v="1"/>
    <n v="18419.376876800408"/>
    <x v="0"/>
    <x v="0"/>
  </r>
  <r>
    <x v="5"/>
    <x v="9"/>
    <s v="Z002"/>
    <n v="4612.0499999999984"/>
    <x v="1"/>
    <x v="5"/>
    <x v="1"/>
    <x v="3"/>
    <x v="5"/>
    <x v="0"/>
    <x v="0"/>
    <n v="4612.0499999999984"/>
    <x v="0"/>
    <x v="9"/>
    <x v="1"/>
    <n v="4676.3782409252135"/>
    <x v="0"/>
    <x v="0"/>
  </r>
  <r>
    <x v="5"/>
    <x v="10"/>
    <s v="Z002"/>
    <n v="13077.469999999994"/>
    <x v="1"/>
    <x v="5"/>
    <x v="1"/>
    <x v="0"/>
    <x v="5"/>
    <x v="0"/>
    <x v="0"/>
    <n v="13077.469999999994"/>
    <x v="0"/>
    <x v="0"/>
    <x v="1"/>
    <n v="13259.872758177436"/>
    <x v="0"/>
    <x v="0"/>
  </r>
  <r>
    <x v="5"/>
    <x v="11"/>
    <s v="Z002"/>
    <n v="0"/>
    <x v="1"/>
    <x v="5"/>
    <x v="1"/>
    <x v="2"/>
    <x v="5"/>
    <x v="0"/>
    <x v="0"/>
    <n v="0"/>
    <x v="1"/>
    <x v="10"/>
    <x v="1"/>
    <n v="0"/>
    <x v="1"/>
    <x v="0"/>
  </r>
  <r>
    <x v="6"/>
    <x v="0"/>
    <s v="Z002"/>
    <n v="0"/>
    <x v="1"/>
    <x v="6"/>
    <x v="1"/>
    <x v="0"/>
    <x v="6"/>
    <x v="0"/>
    <x v="0"/>
    <n v="0"/>
    <x v="1"/>
    <x v="0"/>
    <x v="1"/>
    <n v="0"/>
    <x v="1"/>
    <x v="0"/>
  </r>
  <r>
    <x v="6"/>
    <x v="1"/>
    <s v="Z002"/>
    <n v="2965.0300000000034"/>
    <x v="1"/>
    <x v="6"/>
    <x v="1"/>
    <x v="1"/>
    <x v="6"/>
    <x v="0"/>
    <x v="0"/>
    <n v="2965.0300000000034"/>
    <x v="0"/>
    <x v="1"/>
    <x v="1"/>
    <n v="2965.0300000000034"/>
    <x v="0"/>
    <x v="0"/>
  </r>
  <r>
    <x v="6"/>
    <x v="2"/>
    <s v="Z002"/>
    <n v="0"/>
    <x v="1"/>
    <x v="6"/>
    <x v="1"/>
    <x v="1"/>
    <x v="6"/>
    <x v="0"/>
    <x v="0"/>
    <n v="0"/>
    <x v="1"/>
    <x v="2"/>
    <x v="1"/>
    <n v="0"/>
    <x v="1"/>
    <x v="0"/>
  </r>
  <r>
    <x v="6"/>
    <x v="3"/>
    <s v="Z002"/>
    <n v="10439.050000000005"/>
    <x v="1"/>
    <x v="6"/>
    <x v="1"/>
    <x v="0"/>
    <x v="6"/>
    <x v="0"/>
    <x v="0"/>
    <n v="10439.050000000005"/>
    <x v="0"/>
    <x v="3"/>
    <x v="1"/>
    <n v="10439.050000000005"/>
    <x v="0"/>
    <x v="0"/>
  </r>
  <r>
    <x v="6"/>
    <x v="4"/>
    <s v="Z002"/>
    <n v="1082212.149999999"/>
    <x v="1"/>
    <x v="6"/>
    <x v="1"/>
    <x v="2"/>
    <x v="6"/>
    <x v="0"/>
    <x v="0"/>
    <n v="1082212.149999999"/>
    <x v="0"/>
    <x v="4"/>
    <x v="1"/>
    <n v="1082212.149999999"/>
    <x v="0"/>
    <x v="0"/>
  </r>
  <r>
    <x v="6"/>
    <x v="5"/>
    <s v="Z002"/>
    <n v="6594.9199999999673"/>
    <x v="1"/>
    <x v="6"/>
    <x v="1"/>
    <x v="2"/>
    <x v="6"/>
    <x v="0"/>
    <x v="0"/>
    <n v="6594.9199999999673"/>
    <x v="0"/>
    <x v="5"/>
    <x v="1"/>
    <n v="6594.9199999999673"/>
    <x v="0"/>
    <x v="0"/>
  </r>
  <r>
    <x v="6"/>
    <x v="6"/>
    <s v="Z002"/>
    <n v="15407.77"/>
    <x v="1"/>
    <x v="6"/>
    <x v="1"/>
    <x v="1"/>
    <x v="6"/>
    <x v="0"/>
    <x v="0"/>
    <n v="15407.77"/>
    <x v="0"/>
    <x v="6"/>
    <x v="1"/>
    <n v="15407.77"/>
    <x v="0"/>
    <x v="0"/>
  </r>
  <r>
    <x v="6"/>
    <x v="7"/>
    <s v="Z002"/>
    <n v="38475.149999999994"/>
    <x v="1"/>
    <x v="6"/>
    <x v="1"/>
    <x v="2"/>
    <x v="6"/>
    <x v="0"/>
    <x v="0"/>
    <n v="38475.149999999994"/>
    <x v="0"/>
    <x v="7"/>
    <x v="1"/>
    <n v="38475.149999999994"/>
    <x v="0"/>
    <x v="0"/>
  </r>
  <r>
    <x v="6"/>
    <x v="8"/>
    <s v="Z002"/>
    <n v="18993.790000000005"/>
    <x v="1"/>
    <x v="6"/>
    <x v="1"/>
    <x v="1"/>
    <x v="6"/>
    <x v="0"/>
    <x v="0"/>
    <n v="18993.790000000005"/>
    <x v="0"/>
    <x v="8"/>
    <x v="1"/>
    <n v="18993.790000000005"/>
    <x v="0"/>
    <x v="0"/>
  </r>
  <r>
    <x v="6"/>
    <x v="9"/>
    <s v="Z002"/>
    <n v="20948.77000000003"/>
    <x v="1"/>
    <x v="6"/>
    <x v="1"/>
    <x v="3"/>
    <x v="6"/>
    <x v="0"/>
    <x v="0"/>
    <n v="20948.77000000003"/>
    <x v="0"/>
    <x v="9"/>
    <x v="1"/>
    <n v="20948.77000000003"/>
    <x v="0"/>
    <x v="0"/>
  </r>
  <r>
    <x v="6"/>
    <x v="10"/>
    <s v="Z002"/>
    <n v="598064.64999999967"/>
    <x v="1"/>
    <x v="6"/>
    <x v="1"/>
    <x v="0"/>
    <x v="6"/>
    <x v="0"/>
    <x v="0"/>
    <n v="598064.64999999967"/>
    <x v="0"/>
    <x v="0"/>
    <x v="1"/>
    <n v="598064.64999999967"/>
    <x v="0"/>
    <x v="0"/>
  </r>
  <r>
    <x v="6"/>
    <x v="11"/>
    <s v="Z002"/>
    <n v="14313.879999999979"/>
    <x v="1"/>
    <x v="6"/>
    <x v="1"/>
    <x v="2"/>
    <x v="6"/>
    <x v="0"/>
    <x v="0"/>
    <n v="14313.879999999979"/>
    <x v="0"/>
    <x v="10"/>
    <x v="1"/>
    <n v="14313.879999999979"/>
    <x v="0"/>
    <x v="0"/>
  </r>
  <r>
    <x v="7"/>
    <x v="0"/>
    <s v="Z002"/>
    <n v="0"/>
    <x v="1"/>
    <x v="7"/>
    <x v="1"/>
    <x v="0"/>
    <x v="7"/>
    <x v="0"/>
    <x v="0"/>
    <s v=""/>
    <x v="1"/>
    <x v="0"/>
    <x v="1"/>
    <e v="#VALUE!"/>
    <x v="1"/>
    <x v="0"/>
  </r>
  <r>
    <x v="7"/>
    <x v="1"/>
    <s v="Z002"/>
    <n v="0"/>
    <x v="1"/>
    <x v="7"/>
    <x v="1"/>
    <x v="1"/>
    <x v="7"/>
    <x v="0"/>
    <x v="0"/>
    <n v="0"/>
    <x v="1"/>
    <x v="1"/>
    <x v="1"/>
    <n v="0"/>
    <x v="1"/>
    <x v="0"/>
  </r>
  <r>
    <x v="7"/>
    <x v="2"/>
    <s v="Z002"/>
    <n v="0"/>
    <x v="1"/>
    <x v="7"/>
    <x v="1"/>
    <x v="1"/>
    <x v="7"/>
    <x v="0"/>
    <x v="0"/>
    <n v="0"/>
    <x v="1"/>
    <x v="2"/>
    <x v="1"/>
    <n v="0"/>
    <x v="1"/>
    <x v="0"/>
  </r>
  <r>
    <x v="7"/>
    <x v="3"/>
    <s v="Z002"/>
    <n v="0"/>
    <x v="1"/>
    <x v="7"/>
    <x v="1"/>
    <x v="0"/>
    <x v="7"/>
    <x v="0"/>
    <x v="0"/>
    <n v="0"/>
    <x v="1"/>
    <x v="3"/>
    <x v="1"/>
    <n v="0"/>
    <x v="1"/>
    <x v="0"/>
  </r>
  <r>
    <x v="7"/>
    <x v="4"/>
    <s v="Z002"/>
    <n v="587999.61"/>
    <x v="1"/>
    <x v="7"/>
    <x v="1"/>
    <x v="2"/>
    <x v="7"/>
    <x v="0"/>
    <x v="0"/>
    <n v="587999.61"/>
    <x v="0"/>
    <x v="4"/>
    <x v="1"/>
    <n v="587999.61"/>
    <x v="0"/>
    <x v="0"/>
  </r>
  <r>
    <x v="7"/>
    <x v="5"/>
    <s v="Z002"/>
    <n v="186247.25"/>
    <x v="1"/>
    <x v="7"/>
    <x v="1"/>
    <x v="2"/>
    <x v="7"/>
    <x v="0"/>
    <x v="0"/>
    <n v="186247.25"/>
    <x v="0"/>
    <x v="5"/>
    <x v="1"/>
    <n v="186247.25"/>
    <x v="0"/>
    <x v="0"/>
  </r>
  <r>
    <x v="7"/>
    <x v="6"/>
    <s v="Z002"/>
    <n v="0"/>
    <x v="1"/>
    <x v="7"/>
    <x v="1"/>
    <x v="1"/>
    <x v="7"/>
    <x v="0"/>
    <x v="0"/>
    <n v="0"/>
    <x v="1"/>
    <x v="6"/>
    <x v="1"/>
    <n v="0"/>
    <x v="1"/>
    <x v="0"/>
  </r>
  <r>
    <x v="7"/>
    <x v="7"/>
    <s v="Z002"/>
    <n v="42368.049999999996"/>
    <x v="1"/>
    <x v="7"/>
    <x v="1"/>
    <x v="2"/>
    <x v="7"/>
    <x v="0"/>
    <x v="0"/>
    <n v="42368.049999999996"/>
    <x v="0"/>
    <x v="7"/>
    <x v="1"/>
    <n v="42368.049999999996"/>
    <x v="0"/>
    <x v="0"/>
  </r>
  <r>
    <x v="7"/>
    <x v="8"/>
    <s v="Z002"/>
    <n v="9909.3099999999959"/>
    <x v="1"/>
    <x v="7"/>
    <x v="1"/>
    <x v="1"/>
    <x v="7"/>
    <x v="0"/>
    <x v="0"/>
    <n v="9909.3099999999959"/>
    <x v="0"/>
    <x v="8"/>
    <x v="1"/>
    <n v="9909.3099999999959"/>
    <x v="0"/>
    <x v="0"/>
  </r>
  <r>
    <x v="7"/>
    <x v="9"/>
    <s v="Z002"/>
    <n v="550.4799999999999"/>
    <x v="1"/>
    <x v="7"/>
    <x v="1"/>
    <x v="3"/>
    <x v="7"/>
    <x v="0"/>
    <x v="0"/>
    <n v="550.4799999999999"/>
    <x v="0"/>
    <x v="9"/>
    <x v="1"/>
    <n v="550.4799999999999"/>
    <x v="0"/>
    <x v="0"/>
  </r>
  <r>
    <x v="7"/>
    <x v="10"/>
    <s v="Z002"/>
    <n v="0"/>
    <x v="1"/>
    <x v="7"/>
    <x v="1"/>
    <x v="0"/>
    <x v="7"/>
    <x v="0"/>
    <x v="0"/>
    <s v=""/>
    <x v="1"/>
    <x v="0"/>
    <x v="1"/>
    <e v="#VALUE!"/>
    <x v="1"/>
    <x v="0"/>
  </r>
  <r>
    <x v="7"/>
    <x v="11"/>
    <s v="Z002"/>
    <n v="0"/>
    <x v="1"/>
    <x v="7"/>
    <x v="1"/>
    <x v="2"/>
    <x v="7"/>
    <x v="0"/>
    <x v="0"/>
    <n v="0"/>
    <x v="1"/>
    <x v="10"/>
    <x v="1"/>
    <n v="0"/>
    <x v="1"/>
    <x v="0"/>
  </r>
  <r>
    <x v="8"/>
    <x v="0"/>
    <s v="Z002"/>
    <n v="0"/>
    <x v="1"/>
    <x v="8"/>
    <x v="1"/>
    <x v="0"/>
    <x v="8"/>
    <x v="0"/>
    <x v="0"/>
    <n v="0"/>
    <x v="1"/>
    <x v="0"/>
    <x v="1"/>
    <n v="0"/>
    <x v="1"/>
    <x v="0"/>
  </r>
  <r>
    <x v="8"/>
    <x v="1"/>
    <s v="Z002"/>
    <n v="0"/>
    <x v="1"/>
    <x v="8"/>
    <x v="1"/>
    <x v="1"/>
    <x v="8"/>
    <x v="0"/>
    <x v="0"/>
    <n v="0"/>
    <x v="1"/>
    <x v="1"/>
    <x v="1"/>
    <n v="0"/>
    <x v="1"/>
    <x v="0"/>
  </r>
  <r>
    <x v="8"/>
    <x v="2"/>
    <s v="Z002"/>
    <n v="0"/>
    <x v="1"/>
    <x v="8"/>
    <x v="1"/>
    <x v="1"/>
    <x v="8"/>
    <x v="0"/>
    <x v="0"/>
    <n v="0"/>
    <x v="1"/>
    <x v="2"/>
    <x v="1"/>
    <n v="0"/>
    <x v="1"/>
    <x v="0"/>
  </r>
  <r>
    <x v="8"/>
    <x v="3"/>
    <s v="Z002"/>
    <n v="0"/>
    <x v="1"/>
    <x v="8"/>
    <x v="1"/>
    <x v="0"/>
    <x v="8"/>
    <x v="0"/>
    <x v="0"/>
    <n v="0"/>
    <x v="1"/>
    <x v="3"/>
    <x v="1"/>
    <n v="0"/>
    <x v="1"/>
    <x v="0"/>
  </r>
  <r>
    <x v="8"/>
    <x v="4"/>
    <s v="Z002"/>
    <n v="0"/>
    <x v="1"/>
    <x v="8"/>
    <x v="1"/>
    <x v="2"/>
    <x v="8"/>
    <x v="0"/>
    <x v="0"/>
    <n v="0"/>
    <x v="1"/>
    <x v="4"/>
    <x v="1"/>
    <n v="0"/>
    <x v="1"/>
    <x v="0"/>
  </r>
  <r>
    <x v="8"/>
    <x v="5"/>
    <s v="Z002"/>
    <n v="0"/>
    <x v="1"/>
    <x v="8"/>
    <x v="1"/>
    <x v="2"/>
    <x v="8"/>
    <x v="0"/>
    <x v="0"/>
    <n v="0"/>
    <x v="1"/>
    <x v="5"/>
    <x v="1"/>
    <n v="0"/>
    <x v="1"/>
    <x v="0"/>
  </r>
  <r>
    <x v="8"/>
    <x v="6"/>
    <s v="Z002"/>
    <n v="0"/>
    <x v="1"/>
    <x v="8"/>
    <x v="1"/>
    <x v="1"/>
    <x v="8"/>
    <x v="0"/>
    <x v="0"/>
    <n v="0"/>
    <x v="1"/>
    <x v="6"/>
    <x v="1"/>
    <n v="0"/>
    <x v="1"/>
    <x v="0"/>
  </r>
  <r>
    <x v="8"/>
    <x v="7"/>
    <s v="Z002"/>
    <n v="0"/>
    <x v="1"/>
    <x v="8"/>
    <x v="1"/>
    <x v="2"/>
    <x v="8"/>
    <x v="0"/>
    <x v="0"/>
    <n v="0"/>
    <x v="1"/>
    <x v="7"/>
    <x v="1"/>
    <n v="0"/>
    <x v="1"/>
    <x v="0"/>
  </r>
  <r>
    <x v="8"/>
    <x v="8"/>
    <s v="Z002"/>
    <n v="0"/>
    <x v="1"/>
    <x v="8"/>
    <x v="1"/>
    <x v="1"/>
    <x v="8"/>
    <x v="0"/>
    <x v="0"/>
    <n v="0"/>
    <x v="1"/>
    <x v="8"/>
    <x v="1"/>
    <n v="0"/>
    <x v="1"/>
    <x v="0"/>
  </r>
  <r>
    <x v="8"/>
    <x v="9"/>
    <s v="Z002"/>
    <n v="173320.56999999998"/>
    <x v="1"/>
    <x v="8"/>
    <x v="1"/>
    <x v="3"/>
    <x v="8"/>
    <x v="0"/>
    <x v="0"/>
    <n v="173320.56999999998"/>
    <x v="0"/>
    <x v="9"/>
    <x v="1"/>
    <n v="173320.56999999998"/>
    <x v="0"/>
    <x v="0"/>
  </r>
  <r>
    <x v="8"/>
    <x v="10"/>
    <s v="Z002"/>
    <n v="0"/>
    <x v="1"/>
    <x v="8"/>
    <x v="1"/>
    <x v="0"/>
    <x v="8"/>
    <x v="0"/>
    <x v="0"/>
    <n v="0"/>
    <x v="1"/>
    <x v="0"/>
    <x v="1"/>
    <n v="0"/>
    <x v="1"/>
    <x v="0"/>
  </r>
  <r>
    <x v="8"/>
    <x v="11"/>
    <s v="Z002"/>
    <n v="0"/>
    <x v="1"/>
    <x v="8"/>
    <x v="1"/>
    <x v="2"/>
    <x v="8"/>
    <x v="0"/>
    <x v="0"/>
    <n v="0"/>
    <x v="1"/>
    <x v="10"/>
    <x v="1"/>
    <n v="0"/>
    <x v="1"/>
    <x v="0"/>
  </r>
  <r>
    <x v="9"/>
    <x v="0"/>
    <s v="Z002"/>
    <n v="0"/>
    <x v="1"/>
    <x v="9"/>
    <x v="1"/>
    <x v="0"/>
    <x v="9"/>
    <x v="0"/>
    <x v="0"/>
    <n v="0"/>
    <x v="1"/>
    <x v="0"/>
    <x v="1"/>
    <n v="0"/>
    <x v="1"/>
    <x v="0"/>
  </r>
  <r>
    <x v="9"/>
    <x v="1"/>
    <s v="Z002"/>
    <n v="11843.190000000002"/>
    <x v="1"/>
    <x v="9"/>
    <x v="1"/>
    <x v="1"/>
    <x v="9"/>
    <x v="0"/>
    <x v="0"/>
    <n v="11843.190000000002"/>
    <x v="0"/>
    <x v="1"/>
    <x v="1"/>
    <n v="11843.190000000002"/>
    <x v="0"/>
    <x v="0"/>
  </r>
  <r>
    <x v="9"/>
    <x v="2"/>
    <s v="Z002"/>
    <n v="4221.3200000000015"/>
    <x v="1"/>
    <x v="9"/>
    <x v="1"/>
    <x v="1"/>
    <x v="9"/>
    <x v="0"/>
    <x v="0"/>
    <n v="4221.3200000000015"/>
    <x v="0"/>
    <x v="2"/>
    <x v="1"/>
    <n v="4221.3200000000015"/>
    <x v="0"/>
    <x v="0"/>
  </r>
  <r>
    <x v="9"/>
    <x v="3"/>
    <s v="Z002"/>
    <n v="21830.71000000005"/>
    <x v="1"/>
    <x v="9"/>
    <x v="1"/>
    <x v="0"/>
    <x v="9"/>
    <x v="0"/>
    <x v="0"/>
    <n v="21830.71000000005"/>
    <x v="0"/>
    <x v="3"/>
    <x v="1"/>
    <n v="21830.71000000005"/>
    <x v="0"/>
    <x v="0"/>
  </r>
  <r>
    <x v="9"/>
    <x v="4"/>
    <s v="Z002"/>
    <n v="11493.650000000003"/>
    <x v="1"/>
    <x v="9"/>
    <x v="1"/>
    <x v="2"/>
    <x v="9"/>
    <x v="0"/>
    <x v="0"/>
    <n v="11493.650000000003"/>
    <x v="0"/>
    <x v="4"/>
    <x v="1"/>
    <n v="11493.650000000003"/>
    <x v="0"/>
    <x v="0"/>
  </r>
  <r>
    <x v="9"/>
    <x v="5"/>
    <s v="Z002"/>
    <n v="12672.080000000018"/>
    <x v="1"/>
    <x v="9"/>
    <x v="1"/>
    <x v="2"/>
    <x v="9"/>
    <x v="0"/>
    <x v="0"/>
    <n v="12672.080000000018"/>
    <x v="0"/>
    <x v="5"/>
    <x v="1"/>
    <n v="12672.080000000018"/>
    <x v="0"/>
    <x v="0"/>
  </r>
  <r>
    <x v="9"/>
    <x v="6"/>
    <s v="Z002"/>
    <n v="0"/>
    <x v="1"/>
    <x v="9"/>
    <x v="1"/>
    <x v="1"/>
    <x v="9"/>
    <x v="0"/>
    <x v="0"/>
    <n v="0"/>
    <x v="1"/>
    <x v="6"/>
    <x v="1"/>
    <n v="0"/>
    <x v="1"/>
    <x v="0"/>
  </r>
  <r>
    <x v="9"/>
    <x v="7"/>
    <s v="Z002"/>
    <n v="480"/>
    <x v="1"/>
    <x v="9"/>
    <x v="1"/>
    <x v="2"/>
    <x v="9"/>
    <x v="0"/>
    <x v="0"/>
    <n v="480"/>
    <x v="0"/>
    <x v="7"/>
    <x v="1"/>
    <n v="480"/>
    <x v="0"/>
    <x v="0"/>
  </r>
  <r>
    <x v="9"/>
    <x v="8"/>
    <s v="Z002"/>
    <n v="198333.88999999978"/>
    <x v="1"/>
    <x v="9"/>
    <x v="1"/>
    <x v="1"/>
    <x v="9"/>
    <x v="0"/>
    <x v="0"/>
    <n v="198333.88999999978"/>
    <x v="0"/>
    <x v="8"/>
    <x v="1"/>
    <n v="198333.88999999978"/>
    <x v="0"/>
    <x v="0"/>
  </r>
  <r>
    <x v="9"/>
    <x v="9"/>
    <s v="Z002"/>
    <n v="1831.7499999999998"/>
    <x v="1"/>
    <x v="9"/>
    <x v="1"/>
    <x v="3"/>
    <x v="9"/>
    <x v="0"/>
    <x v="0"/>
    <n v="1831.7499999999998"/>
    <x v="0"/>
    <x v="9"/>
    <x v="1"/>
    <n v="1831.7499999999998"/>
    <x v="0"/>
    <x v="0"/>
  </r>
  <r>
    <x v="9"/>
    <x v="10"/>
    <s v="Z002"/>
    <n v="241063.33000000849"/>
    <x v="1"/>
    <x v="9"/>
    <x v="1"/>
    <x v="0"/>
    <x v="9"/>
    <x v="0"/>
    <x v="0"/>
    <n v="241063.33000000849"/>
    <x v="0"/>
    <x v="0"/>
    <x v="1"/>
    <n v="241063.33000000849"/>
    <x v="0"/>
    <x v="0"/>
  </r>
  <r>
    <x v="9"/>
    <x v="11"/>
    <s v="Z002"/>
    <n v="6936.8600000000051"/>
    <x v="1"/>
    <x v="9"/>
    <x v="1"/>
    <x v="2"/>
    <x v="9"/>
    <x v="0"/>
    <x v="0"/>
    <n v="6936.8600000000051"/>
    <x v="0"/>
    <x v="10"/>
    <x v="1"/>
    <n v="6936.8600000000051"/>
    <x v="0"/>
    <x v="0"/>
  </r>
  <r>
    <x v="10"/>
    <x v="0"/>
    <s v="Z002"/>
    <n v="69.179999999999993"/>
    <x v="1"/>
    <x v="10"/>
    <x v="1"/>
    <x v="0"/>
    <x v="10"/>
    <x v="0"/>
    <x v="0"/>
    <n v="69.179999999999993"/>
    <x v="0"/>
    <x v="0"/>
    <x v="1"/>
    <n v="70.459003000677583"/>
    <x v="0"/>
    <x v="0"/>
  </r>
  <r>
    <x v="10"/>
    <x v="1"/>
    <s v="Z002"/>
    <n v="82.169999999999987"/>
    <x v="1"/>
    <x v="10"/>
    <x v="1"/>
    <x v="1"/>
    <x v="10"/>
    <x v="0"/>
    <x v="0"/>
    <n v="82.169999999999987"/>
    <x v="0"/>
    <x v="1"/>
    <x v="1"/>
    <n v="83.68916271416127"/>
    <x v="0"/>
    <x v="0"/>
  </r>
  <r>
    <x v="10"/>
    <x v="2"/>
    <s v="Z002"/>
    <n v="0"/>
    <x v="1"/>
    <x v="10"/>
    <x v="1"/>
    <x v="1"/>
    <x v="10"/>
    <x v="0"/>
    <x v="0"/>
    <n v="0"/>
    <x v="1"/>
    <x v="2"/>
    <x v="1"/>
    <n v="0"/>
    <x v="1"/>
    <x v="0"/>
  </r>
  <r>
    <x v="10"/>
    <x v="3"/>
    <s v="Z002"/>
    <n v="0"/>
    <x v="1"/>
    <x v="10"/>
    <x v="1"/>
    <x v="0"/>
    <x v="10"/>
    <x v="0"/>
    <x v="0"/>
    <n v="0"/>
    <x v="1"/>
    <x v="3"/>
    <x v="1"/>
    <n v="0"/>
    <x v="1"/>
    <x v="0"/>
  </r>
  <r>
    <x v="10"/>
    <x v="4"/>
    <s v="Z002"/>
    <n v="452.04"/>
    <x v="1"/>
    <x v="10"/>
    <x v="1"/>
    <x v="2"/>
    <x v="10"/>
    <x v="0"/>
    <x v="0"/>
    <n v="452.04"/>
    <x v="0"/>
    <x v="4"/>
    <x v="1"/>
    <n v="460.39733617268422"/>
    <x v="0"/>
    <x v="0"/>
  </r>
  <r>
    <x v="10"/>
    <x v="5"/>
    <s v="Z002"/>
    <n v="890.08000000000038"/>
    <x v="1"/>
    <x v="10"/>
    <x v="1"/>
    <x v="2"/>
    <x v="10"/>
    <x v="0"/>
    <x v="0"/>
    <n v="890.08000000000038"/>
    <x v="0"/>
    <x v="5"/>
    <x v="1"/>
    <n v="906.5358397057405"/>
    <x v="0"/>
    <x v="0"/>
  </r>
  <r>
    <x v="10"/>
    <x v="6"/>
    <s v="Z002"/>
    <n v="0"/>
    <x v="1"/>
    <x v="10"/>
    <x v="1"/>
    <x v="1"/>
    <x v="10"/>
    <x v="0"/>
    <x v="0"/>
    <n v="0"/>
    <x v="1"/>
    <x v="6"/>
    <x v="1"/>
    <n v="0"/>
    <x v="1"/>
    <x v="0"/>
  </r>
  <r>
    <x v="10"/>
    <x v="7"/>
    <s v="Z002"/>
    <n v="2743.3600000000124"/>
    <x v="1"/>
    <x v="10"/>
    <x v="1"/>
    <x v="2"/>
    <x v="10"/>
    <x v="0"/>
    <x v="0"/>
    <n v="2743.3600000000124"/>
    <x v="0"/>
    <x v="7"/>
    <x v="1"/>
    <n v="2794.0793650179203"/>
    <x v="0"/>
    <x v="0"/>
  </r>
  <r>
    <x v="10"/>
    <x v="8"/>
    <s v="Z002"/>
    <n v="1282.4000000000019"/>
    <x v="1"/>
    <x v="10"/>
    <x v="1"/>
    <x v="1"/>
    <x v="10"/>
    <x v="0"/>
    <x v="0"/>
    <n v="1282.4000000000019"/>
    <x v="0"/>
    <x v="8"/>
    <x v="1"/>
    <n v="1306.1090697899547"/>
    <x v="0"/>
    <x v="0"/>
  </r>
  <r>
    <x v="10"/>
    <x v="9"/>
    <s v="Z002"/>
    <n v="629.57000000000005"/>
    <x v="1"/>
    <x v="10"/>
    <x v="1"/>
    <x v="3"/>
    <x v="10"/>
    <x v="0"/>
    <x v="0"/>
    <n v="629.57000000000005"/>
    <x v="0"/>
    <x v="9"/>
    <x v="1"/>
    <n v="641.20951892362802"/>
    <x v="0"/>
    <x v="0"/>
  </r>
  <r>
    <x v="10"/>
    <x v="10"/>
    <s v="Z002"/>
    <n v="145676.83000000007"/>
    <x v="1"/>
    <x v="10"/>
    <x v="1"/>
    <x v="0"/>
    <x v="10"/>
    <x v="0"/>
    <x v="0"/>
    <n v="145676.83000000007"/>
    <x v="0"/>
    <x v="0"/>
    <x v="1"/>
    <n v="148370.10988868464"/>
    <x v="0"/>
    <x v="0"/>
  </r>
  <r>
    <x v="10"/>
    <x v="11"/>
    <s v="Z002"/>
    <n v="824.53999999999712"/>
    <x v="1"/>
    <x v="10"/>
    <x v="1"/>
    <x v="2"/>
    <x v="10"/>
    <x v="0"/>
    <x v="0"/>
    <n v="824.53999999999712"/>
    <x v="0"/>
    <x v="10"/>
    <x v="1"/>
    <n v="839.78413319136291"/>
    <x v="0"/>
    <x v="0"/>
  </r>
  <r>
    <x v="11"/>
    <x v="0"/>
    <s v="Z001"/>
    <n v="2939.42"/>
    <x v="0"/>
    <x v="11"/>
    <x v="0"/>
    <x v="0"/>
    <x v="11"/>
    <x v="0"/>
    <x v="0"/>
    <n v="2939.42"/>
    <x v="0"/>
    <x v="0"/>
    <x v="0"/>
    <n v="2939.42"/>
    <x v="0"/>
    <x v="0"/>
  </r>
  <r>
    <x v="11"/>
    <x v="1"/>
    <s v="Z001"/>
    <n v="0"/>
    <x v="0"/>
    <x v="11"/>
    <x v="0"/>
    <x v="1"/>
    <x v="11"/>
    <x v="0"/>
    <x v="0"/>
    <n v="0"/>
    <x v="1"/>
    <x v="1"/>
    <x v="0"/>
    <n v="0"/>
    <x v="1"/>
    <x v="0"/>
  </r>
  <r>
    <x v="11"/>
    <x v="2"/>
    <s v="Z001"/>
    <n v="3427.3599999999997"/>
    <x v="0"/>
    <x v="11"/>
    <x v="0"/>
    <x v="1"/>
    <x v="11"/>
    <x v="0"/>
    <x v="0"/>
    <n v="3427.3599999999997"/>
    <x v="0"/>
    <x v="2"/>
    <x v="0"/>
    <n v="3427.3599999999997"/>
    <x v="0"/>
    <x v="0"/>
  </r>
  <r>
    <x v="11"/>
    <x v="3"/>
    <s v="Z001"/>
    <n v="44708.385000000002"/>
    <x v="0"/>
    <x v="11"/>
    <x v="0"/>
    <x v="0"/>
    <x v="11"/>
    <x v="0"/>
    <x v="0"/>
    <n v="44708.385000000002"/>
    <x v="0"/>
    <x v="3"/>
    <x v="0"/>
    <n v="44708.385000000002"/>
    <x v="0"/>
    <x v="0"/>
  </r>
  <r>
    <x v="11"/>
    <x v="4"/>
    <s v="Z001"/>
    <n v="89740.329999999973"/>
    <x v="0"/>
    <x v="11"/>
    <x v="0"/>
    <x v="2"/>
    <x v="11"/>
    <x v="0"/>
    <x v="0"/>
    <n v="89740.329999999973"/>
    <x v="0"/>
    <x v="4"/>
    <x v="0"/>
    <n v="89740.329999999973"/>
    <x v="0"/>
    <x v="0"/>
  </r>
  <r>
    <x v="11"/>
    <x v="5"/>
    <s v="Z001"/>
    <n v="3449.8"/>
    <x v="0"/>
    <x v="11"/>
    <x v="0"/>
    <x v="2"/>
    <x v="11"/>
    <x v="0"/>
    <x v="0"/>
    <n v="3449.8"/>
    <x v="0"/>
    <x v="5"/>
    <x v="0"/>
    <n v="3449.8"/>
    <x v="0"/>
    <x v="0"/>
  </r>
  <r>
    <x v="11"/>
    <x v="6"/>
    <s v="Z001"/>
    <n v="7406.9750000000004"/>
    <x v="0"/>
    <x v="11"/>
    <x v="0"/>
    <x v="1"/>
    <x v="11"/>
    <x v="0"/>
    <x v="0"/>
    <n v="7406.9750000000004"/>
    <x v="0"/>
    <x v="6"/>
    <x v="0"/>
    <n v="7406.9749999999995"/>
    <x v="0"/>
    <x v="0"/>
  </r>
  <r>
    <x v="11"/>
    <x v="7"/>
    <s v="Z001"/>
    <n v="36137.694999999992"/>
    <x v="0"/>
    <x v="11"/>
    <x v="0"/>
    <x v="2"/>
    <x v="11"/>
    <x v="0"/>
    <x v="0"/>
    <n v="36137.694999999992"/>
    <x v="0"/>
    <x v="7"/>
    <x v="0"/>
    <n v="36137.694999999992"/>
    <x v="0"/>
    <x v="0"/>
  </r>
  <r>
    <x v="11"/>
    <x v="8"/>
    <s v="Z001"/>
    <n v="19868.249999999993"/>
    <x v="0"/>
    <x v="11"/>
    <x v="0"/>
    <x v="1"/>
    <x v="11"/>
    <x v="0"/>
    <x v="0"/>
    <n v="19868.249999999993"/>
    <x v="0"/>
    <x v="8"/>
    <x v="0"/>
    <n v="19868.249999999993"/>
    <x v="0"/>
    <x v="0"/>
  </r>
  <r>
    <x v="11"/>
    <x v="9"/>
    <s v="Z001"/>
    <n v="0"/>
    <x v="0"/>
    <x v="11"/>
    <x v="0"/>
    <x v="3"/>
    <x v="11"/>
    <x v="0"/>
    <x v="0"/>
    <n v="0"/>
    <x v="1"/>
    <x v="9"/>
    <x v="0"/>
    <n v="0"/>
    <x v="1"/>
    <x v="0"/>
  </r>
  <r>
    <x v="11"/>
    <x v="10"/>
    <s v="Z001"/>
    <n v="222205.2450000002"/>
    <x v="0"/>
    <x v="11"/>
    <x v="0"/>
    <x v="0"/>
    <x v="11"/>
    <x v="0"/>
    <x v="0"/>
    <n v="222205.2450000002"/>
    <x v="0"/>
    <x v="0"/>
    <x v="0"/>
    <n v="222205.2450000002"/>
    <x v="0"/>
    <x v="0"/>
  </r>
  <r>
    <x v="11"/>
    <x v="11"/>
    <s v="Z001"/>
    <n v="16548.264999999999"/>
    <x v="0"/>
    <x v="11"/>
    <x v="0"/>
    <x v="2"/>
    <x v="11"/>
    <x v="0"/>
    <x v="0"/>
    <n v="16548.264999999999"/>
    <x v="0"/>
    <x v="10"/>
    <x v="0"/>
    <n v="16548.264999999999"/>
    <x v="0"/>
    <x v="0"/>
  </r>
  <r>
    <x v="11"/>
    <x v="0"/>
    <s v="Z002"/>
    <m/>
    <x v="1"/>
    <x v="11"/>
    <x v="1"/>
    <x v="0"/>
    <x v="11"/>
    <x v="0"/>
    <x v="0"/>
    <n v="0"/>
    <x v="1"/>
    <x v="0"/>
    <x v="1"/>
    <n v="0"/>
    <x v="1"/>
    <x v="0"/>
  </r>
  <r>
    <x v="11"/>
    <x v="1"/>
    <s v="Z002"/>
    <m/>
    <x v="1"/>
    <x v="11"/>
    <x v="1"/>
    <x v="1"/>
    <x v="11"/>
    <x v="0"/>
    <x v="0"/>
    <n v="0"/>
    <x v="1"/>
    <x v="1"/>
    <x v="1"/>
    <n v="0"/>
    <x v="1"/>
    <x v="0"/>
  </r>
  <r>
    <x v="11"/>
    <x v="2"/>
    <s v="Z002"/>
    <m/>
    <x v="1"/>
    <x v="11"/>
    <x v="1"/>
    <x v="1"/>
    <x v="11"/>
    <x v="0"/>
    <x v="0"/>
    <n v="0"/>
    <x v="1"/>
    <x v="2"/>
    <x v="1"/>
    <n v="0"/>
    <x v="1"/>
    <x v="0"/>
  </r>
  <r>
    <x v="11"/>
    <x v="3"/>
    <s v="Z002"/>
    <n v="23.81"/>
    <x v="1"/>
    <x v="11"/>
    <x v="1"/>
    <x v="0"/>
    <x v="11"/>
    <x v="0"/>
    <x v="0"/>
    <n v="23.81"/>
    <x v="0"/>
    <x v="3"/>
    <x v="1"/>
    <n v="23.81"/>
    <x v="0"/>
    <x v="0"/>
  </r>
  <r>
    <x v="11"/>
    <x v="4"/>
    <s v="Z002"/>
    <m/>
    <x v="1"/>
    <x v="11"/>
    <x v="1"/>
    <x v="2"/>
    <x v="11"/>
    <x v="0"/>
    <x v="0"/>
    <n v="0"/>
    <x v="1"/>
    <x v="4"/>
    <x v="1"/>
    <n v="0"/>
    <x v="1"/>
    <x v="0"/>
  </r>
  <r>
    <x v="11"/>
    <x v="5"/>
    <s v="Z002"/>
    <m/>
    <x v="1"/>
    <x v="11"/>
    <x v="1"/>
    <x v="2"/>
    <x v="11"/>
    <x v="0"/>
    <x v="0"/>
    <n v="0"/>
    <x v="1"/>
    <x v="5"/>
    <x v="1"/>
    <n v="0"/>
    <x v="1"/>
    <x v="0"/>
  </r>
  <r>
    <x v="11"/>
    <x v="6"/>
    <s v="Z002"/>
    <m/>
    <x v="1"/>
    <x v="11"/>
    <x v="1"/>
    <x v="1"/>
    <x v="11"/>
    <x v="0"/>
    <x v="0"/>
    <n v="0"/>
    <x v="1"/>
    <x v="6"/>
    <x v="1"/>
    <n v="0"/>
    <x v="1"/>
    <x v="0"/>
  </r>
  <r>
    <x v="11"/>
    <x v="7"/>
    <s v="Z002"/>
    <m/>
    <x v="1"/>
    <x v="11"/>
    <x v="1"/>
    <x v="2"/>
    <x v="11"/>
    <x v="0"/>
    <x v="0"/>
    <n v="0"/>
    <x v="1"/>
    <x v="7"/>
    <x v="1"/>
    <n v="0"/>
    <x v="1"/>
    <x v="0"/>
  </r>
  <r>
    <x v="11"/>
    <x v="8"/>
    <s v="Z002"/>
    <n v="521.04999999999995"/>
    <x v="1"/>
    <x v="11"/>
    <x v="1"/>
    <x v="1"/>
    <x v="11"/>
    <x v="0"/>
    <x v="0"/>
    <n v="521.04999999999995"/>
    <x v="0"/>
    <x v="8"/>
    <x v="1"/>
    <n v="521.04999999999995"/>
    <x v="0"/>
    <x v="0"/>
  </r>
  <r>
    <x v="11"/>
    <x v="9"/>
    <s v="Z002"/>
    <m/>
    <x v="1"/>
    <x v="11"/>
    <x v="1"/>
    <x v="3"/>
    <x v="11"/>
    <x v="0"/>
    <x v="0"/>
    <n v="0"/>
    <x v="1"/>
    <x v="9"/>
    <x v="1"/>
    <n v="0"/>
    <x v="1"/>
    <x v="0"/>
  </r>
  <r>
    <x v="11"/>
    <x v="10"/>
    <s v="Z002"/>
    <n v="64.94"/>
    <x v="1"/>
    <x v="11"/>
    <x v="1"/>
    <x v="0"/>
    <x v="11"/>
    <x v="0"/>
    <x v="0"/>
    <n v="64.94"/>
    <x v="0"/>
    <x v="0"/>
    <x v="1"/>
    <n v="64.94"/>
    <x v="0"/>
    <x v="0"/>
  </r>
  <r>
    <x v="11"/>
    <x v="11"/>
    <s v="Z002"/>
    <m/>
    <x v="1"/>
    <x v="11"/>
    <x v="1"/>
    <x v="2"/>
    <x v="11"/>
    <x v="0"/>
    <x v="0"/>
    <n v="0"/>
    <x v="1"/>
    <x v="10"/>
    <x v="1"/>
    <n v="0"/>
    <x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4">
  <r>
    <x v="0"/>
    <x v="0"/>
    <s v="Z001"/>
    <n v="23.87"/>
    <x v="0"/>
    <x v="0"/>
    <x v="0"/>
    <x v="0"/>
    <x v="0"/>
    <x v="0"/>
    <x v="0"/>
    <n v="23.87"/>
    <x v="0"/>
    <x v="0"/>
    <s v="L791"/>
    <n v="23.87"/>
    <s v="40"/>
    <s v="887HQCSUPE"/>
  </r>
  <r>
    <x v="0"/>
    <x v="1"/>
    <s v="Z001"/>
    <n v="581.62000000000023"/>
    <x v="0"/>
    <x v="0"/>
    <x v="0"/>
    <x v="1"/>
    <x v="0"/>
    <x v="0"/>
    <x v="0"/>
    <n v="581.62000000000023"/>
    <x v="0"/>
    <x v="1"/>
    <s v="L791"/>
    <n v="581.62000000000023"/>
    <s v="40"/>
    <s v="887HQCSUPE"/>
  </r>
  <r>
    <x v="0"/>
    <x v="2"/>
    <s v="Z001"/>
    <n v="0"/>
    <x v="0"/>
    <x v="0"/>
    <x v="0"/>
    <x v="1"/>
    <x v="0"/>
    <x v="0"/>
    <x v="0"/>
    <n v="0"/>
    <x v="1"/>
    <x v="2"/>
    <s v="L791"/>
    <n v="0"/>
    <s v=""/>
    <s v="887HQCSUPE"/>
  </r>
  <r>
    <x v="0"/>
    <x v="3"/>
    <s v="Z001"/>
    <n v="0"/>
    <x v="0"/>
    <x v="0"/>
    <x v="0"/>
    <x v="0"/>
    <x v="0"/>
    <x v="0"/>
    <x v="0"/>
    <n v="0"/>
    <x v="1"/>
    <x v="3"/>
    <s v="L791"/>
    <n v="0"/>
    <s v=""/>
    <s v="887HQCSUPE"/>
  </r>
  <r>
    <x v="0"/>
    <x v="4"/>
    <s v="Z001"/>
    <n v="10220.210000000001"/>
    <x v="0"/>
    <x v="0"/>
    <x v="0"/>
    <x v="2"/>
    <x v="0"/>
    <x v="0"/>
    <x v="0"/>
    <n v="10220.210000000001"/>
    <x v="0"/>
    <x v="4"/>
    <s v="L791"/>
    <n v="10220.210000000001"/>
    <s v="40"/>
    <s v="887HQCSUPE"/>
  </r>
  <r>
    <x v="0"/>
    <x v="5"/>
    <s v="Z001"/>
    <n v="1153.8150000000001"/>
    <x v="0"/>
    <x v="0"/>
    <x v="0"/>
    <x v="2"/>
    <x v="0"/>
    <x v="0"/>
    <x v="0"/>
    <n v="1153.8150000000001"/>
    <x v="0"/>
    <x v="5"/>
    <s v="L791"/>
    <n v="1153.8150000000001"/>
    <s v="40"/>
    <s v="887HQCSUPE"/>
  </r>
  <r>
    <x v="0"/>
    <x v="6"/>
    <s v="Z001"/>
    <n v="0"/>
    <x v="0"/>
    <x v="0"/>
    <x v="0"/>
    <x v="1"/>
    <x v="0"/>
    <x v="0"/>
    <x v="0"/>
    <n v="0"/>
    <x v="1"/>
    <x v="6"/>
    <s v="L791"/>
    <n v="0"/>
    <s v=""/>
    <s v="887HQCSUPE"/>
  </r>
  <r>
    <x v="0"/>
    <x v="7"/>
    <s v="Z001"/>
    <n v="711.34499999999991"/>
    <x v="0"/>
    <x v="0"/>
    <x v="0"/>
    <x v="2"/>
    <x v="0"/>
    <x v="0"/>
    <x v="0"/>
    <n v="711.34499999999991"/>
    <x v="0"/>
    <x v="7"/>
    <s v="L791"/>
    <n v="711.34499999999991"/>
    <s v="40"/>
    <s v="887HQCSUPE"/>
  </r>
  <r>
    <x v="0"/>
    <x v="8"/>
    <s v="Z001"/>
    <n v="871.83499999999867"/>
    <x v="0"/>
    <x v="0"/>
    <x v="0"/>
    <x v="1"/>
    <x v="0"/>
    <x v="0"/>
    <x v="0"/>
    <n v="871.83499999999867"/>
    <x v="0"/>
    <x v="8"/>
    <s v="L791"/>
    <n v="871.83499999999867"/>
    <s v="40"/>
    <s v="887HQCSUPE"/>
  </r>
  <r>
    <x v="0"/>
    <x v="9"/>
    <s v="Z001"/>
    <n v="25.875"/>
    <x v="0"/>
    <x v="0"/>
    <x v="0"/>
    <x v="3"/>
    <x v="0"/>
    <x v="0"/>
    <x v="0"/>
    <n v="25.875"/>
    <x v="0"/>
    <x v="9"/>
    <s v="L791"/>
    <n v="25.875"/>
    <s v="40"/>
    <s v="887HQCSUPE"/>
  </r>
  <r>
    <x v="0"/>
    <x v="10"/>
    <s v="Z001"/>
    <n v="5436.39"/>
    <x v="0"/>
    <x v="0"/>
    <x v="0"/>
    <x v="0"/>
    <x v="0"/>
    <x v="0"/>
    <x v="0"/>
    <n v="5436.39"/>
    <x v="0"/>
    <x v="0"/>
    <s v="L791"/>
    <n v="5436.39"/>
    <s v="40"/>
    <s v="887HQCSUPE"/>
  </r>
  <r>
    <x v="0"/>
    <x v="11"/>
    <s v="Z001"/>
    <n v="630.2650000000001"/>
    <x v="0"/>
    <x v="0"/>
    <x v="0"/>
    <x v="2"/>
    <x v="0"/>
    <x v="0"/>
    <x v="0"/>
    <n v="630.2650000000001"/>
    <x v="0"/>
    <x v="10"/>
    <s v="L791"/>
    <n v="630.2650000000001"/>
    <s v="40"/>
    <s v="887HQCSUPE"/>
  </r>
  <r>
    <x v="1"/>
    <x v="0"/>
    <s v="Z001"/>
    <n v="78.430000000000007"/>
    <x v="0"/>
    <x v="1"/>
    <x v="0"/>
    <x v="0"/>
    <x v="1"/>
    <x v="0"/>
    <x v="0"/>
    <n v="78.430000000000007"/>
    <x v="0"/>
    <x v="0"/>
    <s v="L791"/>
    <n v="78.430000000000007"/>
    <s v="40"/>
    <s v="887HQCSUPE"/>
  </r>
  <r>
    <x v="1"/>
    <x v="1"/>
    <s v="Z001"/>
    <n v="2651.1999999999985"/>
    <x v="0"/>
    <x v="1"/>
    <x v="0"/>
    <x v="1"/>
    <x v="1"/>
    <x v="0"/>
    <x v="0"/>
    <n v="2651.1999999999985"/>
    <x v="0"/>
    <x v="1"/>
    <s v="L791"/>
    <n v="2651.1999999999985"/>
    <s v="40"/>
    <s v="887HQCSUPE"/>
  </r>
  <r>
    <x v="1"/>
    <x v="2"/>
    <s v="Z001"/>
    <n v="60.76"/>
    <x v="0"/>
    <x v="1"/>
    <x v="0"/>
    <x v="1"/>
    <x v="1"/>
    <x v="0"/>
    <x v="0"/>
    <n v="60.76"/>
    <x v="0"/>
    <x v="2"/>
    <s v="L791"/>
    <n v="60.76"/>
    <s v="40"/>
    <s v="887HQCSUPE"/>
  </r>
  <r>
    <x v="1"/>
    <x v="3"/>
    <s v="Z001"/>
    <n v="0"/>
    <x v="0"/>
    <x v="1"/>
    <x v="0"/>
    <x v="0"/>
    <x v="1"/>
    <x v="0"/>
    <x v="0"/>
    <n v="0"/>
    <x v="1"/>
    <x v="3"/>
    <s v="L791"/>
    <n v="0"/>
    <s v=""/>
    <s v="887HQCSUPE"/>
  </r>
  <r>
    <x v="1"/>
    <x v="4"/>
    <s v="Z001"/>
    <n v="591.74500000000012"/>
    <x v="0"/>
    <x v="1"/>
    <x v="0"/>
    <x v="2"/>
    <x v="1"/>
    <x v="0"/>
    <x v="0"/>
    <n v="591.74500000000012"/>
    <x v="0"/>
    <x v="4"/>
    <s v="L791"/>
    <n v="591.74500000000012"/>
    <s v="40"/>
    <s v="887HQCSUPE"/>
  </r>
  <r>
    <x v="1"/>
    <x v="5"/>
    <s v="Z001"/>
    <n v="2058.6749999999988"/>
    <x v="0"/>
    <x v="1"/>
    <x v="0"/>
    <x v="2"/>
    <x v="1"/>
    <x v="0"/>
    <x v="0"/>
    <n v="2058.6749999999988"/>
    <x v="0"/>
    <x v="5"/>
    <s v="L791"/>
    <n v="2058.6749999999988"/>
    <s v="40"/>
    <s v="887HQCSUPE"/>
  </r>
  <r>
    <x v="1"/>
    <x v="6"/>
    <s v="Z001"/>
    <n v="3669.2250000000136"/>
    <x v="0"/>
    <x v="1"/>
    <x v="0"/>
    <x v="1"/>
    <x v="1"/>
    <x v="0"/>
    <x v="0"/>
    <n v="3669.2250000000136"/>
    <x v="0"/>
    <x v="6"/>
    <s v="L791"/>
    <n v="3669.2250000000136"/>
    <s v="40"/>
    <s v="887HQCSUPE"/>
  </r>
  <r>
    <x v="1"/>
    <x v="7"/>
    <s v="Z001"/>
    <n v="3953.7549999999869"/>
    <x v="0"/>
    <x v="1"/>
    <x v="0"/>
    <x v="2"/>
    <x v="1"/>
    <x v="0"/>
    <x v="0"/>
    <n v="3953.7549999999869"/>
    <x v="0"/>
    <x v="7"/>
    <s v="L791"/>
    <n v="3953.7549999999869"/>
    <s v="40"/>
    <s v="887HQCSUPE"/>
  </r>
  <r>
    <x v="1"/>
    <x v="8"/>
    <s v="Z001"/>
    <n v="16104.515000000178"/>
    <x v="0"/>
    <x v="1"/>
    <x v="0"/>
    <x v="1"/>
    <x v="1"/>
    <x v="0"/>
    <x v="0"/>
    <n v="16104.515000000178"/>
    <x v="0"/>
    <x v="8"/>
    <s v="L791"/>
    <n v="16104.515000000178"/>
    <s v="40"/>
    <s v="887HQCSUPE"/>
  </r>
  <r>
    <x v="1"/>
    <x v="9"/>
    <s v="Z001"/>
    <n v="288.98999999999995"/>
    <x v="0"/>
    <x v="1"/>
    <x v="0"/>
    <x v="3"/>
    <x v="1"/>
    <x v="0"/>
    <x v="0"/>
    <n v="288.98999999999995"/>
    <x v="0"/>
    <x v="9"/>
    <s v="L791"/>
    <n v="288.98999999999995"/>
    <s v="40"/>
    <s v="887HQCSUPE"/>
  </r>
  <r>
    <x v="1"/>
    <x v="10"/>
    <s v="Z001"/>
    <n v="13789.435000000058"/>
    <x v="0"/>
    <x v="1"/>
    <x v="0"/>
    <x v="0"/>
    <x v="1"/>
    <x v="0"/>
    <x v="0"/>
    <n v="13789.435000000058"/>
    <x v="0"/>
    <x v="0"/>
    <s v="L791"/>
    <n v="13789.435000000058"/>
    <s v="40"/>
    <s v="887HQCSUPE"/>
  </r>
  <r>
    <x v="1"/>
    <x v="11"/>
    <s v="Z001"/>
    <n v="8222.8300000000127"/>
    <x v="0"/>
    <x v="1"/>
    <x v="0"/>
    <x v="2"/>
    <x v="1"/>
    <x v="0"/>
    <x v="0"/>
    <n v="8222.8300000000127"/>
    <x v="0"/>
    <x v="10"/>
    <s v="L791"/>
    <n v="8222.8300000000127"/>
    <s v="40"/>
    <s v="887HQCSUPE"/>
  </r>
  <r>
    <x v="2"/>
    <x v="0"/>
    <s v="Z001"/>
    <n v="468.19"/>
    <x v="0"/>
    <x v="2"/>
    <x v="0"/>
    <x v="0"/>
    <x v="2"/>
    <x v="0"/>
    <x v="0"/>
    <n v="468.19"/>
    <x v="0"/>
    <x v="0"/>
    <s v="L791"/>
    <n v="468.19"/>
    <s v="40"/>
    <s v="887HQCSUPE"/>
  </r>
  <r>
    <x v="2"/>
    <x v="1"/>
    <s v="Z001"/>
    <n v="10155.315000000001"/>
    <x v="0"/>
    <x v="2"/>
    <x v="0"/>
    <x v="1"/>
    <x v="2"/>
    <x v="0"/>
    <x v="0"/>
    <n v="10155.315000000001"/>
    <x v="0"/>
    <x v="1"/>
    <s v="L791"/>
    <n v="10155.315000000001"/>
    <s v="40"/>
    <s v="887HQCSUPE"/>
  </r>
  <r>
    <x v="2"/>
    <x v="2"/>
    <s v="Z001"/>
    <n v="1989.92"/>
    <x v="0"/>
    <x v="2"/>
    <x v="0"/>
    <x v="1"/>
    <x v="2"/>
    <x v="0"/>
    <x v="0"/>
    <n v="1989.92"/>
    <x v="0"/>
    <x v="2"/>
    <s v="L791"/>
    <n v="1989.92"/>
    <s v="40"/>
    <s v="887HQCSUPE"/>
  </r>
  <r>
    <x v="2"/>
    <x v="3"/>
    <s v="Z001"/>
    <n v="0"/>
    <x v="0"/>
    <x v="2"/>
    <x v="0"/>
    <x v="0"/>
    <x v="2"/>
    <x v="0"/>
    <x v="0"/>
    <n v="0"/>
    <x v="1"/>
    <x v="3"/>
    <s v="L791"/>
    <n v="0"/>
    <s v=""/>
    <s v="887HQCSUPE"/>
  </r>
  <r>
    <x v="2"/>
    <x v="4"/>
    <s v="Z001"/>
    <n v="5868.0200000000032"/>
    <x v="0"/>
    <x v="2"/>
    <x v="0"/>
    <x v="2"/>
    <x v="2"/>
    <x v="0"/>
    <x v="0"/>
    <n v="5868.0200000000032"/>
    <x v="0"/>
    <x v="4"/>
    <s v="L791"/>
    <n v="5868.0200000000032"/>
    <s v="40"/>
    <s v="887HQCSUPE"/>
  </r>
  <r>
    <x v="2"/>
    <x v="5"/>
    <s v="Z001"/>
    <n v="1272.0450000000003"/>
    <x v="0"/>
    <x v="2"/>
    <x v="0"/>
    <x v="2"/>
    <x v="2"/>
    <x v="0"/>
    <x v="0"/>
    <n v="1272.0450000000003"/>
    <x v="0"/>
    <x v="5"/>
    <s v="L791"/>
    <n v="1272.0450000000003"/>
    <s v="40"/>
    <s v="887HQCSUPE"/>
  </r>
  <r>
    <x v="2"/>
    <x v="6"/>
    <s v="Z001"/>
    <n v="12409.484999999999"/>
    <x v="0"/>
    <x v="2"/>
    <x v="0"/>
    <x v="1"/>
    <x v="2"/>
    <x v="0"/>
    <x v="0"/>
    <n v="12409.484999999999"/>
    <x v="0"/>
    <x v="6"/>
    <s v="L791"/>
    <n v="12409.484999999999"/>
    <s v="40"/>
    <s v="887HQCSUPE"/>
  </r>
  <r>
    <x v="2"/>
    <x v="7"/>
    <s v="Z001"/>
    <n v="6799.7800000000007"/>
    <x v="0"/>
    <x v="2"/>
    <x v="0"/>
    <x v="2"/>
    <x v="2"/>
    <x v="0"/>
    <x v="0"/>
    <n v="6799.7800000000007"/>
    <x v="0"/>
    <x v="7"/>
    <s v="L791"/>
    <n v="6799.7800000000007"/>
    <s v="40"/>
    <s v="887HQCSUPE"/>
  </r>
  <r>
    <x v="2"/>
    <x v="8"/>
    <s v="Z001"/>
    <n v="19803.219999999925"/>
    <x v="0"/>
    <x v="2"/>
    <x v="0"/>
    <x v="1"/>
    <x v="2"/>
    <x v="0"/>
    <x v="0"/>
    <n v="19803.219999999925"/>
    <x v="0"/>
    <x v="8"/>
    <s v="L791"/>
    <n v="19803.219999999925"/>
    <s v="40"/>
    <s v="887HQCSUPE"/>
  </r>
  <r>
    <x v="2"/>
    <x v="9"/>
    <s v="Z001"/>
    <n v="637.32000000000005"/>
    <x v="0"/>
    <x v="2"/>
    <x v="0"/>
    <x v="3"/>
    <x v="2"/>
    <x v="0"/>
    <x v="0"/>
    <n v="637.32000000000005"/>
    <x v="0"/>
    <x v="9"/>
    <s v="L791"/>
    <n v="637.32000000000005"/>
    <s v="40"/>
    <s v="887HQCSUPE"/>
  </r>
  <r>
    <x v="2"/>
    <x v="10"/>
    <s v="Z001"/>
    <n v="70130.204999999551"/>
    <x v="0"/>
    <x v="2"/>
    <x v="0"/>
    <x v="0"/>
    <x v="2"/>
    <x v="0"/>
    <x v="0"/>
    <n v="70130.204999999551"/>
    <x v="0"/>
    <x v="0"/>
    <s v="L791"/>
    <n v="70130.204999999551"/>
    <s v="40"/>
    <s v="887HQCSUPE"/>
  </r>
  <r>
    <x v="2"/>
    <x v="11"/>
    <s v="Z001"/>
    <n v="207.46"/>
    <x v="0"/>
    <x v="2"/>
    <x v="0"/>
    <x v="2"/>
    <x v="2"/>
    <x v="0"/>
    <x v="0"/>
    <n v="207.46"/>
    <x v="0"/>
    <x v="10"/>
    <s v="L791"/>
    <n v="207.46"/>
    <s v="40"/>
    <s v="887HQCSUPE"/>
  </r>
  <r>
    <x v="3"/>
    <x v="0"/>
    <s v="Z001"/>
    <n v="69.569999999999979"/>
    <x v="0"/>
    <x v="3"/>
    <x v="0"/>
    <x v="0"/>
    <x v="3"/>
    <x v="0"/>
    <x v="0"/>
    <n v="69.569999999999979"/>
    <x v="0"/>
    <x v="0"/>
    <s v="L791"/>
    <n v="69.569999999999979"/>
    <s v="40"/>
    <s v="887HQCSUPE"/>
  </r>
  <r>
    <x v="3"/>
    <x v="1"/>
    <s v="Z001"/>
    <n v="3628.4549999999717"/>
    <x v="0"/>
    <x v="3"/>
    <x v="0"/>
    <x v="1"/>
    <x v="3"/>
    <x v="0"/>
    <x v="0"/>
    <n v="3628.4549999999717"/>
    <x v="0"/>
    <x v="1"/>
    <s v="L791"/>
    <n v="3628.4549999999717"/>
    <s v="40"/>
    <s v="887HQCSUPE"/>
  </r>
  <r>
    <x v="3"/>
    <x v="2"/>
    <s v="Z001"/>
    <n v="173.56500000000003"/>
    <x v="0"/>
    <x v="3"/>
    <x v="0"/>
    <x v="1"/>
    <x v="3"/>
    <x v="0"/>
    <x v="0"/>
    <n v="173.56500000000003"/>
    <x v="0"/>
    <x v="2"/>
    <s v="L791"/>
    <n v="173.56500000000003"/>
    <s v="40"/>
    <s v="887HQCSUPE"/>
  </r>
  <r>
    <x v="3"/>
    <x v="3"/>
    <s v="Z001"/>
    <n v="17361.950000000103"/>
    <x v="0"/>
    <x v="3"/>
    <x v="0"/>
    <x v="0"/>
    <x v="3"/>
    <x v="0"/>
    <x v="0"/>
    <n v="17361.950000000103"/>
    <x v="0"/>
    <x v="3"/>
    <s v="L791"/>
    <n v="17361.950000000103"/>
    <s v="40"/>
    <s v="887HQCSUPE"/>
  </r>
  <r>
    <x v="3"/>
    <x v="4"/>
    <s v="Z001"/>
    <n v="12721.380000000123"/>
    <x v="0"/>
    <x v="3"/>
    <x v="0"/>
    <x v="2"/>
    <x v="3"/>
    <x v="0"/>
    <x v="0"/>
    <n v="12721.380000000123"/>
    <x v="0"/>
    <x v="4"/>
    <s v="L791"/>
    <n v="12721.380000000123"/>
    <s v="40"/>
    <s v="887HQCSUPE"/>
  </r>
  <r>
    <x v="3"/>
    <x v="5"/>
    <s v="Z001"/>
    <n v="22981.930000000026"/>
    <x v="0"/>
    <x v="3"/>
    <x v="0"/>
    <x v="2"/>
    <x v="3"/>
    <x v="0"/>
    <x v="0"/>
    <n v="22981.930000000026"/>
    <x v="0"/>
    <x v="5"/>
    <s v="L791"/>
    <n v="22981.930000000026"/>
    <s v="40"/>
    <s v="887HQCSUPE"/>
  </r>
  <r>
    <x v="3"/>
    <x v="6"/>
    <s v="Z001"/>
    <n v="14826.970000000219"/>
    <x v="0"/>
    <x v="3"/>
    <x v="0"/>
    <x v="1"/>
    <x v="3"/>
    <x v="0"/>
    <x v="0"/>
    <n v="14826.970000000219"/>
    <x v="0"/>
    <x v="6"/>
    <s v="L791"/>
    <n v="14826.970000000219"/>
    <s v="40"/>
    <s v="887HQCSUPE"/>
  </r>
  <r>
    <x v="3"/>
    <x v="7"/>
    <s v="Z001"/>
    <n v="29120.570000000193"/>
    <x v="0"/>
    <x v="3"/>
    <x v="0"/>
    <x v="2"/>
    <x v="3"/>
    <x v="0"/>
    <x v="0"/>
    <n v="29120.570000000193"/>
    <x v="0"/>
    <x v="7"/>
    <s v="L791"/>
    <n v="29120.570000000193"/>
    <s v="40"/>
    <s v="887HQCSUPE"/>
  </r>
  <r>
    <x v="3"/>
    <x v="8"/>
    <s v="Z001"/>
    <n v="41735.665000000838"/>
    <x v="0"/>
    <x v="3"/>
    <x v="0"/>
    <x v="1"/>
    <x v="3"/>
    <x v="0"/>
    <x v="0"/>
    <n v="41735.665000000838"/>
    <x v="0"/>
    <x v="8"/>
    <s v="L791"/>
    <n v="41735.665000000838"/>
    <s v="40"/>
    <s v="887HQCSUPE"/>
  </r>
  <r>
    <x v="3"/>
    <x v="9"/>
    <s v="Z001"/>
    <n v="2917.5299999999925"/>
    <x v="0"/>
    <x v="3"/>
    <x v="0"/>
    <x v="3"/>
    <x v="3"/>
    <x v="0"/>
    <x v="0"/>
    <n v="2917.5299999999925"/>
    <x v="0"/>
    <x v="9"/>
    <s v="L791"/>
    <n v="2917.5299999999925"/>
    <s v="40"/>
    <s v="887HQCSUPE"/>
  </r>
  <r>
    <x v="3"/>
    <x v="10"/>
    <s v="Z001"/>
    <n v="112697.58000000278"/>
    <x v="0"/>
    <x v="3"/>
    <x v="0"/>
    <x v="0"/>
    <x v="3"/>
    <x v="0"/>
    <x v="0"/>
    <n v="112697.58000000278"/>
    <x v="0"/>
    <x v="0"/>
    <s v="L791"/>
    <n v="112697.58000000278"/>
    <s v="40"/>
    <s v="887HQCSUPE"/>
  </r>
  <r>
    <x v="3"/>
    <x v="11"/>
    <s v="Z001"/>
    <n v="17498.539999999964"/>
    <x v="0"/>
    <x v="3"/>
    <x v="0"/>
    <x v="2"/>
    <x v="3"/>
    <x v="0"/>
    <x v="0"/>
    <n v="17498.539999999964"/>
    <x v="0"/>
    <x v="10"/>
    <s v="L791"/>
    <n v="17498.539999999964"/>
    <s v="40"/>
    <s v="887HQCSUPE"/>
  </r>
  <r>
    <x v="4"/>
    <x v="0"/>
    <s v="Z001"/>
    <n v="1060.8600000000004"/>
    <x v="0"/>
    <x v="4"/>
    <x v="0"/>
    <x v="0"/>
    <x v="4"/>
    <x v="0"/>
    <x v="0"/>
    <n v="1060.8600000000004"/>
    <x v="0"/>
    <x v="0"/>
    <s v="L791"/>
    <n v="1060.8600000000004"/>
    <s v="40"/>
    <s v="887HQCSUPE"/>
  </r>
  <r>
    <x v="4"/>
    <x v="1"/>
    <s v="Z001"/>
    <n v="12337.25499999989"/>
    <x v="0"/>
    <x v="4"/>
    <x v="0"/>
    <x v="1"/>
    <x v="4"/>
    <x v="0"/>
    <x v="0"/>
    <n v="12337.25499999989"/>
    <x v="0"/>
    <x v="1"/>
    <s v="L791"/>
    <n v="12337.25499999989"/>
    <s v="40"/>
    <s v="887HQCSUPE"/>
  </r>
  <r>
    <x v="4"/>
    <x v="2"/>
    <s v="Z001"/>
    <n v="541.32999999999981"/>
    <x v="0"/>
    <x v="4"/>
    <x v="0"/>
    <x v="1"/>
    <x v="4"/>
    <x v="0"/>
    <x v="0"/>
    <n v="541.32999999999981"/>
    <x v="0"/>
    <x v="2"/>
    <s v="L791"/>
    <n v="541.32999999999981"/>
    <s v="40"/>
    <s v="887HQCSUPE"/>
  </r>
  <r>
    <x v="4"/>
    <x v="3"/>
    <s v="Z001"/>
    <n v="2807.9249999999993"/>
    <x v="0"/>
    <x v="4"/>
    <x v="0"/>
    <x v="0"/>
    <x v="4"/>
    <x v="0"/>
    <x v="0"/>
    <n v="2807.9249999999993"/>
    <x v="0"/>
    <x v="3"/>
    <s v="L791"/>
    <n v="2807.9249999999993"/>
    <s v="40"/>
    <s v="887HQCSUPE"/>
  </r>
  <r>
    <x v="4"/>
    <x v="4"/>
    <s v="Z001"/>
    <n v="15605.855000000034"/>
    <x v="0"/>
    <x v="4"/>
    <x v="0"/>
    <x v="2"/>
    <x v="4"/>
    <x v="0"/>
    <x v="0"/>
    <n v="15605.855000000034"/>
    <x v="0"/>
    <x v="4"/>
    <s v="L791"/>
    <n v="15605.855000000034"/>
    <s v="40"/>
    <s v="887HQCSUPE"/>
  </r>
  <r>
    <x v="4"/>
    <x v="5"/>
    <s v="Z001"/>
    <n v="1441.8499999999997"/>
    <x v="0"/>
    <x v="4"/>
    <x v="0"/>
    <x v="2"/>
    <x v="4"/>
    <x v="0"/>
    <x v="0"/>
    <n v="1441.8499999999997"/>
    <x v="0"/>
    <x v="5"/>
    <s v="L791"/>
    <n v="1441.8499999999997"/>
    <s v="40"/>
    <s v="887HQCSUPE"/>
  </r>
  <r>
    <x v="4"/>
    <x v="6"/>
    <s v="Z001"/>
    <n v="10643.310000000012"/>
    <x v="0"/>
    <x v="4"/>
    <x v="0"/>
    <x v="1"/>
    <x v="4"/>
    <x v="0"/>
    <x v="0"/>
    <n v="10643.310000000012"/>
    <x v="0"/>
    <x v="6"/>
    <s v="L791"/>
    <n v="10643.310000000012"/>
    <s v="40"/>
    <s v="887HQCSUPE"/>
  </r>
  <r>
    <x v="4"/>
    <x v="7"/>
    <s v="Z001"/>
    <n v="4899.8800000000028"/>
    <x v="0"/>
    <x v="4"/>
    <x v="0"/>
    <x v="2"/>
    <x v="4"/>
    <x v="0"/>
    <x v="0"/>
    <n v="4899.8800000000028"/>
    <x v="0"/>
    <x v="7"/>
    <s v="L791"/>
    <n v="4899.8800000000028"/>
    <s v="40"/>
    <s v="887HQCSUPE"/>
  </r>
  <r>
    <x v="4"/>
    <x v="8"/>
    <s v="Z001"/>
    <n v="10013.834999999972"/>
    <x v="0"/>
    <x v="4"/>
    <x v="0"/>
    <x v="1"/>
    <x v="4"/>
    <x v="0"/>
    <x v="0"/>
    <n v="10013.834999999972"/>
    <x v="0"/>
    <x v="8"/>
    <s v="L791"/>
    <n v="10013.834999999972"/>
    <s v="40"/>
    <s v="887HQCSUPE"/>
  </r>
  <r>
    <x v="4"/>
    <x v="9"/>
    <s v="Z001"/>
    <n v="237.69999999999996"/>
    <x v="0"/>
    <x v="4"/>
    <x v="0"/>
    <x v="3"/>
    <x v="4"/>
    <x v="0"/>
    <x v="0"/>
    <n v="237.69999999999996"/>
    <x v="0"/>
    <x v="9"/>
    <s v="L791"/>
    <n v="237.69999999999996"/>
    <s v="40"/>
    <s v="887HQCSUPE"/>
  </r>
  <r>
    <x v="4"/>
    <x v="10"/>
    <s v="Z001"/>
    <n v="83979.150000000169"/>
    <x v="0"/>
    <x v="4"/>
    <x v="0"/>
    <x v="0"/>
    <x v="4"/>
    <x v="0"/>
    <x v="0"/>
    <n v="83979.150000000169"/>
    <x v="0"/>
    <x v="0"/>
    <s v="L791"/>
    <n v="83979.150000000169"/>
    <s v="40"/>
    <s v="887HQCSUPE"/>
  </r>
  <r>
    <x v="4"/>
    <x v="11"/>
    <s v="Z001"/>
    <n v="3266.8650000000034"/>
    <x v="0"/>
    <x v="4"/>
    <x v="0"/>
    <x v="2"/>
    <x v="4"/>
    <x v="0"/>
    <x v="0"/>
    <n v="3266.8650000000034"/>
    <x v="0"/>
    <x v="10"/>
    <s v="L791"/>
    <n v="3266.8650000000034"/>
    <s v="40"/>
    <s v="887HQCSUPE"/>
  </r>
  <r>
    <x v="5"/>
    <x v="0"/>
    <s v="Z001"/>
    <n v="184.66499999999996"/>
    <x v="0"/>
    <x v="5"/>
    <x v="0"/>
    <x v="0"/>
    <x v="5"/>
    <x v="0"/>
    <x v="0"/>
    <n v="184.66499999999996"/>
    <x v="0"/>
    <x v="0"/>
    <s v="L791"/>
    <n v="187.2406820959128"/>
    <s v="40"/>
    <s v="887HQCSUPE"/>
  </r>
  <r>
    <x v="5"/>
    <x v="1"/>
    <s v="Z001"/>
    <n v="69948.720000001136"/>
    <x v="0"/>
    <x v="5"/>
    <x v="0"/>
    <x v="1"/>
    <x v="5"/>
    <x v="0"/>
    <x v="0"/>
    <n v="69948.720000001136"/>
    <x v="0"/>
    <x v="1"/>
    <s v="L791"/>
    <n v="70924.355154123594"/>
    <s v="40"/>
    <s v="887HQCSUPE"/>
  </r>
  <r>
    <x v="5"/>
    <x v="2"/>
    <s v="Z001"/>
    <n v="425.70000000000005"/>
    <x v="0"/>
    <x v="5"/>
    <x v="0"/>
    <x v="1"/>
    <x v="5"/>
    <x v="0"/>
    <x v="0"/>
    <n v="425.70000000000005"/>
    <x v="0"/>
    <x v="2"/>
    <s v="L791"/>
    <n v="431.63760522150977"/>
    <s v="40"/>
    <s v="887HQCSUPE"/>
  </r>
  <r>
    <x v="5"/>
    <x v="3"/>
    <s v="Z001"/>
    <n v="8050.8349999999946"/>
    <x v="0"/>
    <x v="5"/>
    <x v="0"/>
    <x v="0"/>
    <x v="5"/>
    <x v="0"/>
    <x v="0"/>
    <n v="8050.8349999999946"/>
    <x v="0"/>
    <x v="3"/>
    <s v="L791"/>
    <n v="8163.1269425264536"/>
    <s v="40"/>
    <s v="887HQCSUPE"/>
  </r>
  <r>
    <x v="5"/>
    <x v="4"/>
    <s v="Z001"/>
    <n v="36131.685000000187"/>
    <x v="0"/>
    <x v="5"/>
    <x v="0"/>
    <x v="2"/>
    <x v="5"/>
    <x v="0"/>
    <x v="0"/>
    <n v="36131.685000000187"/>
    <x v="0"/>
    <x v="4"/>
    <s v="L791"/>
    <n v="36635.644787451318"/>
    <s v="40"/>
    <s v="887HQCSUPE"/>
  </r>
  <r>
    <x v="5"/>
    <x v="5"/>
    <s v="Z001"/>
    <n v="153754.27000000043"/>
    <x v="0"/>
    <x v="5"/>
    <x v="0"/>
    <x v="2"/>
    <x v="5"/>
    <x v="0"/>
    <x v="0"/>
    <n v="153754.27000000043"/>
    <x v="0"/>
    <x v="5"/>
    <s v="L791"/>
    <n v="155898.81347282499"/>
    <s v="40"/>
    <s v="887HQCSUPE"/>
  </r>
  <r>
    <x v="5"/>
    <x v="6"/>
    <s v="Z001"/>
    <n v="52872.179999999877"/>
    <x v="0"/>
    <x v="5"/>
    <x v="0"/>
    <x v="1"/>
    <x v="5"/>
    <x v="0"/>
    <x v="0"/>
    <n v="52872.179999999877"/>
    <x v="0"/>
    <x v="6"/>
    <s v="L791"/>
    <n v="53609.633915998471"/>
    <s v="40"/>
    <s v="887HQCSUPE"/>
  </r>
  <r>
    <x v="5"/>
    <x v="7"/>
    <s v="Z001"/>
    <n v="85840.749999999651"/>
    <x v="0"/>
    <x v="5"/>
    <x v="0"/>
    <x v="2"/>
    <x v="5"/>
    <x v="0"/>
    <x v="0"/>
    <n v="85840.749999999651"/>
    <x v="0"/>
    <x v="7"/>
    <s v="L791"/>
    <n v="87038.045009204041"/>
    <s v="40"/>
    <s v="887HQCSUPE"/>
  </r>
  <r>
    <x v="5"/>
    <x v="8"/>
    <s v="Z001"/>
    <n v="128921.71999999044"/>
    <x v="0"/>
    <x v="5"/>
    <x v="0"/>
    <x v="1"/>
    <x v="5"/>
    <x v="0"/>
    <x v="0"/>
    <n v="128921.71999999044"/>
    <x v="0"/>
    <x v="8"/>
    <s v="L791"/>
    <n v="130719.90247083365"/>
    <s v="40"/>
    <s v="887HQCSUPE"/>
  </r>
  <r>
    <x v="5"/>
    <x v="9"/>
    <s v="Z001"/>
    <n v="4618.2849999999989"/>
    <x v="0"/>
    <x v="5"/>
    <x v="0"/>
    <x v="3"/>
    <x v="5"/>
    <x v="0"/>
    <x v="0"/>
    <n v="4618.2849999999989"/>
    <x v="0"/>
    <x v="9"/>
    <s v="L791"/>
    <n v="4682.7002058501757"/>
    <s v="40"/>
    <s v="887HQCSUPE"/>
  </r>
  <r>
    <x v="5"/>
    <x v="10"/>
    <s v="Z001"/>
    <n v="21285.385000000118"/>
    <x v="0"/>
    <x v="5"/>
    <x v="0"/>
    <x v="0"/>
    <x v="5"/>
    <x v="0"/>
    <x v="0"/>
    <n v="21285.385000000118"/>
    <x v="0"/>
    <x v="0"/>
    <s v="L791"/>
    <n v="21582.270631002808"/>
    <s v="40"/>
    <s v="887HQCSUPE"/>
  </r>
  <r>
    <x v="5"/>
    <x v="11"/>
    <s v="Z001"/>
    <n v="0"/>
    <x v="0"/>
    <x v="5"/>
    <x v="0"/>
    <x v="2"/>
    <x v="5"/>
    <x v="0"/>
    <x v="0"/>
    <n v="0"/>
    <x v="1"/>
    <x v="10"/>
    <s v="L791"/>
    <n v="0"/>
    <s v=""/>
    <s v="887HQCSUPE"/>
  </r>
  <r>
    <x v="6"/>
    <x v="0"/>
    <s v="Z001"/>
    <n v="1722.0500000000013"/>
    <x v="0"/>
    <x v="6"/>
    <x v="0"/>
    <x v="0"/>
    <x v="6"/>
    <x v="0"/>
    <x v="0"/>
    <n v="1722.0500000000013"/>
    <x v="0"/>
    <x v="0"/>
    <s v="L791"/>
    <n v="1722.0500000000013"/>
    <s v="40"/>
    <s v="887HQCSUPE"/>
  </r>
  <r>
    <x v="6"/>
    <x v="1"/>
    <s v="Z001"/>
    <n v="1519.5649999999998"/>
    <x v="0"/>
    <x v="6"/>
    <x v="0"/>
    <x v="1"/>
    <x v="6"/>
    <x v="0"/>
    <x v="0"/>
    <n v="1519.5649999999998"/>
    <x v="0"/>
    <x v="1"/>
    <s v="L791"/>
    <n v="1519.5649999999998"/>
    <s v="40"/>
    <s v="887HQCSUPE"/>
  </r>
  <r>
    <x v="6"/>
    <x v="2"/>
    <s v="Z001"/>
    <n v="0"/>
    <x v="0"/>
    <x v="6"/>
    <x v="0"/>
    <x v="1"/>
    <x v="6"/>
    <x v="0"/>
    <x v="0"/>
    <n v="0"/>
    <x v="1"/>
    <x v="2"/>
    <s v="L791"/>
    <n v="0"/>
    <s v=""/>
    <s v="887HQCSUPE"/>
  </r>
  <r>
    <x v="6"/>
    <x v="3"/>
    <s v="Z001"/>
    <n v="3183.7400000000011"/>
    <x v="0"/>
    <x v="6"/>
    <x v="0"/>
    <x v="0"/>
    <x v="6"/>
    <x v="0"/>
    <x v="0"/>
    <n v="3183.7400000000011"/>
    <x v="0"/>
    <x v="3"/>
    <s v="L791"/>
    <n v="3183.7400000000011"/>
    <s v="40"/>
    <s v="887HQCSUPE"/>
  </r>
  <r>
    <x v="6"/>
    <x v="4"/>
    <s v="Z001"/>
    <n v="24803.845000000299"/>
    <x v="0"/>
    <x v="6"/>
    <x v="0"/>
    <x v="2"/>
    <x v="6"/>
    <x v="0"/>
    <x v="0"/>
    <n v="24803.845000000299"/>
    <x v="0"/>
    <x v="4"/>
    <s v="L791"/>
    <n v="24803.845000000299"/>
    <s v="40"/>
    <s v="887HQCSUPE"/>
  </r>
  <r>
    <x v="6"/>
    <x v="5"/>
    <s v="Z001"/>
    <n v="16753.969999999998"/>
    <x v="0"/>
    <x v="6"/>
    <x v="0"/>
    <x v="2"/>
    <x v="6"/>
    <x v="0"/>
    <x v="0"/>
    <n v="16753.969999999998"/>
    <x v="0"/>
    <x v="5"/>
    <s v="L791"/>
    <n v="16753.969999999998"/>
    <s v="40"/>
    <s v="887HQCSUPE"/>
  </r>
  <r>
    <x v="6"/>
    <x v="6"/>
    <s v="Z001"/>
    <n v="706.6099999999999"/>
    <x v="0"/>
    <x v="6"/>
    <x v="0"/>
    <x v="1"/>
    <x v="6"/>
    <x v="0"/>
    <x v="0"/>
    <n v="706.6099999999999"/>
    <x v="0"/>
    <x v="6"/>
    <s v="L791"/>
    <n v="706.6099999999999"/>
    <s v="40"/>
    <s v="887HQCSUPE"/>
  </r>
  <r>
    <x v="6"/>
    <x v="7"/>
    <s v="Z001"/>
    <n v="14551.814999999982"/>
    <x v="0"/>
    <x v="6"/>
    <x v="0"/>
    <x v="2"/>
    <x v="6"/>
    <x v="0"/>
    <x v="0"/>
    <n v="14551.814999999982"/>
    <x v="0"/>
    <x v="7"/>
    <s v="L791"/>
    <n v="14551.814999999982"/>
    <s v="40"/>
    <s v="887HQCSUPE"/>
  </r>
  <r>
    <x v="6"/>
    <x v="8"/>
    <s v="Z001"/>
    <n v="5372.6599999999762"/>
    <x v="0"/>
    <x v="6"/>
    <x v="0"/>
    <x v="1"/>
    <x v="6"/>
    <x v="0"/>
    <x v="0"/>
    <n v="5372.6599999999762"/>
    <x v="0"/>
    <x v="8"/>
    <s v="L791"/>
    <n v="5372.6599999999762"/>
    <s v="40"/>
    <s v="887HQCSUPE"/>
  </r>
  <r>
    <x v="6"/>
    <x v="9"/>
    <s v="Z001"/>
    <n v="175.90499999999997"/>
    <x v="0"/>
    <x v="6"/>
    <x v="0"/>
    <x v="3"/>
    <x v="6"/>
    <x v="0"/>
    <x v="0"/>
    <n v="175.90499999999997"/>
    <x v="0"/>
    <x v="9"/>
    <s v="L791"/>
    <n v="175.90499999999997"/>
    <s v="40"/>
    <s v="887HQCSUPE"/>
  </r>
  <r>
    <x v="6"/>
    <x v="10"/>
    <s v="Z001"/>
    <n v="93063.854999998963"/>
    <x v="0"/>
    <x v="6"/>
    <x v="0"/>
    <x v="0"/>
    <x v="6"/>
    <x v="0"/>
    <x v="0"/>
    <n v="93063.854999998963"/>
    <x v="0"/>
    <x v="0"/>
    <s v="L791"/>
    <n v="93063.854999998963"/>
    <s v="40"/>
    <s v="887HQCSUPE"/>
  </r>
  <r>
    <x v="6"/>
    <x v="11"/>
    <s v="Z001"/>
    <n v="9290.7399999999961"/>
    <x v="0"/>
    <x v="6"/>
    <x v="0"/>
    <x v="2"/>
    <x v="6"/>
    <x v="0"/>
    <x v="0"/>
    <n v="9290.7399999999961"/>
    <x v="0"/>
    <x v="10"/>
    <s v="L791"/>
    <n v="9290.7399999999961"/>
    <s v="40"/>
    <s v="887HQCSUPE"/>
  </r>
  <r>
    <x v="7"/>
    <x v="0"/>
    <s v="Z001"/>
    <n v="0"/>
    <x v="0"/>
    <x v="7"/>
    <x v="0"/>
    <x v="0"/>
    <x v="7"/>
    <x v="0"/>
    <x v="0"/>
    <s v=""/>
    <x v="1"/>
    <x v="0"/>
    <s v="L791"/>
    <e v="#VALUE!"/>
    <s v=""/>
    <s v="887HQCSUPE"/>
  </r>
  <r>
    <x v="7"/>
    <x v="1"/>
    <s v="Z001"/>
    <n v="0"/>
    <x v="0"/>
    <x v="7"/>
    <x v="0"/>
    <x v="1"/>
    <x v="7"/>
    <x v="0"/>
    <x v="0"/>
    <n v="0"/>
    <x v="1"/>
    <x v="1"/>
    <s v="L791"/>
    <n v="0"/>
    <s v=""/>
    <s v="887HQCSUPE"/>
  </r>
  <r>
    <x v="7"/>
    <x v="2"/>
    <s v="Z001"/>
    <n v="0"/>
    <x v="0"/>
    <x v="7"/>
    <x v="0"/>
    <x v="1"/>
    <x v="7"/>
    <x v="0"/>
    <x v="0"/>
    <n v="0"/>
    <x v="1"/>
    <x v="2"/>
    <s v="L791"/>
    <n v="0"/>
    <s v=""/>
    <s v="887HQCSUPE"/>
  </r>
  <r>
    <x v="7"/>
    <x v="3"/>
    <s v="Z001"/>
    <n v="0"/>
    <x v="0"/>
    <x v="7"/>
    <x v="0"/>
    <x v="0"/>
    <x v="7"/>
    <x v="0"/>
    <x v="0"/>
    <n v="0"/>
    <x v="1"/>
    <x v="3"/>
    <s v="L791"/>
    <n v="0"/>
    <s v=""/>
    <s v="887HQCSUPE"/>
  </r>
  <r>
    <x v="7"/>
    <x v="4"/>
    <s v="Z001"/>
    <n v="150445.91"/>
    <x v="0"/>
    <x v="7"/>
    <x v="0"/>
    <x v="2"/>
    <x v="7"/>
    <x v="0"/>
    <x v="0"/>
    <n v="150445.91"/>
    <x v="0"/>
    <x v="4"/>
    <s v="L791"/>
    <n v="150445.91"/>
    <s v="40"/>
    <s v="887HQCSUPE"/>
  </r>
  <r>
    <x v="7"/>
    <x v="5"/>
    <s v="Z001"/>
    <n v="40255.990000000005"/>
    <x v="0"/>
    <x v="7"/>
    <x v="0"/>
    <x v="2"/>
    <x v="7"/>
    <x v="0"/>
    <x v="0"/>
    <n v="40255.990000000005"/>
    <x v="0"/>
    <x v="5"/>
    <s v="L791"/>
    <n v="40255.990000000005"/>
    <s v="40"/>
    <s v="887HQCSUPE"/>
  </r>
  <r>
    <x v="7"/>
    <x v="6"/>
    <s v="Z001"/>
    <n v="25331.495000000014"/>
    <x v="0"/>
    <x v="7"/>
    <x v="0"/>
    <x v="1"/>
    <x v="7"/>
    <x v="0"/>
    <x v="0"/>
    <n v="25331.495000000014"/>
    <x v="0"/>
    <x v="6"/>
    <s v="L791"/>
    <n v="25331.495000000014"/>
    <s v="40"/>
    <s v="887HQCSUPE"/>
  </r>
  <r>
    <x v="7"/>
    <x v="7"/>
    <s v="Z001"/>
    <n v="32317.389999999996"/>
    <x v="0"/>
    <x v="7"/>
    <x v="0"/>
    <x v="2"/>
    <x v="7"/>
    <x v="0"/>
    <x v="0"/>
    <n v="32317.389999999996"/>
    <x v="0"/>
    <x v="7"/>
    <s v="L791"/>
    <n v="32317.389999999996"/>
    <s v="40"/>
    <s v="887HQCSUPE"/>
  </r>
  <r>
    <x v="7"/>
    <x v="8"/>
    <s v="Z001"/>
    <n v="14359.195000000011"/>
    <x v="0"/>
    <x v="7"/>
    <x v="0"/>
    <x v="1"/>
    <x v="7"/>
    <x v="0"/>
    <x v="0"/>
    <n v="14359.195000000011"/>
    <x v="0"/>
    <x v="8"/>
    <s v="L791"/>
    <n v="14359.195000000011"/>
    <s v="40"/>
    <s v="887HQCSUPE"/>
  </r>
  <r>
    <x v="7"/>
    <x v="9"/>
    <s v="Z001"/>
    <n v="400.57499999999999"/>
    <x v="0"/>
    <x v="7"/>
    <x v="0"/>
    <x v="3"/>
    <x v="7"/>
    <x v="0"/>
    <x v="0"/>
    <n v="400.57499999999999"/>
    <x v="0"/>
    <x v="9"/>
    <s v="L791"/>
    <n v="400.57499999999999"/>
    <s v="40"/>
    <s v="887HQCSUPE"/>
  </r>
  <r>
    <x v="7"/>
    <x v="10"/>
    <s v="Z001"/>
    <n v="299186.5"/>
    <x v="0"/>
    <x v="7"/>
    <x v="0"/>
    <x v="0"/>
    <x v="7"/>
    <x v="0"/>
    <x v="0"/>
    <s v=""/>
    <x v="1"/>
    <x v="0"/>
    <s v="L791"/>
    <e v="#VALUE!"/>
    <s v=""/>
    <s v="887HQCSUPE"/>
  </r>
  <r>
    <x v="7"/>
    <x v="11"/>
    <s v="Z001"/>
    <n v="0"/>
    <x v="0"/>
    <x v="7"/>
    <x v="0"/>
    <x v="2"/>
    <x v="7"/>
    <x v="0"/>
    <x v="0"/>
    <n v="0"/>
    <x v="1"/>
    <x v="10"/>
    <s v="L791"/>
    <n v="0"/>
    <s v=""/>
    <s v="887HQCSUPE"/>
  </r>
  <r>
    <x v="8"/>
    <x v="0"/>
    <s v="Z001"/>
    <n v="0"/>
    <x v="0"/>
    <x v="8"/>
    <x v="0"/>
    <x v="0"/>
    <x v="8"/>
    <x v="0"/>
    <x v="0"/>
    <n v="0"/>
    <x v="1"/>
    <x v="0"/>
    <s v="L791"/>
    <n v="0"/>
    <s v=""/>
    <s v="887HQCSUPE"/>
  </r>
  <r>
    <x v="8"/>
    <x v="1"/>
    <s v="Z001"/>
    <n v="0"/>
    <x v="0"/>
    <x v="8"/>
    <x v="0"/>
    <x v="1"/>
    <x v="8"/>
    <x v="0"/>
    <x v="0"/>
    <n v="0"/>
    <x v="1"/>
    <x v="1"/>
    <s v="L791"/>
    <n v="0"/>
    <s v=""/>
    <s v="887HQCSUPE"/>
  </r>
  <r>
    <x v="8"/>
    <x v="2"/>
    <s v="Z001"/>
    <n v="0"/>
    <x v="0"/>
    <x v="8"/>
    <x v="0"/>
    <x v="1"/>
    <x v="8"/>
    <x v="0"/>
    <x v="0"/>
    <n v="0"/>
    <x v="1"/>
    <x v="2"/>
    <s v="L791"/>
    <n v="0"/>
    <s v=""/>
    <s v="887HQCSUPE"/>
  </r>
  <r>
    <x v="8"/>
    <x v="3"/>
    <s v="Z001"/>
    <n v="0"/>
    <x v="0"/>
    <x v="8"/>
    <x v="0"/>
    <x v="0"/>
    <x v="8"/>
    <x v="0"/>
    <x v="0"/>
    <n v="0"/>
    <x v="1"/>
    <x v="3"/>
    <s v="L791"/>
    <n v="0"/>
    <s v=""/>
    <s v="887HQCSUPE"/>
  </r>
  <r>
    <x v="8"/>
    <x v="4"/>
    <s v="Z001"/>
    <n v="0"/>
    <x v="0"/>
    <x v="8"/>
    <x v="0"/>
    <x v="2"/>
    <x v="8"/>
    <x v="0"/>
    <x v="0"/>
    <n v="0"/>
    <x v="1"/>
    <x v="4"/>
    <s v="L791"/>
    <n v="0"/>
    <s v=""/>
    <s v="887HQCSUPE"/>
  </r>
  <r>
    <x v="8"/>
    <x v="5"/>
    <s v="Z001"/>
    <n v="0"/>
    <x v="0"/>
    <x v="8"/>
    <x v="0"/>
    <x v="2"/>
    <x v="8"/>
    <x v="0"/>
    <x v="0"/>
    <n v="0"/>
    <x v="1"/>
    <x v="5"/>
    <s v="L791"/>
    <n v="0"/>
    <s v=""/>
    <s v="887HQCSUPE"/>
  </r>
  <r>
    <x v="8"/>
    <x v="6"/>
    <s v="Z001"/>
    <n v="0"/>
    <x v="0"/>
    <x v="8"/>
    <x v="0"/>
    <x v="1"/>
    <x v="8"/>
    <x v="0"/>
    <x v="0"/>
    <n v="0"/>
    <x v="1"/>
    <x v="6"/>
    <s v="L791"/>
    <n v="0"/>
    <s v=""/>
    <s v="887HQCSUPE"/>
  </r>
  <r>
    <x v="8"/>
    <x v="7"/>
    <s v="Z001"/>
    <n v="0"/>
    <x v="0"/>
    <x v="8"/>
    <x v="0"/>
    <x v="2"/>
    <x v="8"/>
    <x v="0"/>
    <x v="0"/>
    <n v="0"/>
    <x v="1"/>
    <x v="7"/>
    <s v="L791"/>
    <n v="0"/>
    <s v=""/>
    <s v="887HQCSUPE"/>
  </r>
  <r>
    <x v="8"/>
    <x v="8"/>
    <s v="Z001"/>
    <n v="0"/>
    <x v="0"/>
    <x v="8"/>
    <x v="0"/>
    <x v="1"/>
    <x v="8"/>
    <x v="0"/>
    <x v="0"/>
    <n v="0"/>
    <x v="1"/>
    <x v="8"/>
    <s v="L791"/>
    <n v="0"/>
    <s v=""/>
    <s v="887HQCSUPE"/>
  </r>
  <r>
    <x v="8"/>
    <x v="9"/>
    <s v="Z001"/>
    <n v="150121.82500000007"/>
    <x v="0"/>
    <x v="8"/>
    <x v="0"/>
    <x v="3"/>
    <x v="8"/>
    <x v="0"/>
    <x v="0"/>
    <n v="150121.82500000007"/>
    <x v="0"/>
    <x v="9"/>
    <s v="L791"/>
    <n v="150121.82500000007"/>
    <s v="40"/>
    <s v="887HQCSUPE"/>
  </r>
  <r>
    <x v="8"/>
    <x v="10"/>
    <s v="Z001"/>
    <n v="0"/>
    <x v="0"/>
    <x v="8"/>
    <x v="0"/>
    <x v="0"/>
    <x v="8"/>
    <x v="0"/>
    <x v="0"/>
    <n v="0"/>
    <x v="1"/>
    <x v="0"/>
    <s v="L791"/>
    <n v="0"/>
    <s v=""/>
    <s v="887HQCSUPE"/>
  </r>
  <r>
    <x v="8"/>
    <x v="11"/>
    <s v="Z001"/>
    <n v="0"/>
    <x v="0"/>
    <x v="8"/>
    <x v="0"/>
    <x v="2"/>
    <x v="8"/>
    <x v="0"/>
    <x v="0"/>
    <n v="0"/>
    <x v="1"/>
    <x v="10"/>
    <s v="L791"/>
    <n v="0"/>
    <s v=""/>
    <s v="887HQCSUPE"/>
  </r>
  <r>
    <x v="9"/>
    <x v="0"/>
    <s v="Z001"/>
    <n v="2615.4700000000003"/>
    <x v="0"/>
    <x v="9"/>
    <x v="0"/>
    <x v="0"/>
    <x v="9"/>
    <x v="0"/>
    <x v="0"/>
    <n v="2615.4700000000003"/>
    <x v="0"/>
    <x v="0"/>
    <s v="L791"/>
    <n v="2615.4700000000003"/>
    <s v="40"/>
    <s v="887HQCSUPE"/>
  </r>
  <r>
    <x v="9"/>
    <x v="1"/>
    <s v="Z001"/>
    <n v="6050.7"/>
    <x v="0"/>
    <x v="9"/>
    <x v="0"/>
    <x v="1"/>
    <x v="9"/>
    <x v="0"/>
    <x v="0"/>
    <n v="6050.7"/>
    <x v="0"/>
    <x v="1"/>
    <s v="L791"/>
    <n v="6050.7"/>
    <s v="40"/>
    <s v="887HQCSUPE"/>
  </r>
  <r>
    <x v="9"/>
    <x v="2"/>
    <s v="Z001"/>
    <n v="3879.1700000000046"/>
    <x v="0"/>
    <x v="9"/>
    <x v="0"/>
    <x v="1"/>
    <x v="9"/>
    <x v="0"/>
    <x v="0"/>
    <n v="3879.1700000000046"/>
    <x v="0"/>
    <x v="2"/>
    <s v="L791"/>
    <n v="3879.1700000000046"/>
    <s v="40"/>
    <s v="887HQCSUPE"/>
  </r>
  <r>
    <x v="9"/>
    <x v="3"/>
    <s v="Z001"/>
    <n v="5947.1449999999932"/>
    <x v="0"/>
    <x v="9"/>
    <x v="0"/>
    <x v="0"/>
    <x v="9"/>
    <x v="0"/>
    <x v="0"/>
    <n v="5947.1449999999932"/>
    <x v="0"/>
    <x v="3"/>
    <s v="L791"/>
    <n v="5947.1449999999932"/>
    <s v="40"/>
    <s v="887HQCSUPE"/>
  </r>
  <r>
    <x v="9"/>
    <x v="4"/>
    <s v="Z001"/>
    <n v="4059.3550000000114"/>
    <x v="0"/>
    <x v="9"/>
    <x v="0"/>
    <x v="2"/>
    <x v="9"/>
    <x v="0"/>
    <x v="0"/>
    <n v="4059.3550000000114"/>
    <x v="0"/>
    <x v="4"/>
    <s v="L791"/>
    <n v="4059.3550000000114"/>
    <s v="40"/>
    <s v="887HQCSUPE"/>
  </r>
  <r>
    <x v="9"/>
    <x v="5"/>
    <s v="Z001"/>
    <n v="711.78499999999985"/>
    <x v="0"/>
    <x v="9"/>
    <x v="0"/>
    <x v="2"/>
    <x v="9"/>
    <x v="0"/>
    <x v="0"/>
    <n v="711.78499999999985"/>
    <x v="0"/>
    <x v="5"/>
    <s v="L791"/>
    <n v="711.78499999999985"/>
    <s v="40"/>
    <s v="887HQCSUPE"/>
  </r>
  <r>
    <x v="9"/>
    <x v="6"/>
    <s v="Z001"/>
    <n v="0"/>
    <x v="0"/>
    <x v="9"/>
    <x v="0"/>
    <x v="1"/>
    <x v="9"/>
    <x v="0"/>
    <x v="0"/>
    <n v="0"/>
    <x v="1"/>
    <x v="6"/>
    <s v="L791"/>
    <n v="0"/>
    <s v=""/>
    <s v="887HQCSUPE"/>
  </r>
  <r>
    <x v="9"/>
    <x v="7"/>
    <s v="Z001"/>
    <n v="2390.1899999999991"/>
    <x v="0"/>
    <x v="9"/>
    <x v="0"/>
    <x v="2"/>
    <x v="9"/>
    <x v="0"/>
    <x v="0"/>
    <n v="2390.1899999999991"/>
    <x v="0"/>
    <x v="7"/>
    <s v="L791"/>
    <n v="2390.1899999999991"/>
    <s v="40"/>
    <s v="887HQCSUPE"/>
  </r>
  <r>
    <x v="9"/>
    <x v="8"/>
    <s v="Z001"/>
    <n v="16826.164999999772"/>
    <x v="0"/>
    <x v="9"/>
    <x v="0"/>
    <x v="1"/>
    <x v="9"/>
    <x v="0"/>
    <x v="0"/>
    <n v="16826.164999999772"/>
    <x v="0"/>
    <x v="8"/>
    <s v="L791"/>
    <n v="16826.164999999772"/>
    <s v="40"/>
    <s v="887HQCSUPE"/>
  </r>
  <r>
    <x v="9"/>
    <x v="9"/>
    <s v="Z001"/>
    <n v="78.814999999999998"/>
    <x v="0"/>
    <x v="9"/>
    <x v="0"/>
    <x v="3"/>
    <x v="9"/>
    <x v="0"/>
    <x v="0"/>
    <n v="78.814999999999998"/>
    <x v="0"/>
    <x v="9"/>
    <s v="L791"/>
    <n v="78.814999999999998"/>
    <s v="40"/>
    <s v="887HQCSUPE"/>
  </r>
  <r>
    <x v="9"/>
    <x v="10"/>
    <s v="Z001"/>
    <n v="85063.184999999765"/>
    <x v="0"/>
    <x v="9"/>
    <x v="0"/>
    <x v="0"/>
    <x v="9"/>
    <x v="0"/>
    <x v="0"/>
    <n v="85063.184999999765"/>
    <x v="0"/>
    <x v="0"/>
    <s v="L791"/>
    <n v="85063.184999999765"/>
    <s v="40"/>
    <s v="887HQCSUPE"/>
  </r>
  <r>
    <x v="9"/>
    <x v="11"/>
    <s v="Z001"/>
    <n v="376.80499999999984"/>
    <x v="0"/>
    <x v="9"/>
    <x v="0"/>
    <x v="2"/>
    <x v="9"/>
    <x v="0"/>
    <x v="0"/>
    <n v="376.80499999999984"/>
    <x v="0"/>
    <x v="10"/>
    <s v="L791"/>
    <n v="376.80499999999984"/>
    <s v="40"/>
    <s v="887HQCSUPE"/>
  </r>
  <r>
    <x v="10"/>
    <x v="0"/>
    <s v="Z001"/>
    <n v="34.1"/>
    <x v="0"/>
    <x v="10"/>
    <x v="0"/>
    <x v="0"/>
    <x v="10"/>
    <x v="0"/>
    <x v="0"/>
    <n v="34.1"/>
    <x v="0"/>
    <x v="0"/>
    <s v="L791"/>
    <n v="34.730442357951802"/>
    <s v="40"/>
    <s v="887HQCSUPE"/>
  </r>
  <r>
    <x v="10"/>
    <x v="1"/>
    <s v="Z001"/>
    <n v="1420.1150000000007"/>
    <x v="0"/>
    <x v="10"/>
    <x v="0"/>
    <x v="1"/>
    <x v="10"/>
    <x v="0"/>
    <x v="0"/>
    <n v="1420.1150000000007"/>
    <x v="0"/>
    <x v="1"/>
    <s v="L791"/>
    <n v="1446.37015100184"/>
    <s v="40"/>
    <s v="887HQCSUPE"/>
  </r>
  <r>
    <x v="10"/>
    <x v="2"/>
    <s v="Z001"/>
    <n v="0"/>
    <x v="0"/>
    <x v="10"/>
    <x v="0"/>
    <x v="1"/>
    <x v="10"/>
    <x v="0"/>
    <x v="0"/>
    <n v="0"/>
    <x v="1"/>
    <x v="2"/>
    <s v="L791"/>
    <n v="0"/>
    <s v=""/>
    <s v="887HQCSUPE"/>
  </r>
  <r>
    <x v="10"/>
    <x v="3"/>
    <s v="Z001"/>
    <n v="0"/>
    <x v="0"/>
    <x v="10"/>
    <x v="0"/>
    <x v="0"/>
    <x v="10"/>
    <x v="0"/>
    <x v="0"/>
    <n v="0"/>
    <x v="1"/>
    <x v="3"/>
    <s v="L791"/>
    <n v="0"/>
    <s v=""/>
    <s v="887HQCSUPE"/>
  </r>
  <r>
    <x v="10"/>
    <x v="4"/>
    <s v="Z001"/>
    <n v="470.95500000000015"/>
    <x v="0"/>
    <x v="10"/>
    <x v="0"/>
    <x v="2"/>
    <x v="10"/>
    <x v="0"/>
    <x v="0"/>
    <n v="470.95500000000015"/>
    <x v="0"/>
    <x v="4"/>
    <s v="L791"/>
    <n v="479.66203755686792"/>
    <s v="40"/>
    <s v="887HQCSUPE"/>
  </r>
  <r>
    <x v="10"/>
    <x v="5"/>
    <s v="Z001"/>
    <n v="0"/>
    <x v="0"/>
    <x v="10"/>
    <x v="0"/>
    <x v="2"/>
    <x v="10"/>
    <x v="0"/>
    <x v="0"/>
    <n v="0"/>
    <x v="1"/>
    <x v="5"/>
    <s v="L791"/>
    <n v="0"/>
    <s v=""/>
    <s v="887HQCSUPE"/>
  </r>
  <r>
    <x v="10"/>
    <x v="6"/>
    <s v="Z001"/>
    <n v="0"/>
    <x v="0"/>
    <x v="10"/>
    <x v="0"/>
    <x v="1"/>
    <x v="10"/>
    <x v="0"/>
    <x v="0"/>
    <n v="0"/>
    <x v="1"/>
    <x v="6"/>
    <s v="L791"/>
    <n v="0"/>
    <s v=""/>
    <s v="887HQCSUPE"/>
  </r>
  <r>
    <x v="10"/>
    <x v="7"/>
    <s v="Z001"/>
    <n v="3059.02"/>
    <x v="0"/>
    <x v="10"/>
    <x v="0"/>
    <x v="2"/>
    <x v="10"/>
    <x v="0"/>
    <x v="0"/>
    <n v="3059.02"/>
    <x v="0"/>
    <x v="7"/>
    <s v="L791"/>
    <n v="3115.5753015196983"/>
    <s v="40"/>
    <s v="887HQCSUPE"/>
  </r>
  <r>
    <x v="10"/>
    <x v="8"/>
    <s v="Z001"/>
    <n v="862.94500000000119"/>
    <x v="0"/>
    <x v="10"/>
    <x v="0"/>
    <x v="1"/>
    <x v="10"/>
    <x v="0"/>
    <x v="0"/>
    <n v="862.94500000000119"/>
    <x v="0"/>
    <x v="8"/>
    <s v="L791"/>
    <n v="878.89916658600453"/>
    <s v="40"/>
    <s v="887HQCSUPE"/>
  </r>
  <r>
    <x v="10"/>
    <x v="9"/>
    <s v="Z001"/>
    <n v="88.034999999999997"/>
    <x v="0"/>
    <x v="10"/>
    <x v="0"/>
    <x v="3"/>
    <x v="10"/>
    <x v="0"/>
    <x v="0"/>
    <n v="88.034999999999997"/>
    <x v="0"/>
    <x v="9"/>
    <s v="L791"/>
    <n v="89.662595102119838"/>
    <s v="40"/>
    <s v="887HQCSUPE"/>
  </r>
  <r>
    <x v="10"/>
    <x v="10"/>
    <s v="Z001"/>
    <n v="12029.769999999999"/>
    <x v="0"/>
    <x v="10"/>
    <x v="0"/>
    <x v="0"/>
    <x v="10"/>
    <x v="0"/>
    <x v="0"/>
    <n v="12029.769999999999"/>
    <x v="0"/>
    <x v="0"/>
    <s v="L791"/>
    <n v="12252.176937372955"/>
    <s v="40"/>
    <s v="887HQCSUPE"/>
  </r>
  <r>
    <x v="10"/>
    <x v="11"/>
    <s v="Z001"/>
    <n v="899.4"/>
    <x v="0"/>
    <x v="10"/>
    <x v="0"/>
    <x v="2"/>
    <x v="10"/>
    <x v="0"/>
    <x v="0"/>
    <n v="899.4"/>
    <x v="0"/>
    <x v="10"/>
    <s v="L791"/>
    <n v="916.02814829154977"/>
    <s v="40"/>
    <s v="887HQCSUPE"/>
  </r>
  <r>
    <x v="0"/>
    <x v="0"/>
    <s v="Z002"/>
    <n v="0"/>
    <x v="1"/>
    <x v="0"/>
    <x v="1"/>
    <x v="0"/>
    <x v="0"/>
    <x v="0"/>
    <x v="0"/>
    <n v="0"/>
    <x v="1"/>
    <x v="0"/>
    <s v="B401"/>
    <n v="0"/>
    <s v=""/>
    <s v="887HQCSUPE"/>
  </r>
  <r>
    <x v="0"/>
    <x v="1"/>
    <s v="Z002"/>
    <n v="0"/>
    <x v="1"/>
    <x v="0"/>
    <x v="1"/>
    <x v="1"/>
    <x v="0"/>
    <x v="0"/>
    <x v="0"/>
    <n v="0"/>
    <x v="1"/>
    <x v="1"/>
    <s v="B401"/>
    <n v="0"/>
    <s v=""/>
    <s v="887HQCSUPE"/>
  </r>
  <r>
    <x v="0"/>
    <x v="2"/>
    <s v="Z002"/>
    <n v="0"/>
    <x v="1"/>
    <x v="0"/>
    <x v="1"/>
    <x v="1"/>
    <x v="0"/>
    <x v="0"/>
    <x v="0"/>
    <n v="0"/>
    <x v="1"/>
    <x v="2"/>
    <s v="B401"/>
    <n v="0"/>
    <s v=""/>
    <s v="887HQCSUPE"/>
  </r>
  <r>
    <x v="0"/>
    <x v="3"/>
    <s v="Z002"/>
    <n v="0"/>
    <x v="1"/>
    <x v="0"/>
    <x v="1"/>
    <x v="0"/>
    <x v="0"/>
    <x v="0"/>
    <x v="0"/>
    <n v="0"/>
    <x v="1"/>
    <x v="3"/>
    <s v="B401"/>
    <n v="0"/>
    <s v=""/>
    <s v="887HQCSUPE"/>
  </r>
  <r>
    <x v="0"/>
    <x v="4"/>
    <s v="Z002"/>
    <n v="354.16"/>
    <x v="1"/>
    <x v="0"/>
    <x v="1"/>
    <x v="2"/>
    <x v="0"/>
    <x v="0"/>
    <x v="0"/>
    <n v="354.16"/>
    <x v="0"/>
    <x v="4"/>
    <s v="B401"/>
    <n v="354.16"/>
    <s v="40"/>
    <s v="887HQCSUPE"/>
  </r>
  <r>
    <x v="0"/>
    <x v="5"/>
    <s v="Z002"/>
    <n v="100.23"/>
    <x v="1"/>
    <x v="0"/>
    <x v="1"/>
    <x v="2"/>
    <x v="0"/>
    <x v="0"/>
    <x v="0"/>
    <n v="100.23"/>
    <x v="0"/>
    <x v="5"/>
    <s v="B401"/>
    <n v="100.23"/>
    <s v="40"/>
    <s v="887HQCSUPE"/>
  </r>
  <r>
    <x v="0"/>
    <x v="6"/>
    <s v="Z002"/>
    <n v="0"/>
    <x v="1"/>
    <x v="0"/>
    <x v="1"/>
    <x v="1"/>
    <x v="0"/>
    <x v="0"/>
    <x v="0"/>
    <n v="0"/>
    <x v="1"/>
    <x v="6"/>
    <s v="B401"/>
    <n v="0"/>
    <s v=""/>
    <s v="887HQCSUPE"/>
  </r>
  <r>
    <x v="0"/>
    <x v="7"/>
    <s v="Z002"/>
    <n v="117.67000000000004"/>
    <x v="1"/>
    <x v="0"/>
    <x v="1"/>
    <x v="2"/>
    <x v="0"/>
    <x v="0"/>
    <x v="0"/>
    <n v="117.67000000000004"/>
    <x v="0"/>
    <x v="7"/>
    <s v="B401"/>
    <n v="117.67000000000004"/>
    <s v="40"/>
    <s v="887HQCSUPE"/>
  </r>
  <r>
    <x v="0"/>
    <x v="8"/>
    <s v="Z002"/>
    <n v="0"/>
    <x v="1"/>
    <x v="0"/>
    <x v="1"/>
    <x v="1"/>
    <x v="0"/>
    <x v="0"/>
    <x v="0"/>
    <n v="0"/>
    <x v="1"/>
    <x v="8"/>
    <s v="B401"/>
    <n v="0"/>
    <s v=""/>
    <s v="887HQCSUPE"/>
  </r>
  <r>
    <x v="0"/>
    <x v="9"/>
    <s v="Z002"/>
    <n v="49.829999999999991"/>
    <x v="1"/>
    <x v="0"/>
    <x v="1"/>
    <x v="3"/>
    <x v="0"/>
    <x v="0"/>
    <x v="0"/>
    <n v="49.829999999999991"/>
    <x v="0"/>
    <x v="9"/>
    <s v="B401"/>
    <n v="49.829999999999991"/>
    <s v="40"/>
    <s v="887HQCSUPE"/>
  </r>
  <r>
    <x v="0"/>
    <x v="10"/>
    <s v="Z002"/>
    <n v="9387.869999999948"/>
    <x v="1"/>
    <x v="0"/>
    <x v="1"/>
    <x v="0"/>
    <x v="0"/>
    <x v="0"/>
    <x v="0"/>
    <n v="9387.869999999948"/>
    <x v="0"/>
    <x v="0"/>
    <s v="B401"/>
    <n v="9387.869999999948"/>
    <s v="40"/>
    <s v="887HQCSUPE"/>
  </r>
  <r>
    <x v="0"/>
    <x v="11"/>
    <s v="Z002"/>
    <n v="56.16"/>
    <x v="1"/>
    <x v="0"/>
    <x v="1"/>
    <x v="2"/>
    <x v="0"/>
    <x v="0"/>
    <x v="0"/>
    <n v="56.16"/>
    <x v="0"/>
    <x v="10"/>
    <s v="B401"/>
    <n v="56.16"/>
    <s v="40"/>
    <s v="887HQCSUPE"/>
  </r>
  <r>
    <x v="1"/>
    <x v="0"/>
    <s v="Z002"/>
    <n v="0"/>
    <x v="1"/>
    <x v="1"/>
    <x v="1"/>
    <x v="0"/>
    <x v="1"/>
    <x v="0"/>
    <x v="0"/>
    <n v="0"/>
    <x v="1"/>
    <x v="0"/>
    <s v="B401"/>
    <n v="0"/>
    <s v=""/>
    <s v="887HQCSUPE"/>
  </r>
  <r>
    <x v="1"/>
    <x v="1"/>
    <s v="Z002"/>
    <n v="263.96000000000009"/>
    <x v="1"/>
    <x v="1"/>
    <x v="1"/>
    <x v="1"/>
    <x v="1"/>
    <x v="0"/>
    <x v="0"/>
    <n v="263.96000000000009"/>
    <x v="0"/>
    <x v="1"/>
    <s v="B401"/>
    <n v="263.96000000000009"/>
    <s v="40"/>
    <s v="887HQCSUPE"/>
  </r>
  <r>
    <x v="1"/>
    <x v="2"/>
    <s v="Z002"/>
    <n v="0"/>
    <x v="1"/>
    <x v="1"/>
    <x v="1"/>
    <x v="1"/>
    <x v="1"/>
    <x v="0"/>
    <x v="0"/>
    <n v="0"/>
    <x v="1"/>
    <x v="2"/>
    <s v="B401"/>
    <n v="0"/>
    <s v=""/>
    <s v="887HQCSUPE"/>
  </r>
  <r>
    <x v="1"/>
    <x v="3"/>
    <s v="Z002"/>
    <n v="0"/>
    <x v="1"/>
    <x v="1"/>
    <x v="1"/>
    <x v="0"/>
    <x v="1"/>
    <x v="0"/>
    <x v="0"/>
    <n v="0"/>
    <x v="1"/>
    <x v="3"/>
    <s v="B401"/>
    <n v="0"/>
    <s v=""/>
    <s v="887HQCSUPE"/>
  </r>
  <r>
    <x v="1"/>
    <x v="4"/>
    <s v="Z002"/>
    <n v="19939.020000000026"/>
    <x v="1"/>
    <x v="1"/>
    <x v="1"/>
    <x v="2"/>
    <x v="1"/>
    <x v="0"/>
    <x v="0"/>
    <n v="19939.020000000026"/>
    <x v="0"/>
    <x v="4"/>
    <s v="B401"/>
    <n v="19939.020000000026"/>
    <s v="40"/>
    <s v="887HQCSUPE"/>
  </r>
  <r>
    <x v="1"/>
    <x v="5"/>
    <s v="Z002"/>
    <n v="1476.190000000006"/>
    <x v="1"/>
    <x v="1"/>
    <x v="1"/>
    <x v="2"/>
    <x v="1"/>
    <x v="0"/>
    <x v="0"/>
    <n v="1476.190000000006"/>
    <x v="0"/>
    <x v="5"/>
    <s v="B401"/>
    <n v="1476.190000000006"/>
    <s v="40"/>
    <s v="887HQCSUPE"/>
  </r>
  <r>
    <x v="1"/>
    <x v="6"/>
    <s v="Z002"/>
    <n v="7719.550000000002"/>
    <x v="1"/>
    <x v="1"/>
    <x v="1"/>
    <x v="1"/>
    <x v="1"/>
    <x v="0"/>
    <x v="0"/>
    <n v="7719.550000000002"/>
    <x v="0"/>
    <x v="6"/>
    <s v="B401"/>
    <n v="7719.550000000002"/>
    <s v="40"/>
    <s v="887HQCSUPE"/>
  </r>
  <r>
    <x v="1"/>
    <x v="7"/>
    <s v="Z002"/>
    <n v="2793.1100000000024"/>
    <x v="1"/>
    <x v="1"/>
    <x v="1"/>
    <x v="2"/>
    <x v="1"/>
    <x v="0"/>
    <x v="0"/>
    <n v="2793.1100000000024"/>
    <x v="0"/>
    <x v="7"/>
    <s v="B401"/>
    <n v="2793.1100000000024"/>
    <s v="40"/>
    <s v="887HQCSUPE"/>
  </r>
  <r>
    <x v="1"/>
    <x v="8"/>
    <s v="Z002"/>
    <n v="2396.9299999999998"/>
    <x v="1"/>
    <x v="1"/>
    <x v="1"/>
    <x v="1"/>
    <x v="1"/>
    <x v="0"/>
    <x v="0"/>
    <n v="2396.9299999999998"/>
    <x v="0"/>
    <x v="8"/>
    <s v="B401"/>
    <n v="2396.9299999999998"/>
    <s v="40"/>
    <s v="887HQCSUPE"/>
  </r>
  <r>
    <x v="1"/>
    <x v="9"/>
    <s v="Z002"/>
    <n v="94.499999999999986"/>
    <x v="1"/>
    <x v="1"/>
    <x v="1"/>
    <x v="3"/>
    <x v="1"/>
    <x v="0"/>
    <x v="0"/>
    <n v="94.499999999999986"/>
    <x v="0"/>
    <x v="9"/>
    <s v="B401"/>
    <n v="94.499999999999986"/>
    <s v="40"/>
    <s v="887HQCSUPE"/>
  </r>
  <r>
    <x v="1"/>
    <x v="10"/>
    <s v="Z002"/>
    <n v="34145.460000000006"/>
    <x v="1"/>
    <x v="1"/>
    <x v="1"/>
    <x v="0"/>
    <x v="1"/>
    <x v="0"/>
    <x v="0"/>
    <n v="34145.460000000006"/>
    <x v="0"/>
    <x v="0"/>
    <s v="B401"/>
    <n v="34145.460000000006"/>
    <s v="40"/>
    <s v="887HQCSUPE"/>
  </r>
  <r>
    <x v="1"/>
    <x v="11"/>
    <s v="Z002"/>
    <n v="4061.1799999999989"/>
    <x v="1"/>
    <x v="1"/>
    <x v="1"/>
    <x v="2"/>
    <x v="1"/>
    <x v="0"/>
    <x v="0"/>
    <n v="4061.1799999999989"/>
    <x v="0"/>
    <x v="10"/>
    <s v="B401"/>
    <n v="4061.1799999999989"/>
    <s v="40"/>
    <s v="887HQCSUPE"/>
  </r>
  <r>
    <x v="2"/>
    <x v="0"/>
    <s v="Z002"/>
    <n v="11.53"/>
    <x v="1"/>
    <x v="2"/>
    <x v="1"/>
    <x v="0"/>
    <x v="2"/>
    <x v="0"/>
    <x v="0"/>
    <n v="11.53"/>
    <x v="0"/>
    <x v="0"/>
    <s v="B401"/>
    <n v="11.53"/>
    <s v="40"/>
    <s v="887HQCSUPE"/>
  </r>
  <r>
    <x v="2"/>
    <x v="1"/>
    <s v="Z002"/>
    <n v="2059.5500000000002"/>
    <x v="1"/>
    <x v="2"/>
    <x v="1"/>
    <x v="1"/>
    <x v="2"/>
    <x v="0"/>
    <x v="0"/>
    <n v="2059.5500000000002"/>
    <x v="0"/>
    <x v="1"/>
    <s v="B401"/>
    <n v="2059.5500000000002"/>
    <s v="40"/>
    <s v="887HQCSUPE"/>
  </r>
  <r>
    <x v="2"/>
    <x v="2"/>
    <s v="Z002"/>
    <n v="0"/>
    <x v="1"/>
    <x v="2"/>
    <x v="1"/>
    <x v="1"/>
    <x v="2"/>
    <x v="0"/>
    <x v="0"/>
    <n v="0"/>
    <x v="1"/>
    <x v="2"/>
    <s v="B401"/>
    <n v="0"/>
    <s v=""/>
    <s v="887HQCSUPE"/>
  </r>
  <r>
    <x v="2"/>
    <x v="3"/>
    <s v="Z002"/>
    <n v="0"/>
    <x v="1"/>
    <x v="2"/>
    <x v="1"/>
    <x v="0"/>
    <x v="2"/>
    <x v="0"/>
    <x v="0"/>
    <n v="0"/>
    <x v="1"/>
    <x v="3"/>
    <s v="B401"/>
    <n v="0"/>
    <s v=""/>
    <s v="887HQCSUPE"/>
  </r>
  <r>
    <x v="2"/>
    <x v="4"/>
    <s v="Z002"/>
    <n v="27920.249999999982"/>
    <x v="1"/>
    <x v="2"/>
    <x v="1"/>
    <x v="2"/>
    <x v="2"/>
    <x v="0"/>
    <x v="0"/>
    <n v="27920.249999999982"/>
    <x v="0"/>
    <x v="4"/>
    <s v="B401"/>
    <n v="27920.249999999982"/>
    <s v="40"/>
    <s v="887HQCSUPE"/>
  </r>
  <r>
    <x v="2"/>
    <x v="5"/>
    <s v="Z002"/>
    <n v="5225.42"/>
    <x v="1"/>
    <x v="2"/>
    <x v="1"/>
    <x v="2"/>
    <x v="2"/>
    <x v="0"/>
    <x v="0"/>
    <n v="5225.42"/>
    <x v="0"/>
    <x v="5"/>
    <s v="B401"/>
    <n v="5225.42"/>
    <s v="40"/>
    <s v="887HQCSUPE"/>
  </r>
  <r>
    <x v="2"/>
    <x v="6"/>
    <s v="Z002"/>
    <n v="5900.28"/>
    <x v="1"/>
    <x v="2"/>
    <x v="1"/>
    <x v="1"/>
    <x v="2"/>
    <x v="0"/>
    <x v="0"/>
    <n v="5900.28"/>
    <x v="0"/>
    <x v="6"/>
    <s v="B401"/>
    <n v="5900.28"/>
    <s v="40"/>
    <s v="887HQCSUPE"/>
  </r>
  <r>
    <x v="2"/>
    <x v="7"/>
    <s v="Z002"/>
    <n v="8684.58"/>
    <x v="1"/>
    <x v="2"/>
    <x v="1"/>
    <x v="2"/>
    <x v="2"/>
    <x v="0"/>
    <x v="0"/>
    <n v="8684.58"/>
    <x v="0"/>
    <x v="7"/>
    <s v="B401"/>
    <n v="8684.58"/>
    <s v="40"/>
    <s v="887HQCSUPE"/>
  </r>
  <r>
    <x v="2"/>
    <x v="8"/>
    <s v="Z002"/>
    <n v="2468.6800000000003"/>
    <x v="1"/>
    <x v="2"/>
    <x v="1"/>
    <x v="1"/>
    <x v="2"/>
    <x v="0"/>
    <x v="0"/>
    <n v="2468.6800000000003"/>
    <x v="0"/>
    <x v="8"/>
    <s v="B401"/>
    <n v="2468.6800000000003"/>
    <s v="40"/>
    <s v="887HQCSUPE"/>
  </r>
  <r>
    <x v="2"/>
    <x v="9"/>
    <s v="Z002"/>
    <n v="791.78000000000009"/>
    <x v="1"/>
    <x v="2"/>
    <x v="1"/>
    <x v="3"/>
    <x v="2"/>
    <x v="0"/>
    <x v="0"/>
    <n v="791.78000000000009"/>
    <x v="0"/>
    <x v="9"/>
    <s v="B401"/>
    <n v="791.78000000000009"/>
    <s v="40"/>
    <s v="887HQCSUPE"/>
  </r>
  <r>
    <x v="2"/>
    <x v="10"/>
    <s v="Z002"/>
    <n v="75259.710000000196"/>
    <x v="1"/>
    <x v="2"/>
    <x v="1"/>
    <x v="0"/>
    <x v="2"/>
    <x v="0"/>
    <x v="0"/>
    <n v="75259.710000000196"/>
    <x v="0"/>
    <x v="0"/>
    <s v="B401"/>
    <n v="75259.710000000196"/>
    <s v="40"/>
    <s v="887HQCSUPE"/>
  </r>
  <r>
    <x v="2"/>
    <x v="11"/>
    <s v="Z002"/>
    <n v="2424.0499999999997"/>
    <x v="1"/>
    <x v="2"/>
    <x v="1"/>
    <x v="2"/>
    <x v="2"/>
    <x v="0"/>
    <x v="0"/>
    <n v="2424.0499999999997"/>
    <x v="0"/>
    <x v="10"/>
    <s v="B401"/>
    <n v="2424.0499999999997"/>
    <s v="40"/>
    <s v="887HQCSUPE"/>
  </r>
  <r>
    <x v="3"/>
    <x v="0"/>
    <s v="Z002"/>
    <n v="0"/>
    <x v="1"/>
    <x v="3"/>
    <x v="1"/>
    <x v="0"/>
    <x v="3"/>
    <x v="0"/>
    <x v="0"/>
    <n v="0"/>
    <x v="1"/>
    <x v="0"/>
    <s v="B401"/>
    <n v="0"/>
    <s v=""/>
    <s v="887HQCSUPE"/>
  </r>
  <r>
    <x v="3"/>
    <x v="1"/>
    <s v="Z002"/>
    <n v="18.09"/>
    <x v="1"/>
    <x v="3"/>
    <x v="1"/>
    <x v="1"/>
    <x v="3"/>
    <x v="0"/>
    <x v="0"/>
    <n v="18.09"/>
    <x v="0"/>
    <x v="1"/>
    <s v="B401"/>
    <n v="18.09"/>
    <s v="40"/>
    <s v="887HQCSUPE"/>
  </r>
  <r>
    <x v="3"/>
    <x v="2"/>
    <s v="Z002"/>
    <n v="0"/>
    <x v="1"/>
    <x v="3"/>
    <x v="1"/>
    <x v="1"/>
    <x v="3"/>
    <x v="0"/>
    <x v="0"/>
    <n v="0"/>
    <x v="1"/>
    <x v="2"/>
    <s v="B401"/>
    <n v="0"/>
    <s v=""/>
    <s v="887HQCSUPE"/>
  </r>
  <r>
    <x v="3"/>
    <x v="3"/>
    <s v="Z002"/>
    <n v="0"/>
    <x v="1"/>
    <x v="3"/>
    <x v="1"/>
    <x v="0"/>
    <x v="3"/>
    <x v="0"/>
    <x v="0"/>
    <n v="0"/>
    <x v="1"/>
    <x v="3"/>
    <s v="B401"/>
    <n v="0"/>
    <s v=""/>
    <s v="887HQCSUPE"/>
  </r>
  <r>
    <x v="3"/>
    <x v="4"/>
    <s v="Z002"/>
    <n v="229.20999999999998"/>
    <x v="1"/>
    <x v="3"/>
    <x v="1"/>
    <x v="2"/>
    <x v="3"/>
    <x v="0"/>
    <x v="0"/>
    <n v="229.20999999999998"/>
    <x v="0"/>
    <x v="4"/>
    <s v="B401"/>
    <n v="229.20999999999998"/>
    <s v="40"/>
    <s v="887HQCSUPE"/>
  </r>
  <r>
    <x v="3"/>
    <x v="5"/>
    <s v="Z002"/>
    <n v="1452.3200000000011"/>
    <x v="1"/>
    <x v="3"/>
    <x v="1"/>
    <x v="2"/>
    <x v="3"/>
    <x v="0"/>
    <x v="0"/>
    <n v="1452.3200000000011"/>
    <x v="0"/>
    <x v="5"/>
    <s v="B401"/>
    <n v="1452.3200000000011"/>
    <s v="40"/>
    <s v="887HQCSUPE"/>
  </r>
  <r>
    <x v="3"/>
    <x v="6"/>
    <s v="Z002"/>
    <n v="14279.98"/>
    <x v="1"/>
    <x v="3"/>
    <x v="1"/>
    <x v="1"/>
    <x v="3"/>
    <x v="0"/>
    <x v="0"/>
    <n v="14279.98"/>
    <x v="0"/>
    <x v="6"/>
    <s v="B401"/>
    <n v="14279.98"/>
    <s v="40"/>
    <s v="887HQCSUPE"/>
  </r>
  <r>
    <x v="3"/>
    <x v="7"/>
    <s v="Z002"/>
    <n v="4065.0200000000004"/>
    <x v="1"/>
    <x v="3"/>
    <x v="1"/>
    <x v="2"/>
    <x v="3"/>
    <x v="0"/>
    <x v="0"/>
    <n v="4065.0200000000004"/>
    <x v="0"/>
    <x v="7"/>
    <s v="B401"/>
    <n v="4065.0200000000004"/>
    <s v="40"/>
    <s v="887HQCSUPE"/>
  </r>
  <r>
    <x v="3"/>
    <x v="8"/>
    <s v="Z002"/>
    <n v="10559.41"/>
    <x v="1"/>
    <x v="3"/>
    <x v="1"/>
    <x v="1"/>
    <x v="3"/>
    <x v="0"/>
    <x v="0"/>
    <n v="10559.41"/>
    <x v="0"/>
    <x v="8"/>
    <s v="B401"/>
    <n v="10559.41"/>
    <s v="40"/>
    <s v="887HQCSUPE"/>
  </r>
  <r>
    <x v="3"/>
    <x v="9"/>
    <s v="Z002"/>
    <n v="3760.8599999999974"/>
    <x v="1"/>
    <x v="3"/>
    <x v="1"/>
    <x v="3"/>
    <x v="3"/>
    <x v="0"/>
    <x v="0"/>
    <n v="3760.8599999999974"/>
    <x v="0"/>
    <x v="9"/>
    <s v="B401"/>
    <n v="3760.8599999999974"/>
    <s v="40"/>
    <s v="887HQCSUPE"/>
  </r>
  <r>
    <x v="3"/>
    <x v="10"/>
    <s v="Z002"/>
    <n v="17071.129999999994"/>
    <x v="1"/>
    <x v="3"/>
    <x v="1"/>
    <x v="0"/>
    <x v="3"/>
    <x v="0"/>
    <x v="0"/>
    <n v="17071.129999999994"/>
    <x v="0"/>
    <x v="0"/>
    <s v="B401"/>
    <n v="17071.129999999994"/>
    <s v="40"/>
    <s v="887HQCSUPE"/>
  </r>
  <r>
    <x v="3"/>
    <x v="11"/>
    <s v="Z002"/>
    <n v="2866.060000000004"/>
    <x v="1"/>
    <x v="3"/>
    <x v="1"/>
    <x v="2"/>
    <x v="3"/>
    <x v="0"/>
    <x v="0"/>
    <n v="2866.060000000004"/>
    <x v="0"/>
    <x v="10"/>
    <s v="B401"/>
    <n v="2866.060000000004"/>
    <s v="40"/>
    <s v="887HQCSUPE"/>
  </r>
  <r>
    <x v="4"/>
    <x v="0"/>
    <s v="Z002"/>
    <n v="23.06"/>
    <x v="1"/>
    <x v="4"/>
    <x v="1"/>
    <x v="0"/>
    <x v="4"/>
    <x v="0"/>
    <x v="0"/>
    <n v="23.06"/>
    <x v="0"/>
    <x v="0"/>
    <s v="B401"/>
    <n v="23.06"/>
    <s v="40"/>
    <s v="887HQCSUPE"/>
  </r>
  <r>
    <x v="4"/>
    <x v="1"/>
    <s v="Z002"/>
    <n v="650.92000000000098"/>
    <x v="1"/>
    <x v="4"/>
    <x v="1"/>
    <x v="1"/>
    <x v="4"/>
    <x v="0"/>
    <x v="0"/>
    <n v="650.92000000000098"/>
    <x v="0"/>
    <x v="1"/>
    <s v="B401"/>
    <n v="650.92000000000098"/>
    <s v="40"/>
    <s v="887HQCSUPE"/>
  </r>
  <r>
    <x v="4"/>
    <x v="2"/>
    <s v="Z002"/>
    <n v="2.04"/>
    <x v="1"/>
    <x v="4"/>
    <x v="1"/>
    <x v="1"/>
    <x v="4"/>
    <x v="0"/>
    <x v="0"/>
    <n v="2.04"/>
    <x v="0"/>
    <x v="2"/>
    <s v="B401"/>
    <n v="2.04"/>
    <s v="40"/>
    <s v="887HQCSUPE"/>
  </r>
  <r>
    <x v="4"/>
    <x v="3"/>
    <s v="Z002"/>
    <n v="99.429999999999993"/>
    <x v="1"/>
    <x v="4"/>
    <x v="1"/>
    <x v="0"/>
    <x v="4"/>
    <x v="0"/>
    <x v="0"/>
    <n v="99.429999999999993"/>
    <x v="0"/>
    <x v="3"/>
    <s v="B401"/>
    <n v="99.429999999999993"/>
    <s v="40"/>
    <s v="887HQCSUPE"/>
  </r>
  <r>
    <x v="4"/>
    <x v="4"/>
    <s v="Z002"/>
    <n v="51030.389999999992"/>
    <x v="1"/>
    <x v="4"/>
    <x v="1"/>
    <x v="2"/>
    <x v="4"/>
    <x v="0"/>
    <x v="0"/>
    <n v="51030.389999999992"/>
    <x v="0"/>
    <x v="4"/>
    <s v="B401"/>
    <n v="51030.389999999992"/>
    <s v="40"/>
    <s v="887HQCSUPE"/>
  </r>
  <r>
    <x v="4"/>
    <x v="5"/>
    <s v="Z002"/>
    <n v="4817.6700000000083"/>
    <x v="1"/>
    <x v="4"/>
    <x v="1"/>
    <x v="2"/>
    <x v="4"/>
    <x v="0"/>
    <x v="0"/>
    <n v="4817.6700000000083"/>
    <x v="0"/>
    <x v="5"/>
    <s v="B401"/>
    <n v="4817.6700000000083"/>
    <s v="40"/>
    <s v="887HQCSUPE"/>
  </r>
  <r>
    <x v="4"/>
    <x v="6"/>
    <s v="Z002"/>
    <n v="6568.06"/>
    <x v="1"/>
    <x v="4"/>
    <x v="1"/>
    <x v="1"/>
    <x v="4"/>
    <x v="0"/>
    <x v="0"/>
    <n v="6568.06"/>
    <x v="0"/>
    <x v="6"/>
    <s v="B401"/>
    <n v="6568.06"/>
    <s v="40"/>
    <s v="887HQCSUPE"/>
  </r>
  <r>
    <x v="4"/>
    <x v="7"/>
    <s v="Z002"/>
    <n v="2889.5000000000018"/>
    <x v="1"/>
    <x v="4"/>
    <x v="1"/>
    <x v="2"/>
    <x v="4"/>
    <x v="0"/>
    <x v="0"/>
    <n v="2889.5000000000018"/>
    <x v="0"/>
    <x v="7"/>
    <s v="B401"/>
    <n v="2889.5000000000018"/>
    <s v="40"/>
    <s v="887HQCSUPE"/>
  </r>
  <r>
    <x v="4"/>
    <x v="8"/>
    <s v="Z002"/>
    <n v="6465.990000000008"/>
    <x v="1"/>
    <x v="4"/>
    <x v="1"/>
    <x v="1"/>
    <x v="4"/>
    <x v="0"/>
    <x v="0"/>
    <n v="6465.990000000008"/>
    <x v="0"/>
    <x v="8"/>
    <s v="B401"/>
    <n v="6465.990000000008"/>
    <s v="40"/>
    <s v="887HQCSUPE"/>
  </r>
  <r>
    <x v="4"/>
    <x v="9"/>
    <s v="Z002"/>
    <n v="2889.5600000000004"/>
    <x v="1"/>
    <x v="4"/>
    <x v="1"/>
    <x v="3"/>
    <x v="4"/>
    <x v="0"/>
    <x v="0"/>
    <n v="2889.5600000000004"/>
    <x v="0"/>
    <x v="9"/>
    <s v="B401"/>
    <n v="2889.5600000000004"/>
    <s v="40"/>
    <s v="887HQCSUPE"/>
  </r>
  <r>
    <x v="4"/>
    <x v="10"/>
    <s v="Z002"/>
    <n v="88249.460000004809"/>
    <x v="1"/>
    <x v="4"/>
    <x v="1"/>
    <x v="0"/>
    <x v="4"/>
    <x v="0"/>
    <x v="0"/>
    <n v="88249.460000004809"/>
    <x v="0"/>
    <x v="0"/>
    <s v="B401"/>
    <n v="88249.460000004809"/>
    <s v="40"/>
    <s v="887HQCSUPE"/>
  </r>
  <r>
    <x v="4"/>
    <x v="11"/>
    <s v="Z002"/>
    <n v="22223.580000000005"/>
    <x v="1"/>
    <x v="4"/>
    <x v="1"/>
    <x v="2"/>
    <x v="4"/>
    <x v="0"/>
    <x v="0"/>
    <n v="22223.580000000005"/>
    <x v="0"/>
    <x v="10"/>
    <s v="B401"/>
    <n v="22223.580000000005"/>
    <s v="40"/>
    <s v="887HQCSUPE"/>
  </r>
  <r>
    <x v="5"/>
    <x v="0"/>
    <s v="Z002"/>
    <n v="0"/>
    <x v="1"/>
    <x v="5"/>
    <x v="1"/>
    <x v="0"/>
    <x v="5"/>
    <x v="0"/>
    <x v="0"/>
    <n v="0"/>
    <x v="1"/>
    <x v="0"/>
    <s v="B401"/>
    <n v="0"/>
    <s v=""/>
    <s v="887HQCSUPE"/>
  </r>
  <r>
    <x v="5"/>
    <x v="1"/>
    <s v="Z002"/>
    <n v="43328.260000000024"/>
    <x v="1"/>
    <x v="5"/>
    <x v="1"/>
    <x v="1"/>
    <x v="5"/>
    <x v="0"/>
    <x v="0"/>
    <n v="43328.260000000024"/>
    <x v="0"/>
    <x v="1"/>
    <s v="B401"/>
    <n v="43932.596628646796"/>
    <s v="40"/>
    <s v="887HQCSUPE"/>
  </r>
  <r>
    <x v="5"/>
    <x v="2"/>
    <s v="Z002"/>
    <n v="0"/>
    <x v="1"/>
    <x v="5"/>
    <x v="1"/>
    <x v="1"/>
    <x v="5"/>
    <x v="0"/>
    <x v="0"/>
    <n v="0"/>
    <x v="1"/>
    <x v="2"/>
    <s v="B401"/>
    <n v="0"/>
    <s v=""/>
    <s v="887HQCSUPE"/>
  </r>
  <r>
    <x v="5"/>
    <x v="3"/>
    <s v="Z002"/>
    <n v="25686.639999999992"/>
    <x v="1"/>
    <x v="5"/>
    <x v="1"/>
    <x v="0"/>
    <x v="5"/>
    <x v="0"/>
    <x v="0"/>
    <n v="25686.639999999992"/>
    <x v="0"/>
    <x v="3"/>
    <s v="B401"/>
    <n v="26044.91373217533"/>
    <s v="40"/>
    <s v="887HQCSUPE"/>
  </r>
  <r>
    <x v="5"/>
    <x v="4"/>
    <s v="Z002"/>
    <n v="3573.0599999999995"/>
    <x v="1"/>
    <x v="5"/>
    <x v="1"/>
    <x v="2"/>
    <x v="5"/>
    <x v="0"/>
    <x v="0"/>
    <n v="3573.0599999999995"/>
    <x v="0"/>
    <x v="4"/>
    <s v="B401"/>
    <n v="3622.896550887403"/>
    <s v="40"/>
    <s v="887HQCSUPE"/>
  </r>
  <r>
    <x v="5"/>
    <x v="5"/>
    <s v="Z002"/>
    <n v="13030.99"/>
    <x v="1"/>
    <x v="5"/>
    <x v="1"/>
    <x v="2"/>
    <x v="5"/>
    <x v="0"/>
    <x v="0"/>
    <n v="13030.99"/>
    <x v="0"/>
    <x v="5"/>
    <s v="B401"/>
    <n v="13212.744461511489"/>
    <s v="40"/>
    <s v="887HQCSUPE"/>
  </r>
  <r>
    <x v="5"/>
    <x v="6"/>
    <s v="Z002"/>
    <n v="36488.690000000024"/>
    <x v="1"/>
    <x v="5"/>
    <x v="1"/>
    <x v="1"/>
    <x v="5"/>
    <x v="0"/>
    <x v="0"/>
    <n v="36488.690000000024"/>
    <x v="0"/>
    <x v="6"/>
    <s v="B401"/>
    <n v="36997.629244233169"/>
    <s v="40"/>
    <s v="887HQCSUPE"/>
  </r>
  <r>
    <x v="5"/>
    <x v="7"/>
    <s v="Z002"/>
    <n v="4421.6800000000012"/>
    <x v="1"/>
    <x v="5"/>
    <x v="1"/>
    <x v="2"/>
    <x v="5"/>
    <x v="0"/>
    <x v="0"/>
    <n v="4421.6800000000012"/>
    <x v="0"/>
    <x v="7"/>
    <s v="B401"/>
    <n v="4483.3529862716605"/>
    <s v="40"/>
    <s v="887HQCSUPE"/>
  </r>
  <r>
    <x v="5"/>
    <x v="8"/>
    <s v="Z002"/>
    <n v="18165.999999999971"/>
    <x v="1"/>
    <x v="5"/>
    <x v="1"/>
    <x v="1"/>
    <x v="5"/>
    <x v="0"/>
    <x v="0"/>
    <n v="18165.999999999971"/>
    <x v="0"/>
    <x v="8"/>
    <s v="B401"/>
    <n v="18419.376876800408"/>
    <s v="40"/>
    <s v="887HQCSUPE"/>
  </r>
  <r>
    <x v="5"/>
    <x v="9"/>
    <s v="Z002"/>
    <n v="4612.0499999999984"/>
    <x v="1"/>
    <x v="5"/>
    <x v="1"/>
    <x v="3"/>
    <x v="5"/>
    <x v="0"/>
    <x v="0"/>
    <n v="4612.0499999999984"/>
    <x v="0"/>
    <x v="9"/>
    <s v="B401"/>
    <n v="4676.3782409252135"/>
    <s v="40"/>
    <s v="887HQCSUPE"/>
  </r>
  <r>
    <x v="5"/>
    <x v="10"/>
    <s v="Z002"/>
    <n v="13077.469999999994"/>
    <x v="1"/>
    <x v="5"/>
    <x v="1"/>
    <x v="0"/>
    <x v="5"/>
    <x v="0"/>
    <x v="0"/>
    <n v="13077.469999999994"/>
    <x v="0"/>
    <x v="0"/>
    <s v="B401"/>
    <n v="13259.872758177436"/>
    <s v="40"/>
    <s v="887HQCSUPE"/>
  </r>
  <r>
    <x v="5"/>
    <x v="11"/>
    <s v="Z002"/>
    <n v="0"/>
    <x v="1"/>
    <x v="5"/>
    <x v="1"/>
    <x v="2"/>
    <x v="5"/>
    <x v="0"/>
    <x v="0"/>
    <n v="0"/>
    <x v="1"/>
    <x v="10"/>
    <s v="B401"/>
    <n v="0"/>
    <s v=""/>
    <s v="887HQCSUPE"/>
  </r>
  <r>
    <x v="6"/>
    <x v="0"/>
    <s v="Z002"/>
    <n v="0"/>
    <x v="1"/>
    <x v="6"/>
    <x v="1"/>
    <x v="0"/>
    <x v="6"/>
    <x v="0"/>
    <x v="0"/>
    <n v="0"/>
    <x v="1"/>
    <x v="0"/>
    <s v="B401"/>
    <n v="0"/>
    <s v=""/>
    <s v="887HQCSUPE"/>
  </r>
  <r>
    <x v="6"/>
    <x v="1"/>
    <s v="Z002"/>
    <n v="2965.0300000000034"/>
    <x v="1"/>
    <x v="6"/>
    <x v="1"/>
    <x v="1"/>
    <x v="6"/>
    <x v="0"/>
    <x v="0"/>
    <n v="2965.0300000000034"/>
    <x v="0"/>
    <x v="1"/>
    <s v="B401"/>
    <n v="2965.0300000000034"/>
    <s v="40"/>
    <s v="887HQCSUPE"/>
  </r>
  <r>
    <x v="6"/>
    <x v="2"/>
    <s v="Z002"/>
    <n v="0"/>
    <x v="1"/>
    <x v="6"/>
    <x v="1"/>
    <x v="1"/>
    <x v="6"/>
    <x v="0"/>
    <x v="0"/>
    <n v="0"/>
    <x v="1"/>
    <x v="2"/>
    <s v="B401"/>
    <n v="0"/>
    <s v=""/>
    <s v="887HQCSUPE"/>
  </r>
  <r>
    <x v="6"/>
    <x v="3"/>
    <s v="Z002"/>
    <n v="10439.050000000005"/>
    <x v="1"/>
    <x v="6"/>
    <x v="1"/>
    <x v="0"/>
    <x v="6"/>
    <x v="0"/>
    <x v="0"/>
    <n v="10439.050000000005"/>
    <x v="0"/>
    <x v="3"/>
    <s v="B401"/>
    <n v="10439.050000000005"/>
    <s v="40"/>
    <s v="887HQCSUPE"/>
  </r>
  <r>
    <x v="6"/>
    <x v="4"/>
    <s v="Z002"/>
    <n v="1082212.149999999"/>
    <x v="1"/>
    <x v="6"/>
    <x v="1"/>
    <x v="2"/>
    <x v="6"/>
    <x v="0"/>
    <x v="0"/>
    <n v="1082212.149999999"/>
    <x v="0"/>
    <x v="4"/>
    <s v="B401"/>
    <n v="1082212.149999999"/>
    <s v="40"/>
    <s v="887HQCSUPE"/>
  </r>
  <r>
    <x v="6"/>
    <x v="5"/>
    <s v="Z002"/>
    <n v="6594.9199999999673"/>
    <x v="1"/>
    <x v="6"/>
    <x v="1"/>
    <x v="2"/>
    <x v="6"/>
    <x v="0"/>
    <x v="0"/>
    <n v="6594.9199999999673"/>
    <x v="0"/>
    <x v="5"/>
    <s v="B401"/>
    <n v="6594.9199999999673"/>
    <s v="40"/>
    <s v="887HQCSUPE"/>
  </r>
  <r>
    <x v="6"/>
    <x v="6"/>
    <s v="Z002"/>
    <n v="15407.77"/>
    <x v="1"/>
    <x v="6"/>
    <x v="1"/>
    <x v="1"/>
    <x v="6"/>
    <x v="0"/>
    <x v="0"/>
    <n v="15407.77"/>
    <x v="0"/>
    <x v="6"/>
    <s v="B401"/>
    <n v="15407.77"/>
    <s v="40"/>
    <s v="887HQCSUPE"/>
  </r>
  <r>
    <x v="6"/>
    <x v="7"/>
    <s v="Z002"/>
    <n v="38475.149999999994"/>
    <x v="1"/>
    <x v="6"/>
    <x v="1"/>
    <x v="2"/>
    <x v="6"/>
    <x v="0"/>
    <x v="0"/>
    <n v="38475.149999999994"/>
    <x v="0"/>
    <x v="7"/>
    <s v="B401"/>
    <n v="38475.149999999994"/>
    <s v="40"/>
    <s v="887HQCSUPE"/>
  </r>
  <r>
    <x v="6"/>
    <x v="8"/>
    <s v="Z002"/>
    <n v="18993.790000000005"/>
    <x v="1"/>
    <x v="6"/>
    <x v="1"/>
    <x v="1"/>
    <x v="6"/>
    <x v="0"/>
    <x v="0"/>
    <n v="18993.790000000005"/>
    <x v="0"/>
    <x v="8"/>
    <s v="B401"/>
    <n v="18993.790000000005"/>
    <s v="40"/>
    <s v="887HQCSUPE"/>
  </r>
  <r>
    <x v="6"/>
    <x v="9"/>
    <s v="Z002"/>
    <n v="20948.77000000003"/>
    <x v="1"/>
    <x v="6"/>
    <x v="1"/>
    <x v="3"/>
    <x v="6"/>
    <x v="0"/>
    <x v="0"/>
    <n v="20948.77000000003"/>
    <x v="0"/>
    <x v="9"/>
    <s v="B401"/>
    <n v="20948.77000000003"/>
    <s v="40"/>
    <s v="887HQCSUPE"/>
  </r>
  <r>
    <x v="6"/>
    <x v="10"/>
    <s v="Z002"/>
    <n v="598064.64999999967"/>
    <x v="1"/>
    <x v="6"/>
    <x v="1"/>
    <x v="0"/>
    <x v="6"/>
    <x v="0"/>
    <x v="0"/>
    <n v="598064.64999999967"/>
    <x v="0"/>
    <x v="0"/>
    <s v="B401"/>
    <n v="598064.64999999967"/>
    <s v="40"/>
    <s v="887HQCSUPE"/>
  </r>
  <r>
    <x v="6"/>
    <x v="11"/>
    <s v="Z002"/>
    <n v="14313.879999999979"/>
    <x v="1"/>
    <x v="6"/>
    <x v="1"/>
    <x v="2"/>
    <x v="6"/>
    <x v="0"/>
    <x v="0"/>
    <n v="14313.879999999979"/>
    <x v="0"/>
    <x v="10"/>
    <s v="B401"/>
    <n v="14313.879999999979"/>
    <s v="40"/>
    <s v="887HQCSUPE"/>
  </r>
  <r>
    <x v="7"/>
    <x v="0"/>
    <s v="Z002"/>
    <n v="0"/>
    <x v="1"/>
    <x v="7"/>
    <x v="1"/>
    <x v="0"/>
    <x v="7"/>
    <x v="0"/>
    <x v="0"/>
    <s v=""/>
    <x v="1"/>
    <x v="0"/>
    <s v="B401"/>
    <e v="#VALUE!"/>
    <s v=""/>
    <s v="887HQCSUPE"/>
  </r>
  <r>
    <x v="7"/>
    <x v="1"/>
    <s v="Z002"/>
    <n v="0"/>
    <x v="1"/>
    <x v="7"/>
    <x v="1"/>
    <x v="1"/>
    <x v="7"/>
    <x v="0"/>
    <x v="0"/>
    <n v="0"/>
    <x v="1"/>
    <x v="1"/>
    <s v="B401"/>
    <n v="0"/>
    <s v=""/>
    <s v="887HQCSUPE"/>
  </r>
  <r>
    <x v="7"/>
    <x v="2"/>
    <s v="Z002"/>
    <n v="0"/>
    <x v="1"/>
    <x v="7"/>
    <x v="1"/>
    <x v="1"/>
    <x v="7"/>
    <x v="0"/>
    <x v="0"/>
    <n v="0"/>
    <x v="1"/>
    <x v="2"/>
    <s v="B401"/>
    <n v="0"/>
    <s v=""/>
    <s v="887HQCSUPE"/>
  </r>
  <r>
    <x v="7"/>
    <x v="3"/>
    <s v="Z002"/>
    <n v="0"/>
    <x v="1"/>
    <x v="7"/>
    <x v="1"/>
    <x v="0"/>
    <x v="7"/>
    <x v="0"/>
    <x v="0"/>
    <n v="0"/>
    <x v="1"/>
    <x v="3"/>
    <s v="B401"/>
    <n v="0"/>
    <s v=""/>
    <s v="887HQCSUPE"/>
  </r>
  <r>
    <x v="7"/>
    <x v="4"/>
    <s v="Z002"/>
    <n v="587999.61"/>
    <x v="1"/>
    <x v="7"/>
    <x v="1"/>
    <x v="2"/>
    <x v="7"/>
    <x v="0"/>
    <x v="0"/>
    <n v="587999.61"/>
    <x v="0"/>
    <x v="4"/>
    <s v="B401"/>
    <n v="587999.61"/>
    <s v="40"/>
    <s v="887HQCSUPE"/>
  </r>
  <r>
    <x v="7"/>
    <x v="5"/>
    <s v="Z002"/>
    <n v="186247.25"/>
    <x v="1"/>
    <x v="7"/>
    <x v="1"/>
    <x v="2"/>
    <x v="7"/>
    <x v="0"/>
    <x v="0"/>
    <n v="186247.25"/>
    <x v="0"/>
    <x v="5"/>
    <s v="B401"/>
    <n v="186247.25"/>
    <s v="40"/>
    <s v="887HQCSUPE"/>
  </r>
  <r>
    <x v="7"/>
    <x v="6"/>
    <s v="Z002"/>
    <n v="0"/>
    <x v="1"/>
    <x v="7"/>
    <x v="1"/>
    <x v="1"/>
    <x v="7"/>
    <x v="0"/>
    <x v="0"/>
    <n v="0"/>
    <x v="1"/>
    <x v="6"/>
    <s v="B401"/>
    <n v="0"/>
    <s v=""/>
    <s v="887HQCSUPE"/>
  </r>
  <r>
    <x v="7"/>
    <x v="7"/>
    <s v="Z002"/>
    <n v="42368.049999999996"/>
    <x v="1"/>
    <x v="7"/>
    <x v="1"/>
    <x v="2"/>
    <x v="7"/>
    <x v="0"/>
    <x v="0"/>
    <n v="42368.049999999996"/>
    <x v="0"/>
    <x v="7"/>
    <s v="B401"/>
    <n v="42368.049999999996"/>
    <s v="40"/>
    <s v="887HQCSUPE"/>
  </r>
  <r>
    <x v="7"/>
    <x v="8"/>
    <s v="Z002"/>
    <n v="9909.3099999999959"/>
    <x v="1"/>
    <x v="7"/>
    <x v="1"/>
    <x v="1"/>
    <x v="7"/>
    <x v="0"/>
    <x v="0"/>
    <n v="9909.3099999999959"/>
    <x v="0"/>
    <x v="8"/>
    <s v="B401"/>
    <n v="9909.3099999999959"/>
    <s v="40"/>
    <s v="887HQCSUPE"/>
  </r>
  <r>
    <x v="7"/>
    <x v="9"/>
    <s v="Z002"/>
    <n v="550.4799999999999"/>
    <x v="1"/>
    <x v="7"/>
    <x v="1"/>
    <x v="3"/>
    <x v="7"/>
    <x v="0"/>
    <x v="0"/>
    <n v="550.4799999999999"/>
    <x v="0"/>
    <x v="9"/>
    <s v="B401"/>
    <n v="550.4799999999999"/>
    <s v="40"/>
    <s v="887HQCSUPE"/>
  </r>
  <r>
    <x v="7"/>
    <x v="10"/>
    <s v="Z002"/>
    <n v="0"/>
    <x v="1"/>
    <x v="7"/>
    <x v="1"/>
    <x v="0"/>
    <x v="7"/>
    <x v="0"/>
    <x v="0"/>
    <s v=""/>
    <x v="1"/>
    <x v="0"/>
    <s v="B401"/>
    <e v="#VALUE!"/>
    <s v=""/>
    <s v="887HQCSUPE"/>
  </r>
  <r>
    <x v="7"/>
    <x v="11"/>
    <s v="Z002"/>
    <n v="0"/>
    <x v="1"/>
    <x v="7"/>
    <x v="1"/>
    <x v="2"/>
    <x v="7"/>
    <x v="0"/>
    <x v="0"/>
    <n v="0"/>
    <x v="1"/>
    <x v="10"/>
    <s v="B401"/>
    <n v="0"/>
    <s v=""/>
    <s v="887HQCSUPE"/>
  </r>
  <r>
    <x v="8"/>
    <x v="0"/>
    <s v="Z002"/>
    <n v="0"/>
    <x v="1"/>
    <x v="8"/>
    <x v="1"/>
    <x v="0"/>
    <x v="8"/>
    <x v="0"/>
    <x v="0"/>
    <n v="0"/>
    <x v="1"/>
    <x v="0"/>
    <s v="B401"/>
    <n v="0"/>
    <s v=""/>
    <s v="887HQCSUPE"/>
  </r>
  <r>
    <x v="8"/>
    <x v="1"/>
    <s v="Z002"/>
    <n v="0"/>
    <x v="1"/>
    <x v="8"/>
    <x v="1"/>
    <x v="1"/>
    <x v="8"/>
    <x v="0"/>
    <x v="0"/>
    <n v="0"/>
    <x v="1"/>
    <x v="1"/>
    <s v="B401"/>
    <n v="0"/>
    <s v=""/>
    <s v="887HQCSUPE"/>
  </r>
  <r>
    <x v="8"/>
    <x v="2"/>
    <s v="Z002"/>
    <n v="0"/>
    <x v="1"/>
    <x v="8"/>
    <x v="1"/>
    <x v="1"/>
    <x v="8"/>
    <x v="0"/>
    <x v="0"/>
    <n v="0"/>
    <x v="1"/>
    <x v="2"/>
    <s v="B401"/>
    <n v="0"/>
    <s v=""/>
    <s v="887HQCSUPE"/>
  </r>
  <r>
    <x v="8"/>
    <x v="3"/>
    <s v="Z002"/>
    <n v="0"/>
    <x v="1"/>
    <x v="8"/>
    <x v="1"/>
    <x v="0"/>
    <x v="8"/>
    <x v="0"/>
    <x v="0"/>
    <n v="0"/>
    <x v="1"/>
    <x v="3"/>
    <s v="B401"/>
    <n v="0"/>
    <s v=""/>
    <s v="887HQCSUPE"/>
  </r>
  <r>
    <x v="8"/>
    <x v="4"/>
    <s v="Z002"/>
    <n v="0"/>
    <x v="1"/>
    <x v="8"/>
    <x v="1"/>
    <x v="2"/>
    <x v="8"/>
    <x v="0"/>
    <x v="0"/>
    <n v="0"/>
    <x v="1"/>
    <x v="4"/>
    <s v="B401"/>
    <n v="0"/>
    <s v=""/>
    <s v="887HQCSUPE"/>
  </r>
  <r>
    <x v="8"/>
    <x v="5"/>
    <s v="Z002"/>
    <n v="0"/>
    <x v="1"/>
    <x v="8"/>
    <x v="1"/>
    <x v="2"/>
    <x v="8"/>
    <x v="0"/>
    <x v="0"/>
    <n v="0"/>
    <x v="1"/>
    <x v="5"/>
    <s v="B401"/>
    <n v="0"/>
    <s v=""/>
    <s v="887HQCSUPE"/>
  </r>
  <r>
    <x v="8"/>
    <x v="6"/>
    <s v="Z002"/>
    <n v="0"/>
    <x v="1"/>
    <x v="8"/>
    <x v="1"/>
    <x v="1"/>
    <x v="8"/>
    <x v="0"/>
    <x v="0"/>
    <n v="0"/>
    <x v="1"/>
    <x v="6"/>
    <s v="B401"/>
    <n v="0"/>
    <s v=""/>
    <s v="887HQCSUPE"/>
  </r>
  <r>
    <x v="8"/>
    <x v="7"/>
    <s v="Z002"/>
    <n v="0"/>
    <x v="1"/>
    <x v="8"/>
    <x v="1"/>
    <x v="2"/>
    <x v="8"/>
    <x v="0"/>
    <x v="0"/>
    <n v="0"/>
    <x v="1"/>
    <x v="7"/>
    <s v="B401"/>
    <n v="0"/>
    <s v=""/>
    <s v="887HQCSUPE"/>
  </r>
  <r>
    <x v="8"/>
    <x v="8"/>
    <s v="Z002"/>
    <n v="0"/>
    <x v="1"/>
    <x v="8"/>
    <x v="1"/>
    <x v="1"/>
    <x v="8"/>
    <x v="0"/>
    <x v="0"/>
    <n v="0"/>
    <x v="1"/>
    <x v="8"/>
    <s v="B401"/>
    <n v="0"/>
    <s v=""/>
    <s v="887HQCSUPE"/>
  </r>
  <r>
    <x v="8"/>
    <x v="9"/>
    <s v="Z002"/>
    <n v="173320.56999999998"/>
    <x v="1"/>
    <x v="8"/>
    <x v="1"/>
    <x v="3"/>
    <x v="8"/>
    <x v="0"/>
    <x v="0"/>
    <n v="173320.56999999998"/>
    <x v="0"/>
    <x v="9"/>
    <s v="B401"/>
    <n v="173320.56999999998"/>
    <s v="40"/>
    <s v="887HQCSUPE"/>
  </r>
  <r>
    <x v="8"/>
    <x v="10"/>
    <s v="Z002"/>
    <n v="0"/>
    <x v="1"/>
    <x v="8"/>
    <x v="1"/>
    <x v="0"/>
    <x v="8"/>
    <x v="0"/>
    <x v="0"/>
    <n v="0"/>
    <x v="1"/>
    <x v="0"/>
    <s v="B401"/>
    <n v="0"/>
    <s v=""/>
    <s v="887HQCSUPE"/>
  </r>
  <r>
    <x v="8"/>
    <x v="11"/>
    <s v="Z002"/>
    <n v="0"/>
    <x v="1"/>
    <x v="8"/>
    <x v="1"/>
    <x v="2"/>
    <x v="8"/>
    <x v="0"/>
    <x v="0"/>
    <n v="0"/>
    <x v="1"/>
    <x v="10"/>
    <s v="B401"/>
    <n v="0"/>
    <s v=""/>
    <s v="887HQCSUPE"/>
  </r>
  <r>
    <x v="9"/>
    <x v="0"/>
    <s v="Z002"/>
    <n v="0"/>
    <x v="1"/>
    <x v="9"/>
    <x v="1"/>
    <x v="0"/>
    <x v="9"/>
    <x v="0"/>
    <x v="0"/>
    <n v="0"/>
    <x v="1"/>
    <x v="0"/>
    <s v="B401"/>
    <n v="0"/>
    <s v=""/>
    <s v="887HQCSUPE"/>
  </r>
  <r>
    <x v="9"/>
    <x v="1"/>
    <s v="Z002"/>
    <n v="11843.190000000002"/>
    <x v="1"/>
    <x v="9"/>
    <x v="1"/>
    <x v="1"/>
    <x v="9"/>
    <x v="0"/>
    <x v="0"/>
    <n v="11843.190000000002"/>
    <x v="0"/>
    <x v="1"/>
    <s v="B401"/>
    <n v="11843.190000000002"/>
    <s v="40"/>
    <s v="887HQCSUPE"/>
  </r>
  <r>
    <x v="9"/>
    <x v="2"/>
    <s v="Z002"/>
    <n v="4221.3200000000015"/>
    <x v="1"/>
    <x v="9"/>
    <x v="1"/>
    <x v="1"/>
    <x v="9"/>
    <x v="0"/>
    <x v="0"/>
    <n v="4221.3200000000015"/>
    <x v="0"/>
    <x v="2"/>
    <s v="B401"/>
    <n v="4221.3200000000015"/>
    <s v="40"/>
    <s v="887HQCSUPE"/>
  </r>
  <r>
    <x v="9"/>
    <x v="3"/>
    <s v="Z002"/>
    <n v="21830.71000000005"/>
    <x v="1"/>
    <x v="9"/>
    <x v="1"/>
    <x v="0"/>
    <x v="9"/>
    <x v="0"/>
    <x v="0"/>
    <n v="21830.71000000005"/>
    <x v="0"/>
    <x v="3"/>
    <s v="B401"/>
    <n v="21830.71000000005"/>
    <s v="40"/>
    <s v="887HQCSUPE"/>
  </r>
  <r>
    <x v="9"/>
    <x v="4"/>
    <s v="Z002"/>
    <n v="11493.650000000003"/>
    <x v="1"/>
    <x v="9"/>
    <x v="1"/>
    <x v="2"/>
    <x v="9"/>
    <x v="0"/>
    <x v="0"/>
    <n v="11493.650000000003"/>
    <x v="0"/>
    <x v="4"/>
    <s v="B401"/>
    <n v="11493.650000000003"/>
    <s v="40"/>
    <s v="887HQCSUPE"/>
  </r>
  <r>
    <x v="9"/>
    <x v="5"/>
    <s v="Z002"/>
    <n v="12672.080000000018"/>
    <x v="1"/>
    <x v="9"/>
    <x v="1"/>
    <x v="2"/>
    <x v="9"/>
    <x v="0"/>
    <x v="0"/>
    <n v="12672.080000000018"/>
    <x v="0"/>
    <x v="5"/>
    <s v="B401"/>
    <n v="12672.080000000018"/>
    <s v="40"/>
    <s v="887HQCSUPE"/>
  </r>
  <r>
    <x v="9"/>
    <x v="6"/>
    <s v="Z002"/>
    <n v="0"/>
    <x v="1"/>
    <x v="9"/>
    <x v="1"/>
    <x v="1"/>
    <x v="9"/>
    <x v="0"/>
    <x v="0"/>
    <n v="0"/>
    <x v="1"/>
    <x v="6"/>
    <s v="B401"/>
    <n v="0"/>
    <s v=""/>
    <s v="887HQCSUPE"/>
  </r>
  <r>
    <x v="9"/>
    <x v="7"/>
    <s v="Z002"/>
    <n v="480"/>
    <x v="1"/>
    <x v="9"/>
    <x v="1"/>
    <x v="2"/>
    <x v="9"/>
    <x v="0"/>
    <x v="0"/>
    <n v="480"/>
    <x v="0"/>
    <x v="7"/>
    <s v="B401"/>
    <n v="480"/>
    <s v="40"/>
    <s v="887HQCSUPE"/>
  </r>
  <r>
    <x v="9"/>
    <x v="8"/>
    <s v="Z002"/>
    <n v="198333.88999999978"/>
    <x v="1"/>
    <x v="9"/>
    <x v="1"/>
    <x v="1"/>
    <x v="9"/>
    <x v="0"/>
    <x v="0"/>
    <n v="198333.88999999978"/>
    <x v="0"/>
    <x v="8"/>
    <s v="B401"/>
    <n v="198333.88999999978"/>
    <s v="40"/>
    <s v="887HQCSUPE"/>
  </r>
  <r>
    <x v="9"/>
    <x v="9"/>
    <s v="Z002"/>
    <n v="1831.7499999999998"/>
    <x v="1"/>
    <x v="9"/>
    <x v="1"/>
    <x v="3"/>
    <x v="9"/>
    <x v="0"/>
    <x v="0"/>
    <n v="1831.7499999999998"/>
    <x v="0"/>
    <x v="9"/>
    <s v="B401"/>
    <n v="1831.7499999999998"/>
    <s v="40"/>
    <s v="887HQCSUPE"/>
  </r>
  <r>
    <x v="9"/>
    <x v="10"/>
    <s v="Z002"/>
    <n v="241063.33000000849"/>
    <x v="1"/>
    <x v="9"/>
    <x v="1"/>
    <x v="0"/>
    <x v="9"/>
    <x v="0"/>
    <x v="0"/>
    <n v="241063.33000000849"/>
    <x v="0"/>
    <x v="0"/>
    <s v="B401"/>
    <n v="241063.33000000849"/>
    <s v="40"/>
    <s v="887HQCSUPE"/>
  </r>
  <r>
    <x v="9"/>
    <x v="11"/>
    <s v="Z002"/>
    <n v="6936.8600000000051"/>
    <x v="1"/>
    <x v="9"/>
    <x v="1"/>
    <x v="2"/>
    <x v="9"/>
    <x v="0"/>
    <x v="0"/>
    <n v="6936.8600000000051"/>
    <x v="0"/>
    <x v="10"/>
    <s v="B401"/>
    <n v="6936.8600000000051"/>
    <s v="40"/>
    <s v="887HQCSUPE"/>
  </r>
  <r>
    <x v="10"/>
    <x v="0"/>
    <s v="Z002"/>
    <n v="69.179999999999993"/>
    <x v="1"/>
    <x v="10"/>
    <x v="1"/>
    <x v="0"/>
    <x v="10"/>
    <x v="0"/>
    <x v="0"/>
    <n v="69.179999999999993"/>
    <x v="0"/>
    <x v="0"/>
    <s v="B401"/>
    <n v="70.459003000677583"/>
    <s v="40"/>
    <s v="887HQCSUPE"/>
  </r>
  <r>
    <x v="10"/>
    <x v="1"/>
    <s v="Z002"/>
    <n v="82.169999999999987"/>
    <x v="1"/>
    <x v="10"/>
    <x v="1"/>
    <x v="1"/>
    <x v="10"/>
    <x v="0"/>
    <x v="0"/>
    <n v="82.169999999999987"/>
    <x v="0"/>
    <x v="1"/>
    <s v="B401"/>
    <n v="83.68916271416127"/>
    <s v="40"/>
    <s v="887HQCSUPE"/>
  </r>
  <r>
    <x v="10"/>
    <x v="2"/>
    <s v="Z002"/>
    <n v="0"/>
    <x v="1"/>
    <x v="10"/>
    <x v="1"/>
    <x v="1"/>
    <x v="10"/>
    <x v="0"/>
    <x v="0"/>
    <n v="0"/>
    <x v="1"/>
    <x v="2"/>
    <s v="B401"/>
    <n v="0"/>
    <s v=""/>
    <s v="887HQCSUPE"/>
  </r>
  <r>
    <x v="10"/>
    <x v="3"/>
    <s v="Z002"/>
    <n v="0"/>
    <x v="1"/>
    <x v="10"/>
    <x v="1"/>
    <x v="0"/>
    <x v="10"/>
    <x v="0"/>
    <x v="0"/>
    <n v="0"/>
    <x v="1"/>
    <x v="3"/>
    <s v="B401"/>
    <n v="0"/>
    <s v=""/>
    <s v="887HQCSUPE"/>
  </r>
  <r>
    <x v="10"/>
    <x v="4"/>
    <s v="Z002"/>
    <n v="452.04"/>
    <x v="1"/>
    <x v="10"/>
    <x v="1"/>
    <x v="2"/>
    <x v="10"/>
    <x v="0"/>
    <x v="0"/>
    <n v="452.04"/>
    <x v="0"/>
    <x v="4"/>
    <s v="B401"/>
    <n v="460.39733617268422"/>
    <s v="40"/>
    <s v="887HQCSUPE"/>
  </r>
  <r>
    <x v="10"/>
    <x v="5"/>
    <s v="Z002"/>
    <n v="890.08000000000038"/>
    <x v="1"/>
    <x v="10"/>
    <x v="1"/>
    <x v="2"/>
    <x v="10"/>
    <x v="0"/>
    <x v="0"/>
    <n v="890.08000000000038"/>
    <x v="0"/>
    <x v="5"/>
    <s v="B401"/>
    <n v="906.5358397057405"/>
    <s v="40"/>
    <s v="887HQCSUPE"/>
  </r>
  <r>
    <x v="10"/>
    <x v="6"/>
    <s v="Z002"/>
    <n v="0"/>
    <x v="1"/>
    <x v="10"/>
    <x v="1"/>
    <x v="1"/>
    <x v="10"/>
    <x v="0"/>
    <x v="0"/>
    <n v="0"/>
    <x v="1"/>
    <x v="6"/>
    <s v="B401"/>
    <n v="0"/>
    <s v=""/>
    <s v="887HQCSUPE"/>
  </r>
  <r>
    <x v="10"/>
    <x v="7"/>
    <s v="Z002"/>
    <n v="2743.3600000000124"/>
    <x v="1"/>
    <x v="10"/>
    <x v="1"/>
    <x v="2"/>
    <x v="10"/>
    <x v="0"/>
    <x v="0"/>
    <n v="2743.3600000000124"/>
    <x v="0"/>
    <x v="7"/>
    <s v="B401"/>
    <n v="2794.0793650179203"/>
    <s v="40"/>
    <s v="887HQCSUPE"/>
  </r>
  <r>
    <x v="10"/>
    <x v="8"/>
    <s v="Z002"/>
    <n v="1282.4000000000019"/>
    <x v="1"/>
    <x v="10"/>
    <x v="1"/>
    <x v="1"/>
    <x v="10"/>
    <x v="0"/>
    <x v="0"/>
    <n v="1282.4000000000019"/>
    <x v="0"/>
    <x v="8"/>
    <s v="B401"/>
    <n v="1306.1090697899547"/>
    <s v="40"/>
    <s v="887HQCSUPE"/>
  </r>
  <r>
    <x v="10"/>
    <x v="9"/>
    <s v="Z002"/>
    <n v="629.57000000000005"/>
    <x v="1"/>
    <x v="10"/>
    <x v="1"/>
    <x v="3"/>
    <x v="10"/>
    <x v="0"/>
    <x v="0"/>
    <n v="629.57000000000005"/>
    <x v="0"/>
    <x v="9"/>
    <s v="B401"/>
    <n v="641.20951892362802"/>
    <s v="40"/>
    <s v="887HQCSUPE"/>
  </r>
  <r>
    <x v="10"/>
    <x v="10"/>
    <s v="Z002"/>
    <n v="145676.83000000007"/>
    <x v="1"/>
    <x v="10"/>
    <x v="1"/>
    <x v="0"/>
    <x v="10"/>
    <x v="0"/>
    <x v="0"/>
    <n v="145676.83000000007"/>
    <x v="0"/>
    <x v="0"/>
    <s v="B401"/>
    <n v="148370.10988868464"/>
    <s v="40"/>
    <s v="887HQCSUPE"/>
  </r>
  <r>
    <x v="10"/>
    <x v="11"/>
    <s v="Z002"/>
    <n v="824.53999999999712"/>
    <x v="1"/>
    <x v="10"/>
    <x v="1"/>
    <x v="2"/>
    <x v="10"/>
    <x v="0"/>
    <x v="0"/>
    <n v="824.53999999999712"/>
    <x v="0"/>
    <x v="10"/>
    <s v="B401"/>
    <n v="839.78413319136291"/>
    <s v="40"/>
    <s v="887HQCSUP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A786DC-9E66-4D9D-BB8E-856E038FD6AB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3:K28" firstHeaderRow="0" firstDataRow="1" firstDataCol="9" rowPageCount="1" colPageCount="1"/>
  <pivotFields count="18">
    <pivotField axis="axisPage" compact="0" outline="0" multipleItemSelectionAllowed="1" showAll="0">
      <items count="13">
        <item x="0"/>
        <item x="1"/>
        <item x="3"/>
        <item x="4"/>
        <item x="6"/>
        <item x="7"/>
        <item x="9"/>
        <item x="10"/>
        <item x="5"/>
        <item x="2"/>
        <item x="8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measureFilter="1" defaultSubtotal="0">
      <items count="11">
        <item x="10"/>
        <item x="4"/>
        <item x="5"/>
        <item x="7"/>
        <item x="0"/>
        <item x="9"/>
        <item x="8"/>
        <item x="3"/>
        <item x="1"/>
        <item x="6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9">
    <field x="4"/>
    <field x="1"/>
    <field x="16"/>
    <field x="9"/>
    <field x="17"/>
    <field x="7"/>
    <field x="14"/>
    <field x="10"/>
    <field x="13"/>
  </rowFields>
  <rowItems count="25">
    <i>
      <x/>
      <x/>
      <x v="1"/>
      <x/>
      <x/>
      <x v="2"/>
      <x/>
      <x/>
      <x v="4"/>
    </i>
    <i r="1">
      <x v="1"/>
      <x v="1"/>
      <x/>
      <x/>
      <x v="1"/>
      <x/>
      <x/>
      <x v="8"/>
    </i>
    <i r="1">
      <x v="2"/>
      <x v="1"/>
      <x/>
      <x/>
      <x v="1"/>
      <x/>
      <x/>
      <x v="10"/>
    </i>
    <i r="1">
      <x v="3"/>
      <x v="1"/>
      <x/>
      <x/>
      <x v="2"/>
      <x/>
      <x/>
      <x v="7"/>
    </i>
    <i r="1">
      <x v="4"/>
      <x v="1"/>
      <x/>
      <x/>
      <x v="3"/>
      <x/>
      <x/>
      <x v="1"/>
    </i>
    <i r="1">
      <x v="5"/>
      <x v="1"/>
      <x/>
      <x/>
      <x v="3"/>
      <x/>
      <x/>
      <x v="2"/>
    </i>
    <i r="1">
      <x v="6"/>
      <x v="1"/>
      <x/>
      <x/>
      <x v="1"/>
      <x/>
      <x/>
      <x v="9"/>
    </i>
    <i r="1">
      <x v="7"/>
      <x v="1"/>
      <x/>
      <x/>
      <x v="3"/>
      <x/>
      <x/>
      <x v="3"/>
    </i>
    <i r="1">
      <x v="8"/>
      <x v="1"/>
      <x/>
      <x/>
      <x v="1"/>
      <x/>
      <x/>
      <x v="6"/>
    </i>
    <i r="1">
      <x v="9"/>
      <x v="1"/>
      <x/>
      <x/>
      <x/>
      <x/>
      <x/>
      <x v="5"/>
    </i>
    <i r="1">
      <x v="10"/>
      <x v="1"/>
      <x/>
      <x/>
      <x v="2"/>
      <x/>
      <x/>
      <x v="4"/>
    </i>
    <i r="1">
      <x v="11"/>
      <x v="1"/>
      <x/>
      <x/>
      <x v="3"/>
      <x/>
      <x/>
      <x/>
    </i>
    <i>
      <x v="1"/>
      <x/>
      <x v="1"/>
      <x/>
      <x/>
      <x v="2"/>
      <x v="1"/>
      <x/>
      <x v="4"/>
    </i>
    <i r="1">
      <x v="1"/>
      <x v="1"/>
      <x/>
      <x/>
      <x v="1"/>
      <x v="1"/>
      <x/>
      <x v="8"/>
    </i>
    <i r="1">
      <x v="2"/>
      <x v="1"/>
      <x/>
      <x/>
      <x v="1"/>
      <x v="1"/>
      <x/>
      <x v="10"/>
    </i>
    <i r="1">
      <x v="3"/>
      <x v="1"/>
      <x/>
      <x/>
      <x v="2"/>
      <x v="1"/>
      <x/>
      <x v="7"/>
    </i>
    <i r="1">
      <x v="4"/>
      <x v="1"/>
      <x/>
      <x/>
      <x v="3"/>
      <x v="1"/>
      <x/>
      <x v="1"/>
    </i>
    <i r="1">
      <x v="5"/>
      <x v="1"/>
      <x/>
      <x/>
      <x v="3"/>
      <x v="1"/>
      <x/>
      <x v="2"/>
    </i>
    <i r="1">
      <x v="6"/>
      <x v="1"/>
      <x/>
      <x/>
      <x v="1"/>
      <x v="1"/>
      <x/>
      <x v="9"/>
    </i>
    <i r="1">
      <x v="7"/>
      <x v="1"/>
      <x/>
      <x/>
      <x v="3"/>
      <x v="1"/>
      <x/>
      <x v="3"/>
    </i>
    <i r="1">
      <x v="8"/>
      <x v="1"/>
      <x/>
      <x/>
      <x v="1"/>
      <x v="1"/>
      <x/>
      <x v="6"/>
    </i>
    <i r="1">
      <x v="9"/>
      <x v="1"/>
      <x/>
      <x/>
      <x/>
      <x v="1"/>
      <x/>
      <x v="5"/>
    </i>
    <i r="1">
      <x v="10"/>
      <x v="1"/>
      <x/>
      <x/>
      <x v="2"/>
      <x v="1"/>
      <x/>
      <x v="4"/>
    </i>
    <i r="1">
      <x v="11"/>
      <x v="1"/>
      <x/>
      <x/>
      <x v="3"/>
      <x v="1"/>
      <x/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Montant dans la devise locale" fld="11" baseField="15" baseItem="0" numFmtId="4"/>
    <dataField name="Somme de Montant contrepartie" fld="15" baseField="0" baseItem="0"/>
  </dataFields>
  <formats count="2">
    <format dxfId="5">
      <pivotArea outline="0" collapsedLevelsAreSubtotals="1" fieldPosition="0"/>
    </format>
    <format dxfId="4">
      <pivotArea dataOnly="0" labelOnly="1" outline="0" axis="axisValues" fieldPosition="0"/>
    </format>
  </formats>
  <pivotTableStyleInfo name="PivotStyleLight16" showRowHeaders="1" showColHeaders="1" showRowStripes="0" showColStripes="0" showLastColumn="1"/>
  <filters count="1">
    <filter fld="13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4CBE14-0430-480B-BE8F-7D2BBC070788}" name="Tableau croisé dynamique11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3:K25" firstHeaderRow="1" firstDataRow="1" firstDataCol="10" rowPageCount="1" colPageCount="1"/>
  <pivotFields count="18">
    <pivotField axis="axisRow" compact="0" outline="0" showAll="0">
      <items count="12">
        <item x="0"/>
        <item x="1"/>
        <item x="2"/>
        <item x="3"/>
        <item x="4"/>
        <item x="6"/>
        <item x="7"/>
        <item x="9"/>
        <item x="8"/>
        <item x="10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13">
        <item h="1" m="1" x="11"/>
        <item x="5"/>
        <item x="6"/>
        <item x="1"/>
        <item x="9"/>
        <item x="3"/>
        <item x="7"/>
        <item x="2"/>
        <item x="4"/>
        <item x="0"/>
        <item x="10"/>
        <item h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m="1" x="11"/>
        <item x="5"/>
        <item x="2"/>
        <item x="3"/>
        <item x="7"/>
        <item x="6"/>
        <item x="0"/>
        <item x="10"/>
        <item x="4"/>
        <item x="1"/>
        <item x="9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m="1"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measureFilter="1" defaultSubtotal="0">
      <items count="11">
        <item x="10"/>
        <item x="4"/>
        <item x="5"/>
        <item x="7"/>
        <item x="0"/>
        <item x="9"/>
        <item x="8"/>
        <item x="3"/>
        <item x="1"/>
        <item x="6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0">
    <field x="0"/>
    <field x="4"/>
    <field x="1"/>
    <field x="12"/>
    <field x="9"/>
    <field x="8"/>
    <field x="7"/>
    <field x="6"/>
    <field x="10"/>
    <field x="13"/>
  </rowFields>
  <rowItems count="22">
    <i>
      <x v="10"/>
      <x/>
      <x v="1"/>
      <x v="2"/>
      <x v="1"/>
      <x v="1"/>
      <x v="1"/>
      <x/>
      <x v="2"/>
      <x v="8"/>
    </i>
    <i r="2">
      <x v="3"/>
      <x v="2"/>
      <x v="1"/>
      <x v="1"/>
      <x v="2"/>
      <x/>
      <x v="2"/>
      <x v="7"/>
    </i>
    <i r="2">
      <x v="4"/>
      <x v="2"/>
      <x v="1"/>
      <x v="1"/>
      <x v="3"/>
      <x/>
      <x v="2"/>
      <x v="1"/>
    </i>
    <i r="2">
      <x v="5"/>
      <x v="2"/>
      <x v="1"/>
      <x v="1"/>
      <x v="3"/>
      <x/>
      <x v="2"/>
      <x v="2"/>
    </i>
    <i r="2">
      <x v="6"/>
      <x v="2"/>
      <x v="1"/>
      <x v="1"/>
      <x v="1"/>
      <x/>
      <x v="2"/>
      <x v="9"/>
    </i>
    <i r="2">
      <x v="7"/>
      <x v="2"/>
      <x v="1"/>
      <x v="1"/>
      <x v="3"/>
      <x/>
      <x v="2"/>
      <x v="3"/>
    </i>
    <i r="2">
      <x v="8"/>
      <x v="2"/>
      <x v="1"/>
      <x v="1"/>
      <x v="1"/>
      <x/>
      <x v="2"/>
      <x v="6"/>
    </i>
    <i r="2">
      <x v="9"/>
      <x v="2"/>
      <x v="1"/>
      <x v="1"/>
      <x/>
      <x/>
      <x v="2"/>
      <x v="5"/>
    </i>
    <i r="2">
      <x v="10"/>
      <x v="2"/>
      <x v="1"/>
      <x v="1"/>
      <x v="2"/>
      <x/>
      <x v="2"/>
      <x v="4"/>
    </i>
    <i r="1">
      <x v="1"/>
      <x/>
      <x v="2"/>
      <x v="1"/>
      <x v="1"/>
      <x v="2"/>
      <x v="1"/>
      <x v="2"/>
      <x v="4"/>
    </i>
    <i r="2">
      <x v="1"/>
      <x v="2"/>
      <x v="1"/>
      <x v="1"/>
      <x v="1"/>
      <x v="1"/>
      <x v="2"/>
      <x v="8"/>
    </i>
    <i r="2">
      <x v="2"/>
      <x v="2"/>
      <x v="1"/>
      <x v="1"/>
      <x v="1"/>
      <x v="1"/>
      <x v="2"/>
      <x v="10"/>
    </i>
    <i r="2">
      <x v="3"/>
      <x v="2"/>
      <x v="1"/>
      <x v="1"/>
      <x v="2"/>
      <x v="1"/>
      <x v="2"/>
      <x v="7"/>
    </i>
    <i r="2">
      <x v="4"/>
      <x v="2"/>
      <x v="1"/>
      <x v="1"/>
      <x v="3"/>
      <x v="1"/>
      <x v="2"/>
      <x v="1"/>
    </i>
    <i r="2">
      <x v="5"/>
      <x v="2"/>
      <x v="1"/>
      <x v="1"/>
      <x v="3"/>
      <x v="1"/>
      <x v="2"/>
      <x v="2"/>
    </i>
    <i r="2">
      <x v="6"/>
      <x v="2"/>
      <x v="1"/>
      <x v="1"/>
      <x v="1"/>
      <x v="1"/>
      <x v="2"/>
      <x v="9"/>
    </i>
    <i r="2">
      <x v="7"/>
      <x v="2"/>
      <x v="1"/>
      <x v="1"/>
      <x v="3"/>
      <x v="1"/>
      <x v="2"/>
      <x v="3"/>
    </i>
    <i r="2">
      <x v="8"/>
      <x v="2"/>
      <x v="1"/>
      <x v="1"/>
      <x v="1"/>
      <x v="1"/>
      <x v="2"/>
      <x v="6"/>
    </i>
    <i r="2">
      <x v="9"/>
      <x v="2"/>
      <x v="1"/>
      <x v="1"/>
      <x/>
      <x v="1"/>
      <x v="2"/>
      <x v="5"/>
    </i>
    <i r="2">
      <x v="10"/>
      <x v="2"/>
      <x v="1"/>
      <x v="1"/>
      <x v="2"/>
      <x v="1"/>
      <x v="2"/>
      <x v="4"/>
    </i>
    <i t="default">
      <x v="10"/>
    </i>
    <i t="grand">
      <x/>
    </i>
  </rowItems>
  <colItems count="1">
    <i/>
  </colItems>
  <pageFields count="1">
    <pageField fld="5" item="1" hier="-1"/>
  </pageFields>
  <dataFields count="1">
    <dataField name=" Montant dans la devise locale" fld="11" baseField="0" baseItem="0" numFmtId="4"/>
  </dataFields>
  <formats count="2">
    <format dxfId="3">
      <pivotArea outline="0" collapsedLevelsAreSubtotals="1" fieldPosition="0"/>
    </format>
    <format dxfId="2">
      <pivotArea dataOnly="0" labelOnly="1" outline="0" axis="axisValues" fieldPosition="0"/>
    </format>
  </formats>
  <pivotTableStyleInfo name="PivotStyleMedium2" showRowHeaders="1" showColHeaders="1" showRowStripes="0" showColStripes="0" showLastColumn="1"/>
  <filters count="1">
    <filter fld="13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F5665D-C2A7-4F83-B42C-ABF53B7977C6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3:K222" firstHeaderRow="1" firstDataRow="1" firstDataCol="10" rowPageCount="1" colPageCount="1"/>
  <pivotFields count="18">
    <pivotField axis="axisRow" compact="0" outline="0" showAll="0">
      <items count="13">
        <item x="0"/>
        <item x="1"/>
        <item x="2"/>
        <item x="3"/>
        <item x="4"/>
        <item x="6"/>
        <item x="7"/>
        <item x="9"/>
        <item x="8"/>
        <item x="10"/>
        <item x="5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>
      <items count="13">
        <item x="5"/>
        <item x="6"/>
        <item x="1"/>
        <item x="9"/>
        <item x="3"/>
        <item x="7"/>
        <item x="2"/>
        <item x="4"/>
        <item x="0"/>
        <item x="10"/>
        <item x="8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3"/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5"/>
        <item x="2"/>
        <item x="3"/>
        <item x="7"/>
        <item x="6"/>
        <item x="0"/>
        <item x="10"/>
        <item x="4"/>
        <item x="1"/>
        <item x="9"/>
        <item x="8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m="1"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measureFilter="1" defaultSubtotal="0">
      <items count="11">
        <item x="10"/>
        <item x="4"/>
        <item x="5"/>
        <item x="7"/>
        <item x="0"/>
        <item x="9"/>
        <item x="8"/>
        <item x="3"/>
        <item x="1"/>
        <item x="6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0">
    <field x="0"/>
    <field x="4"/>
    <field x="1"/>
    <field x="12"/>
    <field x="9"/>
    <field x="8"/>
    <field x="7"/>
    <field x="6"/>
    <field x="10"/>
    <field x="13"/>
  </rowFields>
  <rowItems count="219">
    <i>
      <x/>
      <x/>
      <x v="4"/>
      <x v="2"/>
      <x/>
      <x v="5"/>
      <x v="3"/>
      <x/>
      <x/>
      <x v="1"/>
    </i>
    <i r="2">
      <x v="5"/>
      <x v="2"/>
      <x/>
      <x v="5"/>
      <x v="3"/>
      <x/>
      <x/>
      <x v="2"/>
    </i>
    <i r="2">
      <x v="7"/>
      <x v="2"/>
      <x/>
      <x v="5"/>
      <x v="3"/>
      <x/>
      <x/>
      <x v="3"/>
    </i>
    <i r="2">
      <x v="9"/>
      <x v="2"/>
      <x/>
      <x v="5"/>
      <x/>
      <x/>
      <x/>
      <x v="5"/>
    </i>
    <i r="2">
      <x v="10"/>
      <x v="2"/>
      <x/>
      <x v="5"/>
      <x v="2"/>
      <x/>
      <x/>
      <x v="4"/>
    </i>
    <i r="2">
      <x v="11"/>
      <x v="2"/>
      <x/>
      <x v="5"/>
      <x v="3"/>
      <x/>
      <x/>
      <x/>
    </i>
    <i r="1">
      <x v="1"/>
      <x/>
      <x v="2"/>
      <x/>
      <x v="5"/>
      <x v="2"/>
      <x v="1"/>
      <x/>
      <x v="4"/>
    </i>
    <i r="2">
      <x v="1"/>
      <x v="2"/>
      <x/>
      <x v="5"/>
      <x v="1"/>
      <x v="1"/>
      <x/>
      <x v="8"/>
    </i>
    <i r="2">
      <x v="4"/>
      <x v="2"/>
      <x/>
      <x v="5"/>
      <x v="3"/>
      <x v="1"/>
      <x/>
      <x v="1"/>
    </i>
    <i r="2">
      <x v="5"/>
      <x v="2"/>
      <x/>
      <x v="5"/>
      <x v="3"/>
      <x v="1"/>
      <x/>
      <x v="2"/>
    </i>
    <i r="2">
      <x v="7"/>
      <x v="2"/>
      <x/>
      <x v="5"/>
      <x v="3"/>
      <x v="1"/>
      <x/>
      <x v="3"/>
    </i>
    <i r="2">
      <x v="8"/>
      <x v="2"/>
      <x/>
      <x v="5"/>
      <x v="1"/>
      <x v="1"/>
      <x/>
      <x v="6"/>
    </i>
    <i r="2">
      <x v="9"/>
      <x v="2"/>
      <x/>
      <x v="5"/>
      <x/>
      <x v="1"/>
      <x/>
      <x v="5"/>
    </i>
    <i r="2">
      <x v="10"/>
      <x v="2"/>
      <x/>
      <x v="5"/>
      <x v="2"/>
      <x v="1"/>
      <x/>
      <x v="4"/>
    </i>
    <i r="2">
      <x v="11"/>
      <x v="2"/>
      <x/>
      <x v="5"/>
      <x v="3"/>
      <x v="1"/>
      <x/>
      <x/>
    </i>
    <i t="default">
      <x/>
    </i>
    <i>
      <x v="1"/>
      <x/>
      <x v="1"/>
      <x v="2"/>
      <x/>
      <x v="8"/>
      <x v="1"/>
      <x/>
      <x/>
      <x v="8"/>
    </i>
    <i r="2">
      <x v="4"/>
      <x v="2"/>
      <x/>
      <x v="8"/>
      <x v="3"/>
      <x/>
      <x/>
      <x v="1"/>
    </i>
    <i r="2">
      <x v="5"/>
      <x v="2"/>
      <x/>
      <x v="8"/>
      <x v="3"/>
      <x/>
      <x/>
      <x v="2"/>
    </i>
    <i r="2">
      <x v="6"/>
      <x v="2"/>
      <x/>
      <x v="8"/>
      <x v="1"/>
      <x/>
      <x/>
      <x v="9"/>
    </i>
    <i r="2">
      <x v="7"/>
      <x v="2"/>
      <x/>
      <x v="8"/>
      <x v="3"/>
      <x/>
      <x/>
      <x v="3"/>
    </i>
    <i r="2">
      <x v="8"/>
      <x v="2"/>
      <x/>
      <x v="8"/>
      <x v="1"/>
      <x/>
      <x/>
      <x v="6"/>
    </i>
    <i r="2">
      <x v="9"/>
      <x v="2"/>
      <x/>
      <x v="8"/>
      <x/>
      <x/>
      <x/>
      <x v="5"/>
    </i>
    <i r="2">
      <x v="10"/>
      <x v="2"/>
      <x/>
      <x v="8"/>
      <x v="2"/>
      <x/>
      <x/>
      <x v="4"/>
    </i>
    <i r="2">
      <x v="11"/>
      <x v="2"/>
      <x/>
      <x v="8"/>
      <x v="3"/>
      <x/>
      <x/>
      <x/>
    </i>
    <i r="1">
      <x v="1"/>
      <x/>
      <x v="2"/>
      <x/>
      <x v="8"/>
      <x v="2"/>
      <x v="1"/>
      <x/>
      <x v="4"/>
    </i>
    <i r="2">
      <x v="1"/>
      <x v="2"/>
      <x/>
      <x v="8"/>
      <x v="1"/>
      <x v="1"/>
      <x/>
      <x v="8"/>
    </i>
    <i r="2">
      <x v="2"/>
      <x v="2"/>
      <x/>
      <x v="8"/>
      <x v="1"/>
      <x v="1"/>
      <x/>
      <x v="10"/>
    </i>
    <i r="2">
      <x v="4"/>
      <x v="2"/>
      <x/>
      <x v="8"/>
      <x v="3"/>
      <x v="1"/>
      <x/>
      <x v="1"/>
    </i>
    <i r="2">
      <x v="5"/>
      <x v="2"/>
      <x/>
      <x v="8"/>
      <x v="3"/>
      <x v="1"/>
      <x/>
      <x v="2"/>
    </i>
    <i r="2">
      <x v="6"/>
      <x v="2"/>
      <x/>
      <x v="8"/>
      <x v="1"/>
      <x v="1"/>
      <x/>
      <x v="9"/>
    </i>
    <i r="2">
      <x v="7"/>
      <x v="2"/>
      <x/>
      <x v="8"/>
      <x v="3"/>
      <x v="1"/>
      <x/>
      <x v="3"/>
    </i>
    <i r="2">
      <x v="8"/>
      <x v="2"/>
      <x/>
      <x v="8"/>
      <x v="1"/>
      <x v="1"/>
      <x/>
      <x v="6"/>
    </i>
    <i r="2">
      <x v="9"/>
      <x v="2"/>
      <x/>
      <x v="8"/>
      <x/>
      <x v="1"/>
      <x/>
      <x v="5"/>
    </i>
    <i r="2">
      <x v="10"/>
      <x v="2"/>
      <x/>
      <x v="8"/>
      <x v="2"/>
      <x v="1"/>
      <x/>
      <x v="4"/>
    </i>
    <i r="2">
      <x v="11"/>
      <x v="2"/>
      <x/>
      <x v="8"/>
      <x v="3"/>
      <x v="1"/>
      <x/>
      <x/>
    </i>
    <i t="default">
      <x v="1"/>
    </i>
    <i>
      <x v="2"/>
      <x/>
      <x/>
      <x v="2"/>
      <x/>
      <x v="1"/>
      <x v="2"/>
      <x/>
      <x/>
      <x v="4"/>
    </i>
    <i r="2">
      <x v="1"/>
      <x v="2"/>
      <x/>
      <x v="1"/>
      <x v="1"/>
      <x/>
      <x/>
      <x v="8"/>
    </i>
    <i r="2">
      <x v="4"/>
      <x v="2"/>
      <x/>
      <x v="1"/>
      <x v="3"/>
      <x/>
      <x/>
      <x v="1"/>
    </i>
    <i r="2">
      <x v="5"/>
      <x v="2"/>
      <x/>
      <x v="1"/>
      <x v="3"/>
      <x/>
      <x/>
      <x v="2"/>
    </i>
    <i r="2">
      <x v="6"/>
      <x v="2"/>
      <x/>
      <x v="1"/>
      <x v="1"/>
      <x/>
      <x/>
      <x v="9"/>
    </i>
    <i r="2">
      <x v="7"/>
      <x v="2"/>
      <x/>
      <x v="1"/>
      <x v="3"/>
      <x/>
      <x/>
      <x v="3"/>
    </i>
    <i r="2">
      <x v="8"/>
      <x v="2"/>
      <x/>
      <x v="1"/>
      <x v="1"/>
      <x/>
      <x/>
      <x v="6"/>
    </i>
    <i r="2">
      <x v="9"/>
      <x v="2"/>
      <x/>
      <x v="1"/>
      <x/>
      <x/>
      <x/>
      <x v="5"/>
    </i>
    <i r="2">
      <x v="10"/>
      <x v="2"/>
      <x/>
      <x v="1"/>
      <x v="2"/>
      <x/>
      <x/>
      <x v="4"/>
    </i>
    <i r="2">
      <x v="11"/>
      <x v="2"/>
      <x/>
      <x v="1"/>
      <x v="3"/>
      <x/>
      <x/>
      <x/>
    </i>
    <i r="1">
      <x v="1"/>
      <x/>
      <x v="2"/>
      <x/>
      <x v="1"/>
      <x v="2"/>
      <x v="1"/>
      <x/>
      <x v="4"/>
    </i>
    <i r="2">
      <x v="1"/>
      <x v="2"/>
      <x/>
      <x v="1"/>
      <x v="1"/>
      <x v="1"/>
      <x/>
      <x v="8"/>
    </i>
    <i r="2">
      <x v="2"/>
      <x v="2"/>
      <x/>
      <x v="1"/>
      <x v="1"/>
      <x v="1"/>
      <x/>
      <x v="10"/>
    </i>
    <i r="2">
      <x v="4"/>
      <x v="2"/>
      <x/>
      <x v="1"/>
      <x v="3"/>
      <x v="1"/>
      <x/>
      <x v="1"/>
    </i>
    <i r="2">
      <x v="5"/>
      <x v="2"/>
      <x/>
      <x v="1"/>
      <x v="3"/>
      <x v="1"/>
      <x/>
      <x v="2"/>
    </i>
    <i r="2">
      <x v="6"/>
      <x v="2"/>
      <x/>
      <x v="1"/>
      <x v="1"/>
      <x v="1"/>
      <x/>
      <x v="9"/>
    </i>
    <i r="2">
      <x v="7"/>
      <x v="2"/>
      <x/>
      <x v="1"/>
      <x v="3"/>
      <x v="1"/>
      <x/>
      <x v="3"/>
    </i>
    <i r="2">
      <x v="8"/>
      <x v="2"/>
      <x/>
      <x v="1"/>
      <x v="1"/>
      <x v="1"/>
      <x/>
      <x v="6"/>
    </i>
    <i r="2">
      <x v="9"/>
      <x v="2"/>
      <x/>
      <x v="1"/>
      <x/>
      <x v="1"/>
      <x/>
      <x v="5"/>
    </i>
    <i r="2">
      <x v="10"/>
      <x v="2"/>
      <x/>
      <x v="1"/>
      <x v="2"/>
      <x v="1"/>
      <x/>
      <x v="4"/>
    </i>
    <i r="2">
      <x v="11"/>
      <x v="2"/>
      <x/>
      <x v="1"/>
      <x v="3"/>
      <x v="1"/>
      <x/>
      <x/>
    </i>
    <i t="default">
      <x v="2"/>
    </i>
    <i>
      <x v="3"/>
      <x/>
      <x v="1"/>
      <x v="2"/>
      <x/>
      <x v="2"/>
      <x v="1"/>
      <x/>
      <x/>
      <x v="8"/>
    </i>
    <i r="2">
      <x v="4"/>
      <x v="2"/>
      <x/>
      <x v="2"/>
      <x v="3"/>
      <x/>
      <x/>
      <x v="1"/>
    </i>
    <i r="2">
      <x v="5"/>
      <x v="2"/>
      <x/>
      <x v="2"/>
      <x v="3"/>
      <x/>
      <x/>
      <x v="2"/>
    </i>
    <i r="2">
      <x v="6"/>
      <x v="2"/>
      <x/>
      <x v="2"/>
      <x v="1"/>
      <x/>
      <x/>
      <x v="9"/>
    </i>
    <i r="2">
      <x v="7"/>
      <x v="2"/>
      <x/>
      <x v="2"/>
      <x v="3"/>
      <x/>
      <x/>
      <x v="3"/>
    </i>
    <i r="2">
      <x v="8"/>
      <x v="2"/>
      <x/>
      <x v="2"/>
      <x v="1"/>
      <x/>
      <x/>
      <x v="6"/>
    </i>
    <i r="2">
      <x v="9"/>
      <x v="2"/>
      <x/>
      <x v="2"/>
      <x/>
      <x/>
      <x/>
      <x v="5"/>
    </i>
    <i r="2">
      <x v="10"/>
      <x v="2"/>
      <x/>
      <x v="2"/>
      <x v="2"/>
      <x/>
      <x/>
      <x v="4"/>
    </i>
    <i r="2">
      <x v="11"/>
      <x v="2"/>
      <x/>
      <x v="2"/>
      <x v="3"/>
      <x/>
      <x/>
      <x/>
    </i>
    <i r="1">
      <x v="1"/>
      <x/>
      <x v="2"/>
      <x/>
      <x v="2"/>
      <x v="2"/>
      <x v="1"/>
      <x/>
      <x v="4"/>
    </i>
    <i r="2">
      <x v="1"/>
      <x v="2"/>
      <x/>
      <x v="2"/>
      <x v="1"/>
      <x v="1"/>
      <x/>
      <x v="8"/>
    </i>
    <i r="2">
      <x v="2"/>
      <x v="2"/>
      <x/>
      <x v="2"/>
      <x v="1"/>
      <x v="1"/>
      <x/>
      <x v="10"/>
    </i>
    <i r="2">
      <x v="3"/>
      <x v="2"/>
      <x/>
      <x v="2"/>
      <x v="2"/>
      <x v="1"/>
      <x/>
      <x v="7"/>
    </i>
    <i r="2">
      <x v="4"/>
      <x v="2"/>
      <x/>
      <x v="2"/>
      <x v="3"/>
      <x v="1"/>
      <x/>
      <x v="1"/>
    </i>
    <i r="2">
      <x v="5"/>
      <x v="2"/>
      <x/>
      <x v="2"/>
      <x v="3"/>
      <x v="1"/>
      <x/>
      <x v="2"/>
    </i>
    <i r="2">
      <x v="6"/>
      <x v="2"/>
      <x/>
      <x v="2"/>
      <x v="1"/>
      <x v="1"/>
      <x/>
      <x v="9"/>
    </i>
    <i r="2">
      <x v="7"/>
      <x v="2"/>
      <x/>
      <x v="2"/>
      <x v="3"/>
      <x v="1"/>
      <x/>
      <x v="3"/>
    </i>
    <i r="2">
      <x v="8"/>
      <x v="2"/>
      <x/>
      <x v="2"/>
      <x v="1"/>
      <x v="1"/>
      <x/>
      <x v="6"/>
    </i>
    <i r="2">
      <x v="9"/>
      <x v="2"/>
      <x/>
      <x v="2"/>
      <x/>
      <x v="1"/>
      <x/>
      <x v="5"/>
    </i>
    <i r="2">
      <x v="10"/>
      <x v="2"/>
      <x/>
      <x v="2"/>
      <x v="2"/>
      <x v="1"/>
      <x/>
      <x v="4"/>
    </i>
    <i r="2">
      <x v="11"/>
      <x v="2"/>
      <x/>
      <x v="2"/>
      <x v="3"/>
      <x v="1"/>
      <x/>
      <x/>
    </i>
    <i t="default">
      <x v="3"/>
    </i>
    <i>
      <x v="4"/>
      <x/>
      <x/>
      <x v="2"/>
      <x/>
      <x v="7"/>
      <x v="2"/>
      <x/>
      <x/>
      <x v="4"/>
    </i>
    <i r="2">
      <x v="1"/>
      <x v="2"/>
      <x/>
      <x v="7"/>
      <x v="1"/>
      <x/>
      <x/>
      <x v="8"/>
    </i>
    <i r="2">
      <x v="2"/>
      <x v="2"/>
      <x/>
      <x v="7"/>
      <x v="1"/>
      <x/>
      <x/>
      <x v="10"/>
    </i>
    <i r="2">
      <x v="3"/>
      <x v="2"/>
      <x/>
      <x v="7"/>
      <x v="2"/>
      <x/>
      <x/>
      <x v="7"/>
    </i>
    <i r="2">
      <x v="4"/>
      <x v="2"/>
      <x/>
      <x v="7"/>
      <x v="3"/>
      <x/>
      <x/>
      <x v="1"/>
    </i>
    <i r="2">
      <x v="5"/>
      <x v="2"/>
      <x/>
      <x v="7"/>
      <x v="3"/>
      <x/>
      <x/>
      <x v="2"/>
    </i>
    <i r="2">
      <x v="6"/>
      <x v="2"/>
      <x/>
      <x v="7"/>
      <x v="1"/>
      <x/>
      <x/>
      <x v="9"/>
    </i>
    <i r="2">
      <x v="7"/>
      <x v="2"/>
      <x/>
      <x v="7"/>
      <x v="3"/>
      <x/>
      <x/>
      <x v="3"/>
    </i>
    <i r="2">
      <x v="8"/>
      <x v="2"/>
      <x/>
      <x v="7"/>
      <x v="1"/>
      <x/>
      <x/>
      <x v="6"/>
    </i>
    <i r="2">
      <x v="9"/>
      <x v="2"/>
      <x/>
      <x v="7"/>
      <x/>
      <x/>
      <x/>
      <x v="5"/>
    </i>
    <i r="2">
      <x v="10"/>
      <x v="2"/>
      <x/>
      <x v="7"/>
      <x v="2"/>
      <x/>
      <x/>
      <x v="4"/>
    </i>
    <i r="2">
      <x v="11"/>
      <x v="2"/>
      <x/>
      <x v="7"/>
      <x v="3"/>
      <x/>
      <x/>
      <x/>
    </i>
    <i r="1">
      <x v="1"/>
      <x/>
      <x v="2"/>
      <x/>
      <x v="7"/>
      <x v="2"/>
      <x v="1"/>
      <x/>
      <x v="4"/>
    </i>
    <i r="2">
      <x v="1"/>
      <x v="2"/>
      <x/>
      <x v="7"/>
      <x v="1"/>
      <x v="1"/>
      <x/>
      <x v="8"/>
    </i>
    <i r="2">
      <x v="2"/>
      <x v="2"/>
      <x/>
      <x v="7"/>
      <x v="1"/>
      <x v="1"/>
      <x/>
      <x v="10"/>
    </i>
    <i r="2">
      <x v="3"/>
      <x v="2"/>
      <x/>
      <x v="7"/>
      <x v="2"/>
      <x v="1"/>
      <x/>
      <x v="7"/>
    </i>
    <i r="2">
      <x v="4"/>
      <x v="2"/>
      <x/>
      <x v="7"/>
      <x v="3"/>
      <x v="1"/>
      <x/>
      <x v="1"/>
    </i>
    <i r="2">
      <x v="5"/>
      <x v="2"/>
      <x/>
      <x v="7"/>
      <x v="3"/>
      <x v="1"/>
      <x/>
      <x v="2"/>
    </i>
    <i r="2">
      <x v="6"/>
      <x v="2"/>
      <x/>
      <x v="7"/>
      <x v="1"/>
      <x v="1"/>
      <x/>
      <x v="9"/>
    </i>
    <i r="2">
      <x v="7"/>
      <x v="2"/>
      <x/>
      <x v="7"/>
      <x v="3"/>
      <x v="1"/>
      <x/>
      <x v="3"/>
    </i>
    <i r="2">
      <x v="8"/>
      <x v="2"/>
      <x/>
      <x v="7"/>
      <x v="1"/>
      <x v="1"/>
      <x/>
      <x v="6"/>
    </i>
    <i r="2">
      <x v="9"/>
      <x v="2"/>
      <x/>
      <x v="7"/>
      <x/>
      <x v="1"/>
      <x/>
      <x v="5"/>
    </i>
    <i r="2">
      <x v="10"/>
      <x v="2"/>
      <x/>
      <x v="7"/>
      <x v="2"/>
      <x v="1"/>
      <x/>
      <x v="4"/>
    </i>
    <i r="2">
      <x v="11"/>
      <x v="2"/>
      <x/>
      <x v="7"/>
      <x v="3"/>
      <x v="1"/>
      <x/>
      <x/>
    </i>
    <i t="default">
      <x v="4"/>
    </i>
    <i>
      <x v="5"/>
      <x/>
      <x v="1"/>
      <x v="2"/>
      <x/>
      <x v="4"/>
      <x v="1"/>
      <x/>
      <x/>
      <x v="8"/>
    </i>
    <i r="2">
      <x v="3"/>
      <x v="2"/>
      <x/>
      <x v="4"/>
      <x v="2"/>
      <x/>
      <x/>
      <x v="7"/>
    </i>
    <i r="2">
      <x v="4"/>
      <x v="2"/>
      <x/>
      <x v="4"/>
      <x v="3"/>
      <x/>
      <x/>
      <x v="1"/>
    </i>
    <i r="2">
      <x v="5"/>
      <x v="2"/>
      <x/>
      <x v="4"/>
      <x v="3"/>
      <x/>
      <x/>
      <x v="2"/>
    </i>
    <i r="2">
      <x v="6"/>
      <x v="2"/>
      <x/>
      <x v="4"/>
      <x v="1"/>
      <x/>
      <x/>
      <x v="9"/>
    </i>
    <i r="2">
      <x v="7"/>
      <x v="2"/>
      <x/>
      <x v="4"/>
      <x v="3"/>
      <x/>
      <x/>
      <x v="3"/>
    </i>
    <i r="2">
      <x v="8"/>
      <x v="2"/>
      <x/>
      <x v="4"/>
      <x v="1"/>
      <x/>
      <x/>
      <x v="6"/>
    </i>
    <i r="2">
      <x v="9"/>
      <x v="2"/>
      <x/>
      <x v="4"/>
      <x/>
      <x/>
      <x/>
      <x v="5"/>
    </i>
    <i r="2">
      <x v="10"/>
      <x v="2"/>
      <x/>
      <x v="4"/>
      <x v="2"/>
      <x/>
      <x/>
      <x v="4"/>
    </i>
    <i r="2">
      <x v="11"/>
      <x v="2"/>
      <x/>
      <x v="4"/>
      <x v="3"/>
      <x/>
      <x/>
      <x/>
    </i>
    <i r="1">
      <x v="1"/>
      <x/>
      <x v="2"/>
      <x/>
      <x v="4"/>
      <x v="2"/>
      <x v="1"/>
      <x/>
      <x v="4"/>
    </i>
    <i r="2">
      <x v="1"/>
      <x v="2"/>
      <x/>
      <x v="4"/>
      <x v="1"/>
      <x v="1"/>
      <x/>
      <x v="8"/>
    </i>
    <i r="2">
      <x v="3"/>
      <x v="2"/>
      <x/>
      <x v="4"/>
      <x v="2"/>
      <x v="1"/>
      <x/>
      <x v="7"/>
    </i>
    <i r="2">
      <x v="4"/>
      <x v="2"/>
      <x/>
      <x v="4"/>
      <x v="3"/>
      <x v="1"/>
      <x/>
      <x v="1"/>
    </i>
    <i r="2">
      <x v="5"/>
      <x v="2"/>
      <x/>
      <x v="4"/>
      <x v="3"/>
      <x v="1"/>
      <x/>
      <x v="2"/>
    </i>
    <i r="2">
      <x v="6"/>
      <x v="2"/>
      <x/>
      <x v="4"/>
      <x v="1"/>
      <x v="1"/>
      <x/>
      <x v="9"/>
    </i>
    <i r="2">
      <x v="7"/>
      <x v="2"/>
      <x/>
      <x v="4"/>
      <x v="3"/>
      <x v="1"/>
      <x/>
      <x v="3"/>
    </i>
    <i r="2">
      <x v="8"/>
      <x v="2"/>
      <x/>
      <x v="4"/>
      <x v="1"/>
      <x v="1"/>
      <x/>
      <x v="6"/>
    </i>
    <i r="2">
      <x v="9"/>
      <x v="2"/>
      <x/>
      <x v="4"/>
      <x/>
      <x v="1"/>
      <x/>
      <x v="5"/>
    </i>
    <i r="2">
      <x v="10"/>
      <x v="2"/>
      <x/>
      <x v="4"/>
      <x v="2"/>
      <x v="1"/>
      <x/>
      <x v="4"/>
    </i>
    <i r="2">
      <x v="11"/>
      <x v="2"/>
      <x/>
      <x v="4"/>
      <x v="3"/>
      <x v="1"/>
      <x/>
      <x/>
    </i>
    <i t="default">
      <x v="5"/>
    </i>
    <i>
      <x v="6"/>
      <x/>
      <x v="4"/>
      <x v="2"/>
      <x/>
      <x v="3"/>
      <x v="3"/>
      <x/>
      <x/>
      <x v="1"/>
    </i>
    <i r="2">
      <x v="5"/>
      <x v="2"/>
      <x/>
      <x v="3"/>
      <x v="3"/>
      <x/>
      <x/>
      <x v="2"/>
    </i>
    <i r="2">
      <x v="7"/>
      <x v="2"/>
      <x/>
      <x v="3"/>
      <x v="3"/>
      <x/>
      <x/>
      <x v="3"/>
    </i>
    <i r="2">
      <x v="8"/>
      <x v="2"/>
      <x/>
      <x v="3"/>
      <x v="1"/>
      <x/>
      <x/>
      <x v="6"/>
    </i>
    <i r="2">
      <x v="9"/>
      <x v="2"/>
      <x/>
      <x v="3"/>
      <x/>
      <x/>
      <x/>
      <x v="5"/>
    </i>
    <i r="1">
      <x v="1"/>
      <x v="4"/>
      <x v="2"/>
      <x/>
      <x v="3"/>
      <x v="3"/>
      <x v="1"/>
      <x/>
      <x v="1"/>
    </i>
    <i r="2">
      <x v="5"/>
      <x v="2"/>
      <x/>
      <x v="3"/>
      <x v="3"/>
      <x v="1"/>
      <x/>
      <x v="2"/>
    </i>
    <i r="2">
      <x v="6"/>
      <x v="2"/>
      <x/>
      <x v="3"/>
      <x v="1"/>
      <x v="1"/>
      <x/>
      <x v="9"/>
    </i>
    <i r="2">
      <x v="7"/>
      <x v="2"/>
      <x/>
      <x v="3"/>
      <x v="3"/>
      <x v="1"/>
      <x/>
      <x v="3"/>
    </i>
    <i r="2">
      <x v="8"/>
      <x v="2"/>
      <x/>
      <x v="3"/>
      <x v="1"/>
      <x v="1"/>
      <x/>
      <x v="6"/>
    </i>
    <i r="2">
      <x v="9"/>
      <x v="2"/>
      <x/>
      <x v="3"/>
      <x/>
      <x v="1"/>
      <x/>
      <x v="5"/>
    </i>
    <i t="default">
      <x v="6"/>
    </i>
    <i>
      <x v="7"/>
      <x/>
      <x v="1"/>
      <x v="2"/>
      <x/>
      <x v="9"/>
      <x v="1"/>
      <x/>
      <x/>
      <x v="8"/>
    </i>
    <i r="2">
      <x v="2"/>
      <x v="2"/>
      <x/>
      <x v="9"/>
      <x v="1"/>
      <x/>
      <x/>
      <x v="10"/>
    </i>
    <i r="2">
      <x v="3"/>
      <x v="2"/>
      <x/>
      <x v="9"/>
      <x v="2"/>
      <x/>
      <x/>
      <x v="7"/>
    </i>
    <i r="2">
      <x v="4"/>
      <x v="2"/>
      <x/>
      <x v="9"/>
      <x v="3"/>
      <x/>
      <x/>
      <x v="1"/>
    </i>
    <i r="2">
      <x v="5"/>
      <x v="2"/>
      <x/>
      <x v="9"/>
      <x v="3"/>
      <x/>
      <x/>
      <x v="2"/>
    </i>
    <i r="2">
      <x v="7"/>
      <x v="2"/>
      <x/>
      <x v="9"/>
      <x v="3"/>
      <x/>
      <x/>
      <x v="3"/>
    </i>
    <i r="2">
      <x v="8"/>
      <x v="2"/>
      <x/>
      <x v="9"/>
      <x v="1"/>
      <x/>
      <x/>
      <x v="6"/>
    </i>
    <i r="2">
      <x v="9"/>
      <x v="2"/>
      <x/>
      <x v="9"/>
      <x/>
      <x/>
      <x/>
      <x v="5"/>
    </i>
    <i r="2">
      <x v="10"/>
      <x v="2"/>
      <x/>
      <x v="9"/>
      <x v="2"/>
      <x/>
      <x/>
      <x v="4"/>
    </i>
    <i r="2">
      <x v="11"/>
      <x v="2"/>
      <x/>
      <x v="9"/>
      <x v="3"/>
      <x/>
      <x/>
      <x/>
    </i>
    <i r="1">
      <x v="1"/>
      <x/>
      <x v="2"/>
      <x/>
      <x v="9"/>
      <x v="2"/>
      <x v="1"/>
      <x/>
      <x v="4"/>
    </i>
    <i r="2">
      <x v="1"/>
      <x v="2"/>
      <x/>
      <x v="9"/>
      <x v="1"/>
      <x v="1"/>
      <x/>
      <x v="8"/>
    </i>
    <i r="2">
      <x v="2"/>
      <x v="2"/>
      <x/>
      <x v="9"/>
      <x v="1"/>
      <x v="1"/>
      <x/>
      <x v="10"/>
    </i>
    <i r="2">
      <x v="3"/>
      <x v="2"/>
      <x/>
      <x v="9"/>
      <x v="2"/>
      <x v="1"/>
      <x/>
      <x v="7"/>
    </i>
    <i r="2">
      <x v="4"/>
      <x v="2"/>
      <x/>
      <x v="9"/>
      <x v="3"/>
      <x v="1"/>
      <x/>
      <x v="1"/>
    </i>
    <i r="2">
      <x v="5"/>
      <x v="2"/>
      <x/>
      <x v="9"/>
      <x v="3"/>
      <x v="1"/>
      <x/>
      <x v="2"/>
    </i>
    <i r="2">
      <x v="7"/>
      <x v="2"/>
      <x/>
      <x v="9"/>
      <x v="3"/>
      <x v="1"/>
      <x/>
      <x v="3"/>
    </i>
    <i r="2">
      <x v="8"/>
      <x v="2"/>
      <x/>
      <x v="9"/>
      <x v="1"/>
      <x v="1"/>
      <x/>
      <x v="6"/>
    </i>
    <i r="2">
      <x v="9"/>
      <x v="2"/>
      <x/>
      <x v="9"/>
      <x/>
      <x v="1"/>
      <x/>
      <x v="5"/>
    </i>
    <i r="2">
      <x v="10"/>
      <x v="2"/>
      <x/>
      <x v="9"/>
      <x v="2"/>
      <x v="1"/>
      <x/>
      <x v="4"/>
    </i>
    <i r="2">
      <x v="11"/>
      <x v="2"/>
      <x/>
      <x v="9"/>
      <x v="3"/>
      <x v="1"/>
      <x/>
      <x/>
    </i>
    <i t="default">
      <x v="7"/>
    </i>
    <i>
      <x v="8"/>
      <x/>
      <x v="9"/>
      <x v="2"/>
      <x/>
      <x v="10"/>
      <x/>
      <x/>
      <x/>
      <x v="5"/>
    </i>
    <i r="1">
      <x v="1"/>
      <x v="9"/>
      <x v="2"/>
      <x/>
      <x v="10"/>
      <x/>
      <x v="1"/>
      <x/>
      <x v="5"/>
    </i>
    <i t="default">
      <x v="8"/>
    </i>
    <i>
      <x v="9"/>
      <x/>
      <x/>
      <x v="2"/>
      <x/>
      <x v="6"/>
      <x v="2"/>
      <x/>
      <x/>
      <x v="4"/>
    </i>
    <i r="2">
      <x v="1"/>
      <x v="2"/>
      <x/>
      <x v="6"/>
      <x v="1"/>
      <x/>
      <x/>
      <x v="8"/>
    </i>
    <i r="2">
      <x v="4"/>
      <x v="2"/>
      <x/>
      <x v="6"/>
      <x v="3"/>
      <x/>
      <x/>
      <x v="1"/>
    </i>
    <i r="2">
      <x v="5"/>
      <x v="2"/>
      <x/>
      <x v="6"/>
      <x v="3"/>
      <x/>
      <x/>
      <x v="2"/>
    </i>
    <i r="2">
      <x v="7"/>
      <x v="2"/>
      <x/>
      <x v="6"/>
      <x v="3"/>
      <x/>
      <x/>
      <x v="3"/>
    </i>
    <i r="2">
      <x v="8"/>
      <x v="2"/>
      <x/>
      <x v="6"/>
      <x v="1"/>
      <x/>
      <x/>
      <x v="6"/>
    </i>
    <i r="2">
      <x v="9"/>
      <x v="2"/>
      <x/>
      <x v="6"/>
      <x/>
      <x/>
      <x/>
      <x v="5"/>
    </i>
    <i r="2">
      <x v="10"/>
      <x v="2"/>
      <x/>
      <x v="6"/>
      <x v="2"/>
      <x/>
      <x/>
      <x v="4"/>
    </i>
    <i r="2">
      <x v="11"/>
      <x v="2"/>
      <x/>
      <x v="6"/>
      <x v="3"/>
      <x/>
      <x/>
      <x/>
    </i>
    <i r="1">
      <x v="1"/>
      <x/>
      <x v="2"/>
      <x/>
      <x v="6"/>
      <x v="2"/>
      <x v="1"/>
      <x/>
      <x v="4"/>
    </i>
    <i r="2">
      <x v="1"/>
      <x v="2"/>
      <x/>
      <x v="6"/>
      <x v="1"/>
      <x v="1"/>
      <x/>
      <x v="8"/>
    </i>
    <i r="2">
      <x v="4"/>
      <x v="2"/>
      <x/>
      <x v="6"/>
      <x v="3"/>
      <x v="1"/>
      <x/>
      <x v="1"/>
    </i>
    <i r="2">
      <x v="7"/>
      <x v="2"/>
      <x/>
      <x v="6"/>
      <x v="3"/>
      <x v="1"/>
      <x/>
      <x v="3"/>
    </i>
    <i r="2">
      <x v="8"/>
      <x v="2"/>
      <x/>
      <x v="6"/>
      <x v="1"/>
      <x v="1"/>
      <x/>
      <x v="6"/>
    </i>
    <i r="2">
      <x v="9"/>
      <x v="2"/>
      <x/>
      <x v="6"/>
      <x/>
      <x v="1"/>
      <x/>
      <x v="5"/>
    </i>
    <i r="2">
      <x v="10"/>
      <x v="2"/>
      <x/>
      <x v="6"/>
      <x v="2"/>
      <x v="1"/>
      <x/>
      <x v="4"/>
    </i>
    <i r="2">
      <x v="11"/>
      <x v="2"/>
      <x/>
      <x v="6"/>
      <x v="3"/>
      <x v="1"/>
      <x/>
      <x/>
    </i>
    <i t="default">
      <x v="9"/>
    </i>
    <i>
      <x v="10"/>
      <x/>
      <x v="1"/>
      <x v="2"/>
      <x/>
      <x/>
      <x v="1"/>
      <x/>
      <x/>
      <x v="8"/>
    </i>
    <i r="2">
      <x v="3"/>
      <x v="2"/>
      <x/>
      <x/>
      <x v="2"/>
      <x/>
      <x/>
      <x v="7"/>
    </i>
    <i r="2">
      <x v="4"/>
      <x v="2"/>
      <x/>
      <x/>
      <x v="3"/>
      <x/>
      <x/>
      <x v="1"/>
    </i>
    <i r="2">
      <x v="5"/>
      <x v="2"/>
      <x/>
      <x/>
      <x v="3"/>
      <x/>
      <x/>
      <x v="2"/>
    </i>
    <i r="2">
      <x v="6"/>
      <x v="2"/>
      <x/>
      <x/>
      <x v="1"/>
      <x/>
      <x/>
      <x v="9"/>
    </i>
    <i r="2">
      <x v="7"/>
      <x v="2"/>
      <x/>
      <x/>
      <x v="3"/>
      <x/>
      <x/>
      <x v="3"/>
    </i>
    <i r="2">
      <x v="8"/>
      <x v="2"/>
      <x/>
      <x/>
      <x v="1"/>
      <x/>
      <x/>
      <x v="6"/>
    </i>
    <i r="2">
      <x v="9"/>
      <x v="2"/>
      <x/>
      <x/>
      <x/>
      <x/>
      <x/>
      <x v="5"/>
    </i>
    <i r="2">
      <x v="10"/>
      <x v="2"/>
      <x/>
      <x/>
      <x v="2"/>
      <x/>
      <x/>
      <x v="4"/>
    </i>
    <i r="1">
      <x v="1"/>
      <x/>
      <x v="2"/>
      <x/>
      <x/>
      <x v="2"/>
      <x v="1"/>
      <x/>
      <x v="4"/>
    </i>
    <i r="2">
      <x v="1"/>
      <x v="2"/>
      <x/>
      <x/>
      <x v="1"/>
      <x v="1"/>
      <x/>
      <x v="8"/>
    </i>
    <i r="2">
      <x v="2"/>
      <x v="2"/>
      <x/>
      <x/>
      <x v="1"/>
      <x v="1"/>
      <x/>
      <x v="10"/>
    </i>
    <i r="2">
      <x v="3"/>
      <x v="2"/>
      <x/>
      <x/>
      <x v="2"/>
      <x v="1"/>
      <x/>
      <x v="7"/>
    </i>
    <i r="2">
      <x v="4"/>
      <x v="2"/>
      <x/>
      <x/>
      <x v="3"/>
      <x v="1"/>
      <x/>
      <x v="1"/>
    </i>
    <i r="2">
      <x v="5"/>
      <x v="2"/>
      <x/>
      <x/>
      <x v="3"/>
      <x v="1"/>
      <x/>
      <x v="2"/>
    </i>
    <i r="2">
      <x v="6"/>
      <x v="2"/>
      <x/>
      <x/>
      <x v="1"/>
      <x v="1"/>
      <x/>
      <x v="9"/>
    </i>
    <i r="2">
      <x v="7"/>
      <x v="2"/>
      <x/>
      <x/>
      <x v="3"/>
      <x v="1"/>
      <x/>
      <x v="3"/>
    </i>
    <i r="2">
      <x v="8"/>
      <x v="2"/>
      <x/>
      <x/>
      <x v="1"/>
      <x v="1"/>
      <x/>
      <x v="6"/>
    </i>
    <i r="2">
      <x v="9"/>
      <x v="2"/>
      <x/>
      <x/>
      <x/>
      <x v="1"/>
      <x/>
      <x v="5"/>
    </i>
    <i r="2">
      <x v="10"/>
      <x v="2"/>
      <x/>
      <x/>
      <x v="2"/>
      <x v="1"/>
      <x/>
      <x v="4"/>
    </i>
    <i t="default">
      <x v="10"/>
    </i>
    <i>
      <x v="11"/>
      <x/>
      <x v="3"/>
      <x v="2"/>
      <x/>
      <x v="11"/>
      <x v="2"/>
      <x/>
      <x/>
      <x v="7"/>
    </i>
    <i r="2">
      <x v="8"/>
      <x v="2"/>
      <x/>
      <x v="11"/>
      <x v="1"/>
      <x/>
      <x/>
      <x v="6"/>
    </i>
    <i r="2">
      <x v="10"/>
      <x v="2"/>
      <x/>
      <x v="11"/>
      <x v="2"/>
      <x/>
      <x/>
      <x v="4"/>
    </i>
    <i r="1">
      <x v="1"/>
      <x/>
      <x v="2"/>
      <x/>
      <x v="11"/>
      <x v="2"/>
      <x v="1"/>
      <x/>
      <x v="4"/>
    </i>
    <i r="2">
      <x v="2"/>
      <x v="2"/>
      <x/>
      <x v="11"/>
      <x v="1"/>
      <x v="1"/>
      <x/>
      <x v="10"/>
    </i>
    <i r="2">
      <x v="3"/>
      <x v="2"/>
      <x/>
      <x v="11"/>
      <x v="2"/>
      <x v="1"/>
      <x/>
      <x v="7"/>
    </i>
    <i r="2">
      <x v="4"/>
      <x v="2"/>
      <x/>
      <x v="11"/>
      <x v="3"/>
      <x v="1"/>
      <x/>
      <x v="1"/>
    </i>
    <i r="2">
      <x v="5"/>
      <x v="2"/>
      <x/>
      <x v="11"/>
      <x v="3"/>
      <x v="1"/>
      <x/>
      <x v="2"/>
    </i>
    <i r="2">
      <x v="6"/>
      <x v="2"/>
      <x/>
      <x v="11"/>
      <x v="1"/>
      <x v="1"/>
      <x/>
      <x v="9"/>
    </i>
    <i r="2">
      <x v="7"/>
      <x v="2"/>
      <x/>
      <x v="11"/>
      <x v="3"/>
      <x v="1"/>
      <x/>
      <x v="3"/>
    </i>
    <i r="2">
      <x v="8"/>
      <x v="2"/>
      <x/>
      <x v="11"/>
      <x v="1"/>
      <x v="1"/>
      <x/>
      <x v="6"/>
    </i>
    <i r="2">
      <x v="10"/>
      <x v="2"/>
      <x/>
      <x v="11"/>
      <x v="2"/>
      <x v="1"/>
      <x/>
      <x v="4"/>
    </i>
    <i r="2">
      <x v="11"/>
      <x v="2"/>
      <x/>
      <x v="11"/>
      <x v="3"/>
      <x v="1"/>
      <x/>
      <x/>
    </i>
    <i t="default">
      <x v="11"/>
    </i>
    <i t="grand">
      <x/>
    </i>
  </rowItems>
  <colItems count="1">
    <i/>
  </colItems>
  <pageFields count="1">
    <pageField fld="5" hier="-1"/>
  </pageFields>
  <dataFields count="1">
    <dataField name=" Montant dans la devise locale" fld="11" baseField="0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Medium2" showRowHeaders="1" showColHeaders="1" showRowStripes="0" showColStripes="0" showLastColumn="1"/>
  <filters count="1">
    <filter fld="13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DUPONT.MARC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DUPONT.MARC@gmail.com" TargetMode="External"/><Relationship Id="rId1" Type="http://schemas.openxmlformats.org/officeDocument/2006/relationships/hyperlink" Target="mailto:DUPONT.MARC@gmail.com" TargetMode="External"/><Relationship Id="rId6" Type="http://schemas.openxmlformats.org/officeDocument/2006/relationships/customProperty" Target="../customProperty7.bin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DUPONT.MARC@gmail.com" TargetMode="External"/><Relationship Id="rId9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nicolas.charoton@emea.shiseido.com;aude.ladoy@emea.shiseido.com;m.apaya-gadabaya@emea.shiseido.com" TargetMode="External"/><Relationship Id="rId3" Type="http://schemas.openxmlformats.org/officeDocument/2006/relationships/hyperlink" Target="mailto:xavier.basset@emea.shiseido.com;xiaofang.yang@emea.shiseido.com" TargetMode="External"/><Relationship Id="rId7" Type="http://schemas.openxmlformats.org/officeDocument/2006/relationships/hyperlink" Target="mailto:olga.rojo@emea.shiseido.com;aude.ladoy@emea.shiseido.com;xiaofang.yang@emea.shiseido.com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mailto:chloe.salsbury@emea.shiseido.com;didem.aydin@emea.shiseido.com;aude.ladoy@emea.shiseido.com;m.apaya-gadabaya@emea.shiseido.com" TargetMode="External"/><Relationship Id="rId1" Type="http://schemas.openxmlformats.org/officeDocument/2006/relationships/hyperlink" Target="mailto:ralf.haasler@emea.shiseido.com;doru.parasca@emea.shiseido.com;aude.ladoy@emea.shiseido.com;m.apaya-gadabaya@emea.shiseido.com" TargetMode="External"/><Relationship Id="rId6" Type="http://schemas.openxmlformats.org/officeDocument/2006/relationships/hyperlink" Target="mailto:nusrat.adilov@emea.shiseido.com;aude.ladoy@emea.shiseido.com;xiaofang.yang@emea.shiseido.com" TargetMode="External"/><Relationship Id="rId11" Type="http://schemas.openxmlformats.org/officeDocument/2006/relationships/vmlDrawing" Target="../drawings/vmlDrawing2.vml"/><Relationship Id="rId5" Type="http://schemas.openxmlformats.org/officeDocument/2006/relationships/hyperlink" Target="mailto:valerie.serrier@emea.shiseido.com;aude.ladoy@emea.shiseido.com;kavithija.uthayanathan@emea.shiseido.com" TargetMode="External"/><Relationship Id="rId10" Type="http://schemas.openxmlformats.org/officeDocument/2006/relationships/drawing" Target="../drawings/drawing2.xml"/><Relationship Id="rId4" Type="http://schemas.openxmlformats.org/officeDocument/2006/relationships/hyperlink" Target="mailto:ralf.haasler@emea.shiseido.com;aude.ladoy@emea.shiseido.com;m.apaya-gadabaya@emea.shiseido.com" TargetMode="External"/><Relationship Id="rId9" Type="http://schemas.openxmlformats.org/officeDocument/2006/relationships/customProperty" Target="../customProperty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5E15B-E042-4BFF-BE65-61B2C7ADA4B5}">
  <sheetPr codeName="Feuil1"/>
  <dimension ref="A1:AP33"/>
  <sheetViews>
    <sheetView topLeftCell="A4" workbookViewId="0">
      <selection activeCell="E9" sqref="E9"/>
    </sheetView>
  </sheetViews>
  <sheetFormatPr baseColWidth="10" defaultColWidth="11.44140625" defaultRowHeight="13.8" x14ac:dyDescent="0.3"/>
  <cols>
    <col min="1" max="1" width="3.6640625" style="7" customWidth="1"/>
    <col min="2" max="2" width="7.6640625" style="7" customWidth="1"/>
    <col min="3" max="3" width="11.44140625" style="7"/>
    <col min="4" max="4" width="15.88671875" style="68" bestFit="1" customWidth="1"/>
    <col min="5" max="5" width="16.6640625" style="69" bestFit="1" customWidth="1"/>
    <col min="6" max="6" width="15.88671875" style="69" bestFit="1" customWidth="1"/>
    <col min="7" max="7" width="15.88671875" style="70" bestFit="1" customWidth="1"/>
    <col min="8" max="8" width="16.6640625" style="7" bestFit="1" customWidth="1"/>
    <col min="9" max="9" width="16.33203125" style="7" bestFit="1" customWidth="1"/>
    <col min="10" max="10" width="15.6640625" style="7" bestFit="1" customWidth="1"/>
    <col min="11" max="11" width="26.5546875" style="7" bestFit="1" customWidth="1"/>
    <col min="12" max="12" width="30" style="7" bestFit="1" customWidth="1"/>
    <col min="13" max="13" width="16.5546875" style="7" bestFit="1" customWidth="1"/>
    <col min="14" max="14" width="18.33203125" style="7" customWidth="1"/>
    <col min="15" max="15" width="16.33203125" style="7" customWidth="1"/>
    <col min="16" max="16" width="11.44140625" style="7"/>
    <col min="17" max="21" width="9.33203125" style="7" customWidth="1"/>
    <col min="22" max="22" width="28" style="7" customWidth="1"/>
    <col min="23" max="26" width="9.44140625" style="72" customWidth="1"/>
    <col min="27" max="16384" width="11.44140625" style="72"/>
  </cols>
  <sheetData>
    <row r="1" spans="1:42" s="7" customFormat="1" ht="14.4" thickBot="1" x14ac:dyDescent="0.35">
      <c r="B1" s="8">
        <v>1</v>
      </c>
      <c r="C1" s="8">
        <v>2</v>
      </c>
      <c r="D1" s="9">
        <v>3</v>
      </c>
      <c r="E1" s="8">
        <v>4</v>
      </c>
      <c r="F1" s="10">
        <v>5</v>
      </c>
      <c r="G1" s="10">
        <v>6</v>
      </c>
      <c r="H1" s="10">
        <v>7</v>
      </c>
      <c r="I1" s="10">
        <v>8</v>
      </c>
      <c r="J1" s="11">
        <v>9</v>
      </c>
      <c r="K1" s="10">
        <v>10</v>
      </c>
      <c r="L1" s="8">
        <v>11</v>
      </c>
      <c r="M1" s="8">
        <v>12</v>
      </c>
      <c r="N1" s="12"/>
      <c r="O1" s="13"/>
      <c r="P1" s="14"/>
      <c r="Q1" s="14"/>
      <c r="R1" s="15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42" s="7" customFormat="1" ht="14.4" thickBot="1" x14ac:dyDescent="0.35">
      <c r="A2" s="16"/>
      <c r="B2" s="17" t="s">
        <v>89</v>
      </c>
      <c r="C2" s="17" t="s">
        <v>90</v>
      </c>
      <c r="D2" s="18" t="s">
        <v>91</v>
      </c>
      <c r="E2" s="19" t="s">
        <v>92</v>
      </c>
      <c r="F2" s="20" t="s">
        <v>93</v>
      </c>
      <c r="G2" s="10" t="s">
        <v>94</v>
      </c>
      <c r="H2" s="21" t="s">
        <v>95</v>
      </c>
      <c r="I2" s="21" t="s">
        <v>96</v>
      </c>
      <c r="J2" s="22" t="s">
        <v>97</v>
      </c>
      <c r="K2" s="21" t="s">
        <v>98</v>
      </c>
      <c r="L2" s="17" t="s">
        <v>99</v>
      </c>
      <c r="M2" s="17" t="s">
        <v>100</v>
      </c>
      <c r="N2" s="23"/>
      <c r="O2" s="24"/>
      <c r="P2" s="25"/>
      <c r="Q2" s="25"/>
      <c r="R2" s="26"/>
      <c r="S2" s="27"/>
      <c r="T2" s="25"/>
      <c r="U2" s="25"/>
      <c r="V2" s="27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</row>
    <row r="3" spans="1:42" s="41" customFormat="1" ht="31.2" thickBot="1" x14ac:dyDescent="0.3">
      <c r="A3" s="28"/>
      <c r="B3" s="29" t="s">
        <v>101</v>
      </c>
      <c r="C3" s="30" t="s">
        <v>102</v>
      </c>
      <c r="D3" s="30" t="s">
        <v>103</v>
      </c>
      <c r="E3" s="30" t="s">
        <v>104</v>
      </c>
      <c r="F3" s="31" t="s">
        <v>105</v>
      </c>
      <c r="G3" s="32" t="s">
        <v>106</v>
      </c>
      <c r="H3" s="31" t="s">
        <v>107</v>
      </c>
      <c r="I3" s="31" t="s">
        <v>108</v>
      </c>
      <c r="J3" s="33" t="s">
        <v>109</v>
      </c>
      <c r="K3" s="31" t="s">
        <v>110</v>
      </c>
      <c r="L3" s="34" t="s">
        <v>111</v>
      </c>
      <c r="M3" s="34" t="s">
        <v>112</v>
      </c>
      <c r="N3" s="35"/>
      <c r="O3" s="36"/>
      <c r="P3" s="37"/>
      <c r="Q3" s="38"/>
      <c r="R3" s="39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40"/>
      <c r="AG3" s="38"/>
      <c r="AH3" s="38"/>
      <c r="AI3" s="38"/>
      <c r="AJ3" s="38"/>
      <c r="AK3" s="38"/>
      <c r="AL3" s="38"/>
      <c r="AM3" s="38"/>
      <c r="AN3" s="38"/>
      <c r="AO3" s="38"/>
      <c r="AP3" s="38"/>
    </row>
    <row r="4" spans="1:42" s="41" customFormat="1" thickBot="1" x14ac:dyDescent="0.3">
      <c r="A4" s="42"/>
      <c r="B4" s="43">
        <v>1</v>
      </c>
      <c r="C4" s="44">
        <v>2</v>
      </c>
      <c r="D4" s="44">
        <v>3</v>
      </c>
      <c r="E4" s="44">
        <v>4</v>
      </c>
      <c r="F4" s="45">
        <v>5</v>
      </c>
      <c r="G4" s="45">
        <v>6</v>
      </c>
      <c r="H4" s="45">
        <v>4</v>
      </c>
      <c r="I4" s="45">
        <v>8</v>
      </c>
      <c r="J4" s="46">
        <v>9</v>
      </c>
      <c r="K4" s="45">
        <v>10</v>
      </c>
      <c r="L4" s="44">
        <v>11</v>
      </c>
      <c r="M4" s="44">
        <v>12</v>
      </c>
      <c r="N4" s="45">
        <v>13</v>
      </c>
      <c r="O4" s="45">
        <v>14</v>
      </c>
      <c r="P4" s="45">
        <v>15</v>
      </c>
      <c r="Q4" s="45">
        <v>16</v>
      </c>
      <c r="R4" s="44">
        <v>17</v>
      </c>
      <c r="S4" s="45">
        <v>18</v>
      </c>
      <c r="T4" s="45">
        <v>19</v>
      </c>
      <c r="U4" s="45">
        <v>20</v>
      </c>
      <c r="V4" s="45">
        <v>21</v>
      </c>
      <c r="W4" s="45">
        <v>22</v>
      </c>
      <c r="X4" s="45">
        <v>23</v>
      </c>
      <c r="Y4" s="45">
        <v>24</v>
      </c>
      <c r="Z4" s="45">
        <v>25</v>
      </c>
      <c r="AA4" s="45">
        <v>26</v>
      </c>
      <c r="AB4" s="45">
        <v>27</v>
      </c>
      <c r="AC4" s="45">
        <v>28</v>
      </c>
      <c r="AD4" s="45">
        <v>29</v>
      </c>
      <c r="AE4" s="45">
        <v>30</v>
      </c>
      <c r="AF4" s="45">
        <v>31</v>
      </c>
      <c r="AG4" s="45">
        <v>32</v>
      </c>
      <c r="AH4" s="45">
        <v>33</v>
      </c>
      <c r="AI4" s="47"/>
      <c r="AJ4" s="47"/>
      <c r="AK4" s="47"/>
      <c r="AL4" s="47"/>
      <c r="AM4" s="47"/>
      <c r="AN4" s="47"/>
      <c r="AO4" s="47"/>
      <c r="AP4" s="47"/>
    </row>
    <row r="5" spans="1:42" s="41" customFormat="1" thickBot="1" x14ac:dyDescent="0.3">
      <c r="A5" s="42"/>
      <c r="B5" s="48" t="s">
        <v>173</v>
      </c>
      <c r="C5" s="49" t="s">
        <v>174</v>
      </c>
      <c r="D5" s="49" t="s">
        <v>175</v>
      </c>
      <c r="E5" s="50" t="s">
        <v>116</v>
      </c>
      <c r="F5" s="51" t="s">
        <v>117</v>
      </c>
      <c r="G5" s="45" t="s">
        <v>118</v>
      </c>
      <c r="H5" s="52" t="s">
        <v>119</v>
      </c>
      <c r="I5" s="52" t="s">
        <v>120</v>
      </c>
      <c r="J5" s="53" t="s">
        <v>121</v>
      </c>
      <c r="K5" s="52" t="s">
        <v>122</v>
      </c>
      <c r="L5" s="49" t="s">
        <v>123</v>
      </c>
      <c r="M5" s="49" t="s">
        <v>124</v>
      </c>
      <c r="N5" s="52" t="s">
        <v>125</v>
      </c>
      <c r="O5" s="52" t="s">
        <v>126</v>
      </c>
      <c r="P5" s="52" t="s">
        <v>127</v>
      </c>
      <c r="Q5" s="52" t="s">
        <v>128</v>
      </c>
      <c r="R5" s="49" t="s">
        <v>129</v>
      </c>
      <c r="S5" s="52" t="s">
        <v>130</v>
      </c>
      <c r="T5" s="52" t="s">
        <v>131</v>
      </c>
      <c r="U5" s="52" t="s">
        <v>132</v>
      </c>
      <c r="V5" s="52" t="s">
        <v>133</v>
      </c>
      <c r="W5" s="52" t="s">
        <v>134</v>
      </c>
      <c r="X5" s="52" t="s">
        <v>135</v>
      </c>
      <c r="Y5" s="52" t="s">
        <v>136</v>
      </c>
      <c r="Z5" s="52" t="s">
        <v>137</v>
      </c>
      <c r="AA5" s="52" t="s">
        <v>138</v>
      </c>
      <c r="AB5" s="52" t="s">
        <v>139</v>
      </c>
      <c r="AC5" s="52" t="s">
        <v>140</v>
      </c>
      <c r="AD5" s="52" t="s">
        <v>141</v>
      </c>
      <c r="AE5" s="52" t="s">
        <v>142</v>
      </c>
      <c r="AF5" s="52" t="s">
        <v>143</v>
      </c>
      <c r="AG5" s="52" t="s">
        <v>144</v>
      </c>
      <c r="AH5" s="52" t="s">
        <v>145</v>
      </c>
      <c r="AI5" s="47"/>
      <c r="AJ5" s="47"/>
      <c r="AK5" s="47"/>
      <c r="AL5" s="47"/>
      <c r="AM5" s="47"/>
      <c r="AN5" s="47"/>
      <c r="AO5" s="47"/>
      <c r="AP5" s="47"/>
    </row>
    <row r="6" spans="1:42" s="41" customFormat="1" ht="61.8" thickBot="1" x14ac:dyDescent="0.3">
      <c r="A6" s="54"/>
      <c r="B6" s="55" t="s">
        <v>74</v>
      </c>
      <c r="C6" s="56" t="s">
        <v>71</v>
      </c>
      <c r="D6" s="34" t="s">
        <v>146</v>
      </c>
      <c r="E6" s="34" t="s">
        <v>147</v>
      </c>
      <c r="F6" s="31" t="s">
        <v>73</v>
      </c>
      <c r="G6" s="32" t="s">
        <v>148</v>
      </c>
      <c r="H6" s="31" t="s">
        <v>149</v>
      </c>
      <c r="I6" s="31" t="s">
        <v>150</v>
      </c>
      <c r="J6" s="33" t="s">
        <v>70</v>
      </c>
      <c r="K6" s="31" t="s">
        <v>151</v>
      </c>
      <c r="L6" s="34" t="s">
        <v>68</v>
      </c>
      <c r="M6" s="34" t="s">
        <v>69</v>
      </c>
      <c r="N6" s="31" t="s">
        <v>152</v>
      </c>
      <c r="O6" s="31" t="s">
        <v>153</v>
      </c>
      <c r="P6" s="31" t="s">
        <v>154</v>
      </c>
      <c r="Q6" s="31" t="s">
        <v>155</v>
      </c>
      <c r="R6" s="34" t="s">
        <v>75</v>
      </c>
      <c r="S6" s="31" t="s">
        <v>156</v>
      </c>
      <c r="T6" s="31" t="s">
        <v>157</v>
      </c>
      <c r="U6" s="31" t="s">
        <v>158</v>
      </c>
      <c r="V6" s="42" t="s">
        <v>72</v>
      </c>
      <c r="W6" s="31" t="s">
        <v>159</v>
      </c>
      <c r="X6" s="31" t="s">
        <v>160</v>
      </c>
      <c r="Y6" s="31" t="s">
        <v>161</v>
      </c>
      <c r="Z6" s="31" t="s">
        <v>162</v>
      </c>
      <c r="AA6" s="31" t="s">
        <v>163</v>
      </c>
      <c r="AB6" s="31" t="s">
        <v>164</v>
      </c>
      <c r="AC6" s="31" t="s">
        <v>165</v>
      </c>
      <c r="AD6" s="31" t="s">
        <v>166</v>
      </c>
      <c r="AE6" s="31" t="s">
        <v>165</v>
      </c>
      <c r="AF6" s="31" t="s">
        <v>167</v>
      </c>
      <c r="AG6" s="31" t="s">
        <v>168</v>
      </c>
      <c r="AH6" s="31" t="s">
        <v>169</v>
      </c>
    </row>
    <row r="7" spans="1:42" s="41" customFormat="1" thickBot="1" x14ac:dyDescent="0.3">
      <c r="A7" s="57" t="s">
        <v>170</v>
      </c>
      <c r="B7" s="58"/>
      <c r="C7" s="59"/>
      <c r="D7" s="39"/>
      <c r="E7" s="39"/>
      <c r="F7" s="47"/>
      <c r="G7" s="60"/>
      <c r="H7" s="47"/>
      <c r="I7" s="47"/>
      <c r="J7" s="61"/>
      <c r="K7" s="47"/>
      <c r="L7" s="39"/>
      <c r="M7" s="39"/>
      <c r="N7" s="47"/>
      <c r="O7" s="47"/>
      <c r="P7" s="47"/>
      <c r="Q7" s="47"/>
      <c r="R7" s="39"/>
      <c r="S7" s="47"/>
      <c r="T7" s="47"/>
      <c r="U7" s="47"/>
      <c r="V7" s="62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</row>
    <row r="8" spans="1:42" s="7" customFormat="1" ht="14.4" thickBot="1" x14ac:dyDescent="0.35">
      <c r="A8" s="10">
        <v>1</v>
      </c>
      <c r="B8" s="8"/>
      <c r="C8" s="63"/>
      <c r="D8" s="64"/>
      <c r="E8" s="8">
        <f>UK!E8</f>
        <v>31122021</v>
      </c>
      <c r="F8" s="65" t="s">
        <v>171</v>
      </c>
      <c r="G8" s="10">
        <v>887</v>
      </c>
      <c r="H8" s="10">
        <f>E8</f>
        <v>31122021</v>
      </c>
      <c r="I8" s="10" t="s">
        <v>176</v>
      </c>
      <c r="J8" s="11"/>
      <c r="K8" s="21"/>
      <c r="L8" s="8" t="str">
        <f>Z6</f>
        <v>Date de valeur</v>
      </c>
      <c r="M8" s="8"/>
      <c r="N8" s="10"/>
      <c r="O8" s="10"/>
      <c r="P8" s="10"/>
      <c r="Q8" s="10"/>
      <c r="R8" s="8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42" ht="14.4" thickBot="1" x14ac:dyDescent="0.35">
      <c r="A9" s="66">
        <v>2</v>
      </c>
      <c r="B9" s="67" t="str">
        <f>IF('887'!$C4="","50",'887'!$C4)</f>
        <v>40</v>
      </c>
      <c r="C9" s="73" t="str">
        <f>IF('887'!$D4="","99999999",'887'!$D4)</f>
        <v>911VV624</v>
      </c>
      <c r="E9" s="74">
        <f>IF('887'!$K4="","",'887'!$K4)</f>
        <v>105.04900300067757</v>
      </c>
      <c r="F9" s="69">
        <f t="shared" ref="F9" si="0">ROUND(E9,2)</f>
        <v>105.05</v>
      </c>
      <c r="J9" s="73" t="str">
        <f>IF('887'!$E4="","",'887'!$E4)</f>
        <v>887HQCSUPE</v>
      </c>
      <c r="L9" s="74" t="str">
        <f>IF('887'!$G4="","",'887'!$G4)</f>
        <v>B401</v>
      </c>
      <c r="M9" s="74" t="str">
        <f>IF('887'!$F4="","",'887'!$F4)</f>
        <v>10SC</v>
      </c>
      <c r="R9" s="74" t="str">
        <f>IF('887'!$I4="","",'887'!$I4)</f>
        <v>Z1</v>
      </c>
      <c r="S9" s="7" t="str">
        <f t="shared" ref="S9" si="1">MID(R9,3,2)</f>
        <v/>
      </c>
      <c r="V9" s="74" t="str">
        <f>IF('887'!$H4="","",'887'!$H4)</f>
        <v>PURGE LIST Q4</v>
      </c>
    </row>
    <row r="10" spans="1:42" ht="14.4" thickBot="1" x14ac:dyDescent="0.35">
      <c r="A10" s="66">
        <v>2</v>
      </c>
      <c r="B10" s="67" t="str">
        <f>IF('887'!$C5="","50",'887'!$C5)</f>
        <v>40</v>
      </c>
      <c r="C10" s="73" t="str">
        <f>IF('887'!$D5="","99999999",'887'!$D5)</f>
        <v>911VV624</v>
      </c>
      <c r="E10" s="74">
        <f>IF('887'!$K5="","",'887'!$K5)</f>
        <v>61817.025791360968</v>
      </c>
      <c r="F10" s="69">
        <f t="shared" ref="F10" si="2">ROUND(E10,2)</f>
        <v>61817.03</v>
      </c>
      <c r="J10" s="73" t="str">
        <f>IF('887'!$E5="","",'887'!$E5)</f>
        <v>887HQCSUPE</v>
      </c>
      <c r="L10" s="74" t="str">
        <f>IF('887'!$G5="","",'887'!$G5)</f>
        <v>B401</v>
      </c>
      <c r="M10" s="74" t="str">
        <f>IF('887'!$F5="","",'887'!$F5)</f>
        <v>10MU</v>
      </c>
      <c r="R10" s="74" t="str">
        <f>IF('887'!$I5="","",'887'!$I5)</f>
        <v>Z5</v>
      </c>
      <c r="S10" s="7" t="str">
        <f t="shared" ref="S10" si="3">MID(R10,3,2)</f>
        <v/>
      </c>
      <c r="V10" s="74" t="str">
        <f>IF('887'!$H5="","",'887'!$H5)</f>
        <v>PURGE LIST Q4</v>
      </c>
    </row>
    <row r="11" spans="1:42" ht="14.4" thickBot="1" x14ac:dyDescent="0.35">
      <c r="A11" s="66">
        <v>2</v>
      </c>
      <c r="B11" s="67" t="str">
        <f>IF('887'!$C6="","50",'887'!$C6)</f>
        <v>40</v>
      </c>
      <c r="C11" s="73" t="str">
        <f>IF('887'!$D6="","99999999",'887'!$D6)</f>
        <v>911VV624</v>
      </c>
      <c r="E11" s="74">
        <f>IF('887'!$K6="","",'887'!$K6)</f>
        <v>4223.3600000000015</v>
      </c>
      <c r="F11" s="69">
        <f t="shared" ref="F11" si="4">ROUND(E11,2)</f>
        <v>4223.3599999999997</v>
      </c>
      <c r="J11" s="73" t="str">
        <f>IF('887'!$E6="","",'887'!$E6)</f>
        <v>887HQCSUPE</v>
      </c>
      <c r="L11" s="74" t="str">
        <f>IF('887'!$G6="","",'887'!$G6)</f>
        <v>B401</v>
      </c>
      <c r="M11" s="74" t="str">
        <f>IF('887'!$F6="","",'887'!$F6)</f>
        <v>10MU</v>
      </c>
      <c r="R11" s="74" t="str">
        <f>IF('887'!$I6="","",'887'!$I6)</f>
        <v>Z8</v>
      </c>
      <c r="S11" s="7" t="str">
        <f t="shared" ref="S11" si="5">MID(R11,3,2)</f>
        <v/>
      </c>
      <c r="V11" s="74" t="str">
        <f>IF('887'!$H6="","",'887'!$H6)</f>
        <v>PURGE LIST Q4</v>
      </c>
    </row>
    <row r="12" spans="1:42" ht="14.4" thickBot="1" x14ac:dyDescent="0.35">
      <c r="A12" s="66">
        <v>2</v>
      </c>
      <c r="B12" s="67" t="str">
        <f>IF('887'!$C7="","50",'887'!$C7)</f>
        <v>40</v>
      </c>
      <c r="C12" s="73" t="str">
        <f>IF('887'!$D7="","99999999",'887'!$D7)</f>
        <v>911VV624</v>
      </c>
      <c r="E12" s="74">
        <f>IF('887'!$K7="","",'887'!$K7)</f>
        <v>58437.913732175381</v>
      </c>
      <c r="F12" s="69">
        <f t="shared" ref="F12" si="6">ROUND(E12,2)</f>
        <v>58437.91</v>
      </c>
      <c r="J12" s="73" t="str">
        <f>IF('887'!$E7="","",'887'!$E7)</f>
        <v>887HQCSUPE</v>
      </c>
      <c r="L12" s="74" t="str">
        <f>IF('887'!$G7="","",'887'!$G7)</f>
        <v>B401</v>
      </c>
      <c r="M12" s="74" t="str">
        <f>IF('887'!$F7="","",'887'!$F7)</f>
        <v>10SC</v>
      </c>
      <c r="R12" s="74" t="str">
        <f>IF('887'!$I7="","",'887'!$I7)</f>
        <v>Z4</v>
      </c>
      <c r="S12" s="7" t="str">
        <f t="shared" ref="S12" si="7">MID(R12,3,2)</f>
        <v/>
      </c>
      <c r="V12" s="74" t="str">
        <f>IF('887'!$H7="","",'887'!$H7)</f>
        <v>PURGE LIST Q4</v>
      </c>
    </row>
    <row r="13" spans="1:42" ht="14.4" thickBot="1" x14ac:dyDescent="0.35">
      <c r="A13" s="66">
        <v>2</v>
      </c>
      <c r="B13" s="67" t="str">
        <f>IF('887'!$C8="","50",'887'!$C8)</f>
        <v>40</v>
      </c>
      <c r="C13" s="73" t="str">
        <f>IF('887'!$D8="","99999999",'887'!$D8)</f>
        <v>911VV624</v>
      </c>
      <c r="E13" s="74">
        <f>IF('887'!$K8="","",'887'!$K8)</f>
        <v>1785261.7338870589</v>
      </c>
      <c r="F13" s="69">
        <f t="shared" ref="F13:F33" si="8">ROUND(E13,2)</f>
        <v>1785261.73</v>
      </c>
      <c r="J13" s="73" t="str">
        <f>IF('887'!$E8="","",'887'!$E8)</f>
        <v>887HQCSUPE</v>
      </c>
      <c r="L13" s="74" t="str">
        <f>IF('887'!$G8="","",'887'!$G8)</f>
        <v>B401</v>
      </c>
      <c r="M13" s="74" t="str">
        <f>IF('887'!$F8="","",'887'!$F8)</f>
        <v>50FR</v>
      </c>
      <c r="R13" s="74" t="str">
        <f>IF('887'!$I8="","",'887'!$I8)</f>
        <v>JJ</v>
      </c>
      <c r="S13" s="7" t="str">
        <f t="shared" ref="S13:S31" si="9">MID(R13,3,2)</f>
        <v/>
      </c>
      <c r="V13" s="74" t="str">
        <f>IF('887'!$H8="","",'887'!$H8)</f>
        <v>PURGE LIST Q4</v>
      </c>
    </row>
    <row r="14" spans="1:42" ht="14.4" thickBot="1" x14ac:dyDescent="0.35">
      <c r="A14" s="66">
        <v>2</v>
      </c>
      <c r="B14" s="67" t="str">
        <f>IF('887'!$C9="","50",'887'!$C9)</f>
        <v>40</v>
      </c>
      <c r="C14" s="73" t="str">
        <f>IF('887'!$D9="","99999999",'887'!$D9)</f>
        <v>911VV624</v>
      </c>
      <c r="E14" s="74">
        <f>IF('887'!$K9="","",'887'!$K9)</f>
        <v>232705.36030121721</v>
      </c>
      <c r="F14" s="69">
        <f t="shared" si="8"/>
        <v>232705.36</v>
      </c>
      <c r="J14" s="73" t="str">
        <f>IF('887'!$E9="","",'887'!$E9)</f>
        <v>887HQCSUPE</v>
      </c>
      <c r="L14" s="74" t="str">
        <f>IF('887'!$G9="","",'887'!$G9)</f>
        <v>B401</v>
      </c>
      <c r="M14" s="74" t="str">
        <f>IF('887'!$F9="","",'887'!$F9)</f>
        <v>50FR</v>
      </c>
      <c r="R14" s="74" t="str">
        <f>IF('887'!$I9="","",'887'!$I9)</f>
        <v>XA</v>
      </c>
      <c r="S14" s="7" t="str">
        <f t="shared" si="9"/>
        <v/>
      </c>
      <c r="V14" s="74" t="str">
        <f>IF('887'!$H9="","",'887'!$H9)</f>
        <v>PURGE LIST Q4</v>
      </c>
    </row>
    <row r="15" spans="1:42" ht="14.4" thickBot="1" x14ac:dyDescent="0.35">
      <c r="A15" s="66">
        <v>2</v>
      </c>
      <c r="B15" s="67" t="str">
        <f>IF('887'!$C10="","50",'887'!$C10)</f>
        <v>40</v>
      </c>
      <c r="C15" s="73" t="str">
        <f>IF('887'!$D10="","99999999",'887'!$D10)</f>
        <v>911VV624</v>
      </c>
      <c r="E15" s="74">
        <f>IF('887'!$K10="","",'887'!$K10)</f>
        <v>86873.269244233175</v>
      </c>
      <c r="F15" s="69">
        <f t="shared" si="8"/>
        <v>86873.27</v>
      </c>
      <c r="J15" s="73" t="str">
        <f>IF('887'!$E10="","",'887'!$E10)</f>
        <v>887HQCSUPE</v>
      </c>
      <c r="L15" s="74" t="str">
        <f>IF('887'!$G10="","",'887'!$G10)</f>
        <v>B401</v>
      </c>
      <c r="M15" s="74" t="str">
        <f>IF('887'!$F10="","",'887'!$F10)</f>
        <v>10MU</v>
      </c>
      <c r="R15" s="74" t="str">
        <f>IF('887'!$I10="","",'887'!$I10)</f>
        <v>Z6</v>
      </c>
      <c r="S15" s="7" t="str">
        <f t="shared" si="9"/>
        <v/>
      </c>
      <c r="V15" s="74" t="str">
        <f>IF('887'!$H10="","",'887'!$H10)</f>
        <v>PURGE LIST Q4</v>
      </c>
    </row>
    <row r="16" spans="1:42" ht="14.4" thickBot="1" x14ac:dyDescent="0.35">
      <c r="A16" s="66">
        <v>2</v>
      </c>
      <c r="B16" s="67" t="str">
        <f>IF('887'!$C11="","50",'887'!$C11)</f>
        <v>40</v>
      </c>
      <c r="C16" s="73" t="str">
        <f>IF('887'!$D11="","99999999",'887'!$D11)</f>
        <v>911VV624</v>
      </c>
      <c r="E16" s="74">
        <f>IF('887'!$K11="","",'887'!$K11)</f>
        <v>107150.51235128958</v>
      </c>
      <c r="F16" s="69">
        <f t="shared" si="8"/>
        <v>107150.51</v>
      </c>
      <c r="J16" s="73" t="str">
        <f>IF('887'!$E11="","",'887'!$E11)</f>
        <v>887HQCSUPE</v>
      </c>
      <c r="L16" s="74" t="str">
        <f>IF('887'!$G11="","",'887'!$G11)</f>
        <v>B401</v>
      </c>
      <c r="M16" s="74" t="str">
        <f>IF('887'!$F11="","",'887'!$F11)</f>
        <v>50FR</v>
      </c>
      <c r="R16" s="74" t="str">
        <f>IF('887'!$I11="","",'887'!$I11)</f>
        <v>YA</v>
      </c>
      <c r="S16" s="7" t="str">
        <f t="shared" si="9"/>
        <v/>
      </c>
      <c r="V16" s="74" t="str">
        <f>IF('887'!$H11="","",'887'!$H11)</f>
        <v>PURGE LIST Q4</v>
      </c>
    </row>
    <row r="17" spans="1:22" ht="14.4" thickBot="1" x14ac:dyDescent="0.35">
      <c r="A17" s="66">
        <v>2</v>
      </c>
      <c r="B17" s="67" t="str">
        <f>IF('887'!$C12="","50",'887'!$C12)</f>
        <v>40</v>
      </c>
      <c r="C17" s="73" t="str">
        <f>IF('887'!$D12="","99999999",'887'!$D12)</f>
        <v>911VV624</v>
      </c>
      <c r="E17" s="74">
        <f>IF('887'!$K12="","",'887'!$K12)</f>
        <v>269374.53594659013</v>
      </c>
      <c r="F17" s="69">
        <f t="shared" si="8"/>
        <v>269374.53999999998</v>
      </c>
      <c r="J17" s="73" t="str">
        <f>IF('887'!$E12="","",'887'!$E12)</f>
        <v>887HQCSUPE</v>
      </c>
      <c r="L17" s="74" t="str">
        <f>IF('887'!$G12="","",'887'!$G12)</f>
        <v>B401</v>
      </c>
      <c r="M17" s="74" t="str">
        <f>IF('887'!$F12="","",'887'!$F12)</f>
        <v>10MU</v>
      </c>
      <c r="R17" s="74" t="str">
        <f>IF('887'!$I12="","",'887'!$I12)</f>
        <v>Z3</v>
      </c>
      <c r="S17" s="7" t="str">
        <f t="shared" si="9"/>
        <v/>
      </c>
      <c r="V17" s="74" t="str">
        <f>IF('887'!$H12="","",'887'!$H12)</f>
        <v>PURGE LIST Q4</v>
      </c>
    </row>
    <row r="18" spans="1:22" ht="14.4" thickBot="1" x14ac:dyDescent="0.35">
      <c r="A18" s="66">
        <v>2</v>
      </c>
      <c r="B18" s="67" t="str">
        <f>IF('887'!$C13="","50",'887'!$C13)</f>
        <v>40</v>
      </c>
      <c r="C18" s="73" t="str">
        <f>IF('887'!$D13="","99999999",'887'!$D13)</f>
        <v>911VV624</v>
      </c>
      <c r="E18" s="74">
        <f>IF('887'!$K13="","",'887'!$K13)</f>
        <v>209555.68775984886</v>
      </c>
      <c r="F18" s="69">
        <f t="shared" si="8"/>
        <v>209555.69</v>
      </c>
      <c r="J18" s="73" t="str">
        <f>IF('887'!$E13="","",'887'!$E13)</f>
        <v>887HQCSUPE</v>
      </c>
      <c r="L18" s="74" t="str">
        <f>IF('887'!$G13="","",'887'!$G13)</f>
        <v>B401</v>
      </c>
      <c r="M18" s="74" t="str">
        <f>IF('887'!$F13="","",'887'!$F13)</f>
        <v>10FR</v>
      </c>
      <c r="R18" s="74" t="str">
        <f>IF('887'!$I13="","",'887'!$I13)</f>
        <v>Z2</v>
      </c>
      <c r="S18" s="7" t="str">
        <f t="shared" si="9"/>
        <v/>
      </c>
      <c r="V18" s="74" t="str">
        <f>IF('887'!$H13="","",'887'!$H13)</f>
        <v>PURGE LIST Q4</v>
      </c>
    </row>
    <row r="19" spans="1:22" ht="14.4" thickBot="1" x14ac:dyDescent="0.35">
      <c r="A19" s="66">
        <v>2</v>
      </c>
      <c r="B19" s="67" t="str">
        <f>IF('887'!$C14="","50",'887'!$C14)</f>
        <v>40</v>
      </c>
      <c r="C19" s="73" t="str">
        <f>IF('887'!$D14="","99999999",'887'!$D14)</f>
        <v>911VV624</v>
      </c>
      <c r="E19" s="74">
        <f>IF('887'!$K14="","",'887'!$K14)</f>
        <v>1224936.5326468751</v>
      </c>
      <c r="F19" s="69">
        <f>ROUND(E19,2)</f>
        <v>1224936.53</v>
      </c>
      <c r="J19" s="73" t="str">
        <f>IF('887'!$E14="","",'887'!$E14)</f>
        <v>887HQCSUPE</v>
      </c>
      <c r="L19" s="74" t="str">
        <f>IF('887'!$G14="","",'887'!$G14)</f>
        <v>B401</v>
      </c>
      <c r="M19" s="74" t="str">
        <f>IF('887'!$F14="","",'887'!$F14)</f>
        <v>10SC</v>
      </c>
      <c r="R19" s="74" t="str">
        <f>IF('887'!$I14="","",'887'!$I14)</f>
        <v>Z1</v>
      </c>
      <c r="S19" s="7" t="str">
        <f t="shared" si="9"/>
        <v/>
      </c>
      <c r="V19" s="74" t="str">
        <f>IF('887'!$H14="","",'887'!$H14)</f>
        <v>PURGE LIST Q4</v>
      </c>
    </row>
    <row r="20" spans="1:22" ht="14.4" thickBot="1" x14ac:dyDescent="0.35">
      <c r="A20" s="66">
        <v>2</v>
      </c>
      <c r="B20" s="67" t="str">
        <f>IF('887'!$C15="","50",'887'!$C15)</f>
        <v>40</v>
      </c>
      <c r="C20" s="73" t="str">
        <f>IF('887'!$D15="","99999999",'887'!$D15)</f>
        <v>911VV624</v>
      </c>
      <c r="E20" s="74">
        <f>IF('887'!$K15="","",'887'!$K15)</f>
        <v>53721.554133191363</v>
      </c>
      <c r="F20" s="69">
        <f t="shared" si="8"/>
        <v>53721.55</v>
      </c>
      <c r="J20" s="73" t="str">
        <f>IF('887'!$E15="","",'887'!$E15)</f>
        <v>887HQCSUPE</v>
      </c>
      <c r="L20" s="74" t="str">
        <f>IF('887'!$G15="","",'887'!$G15)</f>
        <v>B401</v>
      </c>
      <c r="M20" s="74" t="str">
        <f>IF('887'!$F15="","",'887'!$F15)</f>
        <v>50FR</v>
      </c>
      <c r="R20" s="74" t="str">
        <f>IF('887'!$I15="","",'887'!$I15)</f>
        <v>CE</v>
      </c>
      <c r="S20" s="7" t="str">
        <f t="shared" si="9"/>
        <v/>
      </c>
      <c r="V20" s="74" t="str">
        <f>IF('887'!$H15="","",'887'!$H15)</f>
        <v>PURGE LIST Q4</v>
      </c>
    </row>
    <row r="21" spans="1:22" ht="14.4" thickBot="1" x14ac:dyDescent="0.35">
      <c r="A21" s="66">
        <v>2</v>
      </c>
      <c r="B21" s="67" t="str">
        <f>IF('887'!$C16="","50",'887'!$C16)</f>
        <v>40</v>
      </c>
      <c r="C21" s="73" t="str">
        <f>IF('887'!$D16="","99999999",'887'!$D16)</f>
        <v>911VV624</v>
      </c>
      <c r="E21" s="74">
        <f>IF('887'!$K16="","",'887'!$K16)</f>
        <v>9199.8311244538672</v>
      </c>
      <c r="F21" s="69">
        <f t="shared" si="8"/>
        <v>9199.83</v>
      </c>
      <c r="J21" s="73" t="str">
        <f>IF('887'!$E16="","",'887'!$E16)</f>
        <v>887HQCSUPE</v>
      </c>
      <c r="L21" s="74" t="str">
        <f>IF('887'!$G16="","",'887'!$G16)</f>
        <v>L791</v>
      </c>
      <c r="M21" s="74" t="str">
        <f>IF('887'!$F16="","",'887'!$F16)</f>
        <v>10SC</v>
      </c>
      <c r="R21" s="74" t="str">
        <f>IF('887'!$I16="","",'887'!$I16)</f>
        <v>Z1</v>
      </c>
      <c r="S21" s="7" t="str">
        <f t="shared" si="9"/>
        <v/>
      </c>
      <c r="V21" s="74" t="str">
        <f>IF('887'!$H16="","",'887'!$H16)</f>
        <v>PURGE LIST Q4</v>
      </c>
    </row>
    <row r="22" spans="1:22" ht="14.4" thickBot="1" x14ac:dyDescent="0.35">
      <c r="A22" s="66">
        <v>2</v>
      </c>
      <c r="B22" s="67" t="str">
        <f>IF('887'!$C17="","50",'887'!$C17)</f>
        <v>40</v>
      </c>
      <c r="C22" s="73" t="str">
        <f>IF('887'!$D17="","99999999",'887'!$D17)</f>
        <v>911VV624</v>
      </c>
      <c r="E22" s="74">
        <f>IF('887'!$K17="","",'887'!$K17)</f>
        <v>109294.83530512529</v>
      </c>
      <c r="F22" s="69">
        <f t="shared" si="8"/>
        <v>109294.84</v>
      </c>
      <c r="J22" s="73" t="str">
        <f>IF('887'!$E17="","",'887'!$E17)</f>
        <v>887HQCSUPE</v>
      </c>
      <c r="L22" s="74" t="str">
        <f>IF('887'!$G17="","",'887'!$G17)</f>
        <v>L791</v>
      </c>
      <c r="M22" s="74" t="str">
        <f>IF('887'!$F17="","",'887'!$F17)</f>
        <v>10MU</v>
      </c>
      <c r="R22" s="74" t="str">
        <f>IF('887'!$I17="","",'887'!$I17)</f>
        <v>Z5</v>
      </c>
      <c r="S22" s="7" t="str">
        <f t="shared" si="9"/>
        <v/>
      </c>
      <c r="V22" s="74" t="str">
        <f>IF('887'!$H17="","",'887'!$H17)</f>
        <v>PURGE LIST Q4</v>
      </c>
    </row>
    <row r="23" spans="1:22" ht="14.4" thickBot="1" x14ac:dyDescent="0.35">
      <c r="A23" s="66">
        <v>2</v>
      </c>
      <c r="B23" s="67" t="str">
        <f>IF('887'!$C18="","50",'887'!$C18)</f>
        <v>40</v>
      </c>
      <c r="C23" s="73" t="str">
        <f>IF('887'!$D18="","99999999",'887'!$D18)</f>
        <v>911VV624</v>
      </c>
      <c r="E23" s="74">
        <f>IF('887'!$K18="","",'887'!$K18)</f>
        <v>10503.742605221514</v>
      </c>
      <c r="F23" s="69">
        <f t="shared" si="8"/>
        <v>10503.74</v>
      </c>
      <c r="J23" s="73" t="str">
        <f>IF('887'!$E18="","",'887'!$E18)</f>
        <v>887HQCSUPE</v>
      </c>
      <c r="L23" s="74" t="str">
        <f>IF('887'!$G18="","",'887'!$G18)</f>
        <v>L791</v>
      </c>
      <c r="M23" s="74" t="str">
        <f>IF('887'!$F18="","",'887'!$F18)</f>
        <v>10MU</v>
      </c>
      <c r="R23" s="74" t="str">
        <f>IF('887'!$I18="","",'887'!$I18)</f>
        <v>Z8</v>
      </c>
      <c r="S23" s="7" t="str">
        <f t="shared" si="9"/>
        <v/>
      </c>
      <c r="V23" s="74" t="str">
        <f>IF('887'!$H18="","",'887'!$H18)</f>
        <v>PURGE LIST Q4</v>
      </c>
    </row>
    <row r="24" spans="1:22" ht="14.4" thickBot="1" x14ac:dyDescent="0.35">
      <c r="A24" s="66">
        <v>2</v>
      </c>
      <c r="B24" s="67" t="str">
        <f>IF('887'!$C19="","50",'887'!$C19)</f>
        <v>40</v>
      </c>
      <c r="C24" s="73" t="str">
        <f>IF('887'!$D19="","99999999",'887'!$D19)</f>
        <v>911VV624</v>
      </c>
      <c r="E24" s="74">
        <f>IF('887'!$K19="","",'887'!$K19)</f>
        <v>82172.271942526553</v>
      </c>
      <c r="F24" s="69">
        <f t="shared" si="8"/>
        <v>82172.27</v>
      </c>
      <c r="J24" s="73" t="str">
        <f>IF('887'!$E19="","",'887'!$E19)</f>
        <v>887HQCSUPE</v>
      </c>
      <c r="L24" s="74" t="str">
        <f>IF('887'!$G19="","",'887'!$G19)</f>
        <v>L791</v>
      </c>
      <c r="M24" s="74" t="str">
        <f>IF('887'!$F19="","",'887'!$F19)</f>
        <v>10SC</v>
      </c>
      <c r="R24" s="74" t="str">
        <f>IF('887'!$I19="","",'887'!$I19)</f>
        <v>Z4</v>
      </c>
      <c r="S24" s="7" t="str">
        <f t="shared" si="9"/>
        <v/>
      </c>
      <c r="V24" s="74" t="str">
        <f>IF('887'!$H19="","",'887'!$H19)</f>
        <v>PURGE LIST Q4</v>
      </c>
    </row>
    <row r="25" spans="1:22" ht="14.4" thickBot="1" x14ac:dyDescent="0.35">
      <c r="A25" s="66">
        <v>2</v>
      </c>
      <c r="B25" s="67" t="str">
        <f>IF('887'!$C20="","50",'887'!$C20)</f>
        <v>40</v>
      </c>
      <c r="C25" s="73" t="str">
        <f>IF('887'!$D20="","99999999",'887'!$D20)</f>
        <v>911VV624</v>
      </c>
      <c r="E25" s="74">
        <f>IF('887'!$K20="","",'887'!$K20)</f>
        <v>351171.95682500862</v>
      </c>
      <c r="F25" s="69">
        <f t="shared" si="8"/>
        <v>351171.96</v>
      </c>
      <c r="J25" s="73" t="str">
        <f>IF('887'!$E20="","",'887'!$E20)</f>
        <v>887HQCSUPE</v>
      </c>
      <c r="L25" s="74" t="str">
        <f>IF('887'!$G20="","",'887'!$G20)</f>
        <v>L791</v>
      </c>
      <c r="M25" s="74" t="str">
        <f>IF('887'!$F20="","",'887'!$F20)</f>
        <v>50FR</v>
      </c>
      <c r="R25" s="74" t="str">
        <f>IF('887'!$I20="","",'887'!$I20)</f>
        <v>JJ</v>
      </c>
      <c r="S25" s="7" t="str">
        <f t="shared" si="9"/>
        <v/>
      </c>
      <c r="V25" s="74" t="str">
        <f>IF('887'!$H20="","",'887'!$H20)</f>
        <v>PURGE LIST Q4</v>
      </c>
    </row>
    <row r="26" spans="1:22" ht="14.4" thickBot="1" x14ac:dyDescent="0.35">
      <c r="A26" s="66">
        <v>2</v>
      </c>
      <c r="B26" s="67" t="str">
        <f>IF('887'!$C21="","50",'887'!$C21)</f>
        <v>40</v>
      </c>
      <c r="C26" s="73" t="str">
        <f>IF('887'!$D21="","99999999",'887'!$D21)</f>
        <v>911VV624</v>
      </c>
      <c r="E26" s="74">
        <f>IF('887'!$K21="","",'887'!$K21)</f>
        <v>245978.673472825</v>
      </c>
      <c r="F26" s="69">
        <f t="shared" si="8"/>
        <v>245978.67</v>
      </c>
      <c r="J26" s="73" t="str">
        <f>IF('887'!$E21="","",'887'!$E21)</f>
        <v>887HQCSUPE</v>
      </c>
      <c r="L26" s="74" t="str">
        <f>IF('887'!$G21="","",'887'!$G21)</f>
        <v>L791</v>
      </c>
      <c r="M26" s="74" t="str">
        <f>IF('887'!$F21="","",'887'!$F21)</f>
        <v>50FR</v>
      </c>
      <c r="R26" s="74" t="str">
        <f>IF('887'!$I21="","",'887'!$I21)</f>
        <v>XA</v>
      </c>
      <c r="S26" s="7" t="str">
        <f t="shared" si="9"/>
        <v/>
      </c>
      <c r="V26" s="74" t="str">
        <f>IF('887'!$H21="","",'887'!$H21)</f>
        <v>PURGE LIST Q4</v>
      </c>
    </row>
    <row r="27" spans="1:22" ht="14.4" thickBot="1" x14ac:dyDescent="0.35">
      <c r="A27" s="66">
        <v>2</v>
      </c>
      <c r="B27" s="67" t="str">
        <f>IF('887'!$C22="","50",'887'!$C22)</f>
        <v>40</v>
      </c>
      <c r="C27" s="73" t="str">
        <f>IF('887'!$D22="","99999999",'887'!$D22)</f>
        <v>911VV624</v>
      </c>
      <c r="E27" s="74">
        <f>IF('887'!$K22="","",'887'!$K22)</f>
        <v>128603.70391599873</v>
      </c>
      <c r="F27" s="69">
        <f t="shared" si="8"/>
        <v>128603.7</v>
      </c>
      <c r="J27" s="73" t="str">
        <f>IF('887'!$E22="","",'887'!$E22)</f>
        <v>887HQCSUPE</v>
      </c>
      <c r="L27" s="74" t="str">
        <f>IF('887'!$G22="","",'887'!$G22)</f>
        <v>L791</v>
      </c>
      <c r="M27" s="74" t="str">
        <f>IF('887'!$F22="","",'887'!$F22)</f>
        <v>10MU</v>
      </c>
      <c r="R27" s="74" t="str">
        <f>IF('887'!$I22="","",'887'!$I22)</f>
        <v>Z6</v>
      </c>
      <c r="S27" s="7" t="str">
        <f t="shared" si="9"/>
        <v/>
      </c>
      <c r="V27" s="74" t="str">
        <f>IF('887'!$H22="","",'887'!$H22)</f>
        <v>PURGE LIST Q4</v>
      </c>
    </row>
    <row r="28" spans="1:22" ht="14.4" thickBot="1" x14ac:dyDescent="0.35">
      <c r="A28" s="66">
        <v>2</v>
      </c>
      <c r="B28" s="67" t="str">
        <f>IF('887'!$C23="","50",'887'!$C23)</f>
        <v>40</v>
      </c>
      <c r="C28" s="73" t="str">
        <f>IF('887'!$D23="","99999999",'887'!$D23)</f>
        <v>911VV624</v>
      </c>
      <c r="E28" s="74">
        <f>IF('887'!$K23="","",'887'!$K23)</f>
        <v>221036.04031072388</v>
      </c>
      <c r="F28" s="69">
        <f t="shared" si="8"/>
        <v>221036.04</v>
      </c>
      <c r="J28" s="73" t="str">
        <f>IF('887'!$E23="","",'887'!$E23)</f>
        <v>887HQCSUPE</v>
      </c>
      <c r="L28" s="74" t="str">
        <f>IF('887'!$G23="","",'887'!$G23)</f>
        <v>L791</v>
      </c>
      <c r="M28" s="74" t="str">
        <f>IF('887'!$F23="","",'887'!$F23)</f>
        <v>50FR</v>
      </c>
      <c r="R28" s="74" t="str">
        <f>IF('887'!$I23="","",'887'!$I23)</f>
        <v>YA</v>
      </c>
      <c r="S28" s="7" t="str">
        <f t="shared" si="9"/>
        <v/>
      </c>
      <c r="V28" s="74" t="str">
        <f>IF('887'!$H23="","",'887'!$H23)</f>
        <v>PURGE LIST Q4</v>
      </c>
    </row>
    <row r="29" spans="1:22" ht="14.4" thickBot="1" x14ac:dyDescent="0.35">
      <c r="A29" s="66">
        <v>2</v>
      </c>
      <c r="B29" s="67" t="str">
        <f>IF('887'!$C24="","50",'887'!$C24)</f>
        <v>40</v>
      </c>
      <c r="C29" s="73" t="str">
        <f>IF('887'!$D24="","99999999",'887'!$D24)</f>
        <v>911VV624</v>
      </c>
      <c r="E29" s="74">
        <f>IF('887'!$K24="","",'887'!$K24)</f>
        <v>276554.14163742028</v>
      </c>
      <c r="F29" s="69">
        <f t="shared" si="8"/>
        <v>276554.14</v>
      </c>
      <c r="J29" s="73" t="str">
        <f>IF('887'!$E24="","",'887'!$E24)</f>
        <v>887HQCSUPE</v>
      </c>
      <c r="L29" s="74" t="str">
        <f>IF('887'!$G24="","",'887'!$G24)</f>
        <v>L791</v>
      </c>
      <c r="M29" s="74" t="str">
        <f>IF('887'!$F24="","",'887'!$F24)</f>
        <v>10MU</v>
      </c>
      <c r="R29" s="74" t="str">
        <f>IF('887'!$I24="","",'887'!$I24)</f>
        <v>Z3</v>
      </c>
      <c r="S29" s="7" t="str">
        <f t="shared" si="9"/>
        <v/>
      </c>
      <c r="V29" s="74" t="str">
        <f>IF('887'!$H24="","",'887'!$H24)</f>
        <v>PURGE LIST Q4</v>
      </c>
    </row>
    <row r="30" spans="1:22" ht="14.4" thickBot="1" x14ac:dyDescent="0.35">
      <c r="A30" s="66">
        <v>2</v>
      </c>
      <c r="B30" s="67" t="str">
        <f>IF('887'!$C25="","50",'887'!$C25)</f>
        <v>40</v>
      </c>
      <c r="C30" s="73" t="str">
        <f>IF('887'!$D25="","99999999",'887'!$D25)</f>
        <v>911VV624</v>
      </c>
      <c r="E30" s="74">
        <f>IF('887'!$K25="","",'887'!$K25)</f>
        <v>159656.89780095237</v>
      </c>
      <c r="F30" s="69">
        <f t="shared" si="8"/>
        <v>159656.9</v>
      </c>
      <c r="J30" s="73" t="str">
        <f>IF('887'!$E25="","",'887'!$E25)</f>
        <v>887HQCSUPE</v>
      </c>
      <c r="L30" s="74" t="str">
        <f>IF('887'!$G25="","",'887'!$G25)</f>
        <v>L791</v>
      </c>
      <c r="M30" s="74" t="str">
        <f>IF('887'!$F25="","",'887'!$F25)</f>
        <v>10FR</v>
      </c>
      <c r="R30" s="74" t="str">
        <f>IF('887'!$I25="","",'887'!$I25)</f>
        <v>Z2</v>
      </c>
      <c r="S30" s="7" t="str">
        <f t="shared" si="9"/>
        <v/>
      </c>
      <c r="V30" s="74" t="str">
        <f>IF('887'!$H25="","",'887'!$H25)</f>
        <v>PURGE LIST Q4</v>
      </c>
    </row>
    <row r="31" spans="1:22" ht="14.4" thickBot="1" x14ac:dyDescent="0.35">
      <c r="A31" s="66">
        <v>2</v>
      </c>
      <c r="B31" s="67" t="str">
        <f>IF('887'!$C26="","50",'887'!$C26)</f>
        <v>40</v>
      </c>
      <c r="C31" s="73" t="str">
        <f>IF('887'!$D26="","99999999",'887'!$D26)</f>
        <v>911VV624</v>
      </c>
      <c r="E31" s="74">
        <f>IF('887'!$K26="","",'887'!$K26)</f>
        <v>720199.49256837729</v>
      </c>
      <c r="F31" s="69">
        <f t="shared" si="8"/>
        <v>720199.49</v>
      </c>
      <c r="J31" s="73" t="str">
        <f>IF('887'!$E26="","",'887'!$E26)</f>
        <v>887HQCSUPE</v>
      </c>
      <c r="L31" s="74" t="str">
        <f>IF('887'!$G26="","",'887'!$G26)</f>
        <v>L791</v>
      </c>
      <c r="M31" s="74" t="str">
        <f>IF('887'!$F26="","",'887'!$F26)</f>
        <v>10SC</v>
      </c>
      <c r="R31" s="74" t="str">
        <f>IF('887'!$I26="","",'887'!$I26)</f>
        <v>Z1</v>
      </c>
      <c r="S31" s="7" t="str">
        <f t="shared" si="9"/>
        <v/>
      </c>
      <c r="V31" s="74" t="str">
        <f>IF('887'!$H26="","",'887'!$H26)</f>
        <v>PURGE LIST Q4</v>
      </c>
    </row>
    <row r="32" spans="1:22" ht="14.4" thickBot="1" x14ac:dyDescent="0.35">
      <c r="A32" s="66">
        <v>2</v>
      </c>
      <c r="B32" s="67" t="str">
        <f>IF('887'!$C27="","50",'887'!$C27)</f>
        <v>40</v>
      </c>
      <c r="C32" s="73" t="str">
        <f>IF('887'!$D27="","99999999",'887'!$D27)</f>
        <v>911VV624</v>
      </c>
      <c r="E32" s="74">
        <f>IF('887'!$K27="","",'887'!$K27)</f>
        <v>56957.798148291527</v>
      </c>
      <c r="F32" s="69">
        <f t="shared" si="8"/>
        <v>56957.8</v>
      </c>
      <c r="J32" s="73" t="str">
        <f>IF('887'!$E27="","",'887'!$E27)</f>
        <v>887HQCSUPE</v>
      </c>
      <c r="L32" s="74" t="str">
        <f>IF('887'!$G27="","",'887'!$G27)</f>
        <v>L791</v>
      </c>
      <c r="M32" s="74" t="str">
        <f>IF('887'!$F27="","",'887'!$F27)</f>
        <v>50FR</v>
      </c>
      <c r="R32" s="74" t="str">
        <f>IF('887'!$I27="","",'887'!$I27)</f>
        <v>CE</v>
      </c>
      <c r="S32" s="7" t="str">
        <f t="shared" ref="S32" si="10">MID(R32,3,2)</f>
        <v/>
      </c>
      <c r="V32" s="74" t="str">
        <f>IF('887'!$H27="","",'887'!$H27)</f>
        <v>PURGE LIST Q4</v>
      </c>
    </row>
    <row r="33" spans="1:22" ht="14.4" thickBot="1" x14ac:dyDescent="0.35">
      <c r="A33" s="66">
        <v>2</v>
      </c>
      <c r="B33" s="67" t="str">
        <f>IF('887'!$C28="","50",'887'!$C28)</f>
        <v>50</v>
      </c>
      <c r="C33" s="73" t="str">
        <f>IF('887'!$D28="","99999999",'887'!$D28)</f>
        <v>99999999</v>
      </c>
      <c r="E33" s="74">
        <f>IF('887'!$K28="","",'887'!$K28)</f>
        <v>6465491.9204537645</v>
      </c>
      <c r="F33" s="69">
        <f t="shared" si="8"/>
        <v>6465491.9199999999</v>
      </c>
      <c r="J33" s="73" t="str">
        <f>IF('887'!$E28="","",'887'!$E28)</f>
        <v/>
      </c>
      <c r="L33" s="74" t="str">
        <f>IF('887'!$G28="","",'887'!$G28)</f>
        <v/>
      </c>
      <c r="M33" s="74" t="str">
        <f>IF('887'!$F28="","",'887'!$F28)</f>
        <v/>
      </c>
      <c r="R33" s="74" t="str">
        <f>IF('887'!$I28="","",'887'!$I28)</f>
        <v/>
      </c>
      <c r="S33" s="7" t="str">
        <f t="shared" ref="S33" si="11">MID(R33,3,2)</f>
        <v/>
      </c>
      <c r="V33" s="74" t="s">
        <v>236</v>
      </c>
    </row>
  </sheetData>
  <phoneticPr fontId="11" type="noConversion"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0FE1-E148-4701-9EF7-D705CE3CBA60}">
  <sheetPr codeName="Feuil11">
    <tabColor theme="7"/>
  </sheetPr>
  <dimension ref="A1:AP29"/>
  <sheetViews>
    <sheetView workbookViewId="0">
      <selection activeCell="K7" sqref="K7"/>
    </sheetView>
  </sheetViews>
  <sheetFormatPr baseColWidth="10" defaultColWidth="11.44140625" defaultRowHeight="13.8" x14ac:dyDescent="0.3"/>
  <cols>
    <col min="1" max="1" width="3.6640625" style="7" customWidth="1"/>
    <col min="2" max="2" width="7.6640625" style="7" customWidth="1"/>
    <col min="3" max="3" width="11.44140625" style="7"/>
    <col min="4" max="4" width="10.5546875" style="68" customWidth="1"/>
    <col min="5" max="6" width="15.88671875" style="69" bestFit="1" customWidth="1"/>
    <col min="7" max="7" width="15.88671875" style="70" bestFit="1" customWidth="1"/>
    <col min="8" max="8" width="16.109375" style="7" bestFit="1" customWidth="1"/>
    <col min="9" max="9" width="16.33203125" style="7" bestFit="1" customWidth="1"/>
    <col min="10" max="10" width="15.6640625" style="7" bestFit="1" customWidth="1"/>
    <col min="11" max="12" width="23.109375" style="7" bestFit="1" customWidth="1"/>
    <col min="13" max="13" width="16.5546875" style="7" bestFit="1" customWidth="1"/>
    <col min="14" max="14" width="10.88671875" style="7" bestFit="1" customWidth="1"/>
    <col min="15" max="15" width="12.6640625" style="7" bestFit="1" customWidth="1"/>
    <col min="16" max="16" width="14.88671875" style="7" bestFit="1" customWidth="1"/>
    <col min="17" max="18" width="14.6640625" style="7" bestFit="1" customWidth="1"/>
    <col min="19" max="21" width="9.33203125" style="7" customWidth="1"/>
    <col min="22" max="22" width="28" style="7" customWidth="1"/>
    <col min="23" max="26" width="9.44140625" style="72" customWidth="1"/>
    <col min="27" max="16384" width="11.44140625" style="72"/>
  </cols>
  <sheetData>
    <row r="1" spans="1:42" s="7" customFormat="1" ht="14.4" thickBot="1" x14ac:dyDescent="0.35">
      <c r="B1" s="8">
        <v>1</v>
      </c>
      <c r="C1" s="8">
        <v>2</v>
      </c>
      <c r="D1" s="9">
        <v>3</v>
      </c>
      <c r="E1" s="8">
        <v>4</v>
      </c>
      <c r="F1" s="10">
        <v>5</v>
      </c>
      <c r="G1" s="10">
        <v>6</v>
      </c>
      <c r="H1" s="10">
        <v>7</v>
      </c>
      <c r="I1" s="10">
        <v>8</v>
      </c>
      <c r="J1" s="11">
        <v>9</v>
      </c>
      <c r="K1" s="10">
        <v>10</v>
      </c>
      <c r="L1" s="8">
        <v>11</v>
      </c>
      <c r="M1" s="8">
        <v>12</v>
      </c>
      <c r="N1" s="12"/>
      <c r="O1" s="13"/>
      <c r="P1" s="14"/>
      <c r="Q1" s="14"/>
      <c r="R1" s="15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42" s="7" customFormat="1" ht="14.4" thickBot="1" x14ac:dyDescent="0.35">
      <c r="A2" s="16"/>
      <c r="B2" s="17" t="s">
        <v>89</v>
      </c>
      <c r="C2" s="17" t="s">
        <v>90</v>
      </c>
      <c r="D2" s="18" t="s">
        <v>91</v>
      </c>
      <c r="E2" s="19" t="s">
        <v>92</v>
      </c>
      <c r="F2" s="20" t="s">
        <v>93</v>
      </c>
      <c r="G2" s="10" t="s">
        <v>237</v>
      </c>
      <c r="H2" s="21" t="s">
        <v>95</v>
      </c>
      <c r="I2" s="21" t="s">
        <v>96</v>
      </c>
      <c r="J2" s="22" t="s">
        <v>97</v>
      </c>
      <c r="K2" s="21" t="s">
        <v>98</v>
      </c>
      <c r="L2" s="17" t="s">
        <v>99</v>
      </c>
      <c r="M2" s="17" t="s">
        <v>100</v>
      </c>
      <c r="N2" s="23"/>
      <c r="O2" s="24"/>
      <c r="P2" s="25"/>
      <c r="Q2" s="25"/>
      <c r="R2" s="26"/>
      <c r="S2" s="27"/>
      <c r="T2" s="25"/>
      <c r="U2" s="25"/>
      <c r="V2" s="27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</row>
    <row r="3" spans="1:42" s="41" customFormat="1" ht="31.2" thickBot="1" x14ac:dyDescent="0.3">
      <c r="A3" s="28"/>
      <c r="B3" s="29" t="s">
        <v>101</v>
      </c>
      <c r="C3" s="30" t="s">
        <v>102</v>
      </c>
      <c r="D3" s="30" t="s">
        <v>103</v>
      </c>
      <c r="E3" s="30" t="s">
        <v>104</v>
      </c>
      <c r="F3" s="31" t="s">
        <v>105</v>
      </c>
      <c r="G3" s="32" t="s">
        <v>106</v>
      </c>
      <c r="H3" s="31" t="s">
        <v>107</v>
      </c>
      <c r="I3" s="31" t="s">
        <v>108</v>
      </c>
      <c r="J3" s="33" t="s">
        <v>109</v>
      </c>
      <c r="K3" s="31" t="s">
        <v>110</v>
      </c>
      <c r="L3" s="34" t="s">
        <v>111</v>
      </c>
      <c r="M3" s="34" t="s">
        <v>112</v>
      </c>
      <c r="N3" s="35"/>
      <c r="O3" s="36"/>
      <c r="P3" s="37"/>
      <c r="Q3" s="38"/>
      <c r="R3" s="39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40"/>
      <c r="AG3" s="38"/>
      <c r="AH3" s="38"/>
      <c r="AI3" s="38"/>
      <c r="AJ3" s="38"/>
      <c r="AK3" s="38"/>
      <c r="AL3" s="38"/>
      <c r="AM3" s="38"/>
      <c r="AN3" s="38"/>
      <c r="AO3" s="38"/>
      <c r="AP3" s="38"/>
    </row>
    <row r="4" spans="1:42" s="41" customFormat="1" thickBot="1" x14ac:dyDescent="0.3">
      <c r="A4" s="42"/>
      <c r="B4" s="43">
        <v>1</v>
      </c>
      <c r="C4" s="44">
        <v>2</v>
      </c>
      <c r="D4" s="44">
        <v>3</v>
      </c>
      <c r="E4" s="44">
        <v>4</v>
      </c>
      <c r="F4" s="45">
        <v>5</v>
      </c>
      <c r="G4" s="45">
        <v>6</v>
      </c>
      <c r="H4" s="45">
        <v>4</v>
      </c>
      <c r="I4" s="45">
        <v>8</v>
      </c>
      <c r="J4" s="46">
        <v>9</v>
      </c>
      <c r="K4" s="45">
        <v>10</v>
      </c>
      <c r="L4" s="44">
        <v>11</v>
      </c>
      <c r="M4" s="44">
        <v>12</v>
      </c>
      <c r="N4" s="45">
        <v>13</v>
      </c>
      <c r="O4" s="45">
        <v>14</v>
      </c>
      <c r="P4" s="45">
        <v>15</v>
      </c>
      <c r="Q4" s="45">
        <v>16</v>
      </c>
      <c r="R4" s="44">
        <v>17</v>
      </c>
      <c r="S4" s="45">
        <v>18</v>
      </c>
      <c r="T4" s="45">
        <v>19</v>
      </c>
      <c r="U4" s="45">
        <v>20</v>
      </c>
      <c r="V4" s="45">
        <v>21</v>
      </c>
      <c r="W4" s="45">
        <v>22</v>
      </c>
      <c r="X4" s="45">
        <v>23</v>
      </c>
      <c r="Y4" s="45">
        <v>24</v>
      </c>
      <c r="Z4" s="45">
        <v>25</v>
      </c>
      <c r="AA4" s="45">
        <v>26</v>
      </c>
      <c r="AB4" s="45">
        <v>27</v>
      </c>
      <c r="AC4" s="45">
        <v>28</v>
      </c>
      <c r="AD4" s="45">
        <v>29</v>
      </c>
      <c r="AE4" s="45">
        <v>30</v>
      </c>
      <c r="AF4" s="45">
        <v>31</v>
      </c>
      <c r="AG4" s="45">
        <v>32</v>
      </c>
      <c r="AH4" s="45">
        <v>33</v>
      </c>
      <c r="AI4" s="47"/>
      <c r="AJ4" s="47"/>
      <c r="AK4" s="47"/>
      <c r="AL4" s="47"/>
      <c r="AM4" s="47"/>
      <c r="AN4" s="47"/>
      <c r="AO4" s="47"/>
      <c r="AP4" s="47"/>
    </row>
    <row r="5" spans="1:42" s="41" customFormat="1" thickBot="1" x14ac:dyDescent="0.3">
      <c r="A5" s="42"/>
      <c r="B5" s="48" t="s">
        <v>113</v>
      </c>
      <c r="C5" s="49" t="s">
        <v>114</v>
      </c>
      <c r="D5" s="49" t="s">
        <v>115</v>
      </c>
      <c r="E5" s="50" t="s">
        <v>116</v>
      </c>
      <c r="F5" s="51" t="s">
        <v>117</v>
      </c>
      <c r="G5" s="45" t="s">
        <v>118</v>
      </c>
      <c r="H5" s="52" t="s">
        <v>119</v>
      </c>
      <c r="I5" s="52" t="s">
        <v>120</v>
      </c>
      <c r="J5" s="53" t="s">
        <v>121</v>
      </c>
      <c r="K5" s="52" t="s">
        <v>122</v>
      </c>
      <c r="L5" s="49" t="s">
        <v>123</v>
      </c>
      <c r="M5" s="49" t="s">
        <v>124</v>
      </c>
      <c r="N5" s="52" t="s">
        <v>125</v>
      </c>
      <c r="O5" s="52" t="s">
        <v>126</v>
      </c>
      <c r="P5" s="52" t="s">
        <v>127</v>
      </c>
      <c r="Q5" s="52" t="s">
        <v>128</v>
      </c>
      <c r="R5" s="49" t="s">
        <v>129</v>
      </c>
      <c r="S5" s="52" t="s">
        <v>130</v>
      </c>
      <c r="T5" s="52" t="s">
        <v>131</v>
      </c>
      <c r="U5" s="52" t="s">
        <v>132</v>
      </c>
      <c r="V5" s="52" t="s">
        <v>133</v>
      </c>
      <c r="W5" s="52" t="s">
        <v>134</v>
      </c>
      <c r="X5" s="52" t="s">
        <v>135</v>
      </c>
      <c r="Y5" s="52" t="s">
        <v>136</v>
      </c>
      <c r="Z5" s="52" t="s">
        <v>137</v>
      </c>
      <c r="AA5" s="52" t="s">
        <v>138</v>
      </c>
      <c r="AB5" s="52" t="s">
        <v>139</v>
      </c>
      <c r="AC5" s="52" t="s">
        <v>140</v>
      </c>
      <c r="AD5" s="52" t="s">
        <v>141</v>
      </c>
      <c r="AE5" s="52" t="s">
        <v>142</v>
      </c>
      <c r="AF5" s="52" t="s">
        <v>143</v>
      </c>
      <c r="AG5" s="52" t="s">
        <v>144</v>
      </c>
      <c r="AH5" s="52" t="s">
        <v>145</v>
      </c>
      <c r="AI5" s="47"/>
      <c r="AJ5" s="47"/>
      <c r="AK5" s="47"/>
      <c r="AL5" s="47"/>
      <c r="AM5" s="47"/>
      <c r="AN5" s="47"/>
      <c r="AO5" s="47"/>
      <c r="AP5" s="47"/>
    </row>
    <row r="6" spans="1:42" s="41" customFormat="1" ht="61.8" thickBot="1" x14ac:dyDescent="0.3">
      <c r="A6" s="54"/>
      <c r="B6" s="55" t="s">
        <v>74</v>
      </c>
      <c r="C6" s="56" t="s">
        <v>71</v>
      </c>
      <c r="D6" s="34" t="s">
        <v>146</v>
      </c>
      <c r="E6" s="34" t="s">
        <v>147</v>
      </c>
      <c r="F6" s="31" t="s">
        <v>73</v>
      </c>
      <c r="G6" s="32" t="s">
        <v>148</v>
      </c>
      <c r="H6" s="31" t="s">
        <v>149</v>
      </c>
      <c r="I6" s="31" t="s">
        <v>150</v>
      </c>
      <c r="J6" s="33" t="s">
        <v>70</v>
      </c>
      <c r="K6" s="31" t="s">
        <v>151</v>
      </c>
      <c r="L6" s="34" t="s">
        <v>68</v>
      </c>
      <c r="M6" s="34" t="s">
        <v>69</v>
      </c>
      <c r="N6" s="31" t="s">
        <v>152</v>
      </c>
      <c r="O6" s="31" t="s">
        <v>153</v>
      </c>
      <c r="P6" s="31" t="s">
        <v>154</v>
      </c>
      <c r="Q6" s="31" t="s">
        <v>155</v>
      </c>
      <c r="R6" s="34" t="s">
        <v>75</v>
      </c>
      <c r="S6" s="31" t="s">
        <v>156</v>
      </c>
      <c r="T6" s="31" t="s">
        <v>157</v>
      </c>
      <c r="U6" s="31" t="s">
        <v>158</v>
      </c>
      <c r="V6" s="42" t="s">
        <v>72</v>
      </c>
      <c r="W6" s="31" t="s">
        <v>159</v>
      </c>
      <c r="X6" s="31" t="s">
        <v>160</v>
      </c>
      <c r="Y6" s="31" t="s">
        <v>161</v>
      </c>
      <c r="Z6" s="31" t="s">
        <v>162</v>
      </c>
      <c r="AA6" s="31" t="s">
        <v>163</v>
      </c>
      <c r="AB6" s="31" t="s">
        <v>164</v>
      </c>
      <c r="AC6" s="31" t="s">
        <v>165</v>
      </c>
      <c r="AD6" s="31" t="s">
        <v>166</v>
      </c>
      <c r="AE6" s="31" t="s">
        <v>165</v>
      </c>
      <c r="AF6" s="31" t="s">
        <v>167</v>
      </c>
      <c r="AG6" s="31" t="s">
        <v>168</v>
      </c>
      <c r="AH6" s="31" t="s">
        <v>169</v>
      </c>
    </row>
    <row r="7" spans="1:42" s="41" customFormat="1" thickBot="1" x14ac:dyDescent="0.3">
      <c r="A7" s="57" t="s">
        <v>170</v>
      </c>
      <c r="B7" s="58"/>
      <c r="C7" s="59"/>
      <c r="D7" s="39"/>
      <c r="E7" s="39"/>
      <c r="F7" s="47"/>
      <c r="G7" s="60"/>
      <c r="H7" s="47"/>
      <c r="I7" s="47"/>
      <c r="J7" s="61"/>
      <c r="K7" s="47"/>
      <c r="L7" s="39"/>
      <c r="M7" s="39"/>
      <c r="N7" s="47"/>
      <c r="O7" s="47"/>
      <c r="P7" s="47"/>
      <c r="Q7" s="47"/>
      <c r="R7" s="39"/>
      <c r="S7" s="47"/>
      <c r="T7" s="47"/>
      <c r="U7" s="47"/>
      <c r="V7" s="62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</row>
    <row r="8" spans="1:42" s="7" customFormat="1" ht="14.4" thickBot="1" x14ac:dyDescent="0.35">
      <c r="A8" s="10">
        <v>1</v>
      </c>
      <c r="B8" s="8"/>
      <c r="C8" s="63"/>
      <c r="D8" s="64"/>
      <c r="E8" s="8">
        <v>31122021</v>
      </c>
      <c r="F8" s="65" t="s">
        <v>171</v>
      </c>
      <c r="G8" s="10">
        <v>847</v>
      </c>
      <c r="H8" s="10">
        <f>E8</f>
        <v>31122021</v>
      </c>
      <c r="I8" s="10" t="s">
        <v>172</v>
      </c>
      <c r="J8" s="11"/>
      <c r="K8" s="21"/>
      <c r="L8" s="8" t="str">
        <f>Z6</f>
        <v>Date de valeur</v>
      </c>
      <c r="M8" s="8"/>
      <c r="N8" s="10"/>
      <c r="O8" s="10"/>
      <c r="P8" s="10"/>
      <c r="Q8" s="10"/>
      <c r="R8" s="8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42" ht="14.4" thickBot="1" x14ac:dyDescent="0.35">
      <c r="A9" s="66">
        <v>2</v>
      </c>
      <c r="B9" s="67" t="str">
        <f>IF('847'!$D4="","40",'847'!$D4)</f>
        <v>50</v>
      </c>
      <c r="C9" s="73" t="str">
        <f>IF('847'!$E4="","99999999",'847'!$E4)</f>
        <v>911VV624</v>
      </c>
      <c r="E9" s="74">
        <f>IF('847'!$K4="","",'847'!$K4*Setting!$O$3)</f>
        <v>36915.677520000019</v>
      </c>
      <c r="F9" s="69">
        <f t="shared" ref="F9" si="0">ROUND(E9,2)</f>
        <v>36915.68</v>
      </c>
      <c r="J9" s="71" t="s">
        <v>64</v>
      </c>
      <c r="L9" s="74" t="str">
        <f>IF('847'!$H4="","",'847'!$H4)</f>
        <v>B402</v>
      </c>
      <c r="M9" s="74" t="str">
        <f>IF('847'!$G4="","",'847'!$G4)</f>
        <v>10MU</v>
      </c>
      <c r="R9" s="74" t="str">
        <f>IF('847'!$J4="","",'847'!$J4)</f>
        <v>Z5</v>
      </c>
      <c r="S9" s="7" t="str">
        <f t="shared" ref="S9" si="1">MID(R9,3,2)</f>
        <v/>
      </c>
      <c r="V9" s="74" t="str">
        <f>IF('847'!$I4="",'TCD CONSO'!$D$1,'847'!$I4)</f>
        <v>PURGE LIST Q4</v>
      </c>
    </row>
    <row r="10" spans="1:42" ht="14.4" thickBot="1" x14ac:dyDescent="0.35">
      <c r="A10" s="66">
        <v>2</v>
      </c>
      <c r="B10" s="67" t="str">
        <f>IF('847'!$D5="","40",'847'!$D5)</f>
        <v>50</v>
      </c>
      <c r="C10" s="73" t="str">
        <f>IF('847'!$E5="","99999999",'847'!$E5)</f>
        <v>911VV624</v>
      </c>
      <c r="E10" s="74">
        <f>IF('847'!$K5="","",'847'!$K5*Setting!$O$3)</f>
        <v>21885.017279999993</v>
      </c>
      <c r="F10" s="69">
        <f t="shared" ref="F10:F21" si="2">ROUND(E10,2)</f>
        <v>21885.02</v>
      </c>
      <c r="J10" s="71" t="s">
        <v>64</v>
      </c>
      <c r="L10" s="74" t="str">
        <f>IF('847'!$H5="","",'847'!$H5)</f>
        <v>B402</v>
      </c>
      <c r="M10" s="74" t="str">
        <f>IF('847'!$G5="","",'847'!$G5)</f>
        <v>10SC</v>
      </c>
      <c r="R10" s="74" t="str">
        <f>IF('847'!$J5="","",'847'!$J5)</f>
        <v>Z4</v>
      </c>
      <c r="S10" s="7" t="str">
        <f t="shared" ref="S10:S21" si="3">MID(R10,3,2)</f>
        <v/>
      </c>
      <c r="V10" s="74" t="str">
        <f>IF('847'!$I5="",'TCD CONSO'!$D$1,'847'!$I5)</f>
        <v>PURGE LIST Q4</v>
      </c>
    </row>
    <row r="11" spans="1:42" ht="14.4" thickBot="1" x14ac:dyDescent="0.35">
      <c r="A11" s="66">
        <v>2</v>
      </c>
      <c r="B11" s="67" t="str">
        <f>IF('847'!$D6="","40",'847'!$D6)</f>
        <v>50</v>
      </c>
      <c r="C11" s="73" t="str">
        <f>IF('847'!$E6="","99999999",'847'!$E6)</f>
        <v>911VV624</v>
      </c>
      <c r="E11" s="74">
        <f>IF('847'!$K6="","",'847'!$K6*Setting!$O$3)</f>
        <v>3044.2471199999995</v>
      </c>
      <c r="F11" s="69">
        <f t="shared" si="2"/>
        <v>3044.25</v>
      </c>
      <c r="J11" s="71" t="s">
        <v>64</v>
      </c>
      <c r="L11" s="74" t="str">
        <f>IF('847'!$H6="","",'847'!$H6)</f>
        <v>B402</v>
      </c>
      <c r="M11" s="74" t="str">
        <f>IF('847'!$G6="","",'847'!$G6)</f>
        <v>50FR</v>
      </c>
      <c r="R11" s="74" t="str">
        <f>IF('847'!$J6="","",'847'!$J6)</f>
        <v>JJ</v>
      </c>
      <c r="S11" s="7" t="str">
        <f t="shared" si="3"/>
        <v/>
      </c>
      <c r="V11" s="74" t="str">
        <f>IF('847'!$I6="",'TCD CONSO'!$D$1,'847'!$I6)</f>
        <v>PURGE LIST Q4</v>
      </c>
    </row>
    <row r="12" spans="1:42" ht="14.4" thickBot="1" x14ac:dyDescent="0.35">
      <c r="A12" s="66">
        <v>2</v>
      </c>
      <c r="B12" s="67" t="str">
        <f>IF('847'!$D7="","40",'847'!$D7)</f>
        <v>50</v>
      </c>
      <c r="C12" s="73" t="str">
        <f>IF('847'!$E7="","99999999",'847'!$E7)</f>
        <v>911VV624</v>
      </c>
      <c r="E12" s="74">
        <f>IF('847'!$K7="","",'847'!$K7*Setting!$O$3)</f>
        <v>11102.403479999999</v>
      </c>
      <c r="F12" s="69">
        <f t="shared" si="2"/>
        <v>11102.4</v>
      </c>
      <c r="J12" s="71" t="s">
        <v>64</v>
      </c>
      <c r="L12" s="74" t="str">
        <f>IF('847'!$H7="","",'847'!$H7)</f>
        <v>B402</v>
      </c>
      <c r="M12" s="74" t="str">
        <f>IF('847'!$G7="","",'847'!$G7)</f>
        <v>50FR</v>
      </c>
      <c r="R12" s="74" t="str">
        <f>IF('847'!$J7="","",'847'!$J7)</f>
        <v>XA</v>
      </c>
      <c r="S12" s="7" t="str">
        <f t="shared" si="3"/>
        <v/>
      </c>
      <c r="V12" s="74" t="str">
        <f>IF('847'!$I7="",'TCD CONSO'!$D$1,'847'!$I7)</f>
        <v>PURGE LIST Q4</v>
      </c>
    </row>
    <row r="13" spans="1:42" ht="14.4" thickBot="1" x14ac:dyDescent="0.35">
      <c r="A13" s="66">
        <v>2</v>
      </c>
      <c r="B13" s="67" t="str">
        <f>IF('847'!$D8="","40",'847'!$D8)</f>
        <v>50</v>
      </c>
      <c r="C13" s="73" t="str">
        <f>IF('847'!$E8="","99999999",'847'!$E8)</f>
        <v>911VV624</v>
      </c>
      <c r="E13" s="74">
        <f>IF('847'!$K8="","",'847'!$K8*Setting!$O$3)</f>
        <v>31088.363880000019</v>
      </c>
      <c r="F13" s="69">
        <f t="shared" si="2"/>
        <v>31088.36</v>
      </c>
      <c r="J13" s="71" t="s">
        <v>64</v>
      </c>
      <c r="L13" s="74" t="str">
        <f>IF('847'!$H8="","",'847'!$H8)</f>
        <v>B402</v>
      </c>
      <c r="M13" s="74" t="str">
        <f>IF('847'!$G8="","",'847'!$G8)</f>
        <v>10MU</v>
      </c>
      <c r="R13" s="74" t="str">
        <f>IF('847'!$J8="","",'847'!$J8)</f>
        <v>Z6</v>
      </c>
      <c r="S13" s="7" t="str">
        <f t="shared" si="3"/>
        <v/>
      </c>
      <c r="V13" s="74" t="str">
        <f>IF('847'!$I8="",'TCD CONSO'!$D$1,'847'!$I8)</f>
        <v>PURGE LIST Q4</v>
      </c>
    </row>
    <row r="14" spans="1:42" ht="14.4" thickBot="1" x14ac:dyDescent="0.35">
      <c r="A14" s="66">
        <v>2</v>
      </c>
      <c r="B14" s="67" t="str">
        <f>IF('847'!$D9="","40",'847'!$D9)</f>
        <v>50</v>
      </c>
      <c r="C14" s="73" t="str">
        <f>IF('847'!$E9="","99999999",'847'!$E9)</f>
        <v>911VV624</v>
      </c>
      <c r="E14" s="74">
        <f>IF('847'!$K9="","",'847'!$K9*Setting!$O$3)</f>
        <v>3767.2713600000011</v>
      </c>
      <c r="F14" s="69">
        <f t="shared" si="2"/>
        <v>3767.27</v>
      </c>
      <c r="J14" s="71" t="s">
        <v>64</v>
      </c>
      <c r="L14" s="74" t="str">
        <f>IF('847'!$H9="","",'847'!$H9)</f>
        <v>B402</v>
      </c>
      <c r="M14" s="74" t="str">
        <f>IF('847'!$G9="","",'847'!$G9)</f>
        <v>50FR</v>
      </c>
      <c r="R14" s="74" t="str">
        <f>IF('847'!$J9="","",'847'!$J9)</f>
        <v>YA</v>
      </c>
      <c r="S14" s="7" t="str">
        <f t="shared" si="3"/>
        <v/>
      </c>
      <c r="V14" s="74" t="str">
        <f>IF('847'!$I9="",'TCD CONSO'!$D$1,'847'!$I9)</f>
        <v>PURGE LIST Q4</v>
      </c>
    </row>
    <row r="15" spans="1:42" ht="14.4" thickBot="1" x14ac:dyDescent="0.35">
      <c r="A15" s="66">
        <v>2</v>
      </c>
      <c r="B15" s="67" t="str">
        <f>IF('847'!$D10="","40",'847'!$D10)</f>
        <v>50</v>
      </c>
      <c r="C15" s="73" t="str">
        <f>IF('847'!$E10="","99999999",'847'!$E10)</f>
        <v>911VV624</v>
      </c>
      <c r="E15" s="74">
        <f>IF('847'!$K10="","",'847'!$K10*Setting!$O$3)</f>
        <v>15477.431999999975</v>
      </c>
      <c r="F15" s="69">
        <f t="shared" si="2"/>
        <v>15477.43</v>
      </c>
      <c r="J15" s="71" t="s">
        <v>64</v>
      </c>
      <c r="L15" s="74" t="str">
        <f>IF('847'!$H10="","",'847'!$H10)</f>
        <v>B402</v>
      </c>
      <c r="M15" s="74" t="str">
        <f>IF('847'!$G10="","",'847'!$G10)</f>
        <v>10MU</v>
      </c>
      <c r="R15" s="74" t="str">
        <f>IF('847'!$J10="","",'847'!$J10)</f>
        <v>Z3</v>
      </c>
      <c r="S15" s="7" t="str">
        <f t="shared" si="3"/>
        <v/>
      </c>
      <c r="V15" s="74" t="str">
        <f>IF('847'!$I10="",'TCD CONSO'!$D$1,'847'!$I10)</f>
        <v>PURGE LIST Q4</v>
      </c>
    </row>
    <row r="16" spans="1:42" ht="14.4" thickBot="1" x14ac:dyDescent="0.35">
      <c r="A16" s="66">
        <v>2</v>
      </c>
      <c r="B16" s="67" t="str">
        <f>IF('847'!$D11="","40",'847'!$D11)</f>
        <v>50</v>
      </c>
      <c r="C16" s="73" t="str">
        <f>IF('847'!$E11="","99999999",'847'!$E11)</f>
        <v>911VV624</v>
      </c>
      <c r="E16" s="74">
        <f>IF('847'!$K11="","",'847'!$K11*Setting!$O$3)</f>
        <v>3929.4665999999984</v>
      </c>
      <c r="F16" s="69">
        <f t="shared" si="2"/>
        <v>3929.47</v>
      </c>
      <c r="J16" s="71" t="s">
        <v>64</v>
      </c>
      <c r="L16" s="74" t="str">
        <f>IF('847'!$H11="","",'847'!$H11)</f>
        <v>B402</v>
      </c>
      <c r="M16" s="74" t="str">
        <f>IF('847'!$G11="","",'847'!$G11)</f>
        <v>10FR</v>
      </c>
      <c r="R16" s="74" t="str">
        <f>IF('847'!$J11="","",'847'!$J11)</f>
        <v>Z2</v>
      </c>
      <c r="S16" s="7" t="str">
        <f t="shared" si="3"/>
        <v/>
      </c>
      <c r="V16" s="74" t="str">
        <f>IF('847'!$I11="",'TCD CONSO'!$D$1,'847'!$I11)</f>
        <v>PURGE LIST Q4</v>
      </c>
    </row>
    <row r="17" spans="1:22" ht="14.4" thickBot="1" x14ac:dyDescent="0.35">
      <c r="A17" s="66">
        <v>2</v>
      </c>
      <c r="B17" s="67" t="str">
        <f>IF('847'!$D12="","40",'847'!$D12)</f>
        <v>50</v>
      </c>
      <c r="C17" s="73" t="str">
        <f>IF('847'!$E12="","99999999",'847'!$E12)</f>
        <v>911VV624</v>
      </c>
      <c r="E17" s="74">
        <f>IF('847'!$K12="","",'847'!$K12*Setting!$O$3)</f>
        <v>11142.004439999995</v>
      </c>
      <c r="F17" s="69">
        <f t="shared" si="2"/>
        <v>11142</v>
      </c>
      <c r="J17" s="71" t="s">
        <v>64</v>
      </c>
      <c r="L17" s="74" t="str">
        <f>IF('847'!$H12="","",'847'!$H12)</f>
        <v>B402</v>
      </c>
      <c r="M17" s="74" t="str">
        <f>IF('847'!$G12="","",'847'!$G12)</f>
        <v>10SC</v>
      </c>
      <c r="R17" s="74" t="str">
        <f>IF('847'!$J12="","",'847'!$J12)</f>
        <v>Z1</v>
      </c>
      <c r="S17" s="7" t="str">
        <f t="shared" si="3"/>
        <v/>
      </c>
      <c r="V17" s="74" t="str">
        <f>IF('847'!$I12="",'TCD CONSO'!$D$1,'847'!$I12)</f>
        <v>PURGE LIST Q4</v>
      </c>
    </row>
    <row r="18" spans="1:22" ht="14.4" thickBot="1" x14ac:dyDescent="0.35">
      <c r="A18" s="66">
        <v>2</v>
      </c>
      <c r="B18" s="67" t="str">
        <f>IF('847'!$D13="","40",'847'!$D13)</f>
        <v>50</v>
      </c>
      <c r="C18" s="73" t="str">
        <f>IF('847'!$E13="","99999999",'847'!$E13)</f>
        <v>911VV624</v>
      </c>
      <c r="E18" s="74">
        <f>IF('847'!$K13="","",'847'!$K13*Setting!$O$3)</f>
        <v>157.33457999999996</v>
      </c>
      <c r="F18" s="69">
        <f t="shared" si="2"/>
        <v>157.33000000000001</v>
      </c>
      <c r="J18" s="71" t="s">
        <v>64</v>
      </c>
      <c r="L18" s="74" t="str">
        <f>IF('847'!$H13="","",'847'!$H13)</f>
        <v>L792</v>
      </c>
      <c r="M18" s="74" t="str">
        <f>IF('847'!$G13="","",'847'!$G13)</f>
        <v>10SC</v>
      </c>
      <c r="R18" s="74" t="str">
        <f>IF('847'!$J13="","",'847'!$J13)</f>
        <v>Z1</v>
      </c>
      <c r="S18" s="7" t="str">
        <f t="shared" si="3"/>
        <v/>
      </c>
      <c r="V18" s="74" t="str">
        <f>IF('847'!$I13="",'TCD CONSO'!$D$1,'847'!$I13)</f>
        <v>PURGE LIST Q4</v>
      </c>
    </row>
    <row r="19" spans="1:22" ht="14.4" thickBot="1" x14ac:dyDescent="0.35">
      <c r="A19" s="66">
        <v>2</v>
      </c>
      <c r="B19" s="67" t="str">
        <f>IF('847'!$D14="","40",'847'!$D14)</f>
        <v>50</v>
      </c>
      <c r="C19" s="73" t="str">
        <f>IF('847'!$E14="","99999999",'847'!$E14)</f>
        <v>911VV624</v>
      </c>
      <c r="E19" s="74">
        <f>IF('847'!$K14="","",'847'!$K14*Setting!$O$3)</f>
        <v>59596.309440000965</v>
      </c>
      <c r="F19" s="69">
        <f t="shared" si="2"/>
        <v>59596.31</v>
      </c>
      <c r="J19" s="71" t="s">
        <v>64</v>
      </c>
      <c r="L19" s="74" t="str">
        <f>IF('847'!$H14="","",'847'!$H14)</f>
        <v>L792</v>
      </c>
      <c r="M19" s="74" t="str">
        <f>IF('847'!$G14="","",'847'!$G14)</f>
        <v>10MU</v>
      </c>
      <c r="R19" s="74" t="str">
        <f>IF('847'!$J14="","",'847'!$J14)</f>
        <v>Z5</v>
      </c>
      <c r="S19" s="7" t="str">
        <f t="shared" si="3"/>
        <v/>
      </c>
      <c r="V19" s="74" t="str">
        <f>IF('847'!$I14="",'TCD CONSO'!$D$1,'847'!$I14)</f>
        <v>PURGE LIST Q4</v>
      </c>
    </row>
    <row r="20" spans="1:22" ht="14.4" thickBot="1" x14ac:dyDescent="0.35">
      <c r="A20" s="66">
        <v>2</v>
      </c>
      <c r="B20" s="67" t="str">
        <f>IF('847'!$D15="","40",'847'!$D15)</f>
        <v>50</v>
      </c>
      <c r="C20" s="73" t="str">
        <f>IF('847'!$E15="","99999999",'847'!$E15)</f>
        <v>911VV624</v>
      </c>
      <c r="E20" s="74">
        <f>IF('847'!$K15="","",'847'!$K15*Setting!$O$3)</f>
        <v>362.69640000000004</v>
      </c>
      <c r="F20" s="69">
        <f t="shared" si="2"/>
        <v>362.7</v>
      </c>
      <c r="J20" s="71" t="s">
        <v>64</v>
      </c>
      <c r="L20" s="74" t="str">
        <f>IF('847'!$H15="","",'847'!$H15)</f>
        <v>L792</v>
      </c>
      <c r="M20" s="74" t="str">
        <f>IF('847'!$G15="","",'847'!$G15)</f>
        <v>10MU</v>
      </c>
      <c r="R20" s="74" t="str">
        <f>IF('847'!$J15="","",'847'!$J15)</f>
        <v>Z8</v>
      </c>
      <c r="S20" s="7" t="str">
        <f t="shared" si="3"/>
        <v/>
      </c>
      <c r="V20" s="74" t="str">
        <f>IF('847'!$I15="",'TCD CONSO'!$D$1,'847'!$I15)</f>
        <v>PURGE LIST Q4</v>
      </c>
    </row>
    <row r="21" spans="1:22" ht="14.4" thickBot="1" x14ac:dyDescent="0.35">
      <c r="A21" s="66">
        <v>2</v>
      </c>
      <c r="B21" s="67" t="str">
        <f>IF('847'!$D16="","40",'847'!$D16)</f>
        <v>50</v>
      </c>
      <c r="C21" s="73" t="str">
        <f>IF('847'!$E16="","99999999",'847'!$E16)</f>
        <v>911VV624</v>
      </c>
      <c r="E21" s="74">
        <f>IF('847'!$K16="","",'847'!$K16*Setting!$O$3)</f>
        <v>6859.3114199999955</v>
      </c>
      <c r="F21" s="69">
        <f t="shared" si="2"/>
        <v>6859.31</v>
      </c>
      <c r="J21" s="71" t="s">
        <v>64</v>
      </c>
      <c r="L21" s="74" t="str">
        <f>IF('847'!$H16="","",'847'!$H16)</f>
        <v>L792</v>
      </c>
      <c r="M21" s="74" t="str">
        <f>IF('847'!$G16="","",'847'!$G16)</f>
        <v>10SC</v>
      </c>
      <c r="R21" s="74" t="str">
        <f>IF('847'!$J16="","",'847'!$J16)</f>
        <v>Z4</v>
      </c>
      <c r="S21" s="7" t="str">
        <f t="shared" si="3"/>
        <v/>
      </c>
      <c r="V21" s="74" t="str">
        <f>IF('847'!$I16="",'TCD CONSO'!$D$1,'847'!$I16)</f>
        <v>PURGE LIST Q4</v>
      </c>
    </row>
    <row r="22" spans="1:22" ht="14.4" thickBot="1" x14ac:dyDescent="0.35">
      <c r="A22" s="66">
        <v>2</v>
      </c>
      <c r="B22" s="67" t="str">
        <f>IF('847'!$D17="","40",'847'!$D17)</f>
        <v>50</v>
      </c>
      <c r="C22" s="73" t="str">
        <f>IF('847'!$E17="","99999999",'847'!$E17)</f>
        <v>911VV624</v>
      </c>
      <c r="E22" s="74">
        <f>IF('847'!$K17="","",'847'!$K17*Setting!$O$3)</f>
        <v>30784.195620000159</v>
      </c>
      <c r="F22" s="69">
        <f t="shared" ref="F22:F29" si="4">ROUND(E22,2)</f>
        <v>30784.2</v>
      </c>
      <c r="J22" s="71" t="s">
        <v>64</v>
      </c>
      <c r="L22" s="74" t="str">
        <f>IF('847'!$H17="","",'847'!$H17)</f>
        <v>L792</v>
      </c>
      <c r="M22" s="74" t="str">
        <f>IF('847'!$G17="","",'847'!$G17)</f>
        <v>50FR</v>
      </c>
      <c r="R22" s="74" t="str">
        <f>IF('847'!$J17="","",'847'!$J17)</f>
        <v>JJ</v>
      </c>
      <c r="S22" s="7" t="str">
        <f t="shared" ref="S22:S29" si="5">MID(R22,3,2)</f>
        <v/>
      </c>
      <c r="V22" s="74" t="str">
        <f>IF('847'!$I17="",'TCD CONSO'!$D$1,'847'!$I17)</f>
        <v>PURGE LIST Q4</v>
      </c>
    </row>
    <row r="23" spans="1:22" ht="14.4" thickBot="1" x14ac:dyDescent="0.35">
      <c r="A23" s="66">
        <v>2</v>
      </c>
      <c r="B23" s="67" t="str">
        <f>IF('847'!$D18="","40",'847'!$D18)</f>
        <v>50</v>
      </c>
      <c r="C23" s="73" t="str">
        <f>IF('847'!$E18="","99999999",'847'!$E18)</f>
        <v>911VV624</v>
      </c>
      <c r="E23" s="74">
        <f>IF('847'!$K18="","",'847'!$K18*Setting!$O$3)</f>
        <v>130998.63804000035</v>
      </c>
      <c r="F23" s="69">
        <f t="shared" si="4"/>
        <v>130998.64</v>
      </c>
      <c r="J23" s="71" t="s">
        <v>64</v>
      </c>
      <c r="L23" s="74" t="str">
        <f>IF('847'!$H18="","",'847'!$H18)</f>
        <v>L792</v>
      </c>
      <c r="M23" s="74" t="str">
        <f>IF('847'!$G18="","",'847'!$G18)</f>
        <v>50FR</v>
      </c>
      <c r="R23" s="74" t="str">
        <f>IF('847'!$J18="","",'847'!$J18)</f>
        <v>XA</v>
      </c>
      <c r="S23" s="7" t="str">
        <f t="shared" si="5"/>
        <v/>
      </c>
      <c r="V23" s="74" t="str">
        <f>IF('847'!$I18="",'TCD CONSO'!$D$1,'847'!$I18)</f>
        <v>PURGE LIST Q4</v>
      </c>
    </row>
    <row r="24" spans="1:22" ht="14.4" thickBot="1" x14ac:dyDescent="0.35">
      <c r="A24" s="66">
        <v>2</v>
      </c>
      <c r="B24" s="67" t="str">
        <f>IF('847'!$D19="","40",'847'!$D19)</f>
        <v>50</v>
      </c>
      <c r="C24" s="73" t="str">
        <f>IF('847'!$E19="","99999999",'847'!$E19)</f>
        <v>911VV624</v>
      </c>
      <c r="E24" s="74">
        <f>IF('847'!$K19="","",'847'!$K19*Setting!$O$3)</f>
        <v>45047.097359999891</v>
      </c>
      <c r="F24" s="69">
        <f t="shared" si="4"/>
        <v>45047.1</v>
      </c>
      <c r="J24" s="71" t="s">
        <v>64</v>
      </c>
      <c r="L24" s="74" t="str">
        <f>IF('847'!$H19="","",'847'!$H19)</f>
        <v>L792</v>
      </c>
      <c r="M24" s="74" t="str">
        <f>IF('847'!$G19="","",'847'!$G19)</f>
        <v>10MU</v>
      </c>
      <c r="R24" s="74" t="str">
        <f>IF('847'!$J19="","",'847'!$J19)</f>
        <v>Z6</v>
      </c>
      <c r="S24" s="7" t="str">
        <f t="shared" si="5"/>
        <v/>
      </c>
      <c r="V24" s="74" t="str">
        <f>IF('847'!$I19="",'TCD CONSO'!$D$1,'847'!$I19)</f>
        <v>PURGE LIST Q4</v>
      </c>
    </row>
    <row r="25" spans="1:22" ht="14.4" thickBot="1" x14ac:dyDescent="0.35">
      <c r="A25" s="66">
        <v>2</v>
      </c>
      <c r="B25" s="67" t="str">
        <f>IF('847'!$D20="","40",'847'!$D20)</f>
        <v>50</v>
      </c>
      <c r="C25" s="73" t="str">
        <f>IF('847'!$E20="","99999999",'847'!$E20)</f>
        <v>911VV624</v>
      </c>
      <c r="E25" s="74">
        <f>IF('847'!$K20="","",'847'!$K20*Setting!$O$3)</f>
        <v>73136.318999999698</v>
      </c>
      <c r="F25" s="69">
        <f t="shared" si="4"/>
        <v>73136.320000000007</v>
      </c>
      <c r="J25" s="71" t="s">
        <v>64</v>
      </c>
      <c r="L25" s="74" t="str">
        <f>IF('847'!$H20="","",'847'!$H20)</f>
        <v>L792</v>
      </c>
      <c r="M25" s="74" t="str">
        <f>IF('847'!$G20="","",'847'!$G20)</f>
        <v>50FR</v>
      </c>
      <c r="R25" s="74" t="str">
        <f>IF('847'!$J20="","",'847'!$J20)</f>
        <v>YA</v>
      </c>
      <c r="S25" s="7" t="str">
        <f t="shared" si="5"/>
        <v/>
      </c>
      <c r="V25" s="74" t="str">
        <f>IF('847'!$I20="",'TCD CONSO'!$D$1,'847'!$I20)</f>
        <v>PURGE LIST Q4</v>
      </c>
    </row>
    <row r="26" spans="1:22" ht="14.4" thickBot="1" x14ac:dyDescent="0.35">
      <c r="A26" s="66">
        <v>2</v>
      </c>
      <c r="B26" s="67" t="str">
        <f>IF('847'!$D21="","40",'847'!$D21)</f>
        <v>50</v>
      </c>
      <c r="C26" s="73" t="str">
        <f>IF('847'!$E21="","99999999",'847'!$E21)</f>
        <v>911VV624</v>
      </c>
      <c r="E26" s="74">
        <f>IF('847'!$K21="","",'847'!$K21*Setting!$O$3)</f>
        <v>109841.30543999185</v>
      </c>
      <c r="F26" s="69">
        <f t="shared" si="4"/>
        <v>109841.31</v>
      </c>
      <c r="J26" s="71" t="s">
        <v>64</v>
      </c>
      <c r="L26" s="74" t="str">
        <f>IF('847'!$H21="","",'847'!$H21)</f>
        <v>L792</v>
      </c>
      <c r="M26" s="74" t="str">
        <f>IF('847'!$G21="","",'847'!$G21)</f>
        <v>10MU</v>
      </c>
      <c r="R26" s="74" t="str">
        <f>IF('847'!$J21="","",'847'!$J21)</f>
        <v>Z3</v>
      </c>
      <c r="S26" s="7" t="str">
        <f t="shared" si="5"/>
        <v/>
      </c>
      <c r="V26" s="74" t="str">
        <f>IF('847'!$I21="",'TCD CONSO'!$D$1,'847'!$I21)</f>
        <v>PURGE LIST Q4</v>
      </c>
    </row>
    <row r="27" spans="1:22" ht="14.4" thickBot="1" x14ac:dyDescent="0.35">
      <c r="A27" s="66">
        <v>2</v>
      </c>
      <c r="B27" s="67" t="str">
        <f>IF('847'!$D22="","40",'847'!$D22)</f>
        <v>50</v>
      </c>
      <c r="C27" s="73" t="str">
        <f>IF('847'!$E22="","99999999",'847'!$E22)</f>
        <v>911VV624</v>
      </c>
      <c r="E27" s="74">
        <f>IF('847'!$K22="","",'847'!$K22*Setting!$O$3)</f>
        <v>3934.7788199999991</v>
      </c>
      <c r="F27" s="69">
        <f t="shared" si="4"/>
        <v>3934.78</v>
      </c>
      <c r="J27" s="71" t="s">
        <v>64</v>
      </c>
      <c r="L27" s="74" t="str">
        <f>IF('847'!$H22="","",'847'!$H22)</f>
        <v>L792</v>
      </c>
      <c r="M27" s="74" t="str">
        <f>IF('847'!$G22="","",'847'!$G22)</f>
        <v>10FR</v>
      </c>
      <c r="R27" s="74" t="str">
        <f>IF('847'!$J22="","",'847'!$J22)</f>
        <v>Z2</v>
      </c>
      <c r="S27" s="7" t="str">
        <f t="shared" si="5"/>
        <v/>
      </c>
      <c r="V27" s="74" t="str">
        <f>IF('847'!$I22="",'TCD CONSO'!$D$1,'847'!$I22)</f>
        <v>PURGE LIST Q4</v>
      </c>
    </row>
    <row r="28" spans="1:22" ht="14.4" thickBot="1" x14ac:dyDescent="0.35">
      <c r="A28" s="66">
        <v>2</v>
      </c>
      <c r="B28" s="67" t="str">
        <f>IF('847'!$D23="","40",'847'!$D23)</f>
        <v>50</v>
      </c>
      <c r="C28" s="73" t="str">
        <f>IF('847'!$E23="","99999999",'847'!$E23)</f>
        <v>911VV624</v>
      </c>
      <c r="E28" s="74">
        <f>IF('847'!$K23="","",'847'!$K23*Setting!$O$3)</f>
        <v>18135.148020000099</v>
      </c>
      <c r="F28" s="69">
        <f t="shared" si="4"/>
        <v>18135.150000000001</v>
      </c>
      <c r="J28" s="71" t="s">
        <v>64</v>
      </c>
      <c r="L28" s="74" t="str">
        <f>IF('847'!$H23="","",'847'!$H23)</f>
        <v>L792</v>
      </c>
      <c r="M28" s="74" t="str">
        <f>IF('847'!$G23="","",'847'!$G23)</f>
        <v>10SC</v>
      </c>
      <c r="R28" s="74" t="str">
        <f>IF('847'!$J23="","",'847'!$J23)</f>
        <v>Z1</v>
      </c>
      <c r="S28" s="7" t="str">
        <f t="shared" si="5"/>
        <v/>
      </c>
      <c r="V28" s="74" t="str">
        <f>IF('847'!$I23="",'TCD CONSO'!$D$1,'847'!$I23)</f>
        <v>PURGE LIST Q4</v>
      </c>
    </row>
    <row r="29" spans="1:22" ht="14.4" thickBot="1" x14ac:dyDescent="0.35">
      <c r="A29" s="66">
        <v>2</v>
      </c>
      <c r="B29" s="67" t="str">
        <f>IF('847'!$D24="","40",'847'!$D24)</f>
        <v>40</v>
      </c>
      <c r="C29" s="73" t="str">
        <f>IF('847'!$E24="","99999999",'847'!$E24)</f>
        <v>99999999</v>
      </c>
      <c r="E29" s="74">
        <f>IF('847'!$K24="","",'847'!$K24*Setting!$O$3)</f>
        <v>617205.01781999308</v>
      </c>
      <c r="F29" s="69">
        <f t="shared" si="4"/>
        <v>617205.02</v>
      </c>
      <c r="J29" s="71"/>
      <c r="L29" s="74" t="str">
        <f>IF('847'!$H24="","",'847'!$H24)</f>
        <v/>
      </c>
      <c r="M29" s="74" t="str">
        <f>IF('847'!$G24="","",'847'!$G24)</f>
        <v/>
      </c>
      <c r="R29" s="74" t="str">
        <f>IF('847'!$J24="","",'847'!$J24)</f>
        <v/>
      </c>
      <c r="S29" s="7" t="str">
        <f t="shared" si="5"/>
        <v/>
      </c>
      <c r="V29" s="74" t="str">
        <f>IF('847'!$I24="",'TCD CONSO'!$D$1,'847'!$I24)</f>
        <v>PURGE LIST Q4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A380B-C3CF-440A-BFA3-8E5D30F33DF2}">
  <sheetPr codeName="Feuil29"/>
  <dimension ref="A1:K52"/>
  <sheetViews>
    <sheetView topLeftCell="C13" workbookViewId="0">
      <selection activeCell="K25" sqref="K25"/>
    </sheetView>
  </sheetViews>
  <sheetFormatPr baseColWidth="10" defaultRowHeight="14.4" x14ac:dyDescent="0.3"/>
  <cols>
    <col min="1" max="1" width="9.21875" customWidth="1"/>
    <col min="2" max="2" width="25.77734375" customWidth="1"/>
    <col min="8" max="9" width="12.88671875" bestFit="1" customWidth="1"/>
    <col min="10" max="10" width="35.77734375" style="6" bestFit="1" customWidth="1"/>
    <col min="11" max="11" width="29" bestFit="1" customWidth="1"/>
  </cols>
  <sheetData>
    <row r="1" spans="1:11" x14ac:dyDescent="0.3">
      <c r="A1" s="5" t="s">
        <v>235</v>
      </c>
      <c r="B1" t="s">
        <v>240</v>
      </c>
    </row>
    <row r="3" spans="1:11" x14ac:dyDescent="0.3">
      <c r="A3" s="5" t="s">
        <v>67</v>
      </c>
      <c r="B3" s="5" t="s">
        <v>0</v>
      </c>
      <c r="C3" s="5" t="s">
        <v>216</v>
      </c>
      <c r="D3" s="5" t="s">
        <v>71</v>
      </c>
      <c r="E3" s="5" t="s">
        <v>215</v>
      </c>
      <c r="F3" s="5" t="s">
        <v>69</v>
      </c>
      <c r="G3" s="5" t="s">
        <v>214</v>
      </c>
      <c r="H3" s="5" t="s">
        <v>72</v>
      </c>
      <c r="I3" s="5" t="s">
        <v>75</v>
      </c>
      <c r="J3" t="s">
        <v>220</v>
      </c>
      <c r="K3" t="s">
        <v>225</v>
      </c>
    </row>
    <row r="4" spans="1:11" x14ac:dyDescent="0.3">
      <c r="A4" t="s">
        <v>14</v>
      </c>
      <c r="B4" t="s">
        <v>227</v>
      </c>
      <c r="C4" t="s">
        <v>79</v>
      </c>
      <c r="D4" t="s">
        <v>78</v>
      </c>
      <c r="E4" t="s">
        <v>250</v>
      </c>
      <c r="F4" t="s">
        <v>37</v>
      </c>
      <c r="G4" t="s">
        <v>217</v>
      </c>
      <c r="H4" t="s">
        <v>236</v>
      </c>
      <c r="I4" t="s">
        <v>36</v>
      </c>
      <c r="J4" s="6">
        <v>103.76999999999998</v>
      </c>
      <c r="K4" s="6">
        <v>105.04900300067757</v>
      </c>
    </row>
    <row r="5" spans="1:11" x14ac:dyDescent="0.3">
      <c r="A5" t="s">
        <v>14</v>
      </c>
      <c r="B5" t="s">
        <v>46</v>
      </c>
      <c r="C5" t="s">
        <v>79</v>
      </c>
      <c r="D5" t="s">
        <v>78</v>
      </c>
      <c r="E5" t="s">
        <v>250</v>
      </c>
      <c r="F5" t="s">
        <v>27</v>
      </c>
      <c r="G5" t="s">
        <v>217</v>
      </c>
      <c r="H5" t="s">
        <v>236</v>
      </c>
      <c r="I5" t="s">
        <v>47</v>
      </c>
      <c r="J5" s="6">
        <v>61211.170000000035</v>
      </c>
      <c r="K5" s="6">
        <v>61817.025791360968</v>
      </c>
    </row>
    <row r="6" spans="1:11" x14ac:dyDescent="0.3">
      <c r="A6" t="s">
        <v>14</v>
      </c>
      <c r="B6" t="s">
        <v>49</v>
      </c>
      <c r="C6" t="s">
        <v>79</v>
      </c>
      <c r="D6" t="s">
        <v>78</v>
      </c>
      <c r="E6" t="s">
        <v>250</v>
      </c>
      <c r="F6" t="s">
        <v>27</v>
      </c>
      <c r="G6" t="s">
        <v>217</v>
      </c>
      <c r="H6" t="s">
        <v>236</v>
      </c>
      <c r="I6" t="s">
        <v>50</v>
      </c>
      <c r="J6" s="6">
        <v>4223.3600000000015</v>
      </c>
      <c r="K6" s="6">
        <v>4223.3600000000015</v>
      </c>
    </row>
    <row r="7" spans="1:11" x14ac:dyDescent="0.3">
      <c r="A7" t="s">
        <v>14</v>
      </c>
      <c r="B7" t="s">
        <v>57</v>
      </c>
      <c r="C7" t="s">
        <v>79</v>
      </c>
      <c r="D7" t="s">
        <v>78</v>
      </c>
      <c r="E7" t="s">
        <v>250</v>
      </c>
      <c r="F7" t="s">
        <v>37</v>
      </c>
      <c r="G7" t="s">
        <v>217</v>
      </c>
      <c r="H7" t="s">
        <v>236</v>
      </c>
      <c r="I7" t="s">
        <v>58</v>
      </c>
      <c r="J7" s="6">
        <v>58079.640000000043</v>
      </c>
      <c r="K7" s="6">
        <v>58437.913732175381</v>
      </c>
    </row>
    <row r="8" spans="1:11" x14ac:dyDescent="0.3">
      <c r="A8" t="s">
        <v>14</v>
      </c>
      <c r="B8" t="s">
        <v>8</v>
      </c>
      <c r="C8" t="s">
        <v>79</v>
      </c>
      <c r="D8" t="s">
        <v>78</v>
      </c>
      <c r="E8" t="s">
        <v>250</v>
      </c>
      <c r="F8" t="s">
        <v>10</v>
      </c>
      <c r="G8" t="s">
        <v>217</v>
      </c>
      <c r="H8" t="s">
        <v>236</v>
      </c>
      <c r="I8" t="s">
        <v>9</v>
      </c>
      <c r="J8" s="6">
        <v>1785203.5399999991</v>
      </c>
      <c r="K8" s="6">
        <v>1785261.7338870589</v>
      </c>
    </row>
    <row r="9" spans="1:11" x14ac:dyDescent="0.3">
      <c r="A9" t="s">
        <v>14</v>
      </c>
      <c r="B9" t="s">
        <v>16</v>
      </c>
      <c r="C9" t="s">
        <v>79</v>
      </c>
      <c r="D9" t="s">
        <v>78</v>
      </c>
      <c r="E9" t="s">
        <v>250</v>
      </c>
      <c r="F9" t="s">
        <v>10</v>
      </c>
      <c r="G9" t="s">
        <v>217</v>
      </c>
      <c r="H9" t="s">
        <v>236</v>
      </c>
      <c r="I9" t="s">
        <v>17</v>
      </c>
      <c r="J9" s="6">
        <v>232507.15</v>
      </c>
      <c r="K9" s="6">
        <v>232705.36030121721</v>
      </c>
    </row>
    <row r="10" spans="1:11" x14ac:dyDescent="0.3">
      <c r="A10" t="s">
        <v>14</v>
      </c>
      <c r="B10" t="s">
        <v>44</v>
      </c>
      <c r="C10" t="s">
        <v>79</v>
      </c>
      <c r="D10" t="s">
        <v>78</v>
      </c>
      <c r="E10" t="s">
        <v>250</v>
      </c>
      <c r="F10" t="s">
        <v>27</v>
      </c>
      <c r="G10" t="s">
        <v>217</v>
      </c>
      <c r="H10" t="s">
        <v>236</v>
      </c>
      <c r="I10" t="s">
        <v>45</v>
      </c>
      <c r="J10" s="6">
        <v>86364.330000000031</v>
      </c>
      <c r="K10" s="6">
        <v>86873.269244233175</v>
      </c>
    </row>
    <row r="11" spans="1:11" x14ac:dyDescent="0.3">
      <c r="A11" t="s">
        <v>14</v>
      </c>
      <c r="B11" t="s">
        <v>22</v>
      </c>
      <c r="C11" t="s">
        <v>79</v>
      </c>
      <c r="D11" t="s">
        <v>78</v>
      </c>
      <c r="E11" t="s">
        <v>250</v>
      </c>
      <c r="F11" t="s">
        <v>10</v>
      </c>
      <c r="G11" t="s">
        <v>217</v>
      </c>
      <c r="H11" t="s">
        <v>236</v>
      </c>
      <c r="I11" t="s">
        <v>23</v>
      </c>
      <c r="J11" s="6">
        <v>107038.12000000001</v>
      </c>
      <c r="K11" s="6">
        <v>107150.51235128958</v>
      </c>
    </row>
    <row r="12" spans="1:11" x14ac:dyDescent="0.3">
      <c r="A12" t="s">
        <v>14</v>
      </c>
      <c r="B12" t="s">
        <v>25</v>
      </c>
      <c r="C12" t="s">
        <v>79</v>
      </c>
      <c r="D12" t="s">
        <v>78</v>
      </c>
      <c r="E12" t="s">
        <v>250</v>
      </c>
      <c r="F12" t="s">
        <v>27</v>
      </c>
      <c r="G12" t="s">
        <v>217</v>
      </c>
      <c r="H12" t="s">
        <v>236</v>
      </c>
      <c r="I12" t="s">
        <v>26</v>
      </c>
      <c r="J12" s="6">
        <v>269097.44999999978</v>
      </c>
      <c r="K12" s="6">
        <v>269374.53594659013</v>
      </c>
    </row>
    <row r="13" spans="1:11" x14ac:dyDescent="0.3">
      <c r="A13" t="s">
        <v>14</v>
      </c>
      <c r="B13" t="s">
        <v>30</v>
      </c>
      <c r="C13" t="s">
        <v>79</v>
      </c>
      <c r="D13" t="s">
        <v>78</v>
      </c>
      <c r="E13" t="s">
        <v>250</v>
      </c>
      <c r="F13" t="s">
        <v>32</v>
      </c>
      <c r="G13" t="s">
        <v>217</v>
      </c>
      <c r="H13" t="s">
        <v>236</v>
      </c>
      <c r="I13" t="s">
        <v>31</v>
      </c>
      <c r="J13" s="6">
        <v>209479.72000000003</v>
      </c>
      <c r="K13" s="6">
        <v>209555.68775984886</v>
      </c>
    </row>
    <row r="14" spans="1:11" x14ac:dyDescent="0.3">
      <c r="A14" t="s">
        <v>14</v>
      </c>
      <c r="B14" t="s">
        <v>35</v>
      </c>
      <c r="C14" t="s">
        <v>79</v>
      </c>
      <c r="D14" t="s">
        <v>78</v>
      </c>
      <c r="E14" t="s">
        <v>250</v>
      </c>
      <c r="F14" t="s">
        <v>37</v>
      </c>
      <c r="G14" t="s">
        <v>217</v>
      </c>
      <c r="H14" t="s">
        <v>236</v>
      </c>
      <c r="I14" t="s">
        <v>36</v>
      </c>
      <c r="J14" s="6">
        <v>1222060.8500000131</v>
      </c>
      <c r="K14" s="6">
        <v>1224936.5326468751</v>
      </c>
    </row>
    <row r="15" spans="1:11" x14ac:dyDescent="0.3">
      <c r="A15" t="s">
        <v>14</v>
      </c>
      <c r="B15" t="s">
        <v>40</v>
      </c>
      <c r="C15" t="s">
        <v>79</v>
      </c>
      <c r="D15" t="s">
        <v>78</v>
      </c>
      <c r="E15" t="s">
        <v>250</v>
      </c>
      <c r="F15" t="s">
        <v>10</v>
      </c>
      <c r="G15" t="s">
        <v>217</v>
      </c>
      <c r="H15" t="s">
        <v>236</v>
      </c>
      <c r="I15" t="s">
        <v>41</v>
      </c>
      <c r="J15" s="6">
        <v>53706.30999999999</v>
      </c>
      <c r="K15" s="6">
        <v>53721.554133191363</v>
      </c>
    </row>
    <row r="16" spans="1:11" x14ac:dyDescent="0.3">
      <c r="A16" t="s">
        <v>20</v>
      </c>
      <c r="B16" t="s">
        <v>227</v>
      </c>
      <c r="C16" t="s">
        <v>79</v>
      </c>
      <c r="D16" t="s">
        <v>78</v>
      </c>
      <c r="E16" t="s">
        <v>250</v>
      </c>
      <c r="F16" t="s">
        <v>37</v>
      </c>
      <c r="G16" t="s">
        <v>218</v>
      </c>
      <c r="H16" t="s">
        <v>236</v>
      </c>
      <c r="I16" t="s">
        <v>36</v>
      </c>
      <c r="J16" s="6">
        <v>9196.6250000000018</v>
      </c>
      <c r="K16" s="6">
        <v>9199.8311244538672</v>
      </c>
    </row>
    <row r="17" spans="1:11" x14ac:dyDescent="0.3">
      <c r="A17" t="s">
        <v>20</v>
      </c>
      <c r="B17" t="s">
        <v>46</v>
      </c>
      <c r="C17" t="s">
        <v>79</v>
      </c>
      <c r="D17" t="s">
        <v>78</v>
      </c>
      <c r="E17" t="s">
        <v>250</v>
      </c>
      <c r="F17" t="s">
        <v>27</v>
      </c>
      <c r="G17" t="s">
        <v>218</v>
      </c>
      <c r="H17" t="s">
        <v>236</v>
      </c>
      <c r="I17" t="s">
        <v>47</v>
      </c>
      <c r="J17" s="6">
        <v>108292.945000001</v>
      </c>
      <c r="K17" s="6">
        <v>109294.83530512529</v>
      </c>
    </row>
    <row r="18" spans="1:11" x14ac:dyDescent="0.3">
      <c r="A18" t="s">
        <v>20</v>
      </c>
      <c r="B18" t="s">
        <v>49</v>
      </c>
      <c r="C18" t="s">
        <v>79</v>
      </c>
      <c r="D18" t="s">
        <v>78</v>
      </c>
      <c r="E18" t="s">
        <v>250</v>
      </c>
      <c r="F18" t="s">
        <v>27</v>
      </c>
      <c r="G18" t="s">
        <v>218</v>
      </c>
      <c r="H18" t="s">
        <v>236</v>
      </c>
      <c r="I18" t="s">
        <v>50</v>
      </c>
      <c r="J18" s="6">
        <v>10497.805000000004</v>
      </c>
      <c r="K18" s="6">
        <v>10503.742605221514</v>
      </c>
    </row>
    <row r="19" spans="1:11" x14ac:dyDescent="0.3">
      <c r="A19" t="s">
        <v>20</v>
      </c>
      <c r="B19" t="s">
        <v>57</v>
      </c>
      <c r="C19" t="s">
        <v>79</v>
      </c>
      <c r="D19" t="s">
        <v>78</v>
      </c>
      <c r="E19" t="s">
        <v>250</v>
      </c>
      <c r="F19" t="s">
        <v>37</v>
      </c>
      <c r="G19" t="s">
        <v>218</v>
      </c>
      <c r="H19" t="s">
        <v>236</v>
      </c>
      <c r="I19" t="s">
        <v>58</v>
      </c>
      <c r="J19" s="6">
        <v>82059.980000000098</v>
      </c>
      <c r="K19" s="6">
        <v>82172.271942526553</v>
      </c>
    </row>
    <row r="20" spans="1:11" x14ac:dyDescent="0.3">
      <c r="A20" t="s">
        <v>20</v>
      </c>
      <c r="B20" t="s">
        <v>8</v>
      </c>
      <c r="C20" t="s">
        <v>79</v>
      </c>
      <c r="D20" t="s">
        <v>78</v>
      </c>
      <c r="E20" t="s">
        <v>250</v>
      </c>
      <c r="F20" t="s">
        <v>10</v>
      </c>
      <c r="G20" t="s">
        <v>218</v>
      </c>
      <c r="H20" t="s">
        <v>236</v>
      </c>
      <c r="I20" t="s">
        <v>9</v>
      </c>
      <c r="J20" s="6">
        <v>350659.29000000062</v>
      </c>
      <c r="K20" s="6">
        <v>351171.95682500862</v>
      </c>
    </row>
    <row r="21" spans="1:11" x14ac:dyDescent="0.3">
      <c r="A21" t="s">
        <v>20</v>
      </c>
      <c r="B21" t="s">
        <v>16</v>
      </c>
      <c r="C21" t="s">
        <v>79</v>
      </c>
      <c r="D21" t="s">
        <v>78</v>
      </c>
      <c r="E21" t="s">
        <v>250</v>
      </c>
      <c r="F21" t="s">
        <v>10</v>
      </c>
      <c r="G21" t="s">
        <v>218</v>
      </c>
      <c r="H21" t="s">
        <v>236</v>
      </c>
      <c r="I21" t="s">
        <v>17</v>
      </c>
      <c r="J21" s="6">
        <v>243834.13000000044</v>
      </c>
      <c r="K21" s="6">
        <v>245978.673472825</v>
      </c>
    </row>
    <row r="22" spans="1:11" x14ac:dyDescent="0.3">
      <c r="A22" t="s">
        <v>20</v>
      </c>
      <c r="B22" t="s">
        <v>44</v>
      </c>
      <c r="C22" t="s">
        <v>79</v>
      </c>
      <c r="D22" t="s">
        <v>78</v>
      </c>
      <c r="E22" t="s">
        <v>250</v>
      </c>
      <c r="F22" t="s">
        <v>27</v>
      </c>
      <c r="G22" t="s">
        <v>218</v>
      </c>
      <c r="H22" t="s">
        <v>236</v>
      </c>
      <c r="I22" t="s">
        <v>45</v>
      </c>
      <c r="J22" s="6">
        <v>127866.25000000015</v>
      </c>
      <c r="K22" s="6">
        <v>128603.70391599873</v>
      </c>
    </row>
    <row r="23" spans="1:11" x14ac:dyDescent="0.3">
      <c r="A23" t="s">
        <v>20</v>
      </c>
      <c r="B23" t="s">
        <v>22</v>
      </c>
      <c r="C23" t="s">
        <v>79</v>
      </c>
      <c r="D23" t="s">
        <v>78</v>
      </c>
      <c r="E23" t="s">
        <v>250</v>
      </c>
      <c r="F23" t="s">
        <v>10</v>
      </c>
      <c r="G23" t="s">
        <v>218</v>
      </c>
      <c r="H23" t="s">
        <v>236</v>
      </c>
      <c r="I23" t="s">
        <v>23</v>
      </c>
      <c r="J23" s="6">
        <v>219782.18999999977</v>
      </c>
      <c r="K23" s="6">
        <v>221036.04031072388</v>
      </c>
    </row>
    <row r="24" spans="1:11" x14ac:dyDescent="0.3">
      <c r="A24" t="s">
        <v>20</v>
      </c>
      <c r="B24" t="s">
        <v>25</v>
      </c>
      <c r="C24" t="s">
        <v>79</v>
      </c>
      <c r="D24" t="s">
        <v>78</v>
      </c>
      <c r="E24" t="s">
        <v>250</v>
      </c>
      <c r="F24" t="s">
        <v>27</v>
      </c>
      <c r="G24" t="s">
        <v>218</v>
      </c>
      <c r="H24" t="s">
        <v>236</v>
      </c>
      <c r="I24" t="s">
        <v>26</v>
      </c>
      <c r="J24" s="6">
        <v>274740.0049999911</v>
      </c>
      <c r="K24" s="6">
        <v>276554.14163742028</v>
      </c>
    </row>
    <row r="25" spans="1:11" x14ac:dyDescent="0.3">
      <c r="A25" t="s">
        <v>20</v>
      </c>
      <c r="B25" t="s">
        <v>30</v>
      </c>
      <c r="C25" t="s">
        <v>79</v>
      </c>
      <c r="D25" t="s">
        <v>78</v>
      </c>
      <c r="E25" t="s">
        <v>250</v>
      </c>
      <c r="F25" t="s">
        <v>32</v>
      </c>
      <c r="G25" t="s">
        <v>218</v>
      </c>
      <c r="H25" t="s">
        <v>236</v>
      </c>
      <c r="I25" t="s">
        <v>31</v>
      </c>
      <c r="J25" s="6">
        <v>159590.85500000007</v>
      </c>
      <c r="K25" s="6">
        <v>159656.89780095237</v>
      </c>
    </row>
    <row r="26" spans="1:11" x14ac:dyDescent="0.3">
      <c r="A26" t="s">
        <v>20</v>
      </c>
      <c r="B26" t="s">
        <v>35</v>
      </c>
      <c r="C26" t="s">
        <v>79</v>
      </c>
      <c r="D26" t="s">
        <v>78</v>
      </c>
      <c r="E26" t="s">
        <v>250</v>
      </c>
      <c r="F26" t="s">
        <v>37</v>
      </c>
      <c r="G26" t="s">
        <v>218</v>
      </c>
      <c r="H26" t="s">
        <v>236</v>
      </c>
      <c r="I26" t="s">
        <v>36</v>
      </c>
      <c r="J26" s="6">
        <v>719680.20000000158</v>
      </c>
      <c r="K26" s="6">
        <v>720199.49256837729</v>
      </c>
    </row>
    <row r="27" spans="1:11" x14ac:dyDescent="0.3">
      <c r="A27" t="s">
        <v>20</v>
      </c>
      <c r="B27" t="s">
        <v>40</v>
      </c>
      <c r="C27" t="s">
        <v>79</v>
      </c>
      <c r="D27" t="s">
        <v>78</v>
      </c>
      <c r="E27" t="s">
        <v>250</v>
      </c>
      <c r="F27" t="s">
        <v>10</v>
      </c>
      <c r="G27" t="s">
        <v>218</v>
      </c>
      <c r="H27" t="s">
        <v>236</v>
      </c>
      <c r="I27" t="s">
        <v>41</v>
      </c>
      <c r="J27" s="6">
        <v>56941.169999999976</v>
      </c>
      <c r="K27" s="6">
        <v>56957.798148291527</v>
      </c>
    </row>
    <row r="28" spans="1:11" x14ac:dyDescent="0.3">
      <c r="A28" t="s">
        <v>77</v>
      </c>
      <c r="J28" s="6">
        <v>6452216.8550000079</v>
      </c>
      <c r="K28" s="6">
        <v>6465491.9204537645</v>
      </c>
    </row>
    <row r="29" spans="1:11" x14ac:dyDescent="0.3">
      <c r="J29"/>
    </row>
    <row r="30" spans="1:11" x14ac:dyDescent="0.3">
      <c r="J30"/>
    </row>
    <row r="31" spans="1:11" x14ac:dyDescent="0.3">
      <c r="J31"/>
    </row>
    <row r="32" spans="1:11" x14ac:dyDescent="0.3">
      <c r="J32"/>
    </row>
    <row r="33" spans="10:10" x14ac:dyDescent="0.3">
      <c r="J33"/>
    </row>
    <row r="34" spans="10:10" x14ac:dyDescent="0.3">
      <c r="J34"/>
    </row>
    <row r="35" spans="10:10" x14ac:dyDescent="0.3">
      <c r="J35"/>
    </row>
    <row r="36" spans="10:10" x14ac:dyDescent="0.3">
      <c r="J36"/>
    </row>
    <row r="37" spans="10:10" x14ac:dyDescent="0.3">
      <c r="J37"/>
    </row>
    <row r="38" spans="10:10" x14ac:dyDescent="0.3">
      <c r="J38"/>
    </row>
    <row r="39" spans="10:10" x14ac:dyDescent="0.3">
      <c r="J39"/>
    </row>
    <row r="40" spans="10:10" x14ac:dyDescent="0.3">
      <c r="J40"/>
    </row>
    <row r="41" spans="10:10" x14ac:dyDescent="0.3">
      <c r="J41"/>
    </row>
    <row r="42" spans="10:10" x14ac:dyDescent="0.3">
      <c r="J42"/>
    </row>
    <row r="43" spans="10:10" x14ac:dyDescent="0.3">
      <c r="J43"/>
    </row>
    <row r="44" spans="10:10" x14ac:dyDescent="0.3">
      <c r="J44"/>
    </row>
    <row r="45" spans="10:10" x14ac:dyDescent="0.3">
      <c r="J45"/>
    </row>
    <row r="46" spans="10:10" x14ac:dyDescent="0.3">
      <c r="J46"/>
    </row>
    <row r="47" spans="10:10" x14ac:dyDescent="0.3">
      <c r="J47"/>
    </row>
    <row r="48" spans="10:10" x14ac:dyDescent="0.3">
      <c r="J48"/>
    </row>
    <row r="49" spans="10:10" x14ac:dyDescent="0.3">
      <c r="J49"/>
    </row>
    <row r="50" spans="10:10" x14ac:dyDescent="0.3">
      <c r="J50"/>
    </row>
    <row r="51" spans="10:10" x14ac:dyDescent="0.3">
      <c r="J51"/>
    </row>
    <row r="52" spans="10:10" x14ac:dyDescent="0.3">
      <c r="J52"/>
    </row>
  </sheetData>
  <pageMargins left="0.7" right="0.7" top="0.75" bottom="0.75" header="0.3" footer="0.3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168E-698E-40C3-B7E8-F6C390BC745C}">
  <sheetPr codeName="Feuil5"/>
  <dimension ref="A1:K25"/>
  <sheetViews>
    <sheetView workbookViewId="0">
      <selection activeCell="K7" sqref="K7"/>
    </sheetView>
  </sheetViews>
  <sheetFormatPr baseColWidth="10" defaultRowHeight="14.4" x14ac:dyDescent="0.3"/>
  <cols>
    <col min="10" max="10" width="12.44140625" bestFit="1" customWidth="1"/>
    <col min="11" max="11" width="25.77734375" bestFit="1" customWidth="1"/>
  </cols>
  <sheetData>
    <row r="1" spans="1:11" x14ac:dyDescent="0.3">
      <c r="A1" s="5" t="s">
        <v>87</v>
      </c>
      <c r="B1" t="s">
        <v>88</v>
      </c>
    </row>
    <row r="3" spans="1:11" x14ac:dyDescent="0.3">
      <c r="A3" s="5" t="s">
        <v>235</v>
      </c>
      <c r="B3" s="5" t="s">
        <v>67</v>
      </c>
      <c r="C3" s="5" t="s">
        <v>0</v>
      </c>
      <c r="D3" s="5" t="s">
        <v>74</v>
      </c>
      <c r="E3" s="5" t="s">
        <v>71</v>
      </c>
      <c r="F3" s="5" t="s">
        <v>70</v>
      </c>
      <c r="G3" s="5" t="s">
        <v>69</v>
      </c>
      <c r="H3" s="5" t="s">
        <v>68</v>
      </c>
      <c r="I3" s="5" t="s">
        <v>72</v>
      </c>
      <c r="J3" s="5" t="s">
        <v>75</v>
      </c>
      <c r="K3" s="6" t="s">
        <v>86</v>
      </c>
    </row>
    <row r="4" spans="1:11" x14ac:dyDescent="0.3">
      <c r="A4" t="s">
        <v>63</v>
      </c>
      <c r="B4" t="s">
        <v>14</v>
      </c>
      <c r="C4" t="s">
        <v>46</v>
      </c>
      <c r="D4" t="s">
        <v>219</v>
      </c>
      <c r="E4" t="s">
        <v>78</v>
      </c>
      <c r="F4" t="s">
        <v>64</v>
      </c>
      <c r="G4" t="s">
        <v>27</v>
      </c>
      <c r="H4" t="s">
        <v>15</v>
      </c>
      <c r="I4" t="s">
        <v>236</v>
      </c>
      <c r="J4" t="s">
        <v>47</v>
      </c>
      <c r="K4" s="6">
        <v>43328.260000000024</v>
      </c>
    </row>
    <row r="5" spans="1:11" x14ac:dyDescent="0.3">
      <c r="A5" t="s">
        <v>63</v>
      </c>
      <c r="B5" t="s">
        <v>14</v>
      </c>
      <c r="C5" t="s">
        <v>57</v>
      </c>
      <c r="D5" t="s">
        <v>219</v>
      </c>
      <c r="E5" t="s">
        <v>78</v>
      </c>
      <c r="F5" t="s">
        <v>64</v>
      </c>
      <c r="G5" t="s">
        <v>37</v>
      </c>
      <c r="H5" t="s">
        <v>15</v>
      </c>
      <c r="I5" t="s">
        <v>236</v>
      </c>
      <c r="J5" t="s">
        <v>58</v>
      </c>
      <c r="K5" s="6">
        <v>25686.639999999992</v>
      </c>
    </row>
    <row r="6" spans="1:11" x14ac:dyDescent="0.3">
      <c r="A6" t="s">
        <v>63</v>
      </c>
      <c r="B6" t="s">
        <v>14</v>
      </c>
      <c r="C6" t="s">
        <v>8</v>
      </c>
      <c r="D6" t="s">
        <v>219</v>
      </c>
      <c r="E6" t="s">
        <v>78</v>
      </c>
      <c r="F6" t="s">
        <v>64</v>
      </c>
      <c r="G6" t="s">
        <v>10</v>
      </c>
      <c r="H6" t="s">
        <v>15</v>
      </c>
      <c r="I6" t="s">
        <v>236</v>
      </c>
      <c r="J6" t="s">
        <v>9</v>
      </c>
      <c r="K6" s="6">
        <v>3573.0599999999995</v>
      </c>
    </row>
    <row r="7" spans="1:11" x14ac:dyDescent="0.3">
      <c r="A7" t="s">
        <v>63</v>
      </c>
      <c r="B7" t="s">
        <v>14</v>
      </c>
      <c r="C7" t="s">
        <v>16</v>
      </c>
      <c r="D7" t="s">
        <v>219</v>
      </c>
      <c r="E7" t="s">
        <v>78</v>
      </c>
      <c r="F7" t="s">
        <v>64</v>
      </c>
      <c r="G7" t="s">
        <v>10</v>
      </c>
      <c r="H7" t="s">
        <v>15</v>
      </c>
      <c r="I7" t="s">
        <v>236</v>
      </c>
      <c r="J7" t="s">
        <v>17</v>
      </c>
      <c r="K7" s="6">
        <v>13030.99</v>
      </c>
    </row>
    <row r="8" spans="1:11" x14ac:dyDescent="0.3">
      <c r="A8" t="s">
        <v>63</v>
      </c>
      <c r="B8" t="s">
        <v>14</v>
      </c>
      <c r="C8" t="s">
        <v>44</v>
      </c>
      <c r="D8" t="s">
        <v>219</v>
      </c>
      <c r="E8" t="s">
        <v>78</v>
      </c>
      <c r="F8" t="s">
        <v>64</v>
      </c>
      <c r="G8" t="s">
        <v>27</v>
      </c>
      <c r="H8" t="s">
        <v>15</v>
      </c>
      <c r="I8" t="s">
        <v>236</v>
      </c>
      <c r="J8" t="s">
        <v>45</v>
      </c>
      <c r="K8" s="6">
        <v>36488.690000000024</v>
      </c>
    </row>
    <row r="9" spans="1:11" x14ac:dyDescent="0.3">
      <c r="A9" t="s">
        <v>63</v>
      </c>
      <c r="B9" t="s">
        <v>14</v>
      </c>
      <c r="C9" t="s">
        <v>22</v>
      </c>
      <c r="D9" t="s">
        <v>219</v>
      </c>
      <c r="E9" t="s">
        <v>78</v>
      </c>
      <c r="F9" t="s">
        <v>64</v>
      </c>
      <c r="G9" t="s">
        <v>10</v>
      </c>
      <c r="H9" t="s">
        <v>15</v>
      </c>
      <c r="I9" t="s">
        <v>236</v>
      </c>
      <c r="J9" t="s">
        <v>23</v>
      </c>
      <c r="K9" s="6">
        <v>4421.6800000000012</v>
      </c>
    </row>
    <row r="10" spans="1:11" x14ac:dyDescent="0.3">
      <c r="A10" t="s">
        <v>63</v>
      </c>
      <c r="B10" t="s">
        <v>14</v>
      </c>
      <c r="C10" t="s">
        <v>25</v>
      </c>
      <c r="D10" t="s">
        <v>219</v>
      </c>
      <c r="E10" t="s">
        <v>78</v>
      </c>
      <c r="F10" t="s">
        <v>64</v>
      </c>
      <c r="G10" t="s">
        <v>27</v>
      </c>
      <c r="H10" t="s">
        <v>15</v>
      </c>
      <c r="I10" t="s">
        <v>236</v>
      </c>
      <c r="J10" t="s">
        <v>26</v>
      </c>
      <c r="K10" s="6">
        <v>18165.999999999971</v>
      </c>
    </row>
    <row r="11" spans="1:11" x14ac:dyDescent="0.3">
      <c r="A11" t="s">
        <v>63</v>
      </c>
      <c r="B11" t="s">
        <v>14</v>
      </c>
      <c r="C11" t="s">
        <v>30</v>
      </c>
      <c r="D11" t="s">
        <v>219</v>
      </c>
      <c r="E11" t="s">
        <v>78</v>
      </c>
      <c r="F11" t="s">
        <v>64</v>
      </c>
      <c r="G11" t="s">
        <v>32</v>
      </c>
      <c r="H11" t="s">
        <v>15</v>
      </c>
      <c r="I11" t="s">
        <v>236</v>
      </c>
      <c r="J11" t="s">
        <v>31</v>
      </c>
      <c r="K11" s="6">
        <v>4612.0499999999984</v>
      </c>
    </row>
    <row r="12" spans="1:11" x14ac:dyDescent="0.3">
      <c r="A12" t="s">
        <v>63</v>
      </c>
      <c r="B12" t="s">
        <v>14</v>
      </c>
      <c r="C12" t="s">
        <v>35</v>
      </c>
      <c r="D12" t="s">
        <v>219</v>
      </c>
      <c r="E12" t="s">
        <v>78</v>
      </c>
      <c r="F12" t="s">
        <v>64</v>
      </c>
      <c r="G12" t="s">
        <v>37</v>
      </c>
      <c r="H12" t="s">
        <v>15</v>
      </c>
      <c r="I12" t="s">
        <v>236</v>
      </c>
      <c r="J12" t="s">
        <v>36</v>
      </c>
      <c r="K12" s="6">
        <v>13077.469999999994</v>
      </c>
    </row>
    <row r="13" spans="1:11" x14ac:dyDescent="0.3">
      <c r="A13" t="s">
        <v>63</v>
      </c>
      <c r="B13" t="s">
        <v>20</v>
      </c>
      <c r="C13" t="s">
        <v>227</v>
      </c>
      <c r="D13" t="s">
        <v>219</v>
      </c>
      <c r="E13" t="s">
        <v>78</v>
      </c>
      <c r="F13" t="s">
        <v>64</v>
      </c>
      <c r="G13" t="s">
        <v>37</v>
      </c>
      <c r="H13" t="s">
        <v>21</v>
      </c>
      <c r="I13" t="s">
        <v>236</v>
      </c>
      <c r="J13" t="s">
        <v>36</v>
      </c>
      <c r="K13" s="6">
        <v>184.66499999999996</v>
      </c>
    </row>
    <row r="14" spans="1:11" x14ac:dyDescent="0.3">
      <c r="A14" t="s">
        <v>63</v>
      </c>
      <c r="B14" t="s">
        <v>20</v>
      </c>
      <c r="C14" t="s">
        <v>46</v>
      </c>
      <c r="D14" t="s">
        <v>219</v>
      </c>
      <c r="E14" t="s">
        <v>78</v>
      </c>
      <c r="F14" t="s">
        <v>64</v>
      </c>
      <c r="G14" t="s">
        <v>27</v>
      </c>
      <c r="H14" t="s">
        <v>21</v>
      </c>
      <c r="I14" t="s">
        <v>236</v>
      </c>
      <c r="J14" t="s">
        <v>47</v>
      </c>
      <c r="K14" s="6">
        <v>69948.720000001136</v>
      </c>
    </row>
    <row r="15" spans="1:11" x14ac:dyDescent="0.3">
      <c r="A15" t="s">
        <v>63</v>
      </c>
      <c r="B15" t="s">
        <v>20</v>
      </c>
      <c r="C15" t="s">
        <v>49</v>
      </c>
      <c r="D15" t="s">
        <v>219</v>
      </c>
      <c r="E15" t="s">
        <v>78</v>
      </c>
      <c r="F15" t="s">
        <v>64</v>
      </c>
      <c r="G15" t="s">
        <v>27</v>
      </c>
      <c r="H15" t="s">
        <v>21</v>
      </c>
      <c r="I15" t="s">
        <v>236</v>
      </c>
      <c r="J15" t="s">
        <v>50</v>
      </c>
      <c r="K15" s="6">
        <v>425.70000000000005</v>
      </c>
    </row>
    <row r="16" spans="1:11" x14ac:dyDescent="0.3">
      <c r="A16" t="s">
        <v>63</v>
      </c>
      <c r="B16" t="s">
        <v>20</v>
      </c>
      <c r="C16" t="s">
        <v>57</v>
      </c>
      <c r="D16" t="s">
        <v>219</v>
      </c>
      <c r="E16" t="s">
        <v>78</v>
      </c>
      <c r="F16" t="s">
        <v>64</v>
      </c>
      <c r="G16" t="s">
        <v>37</v>
      </c>
      <c r="H16" t="s">
        <v>21</v>
      </c>
      <c r="I16" t="s">
        <v>236</v>
      </c>
      <c r="J16" t="s">
        <v>58</v>
      </c>
      <c r="K16" s="6">
        <v>8050.8349999999946</v>
      </c>
    </row>
    <row r="17" spans="1:11" x14ac:dyDescent="0.3">
      <c r="A17" t="s">
        <v>63</v>
      </c>
      <c r="B17" t="s">
        <v>20</v>
      </c>
      <c r="C17" t="s">
        <v>8</v>
      </c>
      <c r="D17" t="s">
        <v>219</v>
      </c>
      <c r="E17" t="s">
        <v>78</v>
      </c>
      <c r="F17" t="s">
        <v>64</v>
      </c>
      <c r="G17" t="s">
        <v>10</v>
      </c>
      <c r="H17" t="s">
        <v>21</v>
      </c>
      <c r="I17" t="s">
        <v>236</v>
      </c>
      <c r="J17" t="s">
        <v>9</v>
      </c>
      <c r="K17" s="6">
        <v>36131.685000000187</v>
      </c>
    </row>
    <row r="18" spans="1:11" x14ac:dyDescent="0.3">
      <c r="A18" t="s">
        <v>63</v>
      </c>
      <c r="B18" t="s">
        <v>20</v>
      </c>
      <c r="C18" t="s">
        <v>16</v>
      </c>
      <c r="D18" t="s">
        <v>219</v>
      </c>
      <c r="E18" t="s">
        <v>78</v>
      </c>
      <c r="F18" t="s">
        <v>64</v>
      </c>
      <c r="G18" t="s">
        <v>10</v>
      </c>
      <c r="H18" t="s">
        <v>21</v>
      </c>
      <c r="I18" t="s">
        <v>236</v>
      </c>
      <c r="J18" t="s">
        <v>17</v>
      </c>
      <c r="K18" s="6">
        <v>153754.27000000043</v>
      </c>
    </row>
    <row r="19" spans="1:11" x14ac:dyDescent="0.3">
      <c r="A19" t="s">
        <v>63</v>
      </c>
      <c r="B19" t="s">
        <v>20</v>
      </c>
      <c r="C19" t="s">
        <v>44</v>
      </c>
      <c r="D19" t="s">
        <v>219</v>
      </c>
      <c r="E19" t="s">
        <v>78</v>
      </c>
      <c r="F19" t="s">
        <v>64</v>
      </c>
      <c r="G19" t="s">
        <v>27</v>
      </c>
      <c r="H19" t="s">
        <v>21</v>
      </c>
      <c r="I19" t="s">
        <v>236</v>
      </c>
      <c r="J19" t="s">
        <v>45</v>
      </c>
      <c r="K19" s="6">
        <v>52872.179999999877</v>
      </c>
    </row>
    <row r="20" spans="1:11" x14ac:dyDescent="0.3">
      <c r="A20" t="s">
        <v>63</v>
      </c>
      <c r="B20" t="s">
        <v>20</v>
      </c>
      <c r="C20" t="s">
        <v>22</v>
      </c>
      <c r="D20" t="s">
        <v>219</v>
      </c>
      <c r="E20" t="s">
        <v>78</v>
      </c>
      <c r="F20" t="s">
        <v>64</v>
      </c>
      <c r="G20" t="s">
        <v>10</v>
      </c>
      <c r="H20" t="s">
        <v>21</v>
      </c>
      <c r="I20" t="s">
        <v>236</v>
      </c>
      <c r="J20" t="s">
        <v>23</v>
      </c>
      <c r="K20" s="6">
        <v>85840.749999999651</v>
      </c>
    </row>
    <row r="21" spans="1:11" x14ac:dyDescent="0.3">
      <c r="A21" t="s">
        <v>63</v>
      </c>
      <c r="B21" t="s">
        <v>20</v>
      </c>
      <c r="C21" t="s">
        <v>25</v>
      </c>
      <c r="D21" t="s">
        <v>219</v>
      </c>
      <c r="E21" t="s">
        <v>78</v>
      </c>
      <c r="F21" t="s">
        <v>64</v>
      </c>
      <c r="G21" t="s">
        <v>27</v>
      </c>
      <c r="H21" t="s">
        <v>21</v>
      </c>
      <c r="I21" t="s">
        <v>236</v>
      </c>
      <c r="J21" t="s">
        <v>26</v>
      </c>
      <c r="K21" s="6">
        <v>128921.71999999044</v>
      </c>
    </row>
    <row r="22" spans="1:11" x14ac:dyDescent="0.3">
      <c r="A22" t="s">
        <v>63</v>
      </c>
      <c r="B22" t="s">
        <v>20</v>
      </c>
      <c r="C22" t="s">
        <v>30</v>
      </c>
      <c r="D22" t="s">
        <v>219</v>
      </c>
      <c r="E22" t="s">
        <v>78</v>
      </c>
      <c r="F22" t="s">
        <v>64</v>
      </c>
      <c r="G22" t="s">
        <v>32</v>
      </c>
      <c r="H22" t="s">
        <v>21</v>
      </c>
      <c r="I22" t="s">
        <v>236</v>
      </c>
      <c r="J22" t="s">
        <v>31</v>
      </c>
      <c r="K22" s="6">
        <v>4618.2849999999989</v>
      </c>
    </row>
    <row r="23" spans="1:11" x14ac:dyDescent="0.3">
      <c r="A23" t="s">
        <v>63</v>
      </c>
      <c r="B23" t="s">
        <v>20</v>
      </c>
      <c r="C23" t="s">
        <v>35</v>
      </c>
      <c r="D23" t="s">
        <v>219</v>
      </c>
      <c r="E23" t="s">
        <v>78</v>
      </c>
      <c r="F23" t="s">
        <v>64</v>
      </c>
      <c r="G23" t="s">
        <v>37</v>
      </c>
      <c r="H23" t="s">
        <v>21</v>
      </c>
      <c r="I23" t="s">
        <v>236</v>
      </c>
      <c r="J23" t="s">
        <v>36</v>
      </c>
      <c r="K23" s="6">
        <v>21285.385000000118</v>
      </c>
    </row>
    <row r="24" spans="1:11" x14ac:dyDescent="0.3">
      <c r="A24" t="s">
        <v>85</v>
      </c>
      <c r="K24" s="6">
        <v>724419.03499999188</v>
      </c>
    </row>
    <row r="25" spans="1:11" x14ac:dyDescent="0.3">
      <c r="A25" t="s">
        <v>77</v>
      </c>
      <c r="K25" s="6">
        <v>724419.03499999188</v>
      </c>
    </row>
  </sheetData>
  <pageMargins left="0.7" right="0.7" top="0.75" bottom="0.75" header="0.3" footer="0.3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702F8-54B0-414F-AFCF-DADA4F4D91AD}">
  <sheetPr codeName="Feuil8"/>
  <dimension ref="A1:K396"/>
  <sheetViews>
    <sheetView topLeftCell="B1" workbookViewId="0"/>
  </sheetViews>
  <sheetFormatPr baseColWidth="10" defaultRowHeight="14.4" x14ac:dyDescent="0.3"/>
  <cols>
    <col min="1" max="1" width="14.77734375" customWidth="1"/>
    <col min="2" max="2" width="18.6640625" customWidth="1"/>
    <col min="3" max="3" width="23.6640625" bestFit="1" customWidth="1"/>
    <col min="6" max="6" width="16" bestFit="1" customWidth="1"/>
    <col min="8" max="9" width="12.44140625" bestFit="1" customWidth="1"/>
    <col min="10" max="10" width="13" bestFit="1" customWidth="1"/>
    <col min="11" max="11" width="27.21875" style="6" bestFit="1" customWidth="1"/>
  </cols>
  <sheetData>
    <row r="1" spans="1:11" x14ac:dyDescent="0.3">
      <c r="A1" s="5" t="s">
        <v>87</v>
      </c>
      <c r="B1" t="s">
        <v>240</v>
      </c>
      <c r="D1" t="s">
        <v>236</v>
      </c>
    </row>
    <row r="3" spans="1:11" x14ac:dyDescent="0.3">
      <c r="A3" s="5" t="s">
        <v>235</v>
      </c>
      <c r="B3" s="5" t="s">
        <v>67</v>
      </c>
      <c r="C3" s="5" t="s">
        <v>0</v>
      </c>
      <c r="D3" s="5" t="s">
        <v>74</v>
      </c>
      <c r="E3" s="5" t="s">
        <v>71</v>
      </c>
      <c r="F3" s="5" t="s">
        <v>70</v>
      </c>
      <c r="G3" s="5" t="s">
        <v>69</v>
      </c>
      <c r="H3" s="5" t="s">
        <v>68</v>
      </c>
      <c r="I3" s="5" t="s">
        <v>72</v>
      </c>
      <c r="J3" s="5" t="s">
        <v>75</v>
      </c>
      <c r="K3" s="6" t="s">
        <v>86</v>
      </c>
    </row>
    <row r="4" spans="1:11" x14ac:dyDescent="0.3">
      <c r="A4" t="s">
        <v>226</v>
      </c>
      <c r="B4" t="s">
        <v>14</v>
      </c>
      <c r="C4" t="s">
        <v>8</v>
      </c>
      <c r="D4" t="s">
        <v>219</v>
      </c>
      <c r="E4" t="s">
        <v>78</v>
      </c>
      <c r="F4" t="s">
        <v>12</v>
      </c>
      <c r="G4" t="s">
        <v>10</v>
      </c>
      <c r="H4" t="s">
        <v>15</v>
      </c>
      <c r="I4" t="s">
        <v>236</v>
      </c>
      <c r="J4" t="s">
        <v>9</v>
      </c>
      <c r="K4" s="6">
        <v>354.16</v>
      </c>
    </row>
    <row r="5" spans="1:11" x14ac:dyDescent="0.3">
      <c r="A5" t="s">
        <v>226</v>
      </c>
      <c r="B5" t="s">
        <v>14</v>
      </c>
      <c r="C5" t="s">
        <v>16</v>
      </c>
      <c r="D5" t="s">
        <v>219</v>
      </c>
      <c r="E5" t="s">
        <v>78</v>
      </c>
      <c r="F5" t="s">
        <v>12</v>
      </c>
      <c r="G5" t="s">
        <v>10</v>
      </c>
      <c r="H5" t="s">
        <v>15</v>
      </c>
      <c r="I5" t="s">
        <v>236</v>
      </c>
      <c r="J5" t="s">
        <v>17</v>
      </c>
      <c r="K5" s="6">
        <v>100.23</v>
      </c>
    </row>
    <row r="6" spans="1:11" x14ac:dyDescent="0.3">
      <c r="A6" t="s">
        <v>226</v>
      </c>
      <c r="B6" t="s">
        <v>14</v>
      </c>
      <c r="C6" t="s">
        <v>22</v>
      </c>
      <c r="D6" t="s">
        <v>219</v>
      </c>
      <c r="E6" t="s">
        <v>78</v>
      </c>
      <c r="F6" t="s">
        <v>12</v>
      </c>
      <c r="G6" t="s">
        <v>10</v>
      </c>
      <c r="H6" t="s">
        <v>15</v>
      </c>
      <c r="I6" t="s">
        <v>236</v>
      </c>
      <c r="J6" t="s">
        <v>23</v>
      </c>
      <c r="K6" s="6">
        <v>117.67000000000004</v>
      </c>
    </row>
    <row r="7" spans="1:11" x14ac:dyDescent="0.3">
      <c r="A7" t="s">
        <v>226</v>
      </c>
      <c r="B7" t="s">
        <v>14</v>
      </c>
      <c r="C7" t="s">
        <v>30</v>
      </c>
      <c r="D7" t="s">
        <v>219</v>
      </c>
      <c r="E7" t="s">
        <v>78</v>
      </c>
      <c r="F7" t="s">
        <v>12</v>
      </c>
      <c r="G7" t="s">
        <v>32</v>
      </c>
      <c r="H7" t="s">
        <v>15</v>
      </c>
      <c r="I7" t="s">
        <v>236</v>
      </c>
      <c r="J7" t="s">
        <v>31</v>
      </c>
      <c r="K7" s="6">
        <v>49.829999999999991</v>
      </c>
    </row>
    <row r="8" spans="1:11" x14ac:dyDescent="0.3">
      <c r="A8" t="s">
        <v>226</v>
      </c>
      <c r="B8" t="s">
        <v>14</v>
      </c>
      <c r="C8" t="s">
        <v>35</v>
      </c>
      <c r="D8" t="s">
        <v>219</v>
      </c>
      <c r="E8" t="s">
        <v>78</v>
      </c>
      <c r="F8" t="s">
        <v>12</v>
      </c>
      <c r="G8" t="s">
        <v>37</v>
      </c>
      <c r="H8" t="s">
        <v>15</v>
      </c>
      <c r="I8" t="s">
        <v>236</v>
      </c>
      <c r="J8" t="s">
        <v>36</v>
      </c>
      <c r="K8" s="6">
        <v>9387.869999999948</v>
      </c>
    </row>
    <row r="9" spans="1:11" x14ac:dyDescent="0.3">
      <c r="A9" t="s">
        <v>226</v>
      </c>
      <c r="B9" t="s">
        <v>14</v>
      </c>
      <c r="C9" t="s">
        <v>40</v>
      </c>
      <c r="D9" t="s">
        <v>219</v>
      </c>
      <c r="E9" t="s">
        <v>78</v>
      </c>
      <c r="F9" t="s">
        <v>12</v>
      </c>
      <c r="G9" t="s">
        <v>10</v>
      </c>
      <c r="H9" t="s">
        <v>15</v>
      </c>
      <c r="I9" t="s">
        <v>236</v>
      </c>
      <c r="J9" t="s">
        <v>41</v>
      </c>
      <c r="K9" s="6">
        <v>56.16</v>
      </c>
    </row>
    <row r="10" spans="1:11" x14ac:dyDescent="0.3">
      <c r="A10" t="s">
        <v>226</v>
      </c>
      <c r="B10" t="s">
        <v>20</v>
      </c>
      <c r="C10" t="s">
        <v>227</v>
      </c>
      <c r="D10" t="s">
        <v>219</v>
      </c>
      <c r="E10" t="s">
        <v>78</v>
      </c>
      <c r="F10" t="s">
        <v>12</v>
      </c>
      <c r="G10" t="s">
        <v>37</v>
      </c>
      <c r="H10" t="s">
        <v>21</v>
      </c>
      <c r="I10" t="s">
        <v>236</v>
      </c>
      <c r="J10" t="s">
        <v>36</v>
      </c>
      <c r="K10" s="6">
        <v>23.87</v>
      </c>
    </row>
    <row r="11" spans="1:11" x14ac:dyDescent="0.3">
      <c r="A11" t="s">
        <v>226</v>
      </c>
      <c r="B11" t="s">
        <v>20</v>
      </c>
      <c r="C11" t="s">
        <v>46</v>
      </c>
      <c r="D11" t="s">
        <v>219</v>
      </c>
      <c r="E11" t="s">
        <v>78</v>
      </c>
      <c r="F11" t="s">
        <v>12</v>
      </c>
      <c r="G11" t="s">
        <v>27</v>
      </c>
      <c r="H11" t="s">
        <v>21</v>
      </c>
      <c r="I11" t="s">
        <v>236</v>
      </c>
      <c r="J11" t="s">
        <v>47</v>
      </c>
      <c r="K11" s="6">
        <v>581.62000000000023</v>
      </c>
    </row>
    <row r="12" spans="1:11" x14ac:dyDescent="0.3">
      <c r="A12" t="s">
        <v>226</v>
      </c>
      <c r="B12" t="s">
        <v>20</v>
      </c>
      <c r="C12" t="s">
        <v>8</v>
      </c>
      <c r="D12" t="s">
        <v>219</v>
      </c>
      <c r="E12" t="s">
        <v>78</v>
      </c>
      <c r="F12" t="s">
        <v>12</v>
      </c>
      <c r="G12" t="s">
        <v>10</v>
      </c>
      <c r="H12" t="s">
        <v>21</v>
      </c>
      <c r="I12" t="s">
        <v>236</v>
      </c>
      <c r="J12" t="s">
        <v>9</v>
      </c>
      <c r="K12" s="6">
        <v>10220.210000000001</v>
      </c>
    </row>
    <row r="13" spans="1:11" x14ac:dyDescent="0.3">
      <c r="A13" t="s">
        <v>226</v>
      </c>
      <c r="B13" t="s">
        <v>20</v>
      </c>
      <c r="C13" t="s">
        <v>16</v>
      </c>
      <c r="D13" t="s">
        <v>219</v>
      </c>
      <c r="E13" t="s">
        <v>78</v>
      </c>
      <c r="F13" t="s">
        <v>12</v>
      </c>
      <c r="G13" t="s">
        <v>10</v>
      </c>
      <c r="H13" t="s">
        <v>21</v>
      </c>
      <c r="I13" t="s">
        <v>236</v>
      </c>
      <c r="J13" t="s">
        <v>17</v>
      </c>
      <c r="K13" s="6">
        <v>1153.8150000000001</v>
      </c>
    </row>
    <row r="14" spans="1:11" x14ac:dyDescent="0.3">
      <c r="A14" t="s">
        <v>226</v>
      </c>
      <c r="B14" t="s">
        <v>20</v>
      </c>
      <c r="C14" t="s">
        <v>22</v>
      </c>
      <c r="D14" t="s">
        <v>219</v>
      </c>
      <c r="E14" t="s">
        <v>78</v>
      </c>
      <c r="F14" t="s">
        <v>12</v>
      </c>
      <c r="G14" t="s">
        <v>10</v>
      </c>
      <c r="H14" t="s">
        <v>21</v>
      </c>
      <c r="I14" t="s">
        <v>236</v>
      </c>
      <c r="J14" t="s">
        <v>23</v>
      </c>
      <c r="K14" s="6">
        <v>711.34499999999991</v>
      </c>
    </row>
    <row r="15" spans="1:11" x14ac:dyDescent="0.3">
      <c r="A15" t="s">
        <v>226</v>
      </c>
      <c r="B15" t="s">
        <v>20</v>
      </c>
      <c r="C15" t="s">
        <v>25</v>
      </c>
      <c r="D15" t="s">
        <v>219</v>
      </c>
      <c r="E15" t="s">
        <v>78</v>
      </c>
      <c r="F15" t="s">
        <v>12</v>
      </c>
      <c r="G15" t="s">
        <v>27</v>
      </c>
      <c r="H15" t="s">
        <v>21</v>
      </c>
      <c r="I15" t="s">
        <v>236</v>
      </c>
      <c r="J15" t="s">
        <v>26</v>
      </c>
      <c r="K15" s="6">
        <v>871.83499999999867</v>
      </c>
    </row>
    <row r="16" spans="1:11" x14ac:dyDescent="0.3">
      <c r="A16" t="s">
        <v>226</v>
      </c>
      <c r="B16" t="s">
        <v>20</v>
      </c>
      <c r="C16" t="s">
        <v>30</v>
      </c>
      <c r="D16" t="s">
        <v>219</v>
      </c>
      <c r="E16" t="s">
        <v>78</v>
      </c>
      <c r="F16" t="s">
        <v>12</v>
      </c>
      <c r="G16" t="s">
        <v>32</v>
      </c>
      <c r="H16" t="s">
        <v>21</v>
      </c>
      <c r="I16" t="s">
        <v>236</v>
      </c>
      <c r="J16" t="s">
        <v>31</v>
      </c>
      <c r="K16" s="6">
        <v>25.875</v>
      </c>
    </row>
    <row r="17" spans="1:11" x14ac:dyDescent="0.3">
      <c r="A17" t="s">
        <v>226</v>
      </c>
      <c r="B17" t="s">
        <v>20</v>
      </c>
      <c r="C17" t="s">
        <v>35</v>
      </c>
      <c r="D17" t="s">
        <v>219</v>
      </c>
      <c r="E17" t="s">
        <v>78</v>
      </c>
      <c r="F17" t="s">
        <v>12</v>
      </c>
      <c r="G17" t="s">
        <v>37</v>
      </c>
      <c r="H17" t="s">
        <v>21</v>
      </c>
      <c r="I17" t="s">
        <v>236</v>
      </c>
      <c r="J17" t="s">
        <v>36</v>
      </c>
      <c r="K17" s="6">
        <v>5436.39</v>
      </c>
    </row>
    <row r="18" spans="1:11" x14ac:dyDescent="0.3">
      <c r="A18" t="s">
        <v>226</v>
      </c>
      <c r="B18" t="s">
        <v>20</v>
      </c>
      <c r="C18" t="s">
        <v>40</v>
      </c>
      <c r="D18" t="s">
        <v>219</v>
      </c>
      <c r="E18" t="s">
        <v>78</v>
      </c>
      <c r="F18" t="s">
        <v>12</v>
      </c>
      <c r="G18" t="s">
        <v>10</v>
      </c>
      <c r="H18" t="s">
        <v>21</v>
      </c>
      <c r="I18" t="s">
        <v>236</v>
      </c>
      <c r="J18" t="s">
        <v>41</v>
      </c>
      <c r="K18" s="6">
        <v>630.2650000000001</v>
      </c>
    </row>
    <row r="19" spans="1:11" x14ac:dyDescent="0.3">
      <c r="A19" t="s">
        <v>232</v>
      </c>
      <c r="K19" s="6">
        <v>29721.14499999995</v>
      </c>
    </row>
    <row r="20" spans="1:11" x14ac:dyDescent="0.3">
      <c r="A20" t="s">
        <v>177</v>
      </c>
      <c r="B20" t="s">
        <v>14</v>
      </c>
      <c r="C20" t="s">
        <v>46</v>
      </c>
      <c r="D20" t="s">
        <v>219</v>
      </c>
      <c r="E20" t="s">
        <v>78</v>
      </c>
      <c r="F20" t="s">
        <v>18</v>
      </c>
      <c r="G20" t="s">
        <v>27</v>
      </c>
      <c r="H20" t="s">
        <v>15</v>
      </c>
      <c r="I20" t="s">
        <v>236</v>
      </c>
      <c r="J20" t="s">
        <v>47</v>
      </c>
      <c r="K20" s="6">
        <v>263.96000000000009</v>
      </c>
    </row>
    <row r="21" spans="1:11" x14ac:dyDescent="0.3">
      <c r="A21" t="s">
        <v>177</v>
      </c>
      <c r="B21" t="s">
        <v>14</v>
      </c>
      <c r="C21" t="s">
        <v>8</v>
      </c>
      <c r="D21" t="s">
        <v>219</v>
      </c>
      <c r="E21" t="s">
        <v>78</v>
      </c>
      <c r="F21" t="s">
        <v>18</v>
      </c>
      <c r="G21" t="s">
        <v>10</v>
      </c>
      <c r="H21" t="s">
        <v>15</v>
      </c>
      <c r="I21" t="s">
        <v>236</v>
      </c>
      <c r="J21" t="s">
        <v>9</v>
      </c>
      <c r="K21" s="6">
        <v>19939.020000000026</v>
      </c>
    </row>
    <row r="22" spans="1:11" x14ac:dyDescent="0.3">
      <c r="A22" t="s">
        <v>177</v>
      </c>
      <c r="B22" t="s">
        <v>14</v>
      </c>
      <c r="C22" t="s">
        <v>16</v>
      </c>
      <c r="D22" t="s">
        <v>219</v>
      </c>
      <c r="E22" t="s">
        <v>78</v>
      </c>
      <c r="F22" t="s">
        <v>18</v>
      </c>
      <c r="G22" t="s">
        <v>10</v>
      </c>
      <c r="H22" t="s">
        <v>15</v>
      </c>
      <c r="I22" t="s">
        <v>236</v>
      </c>
      <c r="J22" t="s">
        <v>17</v>
      </c>
      <c r="K22" s="6">
        <v>1476.190000000006</v>
      </c>
    </row>
    <row r="23" spans="1:11" x14ac:dyDescent="0.3">
      <c r="A23" t="s">
        <v>177</v>
      </c>
      <c r="B23" t="s">
        <v>14</v>
      </c>
      <c r="C23" t="s">
        <v>44</v>
      </c>
      <c r="D23" t="s">
        <v>219</v>
      </c>
      <c r="E23" t="s">
        <v>78</v>
      </c>
      <c r="F23" t="s">
        <v>18</v>
      </c>
      <c r="G23" t="s">
        <v>27</v>
      </c>
      <c r="H23" t="s">
        <v>15</v>
      </c>
      <c r="I23" t="s">
        <v>236</v>
      </c>
      <c r="J23" t="s">
        <v>45</v>
      </c>
      <c r="K23" s="6">
        <v>7719.550000000002</v>
      </c>
    </row>
    <row r="24" spans="1:11" x14ac:dyDescent="0.3">
      <c r="A24" t="s">
        <v>177</v>
      </c>
      <c r="B24" t="s">
        <v>14</v>
      </c>
      <c r="C24" t="s">
        <v>22</v>
      </c>
      <c r="D24" t="s">
        <v>219</v>
      </c>
      <c r="E24" t="s">
        <v>78</v>
      </c>
      <c r="F24" t="s">
        <v>18</v>
      </c>
      <c r="G24" t="s">
        <v>10</v>
      </c>
      <c r="H24" t="s">
        <v>15</v>
      </c>
      <c r="I24" t="s">
        <v>236</v>
      </c>
      <c r="J24" t="s">
        <v>23</v>
      </c>
      <c r="K24" s="6">
        <v>2793.1100000000024</v>
      </c>
    </row>
    <row r="25" spans="1:11" x14ac:dyDescent="0.3">
      <c r="A25" t="s">
        <v>177</v>
      </c>
      <c r="B25" t="s">
        <v>14</v>
      </c>
      <c r="C25" t="s">
        <v>25</v>
      </c>
      <c r="D25" t="s">
        <v>219</v>
      </c>
      <c r="E25" t="s">
        <v>78</v>
      </c>
      <c r="F25" t="s">
        <v>18</v>
      </c>
      <c r="G25" t="s">
        <v>27</v>
      </c>
      <c r="H25" t="s">
        <v>15</v>
      </c>
      <c r="I25" t="s">
        <v>236</v>
      </c>
      <c r="J25" t="s">
        <v>26</v>
      </c>
      <c r="K25" s="6">
        <v>2396.9299999999998</v>
      </c>
    </row>
    <row r="26" spans="1:11" x14ac:dyDescent="0.3">
      <c r="A26" t="s">
        <v>177</v>
      </c>
      <c r="B26" t="s">
        <v>14</v>
      </c>
      <c r="C26" t="s">
        <v>30</v>
      </c>
      <c r="D26" t="s">
        <v>219</v>
      </c>
      <c r="E26" t="s">
        <v>78</v>
      </c>
      <c r="F26" t="s">
        <v>18</v>
      </c>
      <c r="G26" t="s">
        <v>32</v>
      </c>
      <c r="H26" t="s">
        <v>15</v>
      </c>
      <c r="I26" t="s">
        <v>236</v>
      </c>
      <c r="J26" t="s">
        <v>31</v>
      </c>
      <c r="K26" s="6">
        <v>94.499999999999986</v>
      </c>
    </row>
    <row r="27" spans="1:11" x14ac:dyDescent="0.3">
      <c r="A27" t="s">
        <v>177</v>
      </c>
      <c r="B27" t="s">
        <v>14</v>
      </c>
      <c r="C27" t="s">
        <v>35</v>
      </c>
      <c r="D27" t="s">
        <v>219</v>
      </c>
      <c r="E27" t="s">
        <v>78</v>
      </c>
      <c r="F27" t="s">
        <v>18</v>
      </c>
      <c r="G27" t="s">
        <v>37</v>
      </c>
      <c r="H27" t="s">
        <v>15</v>
      </c>
      <c r="I27" t="s">
        <v>236</v>
      </c>
      <c r="J27" t="s">
        <v>36</v>
      </c>
      <c r="K27" s="6">
        <v>34145.460000000006</v>
      </c>
    </row>
    <row r="28" spans="1:11" x14ac:dyDescent="0.3">
      <c r="A28" t="s">
        <v>177</v>
      </c>
      <c r="B28" t="s">
        <v>14</v>
      </c>
      <c r="C28" t="s">
        <v>40</v>
      </c>
      <c r="D28" t="s">
        <v>219</v>
      </c>
      <c r="E28" t="s">
        <v>78</v>
      </c>
      <c r="F28" t="s">
        <v>18</v>
      </c>
      <c r="G28" t="s">
        <v>10</v>
      </c>
      <c r="H28" t="s">
        <v>15</v>
      </c>
      <c r="I28" t="s">
        <v>236</v>
      </c>
      <c r="J28" t="s">
        <v>41</v>
      </c>
      <c r="K28" s="6">
        <v>4061.1799999999989</v>
      </c>
    </row>
    <row r="29" spans="1:11" x14ac:dyDescent="0.3">
      <c r="A29" t="s">
        <v>177</v>
      </c>
      <c r="B29" t="s">
        <v>20</v>
      </c>
      <c r="C29" t="s">
        <v>227</v>
      </c>
      <c r="D29" t="s">
        <v>219</v>
      </c>
      <c r="E29" t="s">
        <v>78</v>
      </c>
      <c r="F29" t="s">
        <v>18</v>
      </c>
      <c r="G29" t="s">
        <v>37</v>
      </c>
      <c r="H29" t="s">
        <v>21</v>
      </c>
      <c r="I29" t="s">
        <v>236</v>
      </c>
      <c r="J29" t="s">
        <v>36</v>
      </c>
      <c r="K29" s="6">
        <v>78.430000000000007</v>
      </c>
    </row>
    <row r="30" spans="1:11" x14ac:dyDescent="0.3">
      <c r="A30" t="s">
        <v>177</v>
      </c>
      <c r="B30" t="s">
        <v>20</v>
      </c>
      <c r="C30" t="s">
        <v>46</v>
      </c>
      <c r="D30" t="s">
        <v>219</v>
      </c>
      <c r="E30" t="s">
        <v>78</v>
      </c>
      <c r="F30" t="s">
        <v>18</v>
      </c>
      <c r="G30" t="s">
        <v>27</v>
      </c>
      <c r="H30" t="s">
        <v>21</v>
      </c>
      <c r="I30" t="s">
        <v>236</v>
      </c>
      <c r="J30" t="s">
        <v>47</v>
      </c>
      <c r="K30" s="6">
        <v>2651.1999999999985</v>
      </c>
    </row>
    <row r="31" spans="1:11" x14ac:dyDescent="0.3">
      <c r="A31" t="s">
        <v>177</v>
      </c>
      <c r="B31" t="s">
        <v>20</v>
      </c>
      <c r="C31" t="s">
        <v>49</v>
      </c>
      <c r="D31" t="s">
        <v>219</v>
      </c>
      <c r="E31" t="s">
        <v>78</v>
      </c>
      <c r="F31" t="s">
        <v>18</v>
      </c>
      <c r="G31" t="s">
        <v>27</v>
      </c>
      <c r="H31" t="s">
        <v>21</v>
      </c>
      <c r="I31" t="s">
        <v>236</v>
      </c>
      <c r="J31" t="s">
        <v>50</v>
      </c>
      <c r="K31" s="6">
        <v>60.76</v>
      </c>
    </row>
    <row r="32" spans="1:11" x14ac:dyDescent="0.3">
      <c r="A32" t="s">
        <v>177</v>
      </c>
      <c r="B32" t="s">
        <v>20</v>
      </c>
      <c r="C32" t="s">
        <v>8</v>
      </c>
      <c r="D32" t="s">
        <v>219</v>
      </c>
      <c r="E32" t="s">
        <v>78</v>
      </c>
      <c r="F32" t="s">
        <v>18</v>
      </c>
      <c r="G32" t="s">
        <v>10</v>
      </c>
      <c r="H32" t="s">
        <v>21</v>
      </c>
      <c r="I32" t="s">
        <v>236</v>
      </c>
      <c r="J32" t="s">
        <v>9</v>
      </c>
      <c r="K32" s="6">
        <v>591.74500000000012</v>
      </c>
    </row>
    <row r="33" spans="1:11" x14ac:dyDescent="0.3">
      <c r="A33" t="s">
        <v>177</v>
      </c>
      <c r="B33" t="s">
        <v>20</v>
      </c>
      <c r="C33" t="s">
        <v>16</v>
      </c>
      <c r="D33" t="s">
        <v>219</v>
      </c>
      <c r="E33" t="s">
        <v>78</v>
      </c>
      <c r="F33" t="s">
        <v>18</v>
      </c>
      <c r="G33" t="s">
        <v>10</v>
      </c>
      <c r="H33" t="s">
        <v>21</v>
      </c>
      <c r="I33" t="s">
        <v>236</v>
      </c>
      <c r="J33" t="s">
        <v>17</v>
      </c>
      <c r="K33" s="6">
        <v>2058.6749999999988</v>
      </c>
    </row>
    <row r="34" spans="1:11" x14ac:dyDescent="0.3">
      <c r="A34" t="s">
        <v>177</v>
      </c>
      <c r="B34" t="s">
        <v>20</v>
      </c>
      <c r="C34" t="s">
        <v>44</v>
      </c>
      <c r="D34" t="s">
        <v>219</v>
      </c>
      <c r="E34" t="s">
        <v>78</v>
      </c>
      <c r="F34" t="s">
        <v>18</v>
      </c>
      <c r="G34" t="s">
        <v>27</v>
      </c>
      <c r="H34" t="s">
        <v>21</v>
      </c>
      <c r="I34" t="s">
        <v>236</v>
      </c>
      <c r="J34" t="s">
        <v>45</v>
      </c>
      <c r="K34" s="6">
        <v>3669.2250000000136</v>
      </c>
    </row>
    <row r="35" spans="1:11" x14ac:dyDescent="0.3">
      <c r="A35" t="s">
        <v>177</v>
      </c>
      <c r="B35" t="s">
        <v>20</v>
      </c>
      <c r="C35" t="s">
        <v>22</v>
      </c>
      <c r="D35" t="s">
        <v>219</v>
      </c>
      <c r="E35" t="s">
        <v>78</v>
      </c>
      <c r="F35" t="s">
        <v>18</v>
      </c>
      <c r="G35" t="s">
        <v>10</v>
      </c>
      <c r="H35" t="s">
        <v>21</v>
      </c>
      <c r="I35" t="s">
        <v>236</v>
      </c>
      <c r="J35" t="s">
        <v>23</v>
      </c>
      <c r="K35" s="6">
        <v>3953.7549999999869</v>
      </c>
    </row>
    <row r="36" spans="1:11" x14ac:dyDescent="0.3">
      <c r="A36" t="s">
        <v>177</v>
      </c>
      <c r="B36" t="s">
        <v>20</v>
      </c>
      <c r="C36" t="s">
        <v>25</v>
      </c>
      <c r="D36" t="s">
        <v>219</v>
      </c>
      <c r="E36" t="s">
        <v>78</v>
      </c>
      <c r="F36" t="s">
        <v>18</v>
      </c>
      <c r="G36" t="s">
        <v>27</v>
      </c>
      <c r="H36" t="s">
        <v>21</v>
      </c>
      <c r="I36" t="s">
        <v>236</v>
      </c>
      <c r="J36" t="s">
        <v>26</v>
      </c>
      <c r="K36" s="6">
        <v>16104.515000000178</v>
      </c>
    </row>
    <row r="37" spans="1:11" x14ac:dyDescent="0.3">
      <c r="A37" t="s">
        <v>177</v>
      </c>
      <c r="B37" t="s">
        <v>20</v>
      </c>
      <c r="C37" t="s">
        <v>30</v>
      </c>
      <c r="D37" t="s">
        <v>219</v>
      </c>
      <c r="E37" t="s">
        <v>78</v>
      </c>
      <c r="F37" t="s">
        <v>18</v>
      </c>
      <c r="G37" t="s">
        <v>32</v>
      </c>
      <c r="H37" t="s">
        <v>21</v>
      </c>
      <c r="I37" t="s">
        <v>236</v>
      </c>
      <c r="J37" t="s">
        <v>31</v>
      </c>
      <c r="K37" s="6">
        <v>288.98999999999995</v>
      </c>
    </row>
    <row r="38" spans="1:11" x14ac:dyDescent="0.3">
      <c r="A38" t="s">
        <v>177</v>
      </c>
      <c r="B38" t="s">
        <v>20</v>
      </c>
      <c r="C38" t="s">
        <v>35</v>
      </c>
      <c r="D38" t="s">
        <v>219</v>
      </c>
      <c r="E38" t="s">
        <v>78</v>
      </c>
      <c r="F38" t="s">
        <v>18</v>
      </c>
      <c r="G38" t="s">
        <v>37</v>
      </c>
      <c r="H38" t="s">
        <v>21</v>
      </c>
      <c r="I38" t="s">
        <v>236</v>
      </c>
      <c r="J38" t="s">
        <v>36</v>
      </c>
      <c r="K38" s="6">
        <v>13789.435000000058</v>
      </c>
    </row>
    <row r="39" spans="1:11" x14ac:dyDescent="0.3">
      <c r="A39" t="s">
        <v>177</v>
      </c>
      <c r="B39" t="s">
        <v>20</v>
      </c>
      <c r="C39" t="s">
        <v>40</v>
      </c>
      <c r="D39" t="s">
        <v>219</v>
      </c>
      <c r="E39" t="s">
        <v>78</v>
      </c>
      <c r="F39" t="s">
        <v>18</v>
      </c>
      <c r="G39" t="s">
        <v>10</v>
      </c>
      <c r="H39" t="s">
        <v>21</v>
      </c>
      <c r="I39" t="s">
        <v>236</v>
      </c>
      <c r="J39" t="s">
        <v>41</v>
      </c>
      <c r="K39" s="6">
        <v>8222.8300000000127</v>
      </c>
    </row>
    <row r="40" spans="1:11" x14ac:dyDescent="0.3">
      <c r="A40" t="s">
        <v>178</v>
      </c>
      <c r="K40" s="6">
        <v>124359.46000000028</v>
      </c>
    </row>
    <row r="41" spans="1:11" x14ac:dyDescent="0.3">
      <c r="A41" t="s">
        <v>228</v>
      </c>
      <c r="B41" t="s">
        <v>14</v>
      </c>
      <c r="C41" t="s">
        <v>227</v>
      </c>
      <c r="D41" t="s">
        <v>219</v>
      </c>
      <c r="E41" t="s">
        <v>78</v>
      </c>
      <c r="F41" t="s">
        <v>24</v>
      </c>
      <c r="G41" t="s">
        <v>37</v>
      </c>
      <c r="H41" t="s">
        <v>15</v>
      </c>
      <c r="I41" t="s">
        <v>236</v>
      </c>
      <c r="J41" t="s">
        <v>36</v>
      </c>
      <c r="K41" s="6">
        <v>11.53</v>
      </c>
    </row>
    <row r="42" spans="1:11" x14ac:dyDescent="0.3">
      <c r="A42" t="s">
        <v>228</v>
      </c>
      <c r="B42" t="s">
        <v>14</v>
      </c>
      <c r="C42" t="s">
        <v>46</v>
      </c>
      <c r="D42" t="s">
        <v>219</v>
      </c>
      <c r="E42" t="s">
        <v>78</v>
      </c>
      <c r="F42" t="s">
        <v>24</v>
      </c>
      <c r="G42" t="s">
        <v>27</v>
      </c>
      <c r="H42" t="s">
        <v>15</v>
      </c>
      <c r="I42" t="s">
        <v>236</v>
      </c>
      <c r="J42" t="s">
        <v>47</v>
      </c>
      <c r="K42" s="6">
        <v>2059.5500000000002</v>
      </c>
    </row>
    <row r="43" spans="1:11" x14ac:dyDescent="0.3">
      <c r="A43" t="s">
        <v>228</v>
      </c>
      <c r="B43" t="s">
        <v>14</v>
      </c>
      <c r="C43" t="s">
        <v>8</v>
      </c>
      <c r="D43" t="s">
        <v>219</v>
      </c>
      <c r="E43" t="s">
        <v>78</v>
      </c>
      <c r="F43" t="s">
        <v>24</v>
      </c>
      <c r="G43" t="s">
        <v>10</v>
      </c>
      <c r="H43" t="s">
        <v>15</v>
      </c>
      <c r="I43" t="s">
        <v>236</v>
      </c>
      <c r="J43" t="s">
        <v>9</v>
      </c>
      <c r="K43" s="6">
        <v>27920.249999999982</v>
      </c>
    </row>
    <row r="44" spans="1:11" x14ac:dyDescent="0.3">
      <c r="A44" t="s">
        <v>228</v>
      </c>
      <c r="B44" t="s">
        <v>14</v>
      </c>
      <c r="C44" t="s">
        <v>16</v>
      </c>
      <c r="D44" t="s">
        <v>219</v>
      </c>
      <c r="E44" t="s">
        <v>78</v>
      </c>
      <c r="F44" t="s">
        <v>24</v>
      </c>
      <c r="G44" t="s">
        <v>10</v>
      </c>
      <c r="H44" t="s">
        <v>15</v>
      </c>
      <c r="I44" t="s">
        <v>236</v>
      </c>
      <c r="J44" t="s">
        <v>17</v>
      </c>
      <c r="K44" s="6">
        <v>5225.42</v>
      </c>
    </row>
    <row r="45" spans="1:11" x14ac:dyDescent="0.3">
      <c r="A45" t="s">
        <v>228</v>
      </c>
      <c r="B45" t="s">
        <v>14</v>
      </c>
      <c r="C45" t="s">
        <v>44</v>
      </c>
      <c r="D45" t="s">
        <v>219</v>
      </c>
      <c r="E45" t="s">
        <v>78</v>
      </c>
      <c r="F45" t="s">
        <v>24</v>
      </c>
      <c r="G45" t="s">
        <v>27</v>
      </c>
      <c r="H45" t="s">
        <v>15</v>
      </c>
      <c r="I45" t="s">
        <v>236</v>
      </c>
      <c r="J45" t="s">
        <v>45</v>
      </c>
      <c r="K45" s="6">
        <v>5900.28</v>
      </c>
    </row>
    <row r="46" spans="1:11" x14ac:dyDescent="0.3">
      <c r="A46" t="s">
        <v>228</v>
      </c>
      <c r="B46" t="s">
        <v>14</v>
      </c>
      <c r="C46" t="s">
        <v>22</v>
      </c>
      <c r="D46" t="s">
        <v>219</v>
      </c>
      <c r="E46" t="s">
        <v>78</v>
      </c>
      <c r="F46" t="s">
        <v>24</v>
      </c>
      <c r="G46" t="s">
        <v>10</v>
      </c>
      <c r="H46" t="s">
        <v>15</v>
      </c>
      <c r="I46" t="s">
        <v>236</v>
      </c>
      <c r="J46" t="s">
        <v>23</v>
      </c>
      <c r="K46" s="6">
        <v>8684.58</v>
      </c>
    </row>
    <row r="47" spans="1:11" x14ac:dyDescent="0.3">
      <c r="A47" t="s">
        <v>228</v>
      </c>
      <c r="B47" t="s">
        <v>14</v>
      </c>
      <c r="C47" t="s">
        <v>25</v>
      </c>
      <c r="D47" t="s">
        <v>219</v>
      </c>
      <c r="E47" t="s">
        <v>78</v>
      </c>
      <c r="F47" t="s">
        <v>24</v>
      </c>
      <c r="G47" t="s">
        <v>27</v>
      </c>
      <c r="H47" t="s">
        <v>15</v>
      </c>
      <c r="I47" t="s">
        <v>236</v>
      </c>
      <c r="J47" t="s">
        <v>26</v>
      </c>
      <c r="K47" s="6">
        <v>2468.6800000000003</v>
      </c>
    </row>
    <row r="48" spans="1:11" x14ac:dyDescent="0.3">
      <c r="A48" t="s">
        <v>228</v>
      </c>
      <c r="B48" t="s">
        <v>14</v>
      </c>
      <c r="C48" t="s">
        <v>30</v>
      </c>
      <c r="D48" t="s">
        <v>219</v>
      </c>
      <c r="E48" t="s">
        <v>78</v>
      </c>
      <c r="F48" t="s">
        <v>24</v>
      </c>
      <c r="G48" t="s">
        <v>32</v>
      </c>
      <c r="H48" t="s">
        <v>15</v>
      </c>
      <c r="I48" t="s">
        <v>236</v>
      </c>
      <c r="J48" t="s">
        <v>31</v>
      </c>
      <c r="K48" s="6">
        <v>791.78000000000009</v>
      </c>
    </row>
    <row r="49" spans="1:11" x14ac:dyDescent="0.3">
      <c r="A49" t="s">
        <v>228</v>
      </c>
      <c r="B49" t="s">
        <v>14</v>
      </c>
      <c r="C49" t="s">
        <v>35</v>
      </c>
      <c r="D49" t="s">
        <v>219</v>
      </c>
      <c r="E49" t="s">
        <v>78</v>
      </c>
      <c r="F49" t="s">
        <v>24</v>
      </c>
      <c r="G49" t="s">
        <v>37</v>
      </c>
      <c r="H49" t="s">
        <v>15</v>
      </c>
      <c r="I49" t="s">
        <v>236</v>
      </c>
      <c r="J49" t="s">
        <v>36</v>
      </c>
      <c r="K49" s="6">
        <v>75259.710000000196</v>
      </c>
    </row>
    <row r="50" spans="1:11" x14ac:dyDescent="0.3">
      <c r="A50" t="s">
        <v>228</v>
      </c>
      <c r="B50" t="s">
        <v>14</v>
      </c>
      <c r="C50" t="s">
        <v>40</v>
      </c>
      <c r="D50" t="s">
        <v>219</v>
      </c>
      <c r="E50" t="s">
        <v>78</v>
      </c>
      <c r="F50" t="s">
        <v>24</v>
      </c>
      <c r="G50" t="s">
        <v>10</v>
      </c>
      <c r="H50" t="s">
        <v>15</v>
      </c>
      <c r="I50" t="s">
        <v>236</v>
      </c>
      <c r="J50" t="s">
        <v>41</v>
      </c>
      <c r="K50" s="6">
        <v>2424.0499999999997</v>
      </c>
    </row>
    <row r="51" spans="1:11" x14ac:dyDescent="0.3">
      <c r="A51" t="s">
        <v>228</v>
      </c>
      <c r="B51" t="s">
        <v>20</v>
      </c>
      <c r="C51" t="s">
        <v>227</v>
      </c>
      <c r="D51" t="s">
        <v>219</v>
      </c>
      <c r="E51" t="s">
        <v>78</v>
      </c>
      <c r="F51" t="s">
        <v>24</v>
      </c>
      <c r="G51" t="s">
        <v>37</v>
      </c>
      <c r="H51" t="s">
        <v>21</v>
      </c>
      <c r="I51" t="s">
        <v>236</v>
      </c>
      <c r="J51" t="s">
        <v>36</v>
      </c>
      <c r="K51" s="6">
        <v>468.19</v>
      </c>
    </row>
    <row r="52" spans="1:11" x14ac:dyDescent="0.3">
      <c r="A52" t="s">
        <v>228</v>
      </c>
      <c r="B52" t="s">
        <v>20</v>
      </c>
      <c r="C52" t="s">
        <v>46</v>
      </c>
      <c r="D52" t="s">
        <v>219</v>
      </c>
      <c r="E52" t="s">
        <v>78</v>
      </c>
      <c r="F52" t="s">
        <v>24</v>
      </c>
      <c r="G52" t="s">
        <v>27</v>
      </c>
      <c r="H52" t="s">
        <v>21</v>
      </c>
      <c r="I52" t="s">
        <v>236</v>
      </c>
      <c r="J52" t="s">
        <v>47</v>
      </c>
      <c r="K52" s="6">
        <v>10155.315000000001</v>
      </c>
    </row>
    <row r="53" spans="1:11" x14ac:dyDescent="0.3">
      <c r="A53" t="s">
        <v>228</v>
      </c>
      <c r="B53" t="s">
        <v>20</v>
      </c>
      <c r="C53" t="s">
        <v>49</v>
      </c>
      <c r="D53" t="s">
        <v>219</v>
      </c>
      <c r="E53" t="s">
        <v>78</v>
      </c>
      <c r="F53" t="s">
        <v>24</v>
      </c>
      <c r="G53" t="s">
        <v>27</v>
      </c>
      <c r="H53" t="s">
        <v>21</v>
      </c>
      <c r="I53" t="s">
        <v>236</v>
      </c>
      <c r="J53" t="s">
        <v>50</v>
      </c>
      <c r="K53" s="6">
        <v>1989.92</v>
      </c>
    </row>
    <row r="54" spans="1:11" x14ac:dyDescent="0.3">
      <c r="A54" t="s">
        <v>228</v>
      </c>
      <c r="B54" t="s">
        <v>20</v>
      </c>
      <c r="C54" t="s">
        <v>8</v>
      </c>
      <c r="D54" t="s">
        <v>219</v>
      </c>
      <c r="E54" t="s">
        <v>78</v>
      </c>
      <c r="F54" t="s">
        <v>24</v>
      </c>
      <c r="G54" t="s">
        <v>10</v>
      </c>
      <c r="H54" t="s">
        <v>21</v>
      </c>
      <c r="I54" t="s">
        <v>236</v>
      </c>
      <c r="J54" t="s">
        <v>9</v>
      </c>
      <c r="K54" s="6">
        <v>5868.0200000000032</v>
      </c>
    </row>
    <row r="55" spans="1:11" x14ac:dyDescent="0.3">
      <c r="A55" t="s">
        <v>228</v>
      </c>
      <c r="B55" t="s">
        <v>20</v>
      </c>
      <c r="C55" t="s">
        <v>16</v>
      </c>
      <c r="D55" t="s">
        <v>219</v>
      </c>
      <c r="E55" t="s">
        <v>78</v>
      </c>
      <c r="F55" t="s">
        <v>24</v>
      </c>
      <c r="G55" t="s">
        <v>10</v>
      </c>
      <c r="H55" t="s">
        <v>21</v>
      </c>
      <c r="I55" t="s">
        <v>236</v>
      </c>
      <c r="J55" t="s">
        <v>17</v>
      </c>
      <c r="K55" s="6">
        <v>1272.0450000000003</v>
      </c>
    </row>
    <row r="56" spans="1:11" x14ac:dyDescent="0.3">
      <c r="A56" t="s">
        <v>228</v>
      </c>
      <c r="B56" t="s">
        <v>20</v>
      </c>
      <c r="C56" t="s">
        <v>44</v>
      </c>
      <c r="D56" t="s">
        <v>219</v>
      </c>
      <c r="E56" t="s">
        <v>78</v>
      </c>
      <c r="F56" t="s">
        <v>24</v>
      </c>
      <c r="G56" t="s">
        <v>27</v>
      </c>
      <c r="H56" t="s">
        <v>21</v>
      </c>
      <c r="I56" t="s">
        <v>236</v>
      </c>
      <c r="J56" t="s">
        <v>45</v>
      </c>
      <c r="K56" s="6">
        <v>12409.484999999999</v>
      </c>
    </row>
    <row r="57" spans="1:11" x14ac:dyDescent="0.3">
      <c r="A57" t="s">
        <v>228</v>
      </c>
      <c r="B57" t="s">
        <v>20</v>
      </c>
      <c r="C57" t="s">
        <v>22</v>
      </c>
      <c r="D57" t="s">
        <v>219</v>
      </c>
      <c r="E57" t="s">
        <v>78</v>
      </c>
      <c r="F57" t="s">
        <v>24</v>
      </c>
      <c r="G57" t="s">
        <v>10</v>
      </c>
      <c r="H57" t="s">
        <v>21</v>
      </c>
      <c r="I57" t="s">
        <v>236</v>
      </c>
      <c r="J57" t="s">
        <v>23</v>
      </c>
      <c r="K57" s="6">
        <v>6799.7800000000007</v>
      </c>
    </row>
    <row r="58" spans="1:11" x14ac:dyDescent="0.3">
      <c r="A58" t="s">
        <v>228</v>
      </c>
      <c r="B58" t="s">
        <v>20</v>
      </c>
      <c r="C58" t="s">
        <v>25</v>
      </c>
      <c r="D58" t="s">
        <v>219</v>
      </c>
      <c r="E58" t="s">
        <v>78</v>
      </c>
      <c r="F58" t="s">
        <v>24</v>
      </c>
      <c r="G58" t="s">
        <v>27</v>
      </c>
      <c r="H58" t="s">
        <v>21</v>
      </c>
      <c r="I58" t="s">
        <v>236</v>
      </c>
      <c r="J58" t="s">
        <v>26</v>
      </c>
      <c r="K58" s="6">
        <v>19803.219999999925</v>
      </c>
    </row>
    <row r="59" spans="1:11" x14ac:dyDescent="0.3">
      <c r="A59" t="s">
        <v>228</v>
      </c>
      <c r="B59" t="s">
        <v>20</v>
      </c>
      <c r="C59" t="s">
        <v>30</v>
      </c>
      <c r="D59" t="s">
        <v>219</v>
      </c>
      <c r="E59" t="s">
        <v>78</v>
      </c>
      <c r="F59" t="s">
        <v>24</v>
      </c>
      <c r="G59" t="s">
        <v>32</v>
      </c>
      <c r="H59" t="s">
        <v>21</v>
      </c>
      <c r="I59" t="s">
        <v>236</v>
      </c>
      <c r="J59" t="s">
        <v>31</v>
      </c>
      <c r="K59" s="6">
        <v>637.32000000000005</v>
      </c>
    </row>
    <row r="60" spans="1:11" x14ac:dyDescent="0.3">
      <c r="A60" t="s">
        <v>228</v>
      </c>
      <c r="B60" t="s">
        <v>20</v>
      </c>
      <c r="C60" t="s">
        <v>35</v>
      </c>
      <c r="D60" t="s">
        <v>219</v>
      </c>
      <c r="E60" t="s">
        <v>78</v>
      </c>
      <c r="F60" t="s">
        <v>24</v>
      </c>
      <c r="G60" t="s">
        <v>37</v>
      </c>
      <c r="H60" t="s">
        <v>21</v>
      </c>
      <c r="I60" t="s">
        <v>236</v>
      </c>
      <c r="J60" t="s">
        <v>36</v>
      </c>
      <c r="K60" s="6">
        <v>70130.204999999551</v>
      </c>
    </row>
    <row r="61" spans="1:11" x14ac:dyDescent="0.3">
      <c r="A61" t="s">
        <v>228</v>
      </c>
      <c r="B61" t="s">
        <v>20</v>
      </c>
      <c r="C61" t="s">
        <v>40</v>
      </c>
      <c r="D61" t="s">
        <v>219</v>
      </c>
      <c r="E61" t="s">
        <v>78</v>
      </c>
      <c r="F61" t="s">
        <v>24</v>
      </c>
      <c r="G61" t="s">
        <v>10</v>
      </c>
      <c r="H61" t="s">
        <v>21</v>
      </c>
      <c r="I61" t="s">
        <v>236</v>
      </c>
      <c r="J61" t="s">
        <v>41</v>
      </c>
      <c r="K61" s="6">
        <v>207.46</v>
      </c>
    </row>
    <row r="62" spans="1:11" x14ac:dyDescent="0.3">
      <c r="A62" t="s">
        <v>233</v>
      </c>
      <c r="K62" s="6">
        <v>260486.78999999963</v>
      </c>
    </row>
    <row r="63" spans="1:11" x14ac:dyDescent="0.3">
      <c r="A63" t="s">
        <v>28</v>
      </c>
      <c r="B63" t="s">
        <v>14</v>
      </c>
      <c r="C63" t="s">
        <v>46</v>
      </c>
      <c r="D63" t="s">
        <v>219</v>
      </c>
      <c r="E63" t="s">
        <v>78</v>
      </c>
      <c r="F63" t="s">
        <v>29</v>
      </c>
      <c r="G63" t="s">
        <v>27</v>
      </c>
      <c r="H63" t="s">
        <v>15</v>
      </c>
      <c r="I63" t="s">
        <v>236</v>
      </c>
      <c r="J63" t="s">
        <v>47</v>
      </c>
      <c r="K63" s="6">
        <v>18.09</v>
      </c>
    </row>
    <row r="64" spans="1:11" x14ac:dyDescent="0.3">
      <c r="A64" t="s">
        <v>28</v>
      </c>
      <c r="B64" t="s">
        <v>14</v>
      </c>
      <c r="C64" t="s">
        <v>8</v>
      </c>
      <c r="D64" t="s">
        <v>219</v>
      </c>
      <c r="E64" t="s">
        <v>78</v>
      </c>
      <c r="F64" t="s">
        <v>29</v>
      </c>
      <c r="G64" t="s">
        <v>10</v>
      </c>
      <c r="H64" t="s">
        <v>15</v>
      </c>
      <c r="I64" t="s">
        <v>236</v>
      </c>
      <c r="J64" t="s">
        <v>9</v>
      </c>
      <c r="K64" s="6">
        <v>229.20999999999998</v>
      </c>
    </row>
    <row r="65" spans="1:11" x14ac:dyDescent="0.3">
      <c r="A65" t="s">
        <v>28</v>
      </c>
      <c r="B65" t="s">
        <v>14</v>
      </c>
      <c r="C65" t="s">
        <v>16</v>
      </c>
      <c r="D65" t="s">
        <v>219</v>
      </c>
      <c r="E65" t="s">
        <v>78</v>
      </c>
      <c r="F65" t="s">
        <v>29</v>
      </c>
      <c r="G65" t="s">
        <v>10</v>
      </c>
      <c r="H65" t="s">
        <v>15</v>
      </c>
      <c r="I65" t="s">
        <v>236</v>
      </c>
      <c r="J65" t="s">
        <v>17</v>
      </c>
      <c r="K65" s="6">
        <v>1452.3200000000011</v>
      </c>
    </row>
    <row r="66" spans="1:11" x14ac:dyDescent="0.3">
      <c r="A66" t="s">
        <v>28</v>
      </c>
      <c r="B66" t="s">
        <v>14</v>
      </c>
      <c r="C66" t="s">
        <v>44</v>
      </c>
      <c r="D66" t="s">
        <v>219</v>
      </c>
      <c r="E66" t="s">
        <v>78</v>
      </c>
      <c r="F66" t="s">
        <v>29</v>
      </c>
      <c r="G66" t="s">
        <v>27</v>
      </c>
      <c r="H66" t="s">
        <v>15</v>
      </c>
      <c r="I66" t="s">
        <v>236</v>
      </c>
      <c r="J66" t="s">
        <v>45</v>
      </c>
      <c r="K66" s="6">
        <v>14279.98</v>
      </c>
    </row>
    <row r="67" spans="1:11" x14ac:dyDescent="0.3">
      <c r="A67" t="s">
        <v>28</v>
      </c>
      <c r="B67" t="s">
        <v>14</v>
      </c>
      <c r="C67" t="s">
        <v>22</v>
      </c>
      <c r="D67" t="s">
        <v>219</v>
      </c>
      <c r="E67" t="s">
        <v>78</v>
      </c>
      <c r="F67" t="s">
        <v>29</v>
      </c>
      <c r="G67" t="s">
        <v>10</v>
      </c>
      <c r="H67" t="s">
        <v>15</v>
      </c>
      <c r="I67" t="s">
        <v>236</v>
      </c>
      <c r="J67" t="s">
        <v>23</v>
      </c>
      <c r="K67" s="6">
        <v>4065.0200000000004</v>
      </c>
    </row>
    <row r="68" spans="1:11" x14ac:dyDescent="0.3">
      <c r="A68" t="s">
        <v>28</v>
      </c>
      <c r="B68" t="s">
        <v>14</v>
      </c>
      <c r="C68" t="s">
        <v>25</v>
      </c>
      <c r="D68" t="s">
        <v>219</v>
      </c>
      <c r="E68" t="s">
        <v>78</v>
      </c>
      <c r="F68" t="s">
        <v>29</v>
      </c>
      <c r="G68" t="s">
        <v>27</v>
      </c>
      <c r="H68" t="s">
        <v>15</v>
      </c>
      <c r="I68" t="s">
        <v>236</v>
      </c>
      <c r="J68" t="s">
        <v>26</v>
      </c>
      <c r="K68" s="6">
        <v>10559.41</v>
      </c>
    </row>
    <row r="69" spans="1:11" x14ac:dyDescent="0.3">
      <c r="A69" t="s">
        <v>28</v>
      </c>
      <c r="B69" t="s">
        <v>14</v>
      </c>
      <c r="C69" t="s">
        <v>30</v>
      </c>
      <c r="D69" t="s">
        <v>219</v>
      </c>
      <c r="E69" t="s">
        <v>78</v>
      </c>
      <c r="F69" t="s">
        <v>29</v>
      </c>
      <c r="G69" t="s">
        <v>32</v>
      </c>
      <c r="H69" t="s">
        <v>15</v>
      </c>
      <c r="I69" t="s">
        <v>236</v>
      </c>
      <c r="J69" t="s">
        <v>31</v>
      </c>
      <c r="K69" s="6">
        <v>3760.8599999999974</v>
      </c>
    </row>
    <row r="70" spans="1:11" x14ac:dyDescent="0.3">
      <c r="A70" t="s">
        <v>28</v>
      </c>
      <c r="B70" t="s">
        <v>14</v>
      </c>
      <c r="C70" t="s">
        <v>35</v>
      </c>
      <c r="D70" t="s">
        <v>219</v>
      </c>
      <c r="E70" t="s">
        <v>78</v>
      </c>
      <c r="F70" t="s">
        <v>29</v>
      </c>
      <c r="G70" t="s">
        <v>37</v>
      </c>
      <c r="H70" t="s">
        <v>15</v>
      </c>
      <c r="I70" t="s">
        <v>236</v>
      </c>
      <c r="J70" t="s">
        <v>36</v>
      </c>
      <c r="K70" s="6">
        <v>17071.129999999994</v>
      </c>
    </row>
    <row r="71" spans="1:11" x14ac:dyDescent="0.3">
      <c r="A71" t="s">
        <v>28</v>
      </c>
      <c r="B71" t="s">
        <v>14</v>
      </c>
      <c r="C71" t="s">
        <v>40</v>
      </c>
      <c r="D71" t="s">
        <v>219</v>
      </c>
      <c r="E71" t="s">
        <v>78</v>
      </c>
      <c r="F71" t="s">
        <v>29</v>
      </c>
      <c r="G71" t="s">
        <v>10</v>
      </c>
      <c r="H71" t="s">
        <v>15</v>
      </c>
      <c r="I71" t="s">
        <v>236</v>
      </c>
      <c r="J71" t="s">
        <v>41</v>
      </c>
      <c r="K71" s="6">
        <v>2866.060000000004</v>
      </c>
    </row>
    <row r="72" spans="1:11" x14ac:dyDescent="0.3">
      <c r="A72" t="s">
        <v>28</v>
      </c>
      <c r="B72" t="s">
        <v>20</v>
      </c>
      <c r="C72" t="s">
        <v>227</v>
      </c>
      <c r="D72" t="s">
        <v>219</v>
      </c>
      <c r="E72" t="s">
        <v>78</v>
      </c>
      <c r="F72" t="s">
        <v>29</v>
      </c>
      <c r="G72" t="s">
        <v>37</v>
      </c>
      <c r="H72" t="s">
        <v>21</v>
      </c>
      <c r="I72" t="s">
        <v>236</v>
      </c>
      <c r="J72" t="s">
        <v>36</v>
      </c>
      <c r="K72" s="6">
        <v>69.569999999999979</v>
      </c>
    </row>
    <row r="73" spans="1:11" x14ac:dyDescent="0.3">
      <c r="A73" t="s">
        <v>28</v>
      </c>
      <c r="B73" t="s">
        <v>20</v>
      </c>
      <c r="C73" t="s">
        <v>46</v>
      </c>
      <c r="D73" t="s">
        <v>219</v>
      </c>
      <c r="E73" t="s">
        <v>78</v>
      </c>
      <c r="F73" t="s">
        <v>29</v>
      </c>
      <c r="G73" t="s">
        <v>27</v>
      </c>
      <c r="H73" t="s">
        <v>21</v>
      </c>
      <c r="I73" t="s">
        <v>236</v>
      </c>
      <c r="J73" t="s">
        <v>47</v>
      </c>
      <c r="K73" s="6">
        <v>3628.4549999999717</v>
      </c>
    </row>
    <row r="74" spans="1:11" x14ac:dyDescent="0.3">
      <c r="A74" t="s">
        <v>28</v>
      </c>
      <c r="B74" t="s">
        <v>20</v>
      </c>
      <c r="C74" t="s">
        <v>49</v>
      </c>
      <c r="D74" t="s">
        <v>219</v>
      </c>
      <c r="E74" t="s">
        <v>78</v>
      </c>
      <c r="F74" t="s">
        <v>29</v>
      </c>
      <c r="G74" t="s">
        <v>27</v>
      </c>
      <c r="H74" t="s">
        <v>21</v>
      </c>
      <c r="I74" t="s">
        <v>236</v>
      </c>
      <c r="J74" t="s">
        <v>50</v>
      </c>
      <c r="K74" s="6">
        <v>173.56500000000003</v>
      </c>
    </row>
    <row r="75" spans="1:11" x14ac:dyDescent="0.3">
      <c r="A75" t="s">
        <v>28</v>
      </c>
      <c r="B75" t="s">
        <v>20</v>
      </c>
      <c r="C75" t="s">
        <v>57</v>
      </c>
      <c r="D75" t="s">
        <v>219</v>
      </c>
      <c r="E75" t="s">
        <v>78</v>
      </c>
      <c r="F75" t="s">
        <v>29</v>
      </c>
      <c r="G75" t="s">
        <v>37</v>
      </c>
      <c r="H75" t="s">
        <v>21</v>
      </c>
      <c r="I75" t="s">
        <v>236</v>
      </c>
      <c r="J75" t="s">
        <v>58</v>
      </c>
      <c r="K75" s="6">
        <v>17361.950000000103</v>
      </c>
    </row>
    <row r="76" spans="1:11" x14ac:dyDescent="0.3">
      <c r="A76" t="s">
        <v>28</v>
      </c>
      <c r="B76" t="s">
        <v>20</v>
      </c>
      <c r="C76" t="s">
        <v>8</v>
      </c>
      <c r="D76" t="s">
        <v>219</v>
      </c>
      <c r="E76" t="s">
        <v>78</v>
      </c>
      <c r="F76" t="s">
        <v>29</v>
      </c>
      <c r="G76" t="s">
        <v>10</v>
      </c>
      <c r="H76" t="s">
        <v>21</v>
      </c>
      <c r="I76" t="s">
        <v>236</v>
      </c>
      <c r="J76" t="s">
        <v>9</v>
      </c>
      <c r="K76" s="6">
        <v>12721.380000000123</v>
      </c>
    </row>
    <row r="77" spans="1:11" x14ac:dyDescent="0.3">
      <c r="A77" t="s">
        <v>28</v>
      </c>
      <c r="B77" t="s">
        <v>20</v>
      </c>
      <c r="C77" t="s">
        <v>16</v>
      </c>
      <c r="D77" t="s">
        <v>219</v>
      </c>
      <c r="E77" t="s">
        <v>78</v>
      </c>
      <c r="F77" t="s">
        <v>29</v>
      </c>
      <c r="G77" t="s">
        <v>10</v>
      </c>
      <c r="H77" t="s">
        <v>21</v>
      </c>
      <c r="I77" t="s">
        <v>236</v>
      </c>
      <c r="J77" t="s">
        <v>17</v>
      </c>
      <c r="K77" s="6">
        <v>22981.930000000026</v>
      </c>
    </row>
    <row r="78" spans="1:11" x14ac:dyDescent="0.3">
      <c r="A78" t="s">
        <v>28</v>
      </c>
      <c r="B78" t="s">
        <v>20</v>
      </c>
      <c r="C78" t="s">
        <v>44</v>
      </c>
      <c r="D78" t="s">
        <v>219</v>
      </c>
      <c r="E78" t="s">
        <v>78</v>
      </c>
      <c r="F78" t="s">
        <v>29</v>
      </c>
      <c r="G78" t="s">
        <v>27</v>
      </c>
      <c r="H78" t="s">
        <v>21</v>
      </c>
      <c r="I78" t="s">
        <v>236</v>
      </c>
      <c r="J78" t="s">
        <v>45</v>
      </c>
      <c r="K78" s="6">
        <v>14826.970000000219</v>
      </c>
    </row>
    <row r="79" spans="1:11" x14ac:dyDescent="0.3">
      <c r="A79" t="s">
        <v>28</v>
      </c>
      <c r="B79" t="s">
        <v>20</v>
      </c>
      <c r="C79" t="s">
        <v>22</v>
      </c>
      <c r="D79" t="s">
        <v>219</v>
      </c>
      <c r="E79" t="s">
        <v>78</v>
      </c>
      <c r="F79" t="s">
        <v>29</v>
      </c>
      <c r="G79" t="s">
        <v>10</v>
      </c>
      <c r="H79" t="s">
        <v>21</v>
      </c>
      <c r="I79" t="s">
        <v>236</v>
      </c>
      <c r="J79" t="s">
        <v>23</v>
      </c>
      <c r="K79" s="6">
        <v>29120.570000000193</v>
      </c>
    </row>
    <row r="80" spans="1:11" x14ac:dyDescent="0.3">
      <c r="A80" t="s">
        <v>28</v>
      </c>
      <c r="B80" t="s">
        <v>20</v>
      </c>
      <c r="C80" t="s">
        <v>25</v>
      </c>
      <c r="D80" t="s">
        <v>219</v>
      </c>
      <c r="E80" t="s">
        <v>78</v>
      </c>
      <c r="F80" t="s">
        <v>29</v>
      </c>
      <c r="G80" t="s">
        <v>27</v>
      </c>
      <c r="H80" t="s">
        <v>21</v>
      </c>
      <c r="I80" t="s">
        <v>236</v>
      </c>
      <c r="J80" t="s">
        <v>26</v>
      </c>
      <c r="K80" s="6">
        <v>41735.665000000838</v>
      </c>
    </row>
    <row r="81" spans="1:11" x14ac:dyDescent="0.3">
      <c r="A81" t="s">
        <v>28</v>
      </c>
      <c r="B81" t="s">
        <v>20</v>
      </c>
      <c r="C81" t="s">
        <v>30</v>
      </c>
      <c r="D81" t="s">
        <v>219</v>
      </c>
      <c r="E81" t="s">
        <v>78</v>
      </c>
      <c r="F81" t="s">
        <v>29</v>
      </c>
      <c r="G81" t="s">
        <v>32</v>
      </c>
      <c r="H81" t="s">
        <v>21</v>
      </c>
      <c r="I81" t="s">
        <v>236</v>
      </c>
      <c r="J81" t="s">
        <v>31</v>
      </c>
      <c r="K81" s="6">
        <v>2917.5299999999925</v>
      </c>
    </row>
    <row r="82" spans="1:11" x14ac:dyDescent="0.3">
      <c r="A82" t="s">
        <v>28</v>
      </c>
      <c r="B82" t="s">
        <v>20</v>
      </c>
      <c r="C82" t="s">
        <v>35</v>
      </c>
      <c r="D82" t="s">
        <v>219</v>
      </c>
      <c r="E82" t="s">
        <v>78</v>
      </c>
      <c r="F82" t="s">
        <v>29</v>
      </c>
      <c r="G82" t="s">
        <v>37</v>
      </c>
      <c r="H82" t="s">
        <v>21</v>
      </c>
      <c r="I82" t="s">
        <v>236</v>
      </c>
      <c r="J82" t="s">
        <v>36</v>
      </c>
      <c r="K82" s="6">
        <v>112697.58000000278</v>
      </c>
    </row>
    <row r="83" spans="1:11" x14ac:dyDescent="0.3">
      <c r="A83" t="s">
        <v>28</v>
      </c>
      <c r="B83" t="s">
        <v>20</v>
      </c>
      <c r="C83" t="s">
        <v>40</v>
      </c>
      <c r="D83" t="s">
        <v>219</v>
      </c>
      <c r="E83" t="s">
        <v>78</v>
      </c>
      <c r="F83" t="s">
        <v>29</v>
      </c>
      <c r="G83" t="s">
        <v>10</v>
      </c>
      <c r="H83" t="s">
        <v>21</v>
      </c>
      <c r="I83" t="s">
        <v>236</v>
      </c>
      <c r="J83" t="s">
        <v>41</v>
      </c>
      <c r="K83" s="6">
        <v>17498.539999999964</v>
      </c>
    </row>
    <row r="84" spans="1:11" x14ac:dyDescent="0.3">
      <c r="A84" t="s">
        <v>80</v>
      </c>
      <c r="K84" s="6">
        <v>330035.78500000422</v>
      </c>
    </row>
    <row r="85" spans="1:11" x14ac:dyDescent="0.3">
      <c r="A85" t="s">
        <v>229</v>
      </c>
      <c r="B85" t="s">
        <v>14</v>
      </c>
      <c r="C85" t="s">
        <v>227</v>
      </c>
      <c r="D85" t="s">
        <v>219</v>
      </c>
      <c r="E85" t="s">
        <v>78</v>
      </c>
      <c r="F85" t="s">
        <v>34</v>
      </c>
      <c r="G85" t="s">
        <v>37</v>
      </c>
      <c r="H85" t="s">
        <v>15</v>
      </c>
      <c r="I85" t="s">
        <v>236</v>
      </c>
      <c r="J85" t="s">
        <v>36</v>
      </c>
      <c r="K85" s="6">
        <v>23.06</v>
      </c>
    </row>
    <row r="86" spans="1:11" x14ac:dyDescent="0.3">
      <c r="A86" t="s">
        <v>229</v>
      </c>
      <c r="B86" t="s">
        <v>14</v>
      </c>
      <c r="C86" t="s">
        <v>46</v>
      </c>
      <c r="D86" t="s">
        <v>219</v>
      </c>
      <c r="E86" t="s">
        <v>78</v>
      </c>
      <c r="F86" t="s">
        <v>34</v>
      </c>
      <c r="G86" t="s">
        <v>27</v>
      </c>
      <c r="H86" t="s">
        <v>15</v>
      </c>
      <c r="I86" t="s">
        <v>236</v>
      </c>
      <c r="J86" t="s">
        <v>47</v>
      </c>
      <c r="K86" s="6">
        <v>650.92000000000098</v>
      </c>
    </row>
    <row r="87" spans="1:11" x14ac:dyDescent="0.3">
      <c r="A87" t="s">
        <v>229</v>
      </c>
      <c r="B87" t="s">
        <v>14</v>
      </c>
      <c r="C87" t="s">
        <v>49</v>
      </c>
      <c r="D87" t="s">
        <v>219</v>
      </c>
      <c r="E87" t="s">
        <v>78</v>
      </c>
      <c r="F87" t="s">
        <v>34</v>
      </c>
      <c r="G87" t="s">
        <v>27</v>
      </c>
      <c r="H87" t="s">
        <v>15</v>
      </c>
      <c r="I87" t="s">
        <v>236</v>
      </c>
      <c r="J87" t="s">
        <v>50</v>
      </c>
      <c r="K87" s="6">
        <v>2.04</v>
      </c>
    </row>
    <row r="88" spans="1:11" x14ac:dyDescent="0.3">
      <c r="A88" t="s">
        <v>229</v>
      </c>
      <c r="B88" t="s">
        <v>14</v>
      </c>
      <c r="C88" t="s">
        <v>57</v>
      </c>
      <c r="D88" t="s">
        <v>219</v>
      </c>
      <c r="E88" t="s">
        <v>78</v>
      </c>
      <c r="F88" t="s">
        <v>34</v>
      </c>
      <c r="G88" t="s">
        <v>37</v>
      </c>
      <c r="H88" t="s">
        <v>15</v>
      </c>
      <c r="I88" t="s">
        <v>236</v>
      </c>
      <c r="J88" t="s">
        <v>58</v>
      </c>
      <c r="K88" s="6">
        <v>99.429999999999993</v>
      </c>
    </row>
    <row r="89" spans="1:11" x14ac:dyDescent="0.3">
      <c r="A89" t="s">
        <v>229</v>
      </c>
      <c r="B89" t="s">
        <v>14</v>
      </c>
      <c r="C89" t="s">
        <v>8</v>
      </c>
      <c r="D89" t="s">
        <v>219</v>
      </c>
      <c r="E89" t="s">
        <v>78</v>
      </c>
      <c r="F89" t="s">
        <v>34</v>
      </c>
      <c r="G89" t="s">
        <v>10</v>
      </c>
      <c r="H89" t="s">
        <v>15</v>
      </c>
      <c r="I89" t="s">
        <v>236</v>
      </c>
      <c r="J89" t="s">
        <v>9</v>
      </c>
      <c r="K89" s="6">
        <v>51030.389999999992</v>
      </c>
    </row>
    <row r="90" spans="1:11" x14ac:dyDescent="0.3">
      <c r="A90" t="s">
        <v>229</v>
      </c>
      <c r="B90" t="s">
        <v>14</v>
      </c>
      <c r="C90" t="s">
        <v>16</v>
      </c>
      <c r="D90" t="s">
        <v>219</v>
      </c>
      <c r="E90" t="s">
        <v>78</v>
      </c>
      <c r="F90" t="s">
        <v>34</v>
      </c>
      <c r="G90" t="s">
        <v>10</v>
      </c>
      <c r="H90" t="s">
        <v>15</v>
      </c>
      <c r="I90" t="s">
        <v>236</v>
      </c>
      <c r="J90" t="s">
        <v>17</v>
      </c>
      <c r="K90" s="6">
        <v>4817.6700000000083</v>
      </c>
    </row>
    <row r="91" spans="1:11" x14ac:dyDescent="0.3">
      <c r="A91" t="s">
        <v>229</v>
      </c>
      <c r="B91" t="s">
        <v>14</v>
      </c>
      <c r="C91" t="s">
        <v>44</v>
      </c>
      <c r="D91" t="s">
        <v>219</v>
      </c>
      <c r="E91" t="s">
        <v>78</v>
      </c>
      <c r="F91" t="s">
        <v>34</v>
      </c>
      <c r="G91" t="s">
        <v>27</v>
      </c>
      <c r="H91" t="s">
        <v>15</v>
      </c>
      <c r="I91" t="s">
        <v>236</v>
      </c>
      <c r="J91" t="s">
        <v>45</v>
      </c>
      <c r="K91" s="6">
        <v>6568.06</v>
      </c>
    </row>
    <row r="92" spans="1:11" x14ac:dyDescent="0.3">
      <c r="A92" t="s">
        <v>229</v>
      </c>
      <c r="B92" t="s">
        <v>14</v>
      </c>
      <c r="C92" t="s">
        <v>22</v>
      </c>
      <c r="D92" t="s">
        <v>219</v>
      </c>
      <c r="E92" t="s">
        <v>78</v>
      </c>
      <c r="F92" t="s">
        <v>34</v>
      </c>
      <c r="G92" t="s">
        <v>10</v>
      </c>
      <c r="H92" t="s">
        <v>15</v>
      </c>
      <c r="I92" t="s">
        <v>236</v>
      </c>
      <c r="J92" t="s">
        <v>23</v>
      </c>
      <c r="K92" s="6">
        <v>2889.5000000000018</v>
      </c>
    </row>
    <row r="93" spans="1:11" x14ac:dyDescent="0.3">
      <c r="A93" t="s">
        <v>229</v>
      </c>
      <c r="B93" t="s">
        <v>14</v>
      </c>
      <c r="C93" t="s">
        <v>25</v>
      </c>
      <c r="D93" t="s">
        <v>219</v>
      </c>
      <c r="E93" t="s">
        <v>78</v>
      </c>
      <c r="F93" t="s">
        <v>34</v>
      </c>
      <c r="G93" t="s">
        <v>27</v>
      </c>
      <c r="H93" t="s">
        <v>15</v>
      </c>
      <c r="I93" t="s">
        <v>236</v>
      </c>
      <c r="J93" t="s">
        <v>26</v>
      </c>
      <c r="K93" s="6">
        <v>6465.990000000008</v>
      </c>
    </row>
    <row r="94" spans="1:11" x14ac:dyDescent="0.3">
      <c r="A94" t="s">
        <v>229</v>
      </c>
      <c r="B94" t="s">
        <v>14</v>
      </c>
      <c r="C94" t="s">
        <v>30</v>
      </c>
      <c r="D94" t="s">
        <v>219</v>
      </c>
      <c r="E94" t="s">
        <v>78</v>
      </c>
      <c r="F94" t="s">
        <v>34</v>
      </c>
      <c r="G94" t="s">
        <v>32</v>
      </c>
      <c r="H94" t="s">
        <v>15</v>
      </c>
      <c r="I94" t="s">
        <v>236</v>
      </c>
      <c r="J94" t="s">
        <v>31</v>
      </c>
      <c r="K94" s="6">
        <v>2889.5600000000004</v>
      </c>
    </row>
    <row r="95" spans="1:11" x14ac:dyDescent="0.3">
      <c r="A95" t="s">
        <v>229</v>
      </c>
      <c r="B95" t="s">
        <v>14</v>
      </c>
      <c r="C95" t="s">
        <v>35</v>
      </c>
      <c r="D95" t="s">
        <v>219</v>
      </c>
      <c r="E95" t="s">
        <v>78</v>
      </c>
      <c r="F95" t="s">
        <v>34</v>
      </c>
      <c r="G95" t="s">
        <v>37</v>
      </c>
      <c r="H95" t="s">
        <v>15</v>
      </c>
      <c r="I95" t="s">
        <v>236</v>
      </c>
      <c r="J95" t="s">
        <v>36</v>
      </c>
      <c r="K95" s="6">
        <v>88249.460000004809</v>
      </c>
    </row>
    <row r="96" spans="1:11" x14ac:dyDescent="0.3">
      <c r="A96" t="s">
        <v>229</v>
      </c>
      <c r="B96" t="s">
        <v>14</v>
      </c>
      <c r="C96" t="s">
        <v>40</v>
      </c>
      <c r="D96" t="s">
        <v>219</v>
      </c>
      <c r="E96" t="s">
        <v>78</v>
      </c>
      <c r="F96" t="s">
        <v>34</v>
      </c>
      <c r="G96" t="s">
        <v>10</v>
      </c>
      <c r="H96" t="s">
        <v>15</v>
      </c>
      <c r="I96" t="s">
        <v>236</v>
      </c>
      <c r="J96" t="s">
        <v>41</v>
      </c>
      <c r="K96" s="6">
        <v>22223.580000000005</v>
      </c>
    </row>
    <row r="97" spans="1:11" x14ac:dyDescent="0.3">
      <c r="A97" t="s">
        <v>229</v>
      </c>
      <c r="B97" t="s">
        <v>20</v>
      </c>
      <c r="C97" t="s">
        <v>227</v>
      </c>
      <c r="D97" t="s">
        <v>219</v>
      </c>
      <c r="E97" t="s">
        <v>78</v>
      </c>
      <c r="F97" t="s">
        <v>34</v>
      </c>
      <c r="G97" t="s">
        <v>37</v>
      </c>
      <c r="H97" t="s">
        <v>21</v>
      </c>
      <c r="I97" t="s">
        <v>236</v>
      </c>
      <c r="J97" t="s">
        <v>36</v>
      </c>
      <c r="K97" s="6">
        <v>1060.8600000000004</v>
      </c>
    </row>
    <row r="98" spans="1:11" x14ac:dyDescent="0.3">
      <c r="A98" t="s">
        <v>229</v>
      </c>
      <c r="B98" t="s">
        <v>20</v>
      </c>
      <c r="C98" t="s">
        <v>46</v>
      </c>
      <c r="D98" t="s">
        <v>219</v>
      </c>
      <c r="E98" t="s">
        <v>78</v>
      </c>
      <c r="F98" t="s">
        <v>34</v>
      </c>
      <c r="G98" t="s">
        <v>27</v>
      </c>
      <c r="H98" t="s">
        <v>21</v>
      </c>
      <c r="I98" t="s">
        <v>236</v>
      </c>
      <c r="J98" t="s">
        <v>47</v>
      </c>
      <c r="K98" s="6">
        <v>12337.25499999989</v>
      </c>
    </row>
    <row r="99" spans="1:11" x14ac:dyDescent="0.3">
      <c r="A99" t="s">
        <v>229</v>
      </c>
      <c r="B99" t="s">
        <v>20</v>
      </c>
      <c r="C99" t="s">
        <v>49</v>
      </c>
      <c r="D99" t="s">
        <v>219</v>
      </c>
      <c r="E99" t="s">
        <v>78</v>
      </c>
      <c r="F99" t="s">
        <v>34</v>
      </c>
      <c r="G99" t="s">
        <v>27</v>
      </c>
      <c r="H99" t="s">
        <v>21</v>
      </c>
      <c r="I99" t="s">
        <v>236</v>
      </c>
      <c r="J99" t="s">
        <v>50</v>
      </c>
      <c r="K99" s="6">
        <v>541.32999999999981</v>
      </c>
    </row>
    <row r="100" spans="1:11" x14ac:dyDescent="0.3">
      <c r="A100" t="s">
        <v>229</v>
      </c>
      <c r="B100" t="s">
        <v>20</v>
      </c>
      <c r="C100" t="s">
        <v>57</v>
      </c>
      <c r="D100" t="s">
        <v>219</v>
      </c>
      <c r="E100" t="s">
        <v>78</v>
      </c>
      <c r="F100" t="s">
        <v>34</v>
      </c>
      <c r="G100" t="s">
        <v>37</v>
      </c>
      <c r="H100" t="s">
        <v>21</v>
      </c>
      <c r="I100" t="s">
        <v>236</v>
      </c>
      <c r="J100" t="s">
        <v>58</v>
      </c>
      <c r="K100" s="6">
        <v>2807.9249999999993</v>
      </c>
    </row>
    <row r="101" spans="1:11" x14ac:dyDescent="0.3">
      <c r="A101" t="s">
        <v>229</v>
      </c>
      <c r="B101" t="s">
        <v>20</v>
      </c>
      <c r="C101" t="s">
        <v>8</v>
      </c>
      <c r="D101" t="s">
        <v>219</v>
      </c>
      <c r="E101" t="s">
        <v>78</v>
      </c>
      <c r="F101" t="s">
        <v>34</v>
      </c>
      <c r="G101" t="s">
        <v>10</v>
      </c>
      <c r="H101" t="s">
        <v>21</v>
      </c>
      <c r="I101" t="s">
        <v>236</v>
      </c>
      <c r="J101" t="s">
        <v>9</v>
      </c>
      <c r="K101" s="6">
        <v>15605.855000000034</v>
      </c>
    </row>
    <row r="102" spans="1:11" x14ac:dyDescent="0.3">
      <c r="A102" t="s">
        <v>229</v>
      </c>
      <c r="B102" t="s">
        <v>20</v>
      </c>
      <c r="C102" t="s">
        <v>16</v>
      </c>
      <c r="D102" t="s">
        <v>219</v>
      </c>
      <c r="E102" t="s">
        <v>78</v>
      </c>
      <c r="F102" t="s">
        <v>34</v>
      </c>
      <c r="G102" t="s">
        <v>10</v>
      </c>
      <c r="H102" t="s">
        <v>21</v>
      </c>
      <c r="I102" t="s">
        <v>236</v>
      </c>
      <c r="J102" t="s">
        <v>17</v>
      </c>
      <c r="K102" s="6">
        <v>1441.8499999999997</v>
      </c>
    </row>
    <row r="103" spans="1:11" x14ac:dyDescent="0.3">
      <c r="A103" t="s">
        <v>229</v>
      </c>
      <c r="B103" t="s">
        <v>20</v>
      </c>
      <c r="C103" t="s">
        <v>44</v>
      </c>
      <c r="D103" t="s">
        <v>219</v>
      </c>
      <c r="E103" t="s">
        <v>78</v>
      </c>
      <c r="F103" t="s">
        <v>34</v>
      </c>
      <c r="G103" t="s">
        <v>27</v>
      </c>
      <c r="H103" t="s">
        <v>21</v>
      </c>
      <c r="I103" t="s">
        <v>236</v>
      </c>
      <c r="J103" t="s">
        <v>45</v>
      </c>
      <c r="K103" s="6">
        <v>10643.310000000012</v>
      </c>
    </row>
    <row r="104" spans="1:11" x14ac:dyDescent="0.3">
      <c r="A104" t="s">
        <v>229</v>
      </c>
      <c r="B104" t="s">
        <v>20</v>
      </c>
      <c r="C104" t="s">
        <v>22</v>
      </c>
      <c r="D104" t="s">
        <v>219</v>
      </c>
      <c r="E104" t="s">
        <v>78</v>
      </c>
      <c r="F104" t="s">
        <v>34</v>
      </c>
      <c r="G104" t="s">
        <v>10</v>
      </c>
      <c r="H104" t="s">
        <v>21</v>
      </c>
      <c r="I104" t="s">
        <v>236</v>
      </c>
      <c r="J104" t="s">
        <v>23</v>
      </c>
      <c r="K104" s="6">
        <v>4899.8800000000028</v>
      </c>
    </row>
    <row r="105" spans="1:11" x14ac:dyDescent="0.3">
      <c r="A105" t="s">
        <v>229</v>
      </c>
      <c r="B105" t="s">
        <v>20</v>
      </c>
      <c r="C105" t="s">
        <v>25</v>
      </c>
      <c r="D105" t="s">
        <v>219</v>
      </c>
      <c r="E105" t="s">
        <v>78</v>
      </c>
      <c r="F105" t="s">
        <v>34</v>
      </c>
      <c r="G105" t="s">
        <v>27</v>
      </c>
      <c r="H105" t="s">
        <v>21</v>
      </c>
      <c r="I105" t="s">
        <v>236</v>
      </c>
      <c r="J105" t="s">
        <v>26</v>
      </c>
      <c r="K105" s="6">
        <v>10013.834999999972</v>
      </c>
    </row>
    <row r="106" spans="1:11" x14ac:dyDescent="0.3">
      <c r="A106" t="s">
        <v>229</v>
      </c>
      <c r="B106" t="s">
        <v>20</v>
      </c>
      <c r="C106" t="s">
        <v>30</v>
      </c>
      <c r="D106" t="s">
        <v>219</v>
      </c>
      <c r="E106" t="s">
        <v>78</v>
      </c>
      <c r="F106" t="s">
        <v>34</v>
      </c>
      <c r="G106" t="s">
        <v>32</v>
      </c>
      <c r="H106" t="s">
        <v>21</v>
      </c>
      <c r="I106" t="s">
        <v>236</v>
      </c>
      <c r="J106" t="s">
        <v>31</v>
      </c>
      <c r="K106" s="6">
        <v>237.69999999999996</v>
      </c>
    </row>
    <row r="107" spans="1:11" x14ac:dyDescent="0.3">
      <c r="A107" t="s">
        <v>229</v>
      </c>
      <c r="B107" t="s">
        <v>20</v>
      </c>
      <c r="C107" t="s">
        <v>35</v>
      </c>
      <c r="D107" t="s">
        <v>219</v>
      </c>
      <c r="E107" t="s">
        <v>78</v>
      </c>
      <c r="F107" t="s">
        <v>34</v>
      </c>
      <c r="G107" t="s">
        <v>37</v>
      </c>
      <c r="H107" t="s">
        <v>21</v>
      </c>
      <c r="I107" t="s">
        <v>236</v>
      </c>
      <c r="J107" t="s">
        <v>36</v>
      </c>
      <c r="K107" s="6">
        <v>83979.150000000169</v>
      </c>
    </row>
    <row r="108" spans="1:11" x14ac:dyDescent="0.3">
      <c r="A108" t="s">
        <v>229</v>
      </c>
      <c r="B108" t="s">
        <v>20</v>
      </c>
      <c r="C108" t="s">
        <v>40</v>
      </c>
      <c r="D108" t="s">
        <v>219</v>
      </c>
      <c r="E108" t="s">
        <v>78</v>
      </c>
      <c r="F108" t="s">
        <v>34</v>
      </c>
      <c r="G108" t="s">
        <v>10</v>
      </c>
      <c r="H108" t="s">
        <v>21</v>
      </c>
      <c r="I108" t="s">
        <v>236</v>
      </c>
      <c r="J108" t="s">
        <v>41</v>
      </c>
      <c r="K108" s="6">
        <v>3266.8650000000034</v>
      </c>
    </row>
    <row r="109" spans="1:11" x14ac:dyDescent="0.3">
      <c r="A109" t="s">
        <v>234</v>
      </c>
      <c r="K109" s="6">
        <v>332745.47500000487</v>
      </c>
    </row>
    <row r="110" spans="1:11" x14ac:dyDescent="0.3">
      <c r="A110" t="s">
        <v>38</v>
      </c>
      <c r="B110" t="s">
        <v>14</v>
      </c>
      <c r="C110" t="s">
        <v>46</v>
      </c>
      <c r="D110" t="s">
        <v>219</v>
      </c>
      <c r="E110" t="s">
        <v>78</v>
      </c>
      <c r="F110" t="s">
        <v>39</v>
      </c>
      <c r="G110" t="s">
        <v>27</v>
      </c>
      <c r="H110" t="s">
        <v>15</v>
      </c>
      <c r="I110" t="s">
        <v>236</v>
      </c>
      <c r="J110" t="s">
        <v>47</v>
      </c>
      <c r="K110" s="6">
        <v>2965.0300000000034</v>
      </c>
    </row>
    <row r="111" spans="1:11" x14ac:dyDescent="0.3">
      <c r="A111" t="s">
        <v>38</v>
      </c>
      <c r="B111" t="s">
        <v>14</v>
      </c>
      <c r="C111" t="s">
        <v>57</v>
      </c>
      <c r="D111" t="s">
        <v>219</v>
      </c>
      <c r="E111" t="s">
        <v>78</v>
      </c>
      <c r="F111" t="s">
        <v>39</v>
      </c>
      <c r="G111" t="s">
        <v>37</v>
      </c>
      <c r="H111" t="s">
        <v>15</v>
      </c>
      <c r="I111" t="s">
        <v>236</v>
      </c>
      <c r="J111" t="s">
        <v>58</v>
      </c>
      <c r="K111" s="6">
        <v>10439.050000000005</v>
      </c>
    </row>
    <row r="112" spans="1:11" x14ac:dyDescent="0.3">
      <c r="A112" t="s">
        <v>38</v>
      </c>
      <c r="B112" t="s">
        <v>14</v>
      </c>
      <c r="C112" t="s">
        <v>8</v>
      </c>
      <c r="D112" t="s">
        <v>219</v>
      </c>
      <c r="E112" t="s">
        <v>78</v>
      </c>
      <c r="F112" t="s">
        <v>39</v>
      </c>
      <c r="G112" t="s">
        <v>10</v>
      </c>
      <c r="H112" t="s">
        <v>15</v>
      </c>
      <c r="I112" t="s">
        <v>236</v>
      </c>
      <c r="J112" t="s">
        <v>9</v>
      </c>
      <c r="K112" s="6">
        <v>1082212.149999999</v>
      </c>
    </row>
    <row r="113" spans="1:11" x14ac:dyDescent="0.3">
      <c r="A113" t="s">
        <v>38</v>
      </c>
      <c r="B113" t="s">
        <v>14</v>
      </c>
      <c r="C113" t="s">
        <v>16</v>
      </c>
      <c r="D113" t="s">
        <v>219</v>
      </c>
      <c r="E113" t="s">
        <v>78</v>
      </c>
      <c r="F113" t="s">
        <v>39</v>
      </c>
      <c r="G113" t="s">
        <v>10</v>
      </c>
      <c r="H113" t="s">
        <v>15</v>
      </c>
      <c r="I113" t="s">
        <v>236</v>
      </c>
      <c r="J113" t="s">
        <v>17</v>
      </c>
      <c r="K113" s="6">
        <v>6594.9199999999673</v>
      </c>
    </row>
    <row r="114" spans="1:11" x14ac:dyDescent="0.3">
      <c r="A114" t="s">
        <v>38</v>
      </c>
      <c r="B114" t="s">
        <v>14</v>
      </c>
      <c r="C114" t="s">
        <v>44</v>
      </c>
      <c r="D114" t="s">
        <v>219</v>
      </c>
      <c r="E114" t="s">
        <v>78</v>
      </c>
      <c r="F114" t="s">
        <v>39</v>
      </c>
      <c r="G114" t="s">
        <v>27</v>
      </c>
      <c r="H114" t="s">
        <v>15</v>
      </c>
      <c r="I114" t="s">
        <v>236</v>
      </c>
      <c r="J114" t="s">
        <v>45</v>
      </c>
      <c r="K114" s="6">
        <v>15407.77</v>
      </c>
    </row>
    <row r="115" spans="1:11" x14ac:dyDescent="0.3">
      <c r="A115" t="s">
        <v>38</v>
      </c>
      <c r="B115" t="s">
        <v>14</v>
      </c>
      <c r="C115" t="s">
        <v>22</v>
      </c>
      <c r="D115" t="s">
        <v>219</v>
      </c>
      <c r="E115" t="s">
        <v>78</v>
      </c>
      <c r="F115" t="s">
        <v>39</v>
      </c>
      <c r="G115" t="s">
        <v>10</v>
      </c>
      <c r="H115" t="s">
        <v>15</v>
      </c>
      <c r="I115" t="s">
        <v>236</v>
      </c>
      <c r="J115" t="s">
        <v>23</v>
      </c>
      <c r="K115" s="6">
        <v>38475.149999999994</v>
      </c>
    </row>
    <row r="116" spans="1:11" x14ac:dyDescent="0.3">
      <c r="A116" t="s">
        <v>38</v>
      </c>
      <c r="B116" t="s">
        <v>14</v>
      </c>
      <c r="C116" t="s">
        <v>25</v>
      </c>
      <c r="D116" t="s">
        <v>219</v>
      </c>
      <c r="E116" t="s">
        <v>78</v>
      </c>
      <c r="F116" t="s">
        <v>39</v>
      </c>
      <c r="G116" t="s">
        <v>27</v>
      </c>
      <c r="H116" t="s">
        <v>15</v>
      </c>
      <c r="I116" t="s">
        <v>236</v>
      </c>
      <c r="J116" t="s">
        <v>26</v>
      </c>
      <c r="K116" s="6">
        <v>18993.790000000005</v>
      </c>
    </row>
    <row r="117" spans="1:11" x14ac:dyDescent="0.3">
      <c r="A117" t="s">
        <v>38</v>
      </c>
      <c r="B117" t="s">
        <v>14</v>
      </c>
      <c r="C117" t="s">
        <v>30</v>
      </c>
      <c r="D117" t="s">
        <v>219</v>
      </c>
      <c r="E117" t="s">
        <v>78</v>
      </c>
      <c r="F117" t="s">
        <v>39</v>
      </c>
      <c r="G117" t="s">
        <v>32</v>
      </c>
      <c r="H117" t="s">
        <v>15</v>
      </c>
      <c r="I117" t="s">
        <v>236</v>
      </c>
      <c r="J117" t="s">
        <v>31</v>
      </c>
      <c r="K117" s="6">
        <v>20948.77000000003</v>
      </c>
    </row>
    <row r="118" spans="1:11" x14ac:dyDescent="0.3">
      <c r="A118" t="s">
        <v>38</v>
      </c>
      <c r="B118" t="s">
        <v>14</v>
      </c>
      <c r="C118" t="s">
        <v>35</v>
      </c>
      <c r="D118" t="s">
        <v>219</v>
      </c>
      <c r="E118" t="s">
        <v>78</v>
      </c>
      <c r="F118" t="s">
        <v>39</v>
      </c>
      <c r="G118" t="s">
        <v>37</v>
      </c>
      <c r="H118" t="s">
        <v>15</v>
      </c>
      <c r="I118" t="s">
        <v>236</v>
      </c>
      <c r="J118" t="s">
        <v>36</v>
      </c>
      <c r="K118" s="6">
        <v>598064.64999999967</v>
      </c>
    </row>
    <row r="119" spans="1:11" x14ac:dyDescent="0.3">
      <c r="A119" t="s">
        <v>38</v>
      </c>
      <c r="B119" t="s">
        <v>14</v>
      </c>
      <c r="C119" t="s">
        <v>40</v>
      </c>
      <c r="D119" t="s">
        <v>219</v>
      </c>
      <c r="E119" t="s">
        <v>78</v>
      </c>
      <c r="F119" t="s">
        <v>39</v>
      </c>
      <c r="G119" t="s">
        <v>10</v>
      </c>
      <c r="H119" t="s">
        <v>15</v>
      </c>
      <c r="I119" t="s">
        <v>236</v>
      </c>
      <c r="J119" t="s">
        <v>41</v>
      </c>
      <c r="K119" s="6">
        <v>14313.879999999979</v>
      </c>
    </row>
    <row r="120" spans="1:11" x14ac:dyDescent="0.3">
      <c r="A120" t="s">
        <v>38</v>
      </c>
      <c r="B120" t="s">
        <v>20</v>
      </c>
      <c r="C120" t="s">
        <v>227</v>
      </c>
      <c r="D120" t="s">
        <v>219</v>
      </c>
      <c r="E120" t="s">
        <v>78</v>
      </c>
      <c r="F120" t="s">
        <v>39</v>
      </c>
      <c r="G120" t="s">
        <v>37</v>
      </c>
      <c r="H120" t="s">
        <v>21</v>
      </c>
      <c r="I120" t="s">
        <v>236</v>
      </c>
      <c r="J120" t="s">
        <v>36</v>
      </c>
      <c r="K120" s="6">
        <v>1722.0500000000013</v>
      </c>
    </row>
    <row r="121" spans="1:11" x14ac:dyDescent="0.3">
      <c r="A121" t="s">
        <v>38</v>
      </c>
      <c r="B121" t="s">
        <v>20</v>
      </c>
      <c r="C121" t="s">
        <v>46</v>
      </c>
      <c r="D121" t="s">
        <v>219</v>
      </c>
      <c r="E121" t="s">
        <v>78</v>
      </c>
      <c r="F121" t="s">
        <v>39</v>
      </c>
      <c r="G121" t="s">
        <v>27</v>
      </c>
      <c r="H121" t="s">
        <v>21</v>
      </c>
      <c r="I121" t="s">
        <v>236</v>
      </c>
      <c r="J121" t="s">
        <v>47</v>
      </c>
      <c r="K121" s="6">
        <v>1519.5649999999998</v>
      </c>
    </row>
    <row r="122" spans="1:11" x14ac:dyDescent="0.3">
      <c r="A122" t="s">
        <v>38</v>
      </c>
      <c r="B122" t="s">
        <v>20</v>
      </c>
      <c r="C122" t="s">
        <v>57</v>
      </c>
      <c r="D122" t="s">
        <v>219</v>
      </c>
      <c r="E122" t="s">
        <v>78</v>
      </c>
      <c r="F122" t="s">
        <v>39</v>
      </c>
      <c r="G122" t="s">
        <v>37</v>
      </c>
      <c r="H122" t="s">
        <v>21</v>
      </c>
      <c r="I122" t="s">
        <v>236</v>
      </c>
      <c r="J122" t="s">
        <v>58</v>
      </c>
      <c r="K122" s="6">
        <v>3183.7400000000011</v>
      </c>
    </row>
    <row r="123" spans="1:11" x14ac:dyDescent="0.3">
      <c r="A123" t="s">
        <v>38</v>
      </c>
      <c r="B123" t="s">
        <v>20</v>
      </c>
      <c r="C123" t="s">
        <v>8</v>
      </c>
      <c r="D123" t="s">
        <v>219</v>
      </c>
      <c r="E123" t="s">
        <v>78</v>
      </c>
      <c r="F123" t="s">
        <v>39</v>
      </c>
      <c r="G123" t="s">
        <v>10</v>
      </c>
      <c r="H123" t="s">
        <v>21</v>
      </c>
      <c r="I123" t="s">
        <v>236</v>
      </c>
      <c r="J123" t="s">
        <v>9</v>
      </c>
      <c r="K123" s="6">
        <v>24803.845000000299</v>
      </c>
    </row>
    <row r="124" spans="1:11" x14ac:dyDescent="0.3">
      <c r="A124" t="s">
        <v>38</v>
      </c>
      <c r="B124" t="s">
        <v>20</v>
      </c>
      <c r="C124" t="s">
        <v>16</v>
      </c>
      <c r="D124" t="s">
        <v>219</v>
      </c>
      <c r="E124" t="s">
        <v>78</v>
      </c>
      <c r="F124" t="s">
        <v>39</v>
      </c>
      <c r="G124" t="s">
        <v>10</v>
      </c>
      <c r="H124" t="s">
        <v>21</v>
      </c>
      <c r="I124" t="s">
        <v>236</v>
      </c>
      <c r="J124" t="s">
        <v>17</v>
      </c>
      <c r="K124" s="6">
        <v>16753.969999999998</v>
      </c>
    </row>
    <row r="125" spans="1:11" x14ac:dyDescent="0.3">
      <c r="A125" t="s">
        <v>38</v>
      </c>
      <c r="B125" t="s">
        <v>20</v>
      </c>
      <c r="C125" t="s">
        <v>44</v>
      </c>
      <c r="D125" t="s">
        <v>219</v>
      </c>
      <c r="E125" t="s">
        <v>78</v>
      </c>
      <c r="F125" t="s">
        <v>39</v>
      </c>
      <c r="G125" t="s">
        <v>27</v>
      </c>
      <c r="H125" t="s">
        <v>21</v>
      </c>
      <c r="I125" t="s">
        <v>236</v>
      </c>
      <c r="J125" t="s">
        <v>45</v>
      </c>
      <c r="K125" s="6">
        <v>706.6099999999999</v>
      </c>
    </row>
    <row r="126" spans="1:11" x14ac:dyDescent="0.3">
      <c r="A126" t="s">
        <v>38</v>
      </c>
      <c r="B126" t="s">
        <v>20</v>
      </c>
      <c r="C126" t="s">
        <v>22</v>
      </c>
      <c r="D126" t="s">
        <v>219</v>
      </c>
      <c r="E126" t="s">
        <v>78</v>
      </c>
      <c r="F126" t="s">
        <v>39</v>
      </c>
      <c r="G126" t="s">
        <v>10</v>
      </c>
      <c r="H126" t="s">
        <v>21</v>
      </c>
      <c r="I126" t="s">
        <v>236</v>
      </c>
      <c r="J126" t="s">
        <v>23</v>
      </c>
      <c r="K126" s="6">
        <v>14551.814999999982</v>
      </c>
    </row>
    <row r="127" spans="1:11" x14ac:dyDescent="0.3">
      <c r="A127" t="s">
        <v>38</v>
      </c>
      <c r="B127" t="s">
        <v>20</v>
      </c>
      <c r="C127" t="s">
        <v>25</v>
      </c>
      <c r="D127" t="s">
        <v>219</v>
      </c>
      <c r="E127" t="s">
        <v>78</v>
      </c>
      <c r="F127" t="s">
        <v>39</v>
      </c>
      <c r="G127" t="s">
        <v>27</v>
      </c>
      <c r="H127" t="s">
        <v>21</v>
      </c>
      <c r="I127" t="s">
        <v>236</v>
      </c>
      <c r="J127" t="s">
        <v>26</v>
      </c>
      <c r="K127" s="6">
        <v>5372.6599999999762</v>
      </c>
    </row>
    <row r="128" spans="1:11" x14ac:dyDescent="0.3">
      <c r="A128" t="s">
        <v>38</v>
      </c>
      <c r="B128" t="s">
        <v>20</v>
      </c>
      <c r="C128" t="s">
        <v>30</v>
      </c>
      <c r="D128" t="s">
        <v>219</v>
      </c>
      <c r="E128" t="s">
        <v>78</v>
      </c>
      <c r="F128" t="s">
        <v>39</v>
      </c>
      <c r="G128" t="s">
        <v>32</v>
      </c>
      <c r="H128" t="s">
        <v>21</v>
      </c>
      <c r="I128" t="s">
        <v>236</v>
      </c>
      <c r="J128" t="s">
        <v>31</v>
      </c>
      <c r="K128" s="6">
        <v>175.90499999999997</v>
      </c>
    </row>
    <row r="129" spans="1:11" x14ac:dyDescent="0.3">
      <c r="A129" t="s">
        <v>38</v>
      </c>
      <c r="B129" t="s">
        <v>20</v>
      </c>
      <c r="C129" t="s">
        <v>35</v>
      </c>
      <c r="D129" t="s">
        <v>219</v>
      </c>
      <c r="E129" t="s">
        <v>78</v>
      </c>
      <c r="F129" t="s">
        <v>39</v>
      </c>
      <c r="G129" t="s">
        <v>37</v>
      </c>
      <c r="H129" t="s">
        <v>21</v>
      </c>
      <c r="I129" t="s">
        <v>236</v>
      </c>
      <c r="J129" t="s">
        <v>36</v>
      </c>
      <c r="K129" s="6">
        <v>93063.854999998963</v>
      </c>
    </row>
    <row r="130" spans="1:11" x14ac:dyDescent="0.3">
      <c r="A130" t="s">
        <v>38</v>
      </c>
      <c r="B130" t="s">
        <v>20</v>
      </c>
      <c r="C130" t="s">
        <v>40</v>
      </c>
      <c r="D130" t="s">
        <v>219</v>
      </c>
      <c r="E130" t="s">
        <v>78</v>
      </c>
      <c r="F130" t="s">
        <v>39</v>
      </c>
      <c r="G130" t="s">
        <v>10</v>
      </c>
      <c r="H130" t="s">
        <v>21</v>
      </c>
      <c r="I130" t="s">
        <v>236</v>
      </c>
      <c r="J130" t="s">
        <v>41</v>
      </c>
      <c r="K130" s="6">
        <v>9290.7399999999961</v>
      </c>
    </row>
    <row r="131" spans="1:11" x14ac:dyDescent="0.3">
      <c r="A131" t="s">
        <v>81</v>
      </c>
      <c r="K131" s="6">
        <v>1979559.9149999977</v>
      </c>
    </row>
    <row r="132" spans="1:11" x14ac:dyDescent="0.3">
      <c r="A132" t="s">
        <v>42</v>
      </c>
      <c r="B132" t="s">
        <v>14</v>
      </c>
      <c r="C132" t="s">
        <v>8</v>
      </c>
      <c r="D132" t="s">
        <v>219</v>
      </c>
      <c r="E132" t="s">
        <v>78</v>
      </c>
      <c r="F132" t="s">
        <v>43</v>
      </c>
      <c r="G132" t="s">
        <v>10</v>
      </c>
      <c r="H132" t="s">
        <v>15</v>
      </c>
      <c r="I132" t="s">
        <v>236</v>
      </c>
      <c r="J132" t="s">
        <v>9</v>
      </c>
      <c r="K132" s="6">
        <v>587999.61</v>
      </c>
    </row>
    <row r="133" spans="1:11" x14ac:dyDescent="0.3">
      <c r="A133" t="s">
        <v>42</v>
      </c>
      <c r="B133" t="s">
        <v>14</v>
      </c>
      <c r="C133" t="s">
        <v>16</v>
      </c>
      <c r="D133" t="s">
        <v>219</v>
      </c>
      <c r="E133" t="s">
        <v>78</v>
      </c>
      <c r="F133" t="s">
        <v>43</v>
      </c>
      <c r="G133" t="s">
        <v>10</v>
      </c>
      <c r="H133" t="s">
        <v>15</v>
      </c>
      <c r="I133" t="s">
        <v>236</v>
      </c>
      <c r="J133" t="s">
        <v>17</v>
      </c>
      <c r="K133" s="6">
        <v>186247.25</v>
      </c>
    </row>
    <row r="134" spans="1:11" x14ac:dyDescent="0.3">
      <c r="A134" t="s">
        <v>42</v>
      </c>
      <c r="B134" t="s">
        <v>14</v>
      </c>
      <c r="C134" t="s">
        <v>22</v>
      </c>
      <c r="D134" t="s">
        <v>219</v>
      </c>
      <c r="E134" t="s">
        <v>78</v>
      </c>
      <c r="F134" t="s">
        <v>43</v>
      </c>
      <c r="G134" t="s">
        <v>10</v>
      </c>
      <c r="H134" t="s">
        <v>15</v>
      </c>
      <c r="I134" t="s">
        <v>236</v>
      </c>
      <c r="J134" t="s">
        <v>23</v>
      </c>
      <c r="K134" s="6">
        <v>42368.049999999996</v>
      </c>
    </row>
    <row r="135" spans="1:11" x14ac:dyDescent="0.3">
      <c r="A135" t="s">
        <v>42</v>
      </c>
      <c r="B135" t="s">
        <v>14</v>
      </c>
      <c r="C135" t="s">
        <v>25</v>
      </c>
      <c r="D135" t="s">
        <v>219</v>
      </c>
      <c r="E135" t="s">
        <v>78</v>
      </c>
      <c r="F135" t="s">
        <v>43</v>
      </c>
      <c r="G135" t="s">
        <v>27</v>
      </c>
      <c r="H135" t="s">
        <v>15</v>
      </c>
      <c r="I135" t="s">
        <v>236</v>
      </c>
      <c r="J135" t="s">
        <v>26</v>
      </c>
      <c r="K135" s="6">
        <v>9909.3099999999959</v>
      </c>
    </row>
    <row r="136" spans="1:11" x14ac:dyDescent="0.3">
      <c r="A136" t="s">
        <v>42</v>
      </c>
      <c r="B136" t="s">
        <v>14</v>
      </c>
      <c r="C136" t="s">
        <v>30</v>
      </c>
      <c r="D136" t="s">
        <v>219</v>
      </c>
      <c r="E136" t="s">
        <v>78</v>
      </c>
      <c r="F136" t="s">
        <v>43</v>
      </c>
      <c r="G136" t="s">
        <v>32</v>
      </c>
      <c r="H136" t="s">
        <v>15</v>
      </c>
      <c r="I136" t="s">
        <v>236</v>
      </c>
      <c r="J136" t="s">
        <v>31</v>
      </c>
      <c r="K136" s="6">
        <v>550.4799999999999</v>
      </c>
    </row>
    <row r="137" spans="1:11" x14ac:dyDescent="0.3">
      <c r="A137" t="s">
        <v>42</v>
      </c>
      <c r="B137" t="s">
        <v>20</v>
      </c>
      <c r="C137" t="s">
        <v>8</v>
      </c>
      <c r="D137" t="s">
        <v>219</v>
      </c>
      <c r="E137" t="s">
        <v>78</v>
      </c>
      <c r="F137" t="s">
        <v>43</v>
      </c>
      <c r="G137" t="s">
        <v>10</v>
      </c>
      <c r="H137" t="s">
        <v>21</v>
      </c>
      <c r="I137" t="s">
        <v>236</v>
      </c>
      <c r="J137" t="s">
        <v>9</v>
      </c>
      <c r="K137" s="6">
        <v>150445.91</v>
      </c>
    </row>
    <row r="138" spans="1:11" x14ac:dyDescent="0.3">
      <c r="A138" t="s">
        <v>42</v>
      </c>
      <c r="B138" t="s">
        <v>20</v>
      </c>
      <c r="C138" t="s">
        <v>16</v>
      </c>
      <c r="D138" t="s">
        <v>219</v>
      </c>
      <c r="E138" t="s">
        <v>78</v>
      </c>
      <c r="F138" t="s">
        <v>43</v>
      </c>
      <c r="G138" t="s">
        <v>10</v>
      </c>
      <c r="H138" t="s">
        <v>21</v>
      </c>
      <c r="I138" t="s">
        <v>236</v>
      </c>
      <c r="J138" t="s">
        <v>17</v>
      </c>
      <c r="K138" s="6">
        <v>40255.990000000005</v>
      </c>
    </row>
    <row r="139" spans="1:11" x14ac:dyDescent="0.3">
      <c r="A139" t="s">
        <v>42</v>
      </c>
      <c r="B139" t="s">
        <v>20</v>
      </c>
      <c r="C139" t="s">
        <v>44</v>
      </c>
      <c r="D139" t="s">
        <v>219</v>
      </c>
      <c r="E139" t="s">
        <v>78</v>
      </c>
      <c r="F139" t="s">
        <v>43</v>
      </c>
      <c r="G139" t="s">
        <v>27</v>
      </c>
      <c r="H139" t="s">
        <v>21</v>
      </c>
      <c r="I139" t="s">
        <v>236</v>
      </c>
      <c r="J139" t="s">
        <v>45</v>
      </c>
      <c r="K139" s="6">
        <v>25331.495000000014</v>
      </c>
    </row>
    <row r="140" spans="1:11" x14ac:dyDescent="0.3">
      <c r="A140" t="s">
        <v>42</v>
      </c>
      <c r="B140" t="s">
        <v>20</v>
      </c>
      <c r="C140" t="s">
        <v>22</v>
      </c>
      <c r="D140" t="s">
        <v>219</v>
      </c>
      <c r="E140" t="s">
        <v>78</v>
      </c>
      <c r="F140" t="s">
        <v>43</v>
      </c>
      <c r="G140" t="s">
        <v>10</v>
      </c>
      <c r="H140" t="s">
        <v>21</v>
      </c>
      <c r="I140" t="s">
        <v>236</v>
      </c>
      <c r="J140" t="s">
        <v>23</v>
      </c>
      <c r="K140" s="6">
        <v>32317.389999999996</v>
      </c>
    </row>
    <row r="141" spans="1:11" x14ac:dyDescent="0.3">
      <c r="A141" t="s">
        <v>42</v>
      </c>
      <c r="B141" t="s">
        <v>20</v>
      </c>
      <c r="C141" t="s">
        <v>25</v>
      </c>
      <c r="D141" t="s">
        <v>219</v>
      </c>
      <c r="E141" t="s">
        <v>78</v>
      </c>
      <c r="F141" t="s">
        <v>43</v>
      </c>
      <c r="G141" t="s">
        <v>27</v>
      </c>
      <c r="H141" t="s">
        <v>21</v>
      </c>
      <c r="I141" t="s">
        <v>236</v>
      </c>
      <c r="J141" t="s">
        <v>26</v>
      </c>
      <c r="K141" s="6">
        <v>14359.195000000011</v>
      </c>
    </row>
    <row r="142" spans="1:11" x14ac:dyDescent="0.3">
      <c r="A142" t="s">
        <v>42</v>
      </c>
      <c r="B142" t="s">
        <v>20</v>
      </c>
      <c r="C142" t="s">
        <v>30</v>
      </c>
      <c r="D142" t="s">
        <v>219</v>
      </c>
      <c r="E142" t="s">
        <v>78</v>
      </c>
      <c r="F142" t="s">
        <v>43</v>
      </c>
      <c r="G142" t="s">
        <v>32</v>
      </c>
      <c r="H142" t="s">
        <v>21</v>
      </c>
      <c r="I142" t="s">
        <v>236</v>
      </c>
      <c r="J142" t="s">
        <v>31</v>
      </c>
      <c r="K142" s="6">
        <v>400.57499999999999</v>
      </c>
    </row>
    <row r="143" spans="1:11" x14ac:dyDescent="0.3">
      <c r="A143" t="s">
        <v>82</v>
      </c>
      <c r="K143" s="6">
        <v>1090185.2549999999</v>
      </c>
    </row>
    <row r="144" spans="1:11" x14ac:dyDescent="0.3">
      <c r="A144" t="s">
        <v>55</v>
      </c>
      <c r="B144" t="s">
        <v>14</v>
      </c>
      <c r="C144" t="s">
        <v>46</v>
      </c>
      <c r="D144" t="s">
        <v>219</v>
      </c>
      <c r="E144" t="s">
        <v>78</v>
      </c>
      <c r="F144" t="s">
        <v>56</v>
      </c>
      <c r="G144" t="s">
        <v>27</v>
      </c>
      <c r="H144" t="s">
        <v>15</v>
      </c>
      <c r="I144" t="s">
        <v>236</v>
      </c>
      <c r="J144" t="s">
        <v>47</v>
      </c>
      <c r="K144" s="6">
        <v>11843.190000000002</v>
      </c>
    </row>
    <row r="145" spans="1:11" x14ac:dyDescent="0.3">
      <c r="A145" t="s">
        <v>55</v>
      </c>
      <c r="B145" t="s">
        <v>14</v>
      </c>
      <c r="C145" t="s">
        <v>49</v>
      </c>
      <c r="D145" t="s">
        <v>219</v>
      </c>
      <c r="E145" t="s">
        <v>78</v>
      </c>
      <c r="F145" t="s">
        <v>56</v>
      </c>
      <c r="G145" t="s">
        <v>27</v>
      </c>
      <c r="H145" t="s">
        <v>15</v>
      </c>
      <c r="I145" t="s">
        <v>236</v>
      </c>
      <c r="J145" t="s">
        <v>50</v>
      </c>
      <c r="K145" s="6">
        <v>4221.3200000000015</v>
      </c>
    </row>
    <row r="146" spans="1:11" x14ac:dyDescent="0.3">
      <c r="A146" t="s">
        <v>55</v>
      </c>
      <c r="B146" t="s">
        <v>14</v>
      </c>
      <c r="C146" t="s">
        <v>57</v>
      </c>
      <c r="D146" t="s">
        <v>219</v>
      </c>
      <c r="E146" t="s">
        <v>78</v>
      </c>
      <c r="F146" t="s">
        <v>56</v>
      </c>
      <c r="G146" t="s">
        <v>37</v>
      </c>
      <c r="H146" t="s">
        <v>15</v>
      </c>
      <c r="I146" t="s">
        <v>236</v>
      </c>
      <c r="J146" t="s">
        <v>58</v>
      </c>
      <c r="K146" s="6">
        <v>21830.71000000005</v>
      </c>
    </row>
    <row r="147" spans="1:11" x14ac:dyDescent="0.3">
      <c r="A147" t="s">
        <v>55</v>
      </c>
      <c r="B147" t="s">
        <v>14</v>
      </c>
      <c r="C147" t="s">
        <v>8</v>
      </c>
      <c r="D147" t="s">
        <v>219</v>
      </c>
      <c r="E147" t="s">
        <v>78</v>
      </c>
      <c r="F147" t="s">
        <v>56</v>
      </c>
      <c r="G147" t="s">
        <v>10</v>
      </c>
      <c r="H147" t="s">
        <v>15</v>
      </c>
      <c r="I147" t="s">
        <v>236</v>
      </c>
      <c r="J147" t="s">
        <v>9</v>
      </c>
      <c r="K147" s="6">
        <v>11493.650000000003</v>
      </c>
    </row>
    <row r="148" spans="1:11" x14ac:dyDescent="0.3">
      <c r="A148" t="s">
        <v>55</v>
      </c>
      <c r="B148" t="s">
        <v>14</v>
      </c>
      <c r="C148" t="s">
        <v>16</v>
      </c>
      <c r="D148" t="s">
        <v>219</v>
      </c>
      <c r="E148" t="s">
        <v>78</v>
      </c>
      <c r="F148" t="s">
        <v>56</v>
      </c>
      <c r="G148" t="s">
        <v>10</v>
      </c>
      <c r="H148" t="s">
        <v>15</v>
      </c>
      <c r="I148" t="s">
        <v>236</v>
      </c>
      <c r="J148" t="s">
        <v>17</v>
      </c>
      <c r="K148" s="6">
        <v>12672.080000000018</v>
      </c>
    </row>
    <row r="149" spans="1:11" x14ac:dyDescent="0.3">
      <c r="A149" t="s">
        <v>55</v>
      </c>
      <c r="B149" t="s">
        <v>14</v>
      </c>
      <c r="C149" t="s">
        <v>22</v>
      </c>
      <c r="D149" t="s">
        <v>219</v>
      </c>
      <c r="E149" t="s">
        <v>78</v>
      </c>
      <c r="F149" t="s">
        <v>56</v>
      </c>
      <c r="G149" t="s">
        <v>10</v>
      </c>
      <c r="H149" t="s">
        <v>15</v>
      </c>
      <c r="I149" t="s">
        <v>236</v>
      </c>
      <c r="J149" t="s">
        <v>23</v>
      </c>
      <c r="K149" s="6">
        <v>480</v>
      </c>
    </row>
    <row r="150" spans="1:11" x14ac:dyDescent="0.3">
      <c r="A150" t="s">
        <v>55</v>
      </c>
      <c r="B150" t="s">
        <v>14</v>
      </c>
      <c r="C150" t="s">
        <v>25</v>
      </c>
      <c r="D150" t="s">
        <v>219</v>
      </c>
      <c r="E150" t="s">
        <v>78</v>
      </c>
      <c r="F150" t="s">
        <v>56</v>
      </c>
      <c r="G150" t="s">
        <v>27</v>
      </c>
      <c r="H150" t="s">
        <v>15</v>
      </c>
      <c r="I150" t="s">
        <v>236</v>
      </c>
      <c r="J150" t="s">
        <v>26</v>
      </c>
      <c r="K150" s="6">
        <v>198333.88999999978</v>
      </c>
    </row>
    <row r="151" spans="1:11" x14ac:dyDescent="0.3">
      <c r="A151" t="s">
        <v>55</v>
      </c>
      <c r="B151" t="s">
        <v>14</v>
      </c>
      <c r="C151" t="s">
        <v>30</v>
      </c>
      <c r="D151" t="s">
        <v>219</v>
      </c>
      <c r="E151" t="s">
        <v>78</v>
      </c>
      <c r="F151" t="s">
        <v>56</v>
      </c>
      <c r="G151" t="s">
        <v>32</v>
      </c>
      <c r="H151" t="s">
        <v>15</v>
      </c>
      <c r="I151" t="s">
        <v>236</v>
      </c>
      <c r="J151" t="s">
        <v>31</v>
      </c>
      <c r="K151" s="6">
        <v>1831.7499999999998</v>
      </c>
    </row>
    <row r="152" spans="1:11" x14ac:dyDescent="0.3">
      <c r="A152" t="s">
        <v>55</v>
      </c>
      <c r="B152" t="s">
        <v>14</v>
      </c>
      <c r="C152" t="s">
        <v>35</v>
      </c>
      <c r="D152" t="s">
        <v>219</v>
      </c>
      <c r="E152" t="s">
        <v>78</v>
      </c>
      <c r="F152" t="s">
        <v>56</v>
      </c>
      <c r="G152" t="s">
        <v>37</v>
      </c>
      <c r="H152" t="s">
        <v>15</v>
      </c>
      <c r="I152" t="s">
        <v>236</v>
      </c>
      <c r="J152" t="s">
        <v>36</v>
      </c>
      <c r="K152" s="6">
        <v>241063.33000000849</v>
      </c>
    </row>
    <row r="153" spans="1:11" x14ac:dyDescent="0.3">
      <c r="A153" t="s">
        <v>55</v>
      </c>
      <c r="B153" t="s">
        <v>14</v>
      </c>
      <c r="C153" t="s">
        <v>40</v>
      </c>
      <c r="D153" t="s">
        <v>219</v>
      </c>
      <c r="E153" t="s">
        <v>78</v>
      </c>
      <c r="F153" t="s">
        <v>56</v>
      </c>
      <c r="G153" t="s">
        <v>10</v>
      </c>
      <c r="H153" t="s">
        <v>15</v>
      </c>
      <c r="I153" t="s">
        <v>236</v>
      </c>
      <c r="J153" t="s">
        <v>41</v>
      </c>
      <c r="K153" s="6">
        <v>6936.8600000000051</v>
      </c>
    </row>
    <row r="154" spans="1:11" x14ac:dyDescent="0.3">
      <c r="A154" t="s">
        <v>55</v>
      </c>
      <c r="B154" t="s">
        <v>20</v>
      </c>
      <c r="C154" t="s">
        <v>227</v>
      </c>
      <c r="D154" t="s">
        <v>219</v>
      </c>
      <c r="E154" t="s">
        <v>78</v>
      </c>
      <c r="F154" t="s">
        <v>56</v>
      </c>
      <c r="G154" t="s">
        <v>37</v>
      </c>
      <c r="H154" t="s">
        <v>21</v>
      </c>
      <c r="I154" t="s">
        <v>236</v>
      </c>
      <c r="J154" t="s">
        <v>36</v>
      </c>
      <c r="K154" s="6">
        <v>2615.4700000000003</v>
      </c>
    </row>
    <row r="155" spans="1:11" x14ac:dyDescent="0.3">
      <c r="A155" t="s">
        <v>55</v>
      </c>
      <c r="B155" t="s">
        <v>20</v>
      </c>
      <c r="C155" t="s">
        <v>46</v>
      </c>
      <c r="D155" t="s">
        <v>219</v>
      </c>
      <c r="E155" t="s">
        <v>78</v>
      </c>
      <c r="F155" t="s">
        <v>56</v>
      </c>
      <c r="G155" t="s">
        <v>27</v>
      </c>
      <c r="H155" t="s">
        <v>21</v>
      </c>
      <c r="I155" t="s">
        <v>236</v>
      </c>
      <c r="J155" t="s">
        <v>47</v>
      </c>
      <c r="K155" s="6">
        <v>6050.7</v>
      </c>
    </row>
    <row r="156" spans="1:11" x14ac:dyDescent="0.3">
      <c r="A156" t="s">
        <v>55</v>
      </c>
      <c r="B156" t="s">
        <v>20</v>
      </c>
      <c r="C156" t="s">
        <v>49</v>
      </c>
      <c r="D156" t="s">
        <v>219</v>
      </c>
      <c r="E156" t="s">
        <v>78</v>
      </c>
      <c r="F156" t="s">
        <v>56</v>
      </c>
      <c r="G156" t="s">
        <v>27</v>
      </c>
      <c r="H156" t="s">
        <v>21</v>
      </c>
      <c r="I156" t="s">
        <v>236</v>
      </c>
      <c r="J156" t="s">
        <v>50</v>
      </c>
      <c r="K156" s="6">
        <v>3879.1700000000046</v>
      </c>
    </row>
    <row r="157" spans="1:11" x14ac:dyDescent="0.3">
      <c r="A157" t="s">
        <v>55</v>
      </c>
      <c r="B157" t="s">
        <v>20</v>
      </c>
      <c r="C157" t="s">
        <v>57</v>
      </c>
      <c r="D157" t="s">
        <v>219</v>
      </c>
      <c r="E157" t="s">
        <v>78</v>
      </c>
      <c r="F157" t="s">
        <v>56</v>
      </c>
      <c r="G157" t="s">
        <v>37</v>
      </c>
      <c r="H157" t="s">
        <v>21</v>
      </c>
      <c r="I157" t="s">
        <v>236</v>
      </c>
      <c r="J157" t="s">
        <v>58</v>
      </c>
      <c r="K157" s="6">
        <v>5947.1449999999932</v>
      </c>
    </row>
    <row r="158" spans="1:11" x14ac:dyDescent="0.3">
      <c r="A158" t="s">
        <v>55</v>
      </c>
      <c r="B158" t="s">
        <v>20</v>
      </c>
      <c r="C158" t="s">
        <v>8</v>
      </c>
      <c r="D158" t="s">
        <v>219</v>
      </c>
      <c r="E158" t="s">
        <v>78</v>
      </c>
      <c r="F158" t="s">
        <v>56</v>
      </c>
      <c r="G158" t="s">
        <v>10</v>
      </c>
      <c r="H158" t="s">
        <v>21</v>
      </c>
      <c r="I158" t="s">
        <v>236</v>
      </c>
      <c r="J158" t="s">
        <v>9</v>
      </c>
      <c r="K158" s="6">
        <v>4059.3550000000114</v>
      </c>
    </row>
    <row r="159" spans="1:11" x14ac:dyDescent="0.3">
      <c r="A159" t="s">
        <v>55</v>
      </c>
      <c r="B159" t="s">
        <v>20</v>
      </c>
      <c r="C159" t="s">
        <v>16</v>
      </c>
      <c r="D159" t="s">
        <v>219</v>
      </c>
      <c r="E159" t="s">
        <v>78</v>
      </c>
      <c r="F159" t="s">
        <v>56</v>
      </c>
      <c r="G159" t="s">
        <v>10</v>
      </c>
      <c r="H159" t="s">
        <v>21</v>
      </c>
      <c r="I159" t="s">
        <v>236</v>
      </c>
      <c r="J159" t="s">
        <v>17</v>
      </c>
      <c r="K159" s="6">
        <v>711.78499999999985</v>
      </c>
    </row>
    <row r="160" spans="1:11" x14ac:dyDescent="0.3">
      <c r="A160" t="s">
        <v>55</v>
      </c>
      <c r="B160" t="s">
        <v>20</v>
      </c>
      <c r="C160" t="s">
        <v>22</v>
      </c>
      <c r="D160" t="s">
        <v>219</v>
      </c>
      <c r="E160" t="s">
        <v>78</v>
      </c>
      <c r="F160" t="s">
        <v>56</v>
      </c>
      <c r="G160" t="s">
        <v>10</v>
      </c>
      <c r="H160" t="s">
        <v>21</v>
      </c>
      <c r="I160" t="s">
        <v>236</v>
      </c>
      <c r="J160" t="s">
        <v>23</v>
      </c>
      <c r="K160" s="6">
        <v>2390.1899999999991</v>
      </c>
    </row>
    <row r="161" spans="1:11" x14ac:dyDescent="0.3">
      <c r="A161" t="s">
        <v>55</v>
      </c>
      <c r="B161" t="s">
        <v>20</v>
      </c>
      <c r="C161" t="s">
        <v>25</v>
      </c>
      <c r="D161" t="s">
        <v>219</v>
      </c>
      <c r="E161" t="s">
        <v>78</v>
      </c>
      <c r="F161" t="s">
        <v>56</v>
      </c>
      <c r="G161" t="s">
        <v>27</v>
      </c>
      <c r="H161" t="s">
        <v>21</v>
      </c>
      <c r="I161" t="s">
        <v>236</v>
      </c>
      <c r="J161" t="s">
        <v>26</v>
      </c>
      <c r="K161" s="6">
        <v>16826.164999999772</v>
      </c>
    </row>
    <row r="162" spans="1:11" x14ac:dyDescent="0.3">
      <c r="A162" t="s">
        <v>55</v>
      </c>
      <c r="B162" t="s">
        <v>20</v>
      </c>
      <c r="C162" t="s">
        <v>30</v>
      </c>
      <c r="D162" t="s">
        <v>219</v>
      </c>
      <c r="E162" t="s">
        <v>78</v>
      </c>
      <c r="F162" t="s">
        <v>56</v>
      </c>
      <c r="G162" t="s">
        <v>32</v>
      </c>
      <c r="H162" t="s">
        <v>21</v>
      </c>
      <c r="I162" t="s">
        <v>236</v>
      </c>
      <c r="J162" t="s">
        <v>31</v>
      </c>
      <c r="K162" s="6">
        <v>78.814999999999998</v>
      </c>
    </row>
    <row r="163" spans="1:11" x14ac:dyDescent="0.3">
      <c r="A163" t="s">
        <v>55</v>
      </c>
      <c r="B163" t="s">
        <v>20</v>
      </c>
      <c r="C163" t="s">
        <v>35</v>
      </c>
      <c r="D163" t="s">
        <v>219</v>
      </c>
      <c r="E163" t="s">
        <v>78</v>
      </c>
      <c r="F163" t="s">
        <v>56</v>
      </c>
      <c r="G163" t="s">
        <v>37</v>
      </c>
      <c r="H163" t="s">
        <v>21</v>
      </c>
      <c r="I163" t="s">
        <v>236</v>
      </c>
      <c r="J163" t="s">
        <v>36</v>
      </c>
      <c r="K163" s="6">
        <v>85063.184999999765</v>
      </c>
    </row>
    <row r="164" spans="1:11" x14ac:dyDescent="0.3">
      <c r="A164" t="s">
        <v>55</v>
      </c>
      <c r="B164" t="s">
        <v>20</v>
      </c>
      <c r="C164" t="s">
        <v>40</v>
      </c>
      <c r="D164" t="s">
        <v>219</v>
      </c>
      <c r="E164" t="s">
        <v>78</v>
      </c>
      <c r="F164" t="s">
        <v>56</v>
      </c>
      <c r="G164" t="s">
        <v>10</v>
      </c>
      <c r="H164" t="s">
        <v>21</v>
      </c>
      <c r="I164" t="s">
        <v>236</v>
      </c>
      <c r="J164" t="s">
        <v>41</v>
      </c>
      <c r="K164" s="6">
        <v>376.80499999999984</v>
      </c>
    </row>
    <row r="165" spans="1:11" x14ac:dyDescent="0.3">
      <c r="A165" t="s">
        <v>83</v>
      </c>
      <c r="K165" s="6">
        <v>638705.56500000774</v>
      </c>
    </row>
    <row r="166" spans="1:11" x14ac:dyDescent="0.3">
      <c r="A166" t="s">
        <v>76</v>
      </c>
      <c r="B166" t="s">
        <v>14</v>
      </c>
      <c r="C166" t="s">
        <v>30</v>
      </c>
      <c r="D166" t="s">
        <v>219</v>
      </c>
      <c r="E166" t="s">
        <v>78</v>
      </c>
      <c r="F166" t="s">
        <v>238</v>
      </c>
      <c r="G166" t="s">
        <v>32</v>
      </c>
      <c r="H166" t="s">
        <v>15</v>
      </c>
      <c r="I166" t="s">
        <v>236</v>
      </c>
      <c r="J166" t="s">
        <v>31</v>
      </c>
      <c r="K166" s="6">
        <v>173320.56999999998</v>
      </c>
    </row>
    <row r="167" spans="1:11" x14ac:dyDescent="0.3">
      <c r="A167" t="s">
        <v>76</v>
      </c>
      <c r="B167" t="s">
        <v>20</v>
      </c>
      <c r="C167" t="s">
        <v>30</v>
      </c>
      <c r="D167" t="s">
        <v>219</v>
      </c>
      <c r="E167" t="s">
        <v>78</v>
      </c>
      <c r="F167" t="s">
        <v>238</v>
      </c>
      <c r="G167" t="s">
        <v>32</v>
      </c>
      <c r="H167" t="s">
        <v>21</v>
      </c>
      <c r="I167" t="s">
        <v>236</v>
      </c>
      <c r="J167" t="s">
        <v>31</v>
      </c>
      <c r="K167" s="6">
        <v>150121.82500000007</v>
      </c>
    </row>
    <row r="168" spans="1:11" x14ac:dyDescent="0.3">
      <c r="A168" t="s">
        <v>239</v>
      </c>
      <c r="K168" s="6">
        <v>323442.39500000002</v>
      </c>
    </row>
    <row r="169" spans="1:11" x14ac:dyDescent="0.3">
      <c r="A169" t="s">
        <v>59</v>
      </c>
      <c r="B169" t="s">
        <v>14</v>
      </c>
      <c r="C169" t="s">
        <v>227</v>
      </c>
      <c r="D169" t="s">
        <v>219</v>
      </c>
      <c r="E169" t="s">
        <v>78</v>
      </c>
      <c r="F169" t="s">
        <v>60</v>
      </c>
      <c r="G169" t="s">
        <v>37</v>
      </c>
      <c r="H169" t="s">
        <v>15</v>
      </c>
      <c r="I169" t="s">
        <v>236</v>
      </c>
      <c r="J169" t="s">
        <v>36</v>
      </c>
      <c r="K169" s="6">
        <v>69.179999999999993</v>
      </c>
    </row>
    <row r="170" spans="1:11" x14ac:dyDescent="0.3">
      <c r="A170" t="s">
        <v>59</v>
      </c>
      <c r="B170" t="s">
        <v>14</v>
      </c>
      <c r="C170" t="s">
        <v>46</v>
      </c>
      <c r="D170" t="s">
        <v>219</v>
      </c>
      <c r="E170" t="s">
        <v>78</v>
      </c>
      <c r="F170" t="s">
        <v>60</v>
      </c>
      <c r="G170" t="s">
        <v>27</v>
      </c>
      <c r="H170" t="s">
        <v>15</v>
      </c>
      <c r="I170" t="s">
        <v>236</v>
      </c>
      <c r="J170" t="s">
        <v>47</v>
      </c>
      <c r="K170" s="6">
        <v>82.169999999999987</v>
      </c>
    </row>
    <row r="171" spans="1:11" x14ac:dyDescent="0.3">
      <c r="A171" t="s">
        <v>59</v>
      </c>
      <c r="B171" t="s">
        <v>14</v>
      </c>
      <c r="C171" t="s">
        <v>8</v>
      </c>
      <c r="D171" t="s">
        <v>219</v>
      </c>
      <c r="E171" t="s">
        <v>78</v>
      </c>
      <c r="F171" t="s">
        <v>60</v>
      </c>
      <c r="G171" t="s">
        <v>10</v>
      </c>
      <c r="H171" t="s">
        <v>15</v>
      </c>
      <c r="I171" t="s">
        <v>236</v>
      </c>
      <c r="J171" t="s">
        <v>9</v>
      </c>
      <c r="K171" s="6">
        <v>452.04</v>
      </c>
    </row>
    <row r="172" spans="1:11" x14ac:dyDescent="0.3">
      <c r="A172" t="s">
        <v>59</v>
      </c>
      <c r="B172" t="s">
        <v>14</v>
      </c>
      <c r="C172" t="s">
        <v>16</v>
      </c>
      <c r="D172" t="s">
        <v>219</v>
      </c>
      <c r="E172" t="s">
        <v>78</v>
      </c>
      <c r="F172" t="s">
        <v>60</v>
      </c>
      <c r="G172" t="s">
        <v>10</v>
      </c>
      <c r="H172" t="s">
        <v>15</v>
      </c>
      <c r="I172" t="s">
        <v>236</v>
      </c>
      <c r="J172" t="s">
        <v>17</v>
      </c>
      <c r="K172" s="6">
        <v>890.08000000000038</v>
      </c>
    </row>
    <row r="173" spans="1:11" x14ac:dyDescent="0.3">
      <c r="A173" t="s">
        <v>59</v>
      </c>
      <c r="B173" t="s">
        <v>14</v>
      </c>
      <c r="C173" t="s">
        <v>22</v>
      </c>
      <c r="D173" t="s">
        <v>219</v>
      </c>
      <c r="E173" t="s">
        <v>78</v>
      </c>
      <c r="F173" t="s">
        <v>60</v>
      </c>
      <c r="G173" t="s">
        <v>10</v>
      </c>
      <c r="H173" t="s">
        <v>15</v>
      </c>
      <c r="I173" t="s">
        <v>236</v>
      </c>
      <c r="J173" t="s">
        <v>23</v>
      </c>
      <c r="K173" s="6">
        <v>2743.3600000000124</v>
      </c>
    </row>
    <row r="174" spans="1:11" x14ac:dyDescent="0.3">
      <c r="A174" t="s">
        <v>59</v>
      </c>
      <c r="B174" t="s">
        <v>14</v>
      </c>
      <c r="C174" t="s">
        <v>25</v>
      </c>
      <c r="D174" t="s">
        <v>219</v>
      </c>
      <c r="E174" t="s">
        <v>78</v>
      </c>
      <c r="F174" t="s">
        <v>60</v>
      </c>
      <c r="G174" t="s">
        <v>27</v>
      </c>
      <c r="H174" t="s">
        <v>15</v>
      </c>
      <c r="I174" t="s">
        <v>236</v>
      </c>
      <c r="J174" t="s">
        <v>26</v>
      </c>
      <c r="K174" s="6">
        <v>1282.4000000000019</v>
      </c>
    </row>
    <row r="175" spans="1:11" x14ac:dyDescent="0.3">
      <c r="A175" t="s">
        <v>59</v>
      </c>
      <c r="B175" t="s">
        <v>14</v>
      </c>
      <c r="C175" t="s">
        <v>30</v>
      </c>
      <c r="D175" t="s">
        <v>219</v>
      </c>
      <c r="E175" t="s">
        <v>78</v>
      </c>
      <c r="F175" t="s">
        <v>60</v>
      </c>
      <c r="G175" t="s">
        <v>32</v>
      </c>
      <c r="H175" t="s">
        <v>15</v>
      </c>
      <c r="I175" t="s">
        <v>236</v>
      </c>
      <c r="J175" t="s">
        <v>31</v>
      </c>
      <c r="K175" s="6">
        <v>629.57000000000005</v>
      </c>
    </row>
    <row r="176" spans="1:11" x14ac:dyDescent="0.3">
      <c r="A176" t="s">
        <v>59</v>
      </c>
      <c r="B176" t="s">
        <v>14</v>
      </c>
      <c r="C176" t="s">
        <v>35</v>
      </c>
      <c r="D176" t="s">
        <v>219</v>
      </c>
      <c r="E176" t="s">
        <v>78</v>
      </c>
      <c r="F176" t="s">
        <v>60</v>
      </c>
      <c r="G176" t="s">
        <v>37</v>
      </c>
      <c r="H176" t="s">
        <v>15</v>
      </c>
      <c r="I176" t="s">
        <v>236</v>
      </c>
      <c r="J176" t="s">
        <v>36</v>
      </c>
      <c r="K176" s="6">
        <v>145676.83000000007</v>
      </c>
    </row>
    <row r="177" spans="1:11" x14ac:dyDescent="0.3">
      <c r="A177" t="s">
        <v>59</v>
      </c>
      <c r="B177" t="s">
        <v>14</v>
      </c>
      <c r="C177" t="s">
        <v>40</v>
      </c>
      <c r="D177" t="s">
        <v>219</v>
      </c>
      <c r="E177" t="s">
        <v>78</v>
      </c>
      <c r="F177" t="s">
        <v>60</v>
      </c>
      <c r="G177" t="s">
        <v>10</v>
      </c>
      <c r="H177" t="s">
        <v>15</v>
      </c>
      <c r="I177" t="s">
        <v>236</v>
      </c>
      <c r="J177" t="s">
        <v>41</v>
      </c>
      <c r="K177" s="6">
        <v>824.53999999999712</v>
      </c>
    </row>
    <row r="178" spans="1:11" x14ac:dyDescent="0.3">
      <c r="A178" t="s">
        <v>59</v>
      </c>
      <c r="B178" t="s">
        <v>20</v>
      </c>
      <c r="C178" t="s">
        <v>227</v>
      </c>
      <c r="D178" t="s">
        <v>219</v>
      </c>
      <c r="E178" t="s">
        <v>78</v>
      </c>
      <c r="F178" t="s">
        <v>60</v>
      </c>
      <c r="G178" t="s">
        <v>37</v>
      </c>
      <c r="H178" t="s">
        <v>21</v>
      </c>
      <c r="I178" t="s">
        <v>236</v>
      </c>
      <c r="J178" t="s">
        <v>36</v>
      </c>
      <c r="K178" s="6">
        <v>34.1</v>
      </c>
    </row>
    <row r="179" spans="1:11" x14ac:dyDescent="0.3">
      <c r="A179" t="s">
        <v>59</v>
      </c>
      <c r="B179" t="s">
        <v>20</v>
      </c>
      <c r="C179" t="s">
        <v>46</v>
      </c>
      <c r="D179" t="s">
        <v>219</v>
      </c>
      <c r="E179" t="s">
        <v>78</v>
      </c>
      <c r="F179" t="s">
        <v>60</v>
      </c>
      <c r="G179" t="s">
        <v>27</v>
      </c>
      <c r="H179" t="s">
        <v>21</v>
      </c>
      <c r="I179" t="s">
        <v>236</v>
      </c>
      <c r="J179" t="s">
        <v>47</v>
      </c>
      <c r="K179" s="6">
        <v>1420.1150000000007</v>
      </c>
    </row>
    <row r="180" spans="1:11" x14ac:dyDescent="0.3">
      <c r="A180" t="s">
        <v>59</v>
      </c>
      <c r="B180" t="s">
        <v>20</v>
      </c>
      <c r="C180" t="s">
        <v>8</v>
      </c>
      <c r="D180" t="s">
        <v>219</v>
      </c>
      <c r="E180" t="s">
        <v>78</v>
      </c>
      <c r="F180" t="s">
        <v>60</v>
      </c>
      <c r="G180" t="s">
        <v>10</v>
      </c>
      <c r="H180" t="s">
        <v>21</v>
      </c>
      <c r="I180" t="s">
        <v>236</v>
      </c>
      <c r="J180" t="s">
        <v>9</v>
      </c>
      <c r="K180" s="6">
        <v>470.95500000000015</v>
      </c>
    </row>
    <row r="181" spans="1:11" x14ac:dyDescent="0.3">
      <c r="A181" t="s">
        <v>59</v>
      </c>
      <c r="B181" t="s">
        <v>20</v>
      </c>
      <c r="C181" t="s">
        <v>22</v>
      </c>
      <c r="D181" t="s">
        <v>219</v>
      </c>
      <c r="E181" t="s">
        <v>78</v>
      </c>
      <c r="F181" t="s">
        <v>60</v>
      </c>
      <c r="G181" t="s">
        <v>10</v>
      </c>
      <c r="H181" t="s">
        <v>21</v>
      </c>
      <c r="I181" t="s">
        <v>236</v>
      </c>
      <c r="J181" t="s">
        <v>23</v>
      </c>
      <c r="K181" s="6">
        <v>3059.02</v>
      </c>
    </row>
    <row r="182" spans="1:11" x14ac:dyDescent="0.3">
      <c r="A182" t="s">
        <v>59</v>
      </c>
      <c r="B182" t="s">
        <v>20</v>
      </c>
      <c r="C182" t="s">
        <v>25</v>
      </c>
      <c r="D182" t="s">
        <v>219</v>
      </c>
      <c r="E182" t="s">
        <v>78</v>
      </c>
      <c r="F182" t="s">
        <v>60</v>
      </c>
      <c r="G182" t="s">
        <v>27</v>
      </c>
      <c r="H182" t="s">
        <v>21</v>
      </c>
      <c r="I182" t="s">
        <v>236</v>
      </c>
      <c r="J182" t="s">
        <v>26</v>
      </c>
      <c r="K182" s="6">
        <v>862.94500000000119</v>
      </c>
    </row>
    <row r="183" spans="1:11" x14ac:dyDescent="0.3">
      <c r="A183" t="s">
        <v>59</v>
      </c>
      <c r="B183" t="s">
        <v>20</v>
      </c>
      <c r="C183" t="s">
        <v>30</v>
      </c>
      <c r="D183" t="s">
        <v>219</v>
      </c>
      <c r="E183" t="s">
        <v>78</v>
      </c>
      <c r="F183" t="s">
        <v>60</v>
      </c>
      <c r="G183" t="s">
        <v>32</v>
      </c>
      <c r="H183" t="s">
        <v>21</v>
      </c>
      <c r="I183" t="s">
        <v>236</v>
      </c>
      <c r="J183" t="s">
        <v>31</v>
      </c>
      <c r="K183" s="6">
        <v>88.034999999999997</v>
      </c>
    </row>
    <row r="184" spans="1:11" x14ac:dyDescent="0.3">
      <c r="A184" t="s">
        <v>59</v>
      </c>
      <c r="B184" t="s">
        <v>20</v>
      </c>
      <c r="C184" t="s">
        <v>35</v>
      </c>
      <c r="D184" t="s">
        <v>219</v>
      </c>
      <c r="E184" t="s">
        <v>78</v>
      </c>
      <c r="F184" t="s">
        <v>60</v>
      </c>
      <c r="G184" t="s">
        <v>37</v>
      </c>
      <c r="H184" t="s">
        <v>21</v>
      </c>
      <c r="I184" t="s">
        <v>236</v>
      </c>
      <c r="J184" t="s">
        <v>36</v>
      </c>
      <c r="K184" s="6">
        <v>12029.769999999999</v>
      </c>
    </row>
    <row r="185" spans="1:11" x14ac:dyDescent="0.3">
      <c r="A185" t="s">
        <v>59</v>
      </c>
      <c r="B185" t="s">
        <v>20</v>
      </c>
      <c r="C185" t="s">
        <v>40</v>
      </c>
      <c r="D185" t="s">
        <v>219</v>
      </c>
      <c r="E185" t="s">
        <v>78</v>
      </c>
      <c r="F185" t="s">
        <v>60</v>
      </c>
      <c r="G185" t="s">
        <v>10</v>
      </c>
      <c r="H185" t="s">
        <v>21</v>
      </c>
      <c r="I185" t="s">
        <v>236</v>
      </c>
      <c r="J185" t="s">
        <v>41</v>
      </c>
      <c r="K185" s="6">
        <v>899.4</v>
      </c>
    </row>
    <row r="186" spans="1:11" x14ac:dyDescent="0.3">
      <c r="A186" t="s">
        <v>84</v>
      </c>
      <c r="K186" s="6">
        <v>171514.51000000007</v>
      </c>
    </row>
    <row r="187" spans="1:11" x14ac:dyDescent="0.3">
      <c r="A187" t="s">
        <v>63</v>
      </c>
      <c r="B187" t="s">
        <v>14</v>
      </c>
      <c r="C187" t="s">
        <v>46</v>
      </c>
      <c r="D187" t="s">
        <v>219</v>
      </c>
      <c r="E187" t="s">
        <v>78</v>
      </c>
      <c r="F187" t="s">
        <v>64</v>
      </c>
      <c r="G187" t="s">
        <v>27</v>
      </c>
      <c r="H187" t="s">
        <v>15</v>
      </c>
      <c r="I187" t="s">
        <v>236</v>
      </c>
      <c r="J187" t="s">
        <v>47</v>
      </c>
      <c r="K187" s="6">
        <v>43328.260000000024</v>
      </c>
    </row>
    <row r="188" spans="1:11" x14ac:dyDescent="0.3">
      <c r="A188" t="s">
        <v>63</v>
      </c>
      <c r="B188" t="s">
        <v>14</v>
      </c>
      <c r="C188" t="s">
        <v>57</v>
      </c>
      <c r="D188" t="s">
        <v>219</v>
      </c>
      <c r="E188" t="s">
        <v>78</v>
      </c>
      <c r="F188" t="s">
        <v>64</v>
      </c>
      <c r="G188" t="s">
        <v>37</v>
      </c>
      <c r="H188" t="s">
        <v>15</v>
      </c>
      <c r="I188" t="s">
        <v>236</v>
      </c>
      <c r="J188" t="s">
        <v>58</v>
      </c>
      <c r="K188" s="6">
        <v>25686.639999999992</v>
      </c>
    </row>
    <row r="189" spans="1:11" x14ac:dyDescent="0.3">
      <c r="A189" t="s">
        <v>63</v>
      </c>
      <c r="B189" t="s">
        <v>14</v>
      </c>
      <c r="C189" t="s">
        <v>8</v>
      </c>
      <c r="D189" t="s">
        <v>219</v>
      </c>
      <c r="E189" t="s">
        <v>78</v>
      </c>
      <c r="F189" t="s">
        <v>64</v>
      </c>
      <c r="G189" t="s">
        <v>10</v>
      </c>
      <c r="H189" t="s">
        <v>15</v>
      </c>
      <c r="I189" t="s">
        <v>236</v>
      </c>
      <c r="J189" t="s">
        <v>9</v>
      </c>
      <c r="K189" s="6">
        <v>3573.0599999999995</v>
      </c>
    </row>
    <row r="190" spans="1:11" x14ac:dyDescent="0.3">
      <c r="A190" t="s">
        <v>63</v>
      </c>
      <c r="B190" t="s">
        <v>14</v>
      </c>
      <c r="C190" t="s">
        <v>16</v>
      </c>
      <c r="D190" t="s">
        <v>219</v>
      </c>
      <c r="E190" t="s">
        <v>78</v>
      </c>
      <c r="F190" t="s">
        <v>64</v>
      </c>
      <c r="G190" t="s">
        <v>10</v>
      </c>
      <c r="H190" t="s">
        <v>15</v>
      </c>
      <c r="I190" t="s">
        <v>236</v>
      </c>
      <c r="J190" t="s">
        <v>17</v>
      </c>
      <c r="K190" s="6">
        <v>13030.99</v>
      </c>
    </row>
    <row r="191" spans="1:11" x14ac:dyDescent="0.3">
      <c r="A191" t="s">
        <v>63</v>
      </c>
      <c r="B191" t="s">
        <v>14</v>
      </c>
      <c r="C191" t="s">
        <v>44</v>
      </c>
      <c r="D191" t="s">
        <v>219</v>
      </c>
      <c r="E191" t="s">
        <v>78</v>
      </c>
      <c r="F191" t="s">
        <v>64</v>
      </c>
      <c r="G191" t="s">
        <v>27</v>
      </c>
      <c r="H191" t="s">
        <v>15</v>
      </c>
      <c r="I191" t="s">
        <v>236</v>
      </c>
      <c r="J191" t="s">
        <v>45</v>
      </c>
      <c r="K191" s="6">
        <v>36488.690000000024</v>
      </c>
    </row>
    <row r="192" spans="1:11" x14ac:dyDescent="0.3">
      <c r="A192" t="s">
        <v>63</v>
      </c>
      <c r="B192" t="s">
        <v>14</v>
      </c>
      <c r="C192" t="s">
        <v>22</v>
      </c>
      <c r="D192" t="s">
        <v>219</v>
      </c>
      <c r="E192" t="s">
        <v>78</v>
      </c>
      <c r="F192" t="s">
        <v>64</v>
      </c>
      <c r="G192" t="s">
        <v>10</v>
      </c>
      <c r="H192" t="s">
        <v>15</v>
      </c>
      <c r="I192" t="s">
        <v>236</v>
      </c>
      <c r="J192" t="s">
        <v>23</v>
      </c>
      <c r="K192" s="6">
        <v>4421.6800000000012</v>
      </c>
    </row>
    <row r="193" spans="1:11" x14ac:dyDescent="0.3">
      <c r="A193" t="s">
        <v>63</v>
      </c>
      <c r="B193" t="s">
        <v>14</v>
      </c>
      <c r="C193" t="s">
        <v>25</v>
      </c>
      <c r="D193" t="s">
        <v>219</v>
      </c>
      <c r="E193" t="s">
        <v>78</v>
      </c>
      <c r="F193" t="s">
        <v>64</v>
      </c>
      <c r="G193" t="s">
        <v>27</v>
      </c>
      <c r="H193" t="s">
        <v>15</v>
      </c>
      <c r="I193" t="s">
        <v>236</v>
      </c>
      <c r="J193" t="s">
        <v>26</v>
      </c>
      <c r="K193" s="6">
        <v>18165.999999999971</v>
      </c>
    </row>
    <row r="194" spans="1:11" x14ac:dyDescent="0.3">
      <c r="A194" t="s">
        <v>63</v>
      </c>
      <c r="B194" t="s">
        <v>14</v>
      </c>
      <c r="C194" t="s">
        <v>30</v>
      </c>
      <c r="D194" t="s">
        <v>219</v>
      </c>
      <c r="E194" t="s">
        <v>78</v>
      </c>
      <c r="F194" t="s">
        <v>64</v>
      </c>
      <c r="G194" t="s">
        <v>32</v>
      </c>
      <c r="H194" t="s">
        <v>15</v>
      </c>
      <c r="I194" t="s">
        <v>236</v>
      </c>
      <c r="J194" t="s">
        <v>31</v>
      </c>
      <c r="K194" s="6">
        <v>4612.0499999999984</v>
      </c>
    </row>
    <row r="195" spans="1:11" x14ac:dyDescent="0.3">
      <c r="A195" t="s">
        <v>63</v>
      </c>
      <c r="B195" t="s">
        <v>14</v>
      </c>
      <c r="C195" t="s">
        <v>35</v>
      </c>
      <c r="D195" t="s">
        <v>219</v>
      </c>
      <c r="E195" t="s">
        <v>78</v>
      </c>
      <c r="F195" t="s">
        <v>64</v>
      </c>
      <c r="G195" t="s">
        <v>37</v>
      </c>
      <c r="H195" t="s">
        <v>15</v>
      </c>
      <c r="I195" t="s">
        <v>236</v>
      </c>
      <c r="J195" t="s">
        <v>36</v>
      </c>
      <c r="K195" s="6">
        <v>13077.469999999994</v>
      </c>
    </row>
    <row r="196" spans="1:11" x14ac:dyDescent="0.3">
      <c r="A196" t="s">
        <v>63</v>
      </c>
      <c r="B196" t="s">
        <v>20</v>
      </c>
      <c r="C196" t="s">
        <v>227</v>
      </c>
      <c r="D196" t="s">
        <v>219</v>
      </c>
      <c r="E196" t="s">
        <v>78</v>
      </c>
      <c r="F196" t="s">
        <v>64</v>
      </c>
      <c r="G196" t="s">
        <v>37</v>
      </c>
      <c r="H196" t="s">
        <v>21</v>
      </c>
      <c r="I196" t="s">
        <v>236</v>
      </c>
      <c r="J196" t="s">
        <v>36</v>
      </c>
      <c r="K196" s="6">
        <v>184.66499999999996</v>
      </c>
    </row>
    <row r="197" spans="1:11" x14ac:dyDescent="0.3">
      <c r="A197" t="s">
        <v>63</v>
      </c>
      <c r="B197" t="s">
        <v>20</v>
      </c>
      <c r="C197" t="s">
        <v>46</v>
      </c>
      <c r="D197" t="s">
        <v>219</v>
      </c>
      <c r="E197" t="s">
        <v>78</v>
      </c>
      <c r="F197" t="s">
        <v>64</v>
      </c>
      <c r="G197" t="s">
        <v>27</v>
      </c>
      <c r="H197" t="s">
        <v>21</v>
      </c>
      <c r="I197" t="s">
        <v>236</v>
      </c>
      <c r="J197" t="s">
        <v>47</v>
      </c>
      <c r="K197" s="6">
        <v>69948.720000001136</v>
      </c>
    </row>
    <row r="198" spans="1:11" x14ac:dyDescent="0.3">
      <c r="A198" t="s">
        <v>63</v>
      </c>
      <c r="B198" t="s">
        <v>20</v>
      </c>
      <c r="C198" t="s">
        <v>49</v>
      </c>
      <c r="D198" t="s">
        <v>219</v>
      </c>
      <c r="E198" t="s">
        <v>78</v>
      </c>
      <c r="F198" t="s">
        <v>64</v>
      </c>
      <c r="G198" t="s">
        <v>27</v>
      </c>
      <c r="H198" t="s">
        <v>21</v>
      </c>
      <c r="I198" t="s">
        <v>236</v>
      </c>
      <c r="J198" t="s">
        <v>50</v>
      </c>
      <c r="K198" s="6">
        <v>425.70000000000005</v>
      </c>
    </row>
    <row r="199" spans="1:11" x14ac:dyDescent="0.3">
      <c r="A199" t="s">
        <v>63</v>
      </c>
      <c r="B199" t="s">
        <v>20</v>
      </c>
      <c r="C199" t="s">
        <v>57</v>
      </c>
      <c r="D199" t="s">
        <v>219</v>
      </c>
      <c r="E199" t="s">
        <v>78</v>
      </c>
      <c r="F199" t="s">
        <v>64</v>
      </c>
      <c r="G199" t="s">
        <v>37</v>
      </c>
      <c r="H199" t="s">
        <v>21</v>
      </c>
      <c r="I199" t="s">
        <v>236</v>
      </c>
      <c r="J199" t="s">
        <v>58</v>
      </c>
      <c r="K199" s="6">
        <v>8050.8349999999946</v>
      </c>
    </row>
    <row r="200" spans="1:11" x14ac:dyDescent="0.3">
      <c r="A200" t="s">
        <v>63</v>
      </c>
      <c r="B200" t="s">
        <v>20</v>
      </c>
      <c r="C200" t="s">
        <v>8</v>
      </c>
      <c r="D200" t="s">
        <v>219</v>
      </c>
      <c r="E200" t="s">
        <v>78</v>
      </c>
      <c r="F200" t="s">
        <v>64</v>
      </c>
      <c r="G200" t="s">
        <v>10</v>
      </c>
      <c r="H200" t="s">
        <v>21</v>
      </c>
      <c r="I200" t="s">
        <v>236</v>
      </c>
      <c r="J200" t="s">
        <v>9</v>
      </c>
      <c r="K200" s="6">
        <v>36131.685000000187</v>
      </c>
    </row>
    <row r="201" spans="1:11" x14ac:dyDescent="0.3">
      <c r="A201" t="s">
        <v>63</v>
      </c>
      <c r="B201" t="s">
        <v>20</v>
      </c>
      <c r="C201" t="s">
        <v>16</v>
      </c>
      <c r="D201" t="s">
        <v>219</v>
      </c>
      <c r="E201" t="s">
        <v>78</v>
      </c>
      <c r="F201" t="s">
        <v>64</v>
      </c>
      <c r="G201" t="s">
        <v>10</v>
      </c>
      <c r="H201" t="s">
        <v>21</v>
      </c>
      <c r="I201" t="s">
        <v>236</v>
      </c>
      <c r="J201" t="s">
        <v>17</v>
      </c>
      <c r="K201" s="6">
        <v>153754.27000000043</v>
      </c>
    </row>
    <row r="202" spans="1:11" x14ac:dyDescent="0.3">
      <c r="A202" t="s">
        <v>63</v>
      </c>
      <c r="B202" t="s">
        <v>20</v>
      </c>
      <c r="C202" t="s">
        <v>44</v>
      </c>
      <c r="D202" t="s">
        <v>219</v>
      </c>
      <c r="E202" t="s">
        <v>78</v>
      </c>
      <c r="F202" t="s">
        <v>64</v>
      </c>
      <c r="G202" t="s">
        <v>27</v>
      </c>
      <c r="H202" t="s">
        <v>21</v>
      </c>
      <c r="I202" t="s">
        <v>236</v>
      </c>
      <c r="J202" t="s">
        <v>45</v>
      </c>
      <c r="K202" s="6">
        <v>52872.179999999877</v>
      </c>
    </row>
    <row r="203" spans="1:11" x14ac:dyDescent="0.3">
      <c r="A203" t="s">
        <v>63</v>
      </c>
      <c r="B203" t="s">
        <v>20</v>
      </c>
      <c r="C203" t="s">
        <v>22</v>
      </c>
      <c r="D203" t="s">
        <v>219</v>
      </c>
      <c r="E203" t="s">
        <v>78</v>
      </c>
      <c r="F203" t="s">
        <v>64</v>
      </c>
      <c r="G203" t="s">
        <v>10</v>
      </c>
      <c r="H203" t="s">
        <v>21</v>
      </c>
      <c r="I203" t="s">
        <v>236</v>
      </c>
      <c r="J203" t="s">
        <v>23</v>
      </c>
      <c r="K203" s="6">
        <v>85840.749999999651</v>
      </c>
    </row>
    <row r="204" spans="1:11" x14ac:dyDescent="0.3">
      <c r="A204" t="s">
        <v>63</v>
      </c>
      <c r="B204" t="s">
        <v>20</v>
      </c>
      <c r="C204" t="s">
        <v>25</v>
      </c>
      <c r="D204" t="s">
        <v>219</v>
      </c>
      <c r="E204" t="s">
        <v>78</v>
      </c>
      <c r="F204" t="s">
        <v>64</v>
      </c>
      <c r="G204" t="s">
        <v>27</v>
      </c>
      <c r="H204" t="s">
        <v>21</v>
      </c>
      <c r="I204" t="s">
        <v>236</v>
      </c>
      <c r="J204" t="s">
        <v>26</v>
      </c>
      <c r="K204" s="6">
        <v>128921.71999999044</v>
      </c>
    </row>
    <row r="205" spans="1:11" x14ac:dyDescent="0.3">
      <c r="A205" t="s">
        <v>63</v>
      </c>
      <c r="B205" t="s">
        <v>20</v>
      </c>
      <c r="C205" t="s">
        <v>30</v>
      </c>
      <c r="D205" t="s">
        <v>219</v>
      </c>
      <c r="E205" t="s">
        <v>78</v>
      </c>
      <c r="F205" t="s">
        <v>64</v>
      </c>
      <c r="G205" t="s">
        <v>32</v>
      </c>
      <c r="H205" t="s">
        <v>21</v>
      </c>
      <c r="I205" t="s">
        <v>236</v>
      </c>
      <c r="J205" t="s">
        <v>31</v>
      </c>
      <c r="K205" s="6">
        <v>4618.2849999999989</v>
      </c>
    </row>
    <row r="206" spans="1:11" x14ac:dyDescent="0.3">
      <c r="A206" t="s">
        <v>63</v>
      </c>
      <c r="B206" t="s">
        <v>20</v>
      </c>
      <c r="C206" t="s">
        <v>35</v>
      </c>
      <c r="D206" t="s">
        <v>219</v>
      </c>
      <c r="E206" t="s">
        <v>78</v>
      </c>
      <c r="F206" t="s">
        <v>64</v>
      </c>
      <c r="G206" t="s">
        <v>37</v>
      </c>
      <c r="H206" t="s">
        <v>21</v>
      </c>
      <c r="I206" t="s">
        <v>236</v>
      </c>
      <c r="J206" t="s">
        <v>36</v>
      </c>
      <c r="K206" s="6">
        <v>21285.385000000118</v>
      </c>
    </row>
    <row r="207" spans="1:11" x14ac:dyDescent="0.3">
      <c r="A207" t="s">
        <v>85</v>
      </c>
      <c r="K207" s="6">
        <v>724419.03499999188</v>
      </c>
    </row>
    <row r="208" spans="1:11" x14ac:dyDescent="0.3">
      <c r="A208" t="s">
        <v>51</v>
      </c>
      <c r="B208" t="s">
        <v>14</v>
      </c>
      <c r="C208" t="s">
        <v>57</v>
      </c>
      <c r="D208" t="s">
        <v>219</v>
      </c>
      <c r="E208" t="s">
        <v>78</v>
      </c>
      <c r="F208" t="s">
        <v>52</v>
      </c>
      <c r="G208" t="s">
        <v>37</v>
      </c>
      <c r="H208" t="s">
        <v>15</v>
      </c>
      <c r="I208" t="s">
        <v>236</v>
      </c>
      <c r="J208" t="s">
        <v>58</v>
      </c>
      <c r="K208" s="6">
        <v>23.81</v>
      </c>
    </row>
    <row r="209" spans="1:11" x14ac:dyDescent="0.3">
      <c r="A209" t="s">
        <v>51</v>
      </c>
      <c r="B209" t="s">
        <v>14</v>
      </c>
      <c r="C209" t="s">
        <v>25</v>
      </c>
      <c r="D209" t="s">
        <v>219</v>
      </c>
      <c r="E209" t="s">
        <v>78</v>
      </c>
      <c r="F209" t="s">
        <v>52</v>
      </c>
      <c r="G209" t="s">
        <v>27</v>
      </c>
      <c r="H209" t="s">
        <v>15</v>
      </c>
      <c r="I209" t="s">
        <v>236</v>
      </c>
      <c r="J209" t="s">
        <v>26</v>
      </c>
      <c r="K209" s="6">
        <v>521.04999999999995</v>
      </c>
    </row>
    <row r="210" spans="1:11" x14ac:dyDescent="0.3">
      <c r="A210" t="s">
        <v>51</v>
      </c>
      <c r="B210" t="s">
        <v>14</v>
      </c>
      <c r="C210" t="s">
        <v>35</v>
      </c>
      <c r="D210" t="s">
        <v>219</v>
      </c>
      <c r="E210" t="s">
        <v>78</v>
      </c>
      <c r="F210" t="s">
        <v>52</v>
      </c>
      <c r="G210" t="s">
        <v>37</v>
      </c>
      <c r="H210" t="s">
        <v>15</v>
      </c>
      <c r="I210" t="s">
        <v>236</v>
      </c>
      <c r="J210" t="s">
        <v>36</v>
      </c>
      <c r="K210" s="6">
        <v>64.94</v>
      </c>
    </row>
    <row r="211" spans="1:11" x14ac:dyDescent="0.3">
      <c r="A211" t="s">
        <v>51</v>
      </c>
      <c r="B211" t="s">
        <v>20</v>
      </c>
      <c r="C211" t="s">
        <v>227</v>
      </c>
      <c r="D211" t="s">
        <v>219</v>
      </c>
      <c r="E211" t="s">
        <v>78</v>
      </c>
      <c r="F211" t="s">
        <v>52</v>
      </c>
      <c r="G211" t="s">
        <v>37</v>
      </c>
      <c r="H211" t="s">
        <v>21</v>
      </c>
      <c r="I211" t="s">
        <v>236</v>
      </c>
      <c r="J211" t="s">
        <v>36</v>
      </c>
      <c r="K211" s="6">
        <v>2939.42</v>
      </c>
    </row>
    <row r="212" spans="1:11" x14ac:dyDescent="0.3">
      <c r="A212" t="s">
        <v>51</v>
      </c>
      <c r="B212" t="s">
        <v>20</v>
      </c>
      <c r="C212" t="s">
        <v>49</v>
      </c>
      <c r="D212" t="s">
        <v>219</v>
      </c>
      <c r="E212" t="s">
        <v>78</v>
      </c>
      <c r="F212" t="s">
        <v>52</v>
      </c>
      <c r="G212" t="s">
        <v>27</v>
      </c>
      <c r="H212" t="s">
        <v>21</v>
      </c>
      <c r="I212" t="s">
        <v>236</v>
      </c>
      <c r="J212" t="s">
        <v>50</v>
      </c>
      <c r="K212" s="6">
        <v>3427.3599999999997</v>
      </c>
    </row>
    <row r="213" spans="1:11" x14ac:dyDescent="0.3">
      <c r="A213" t="s">
        <v>51</v>
      </c>
      <c r="B213" t="s">
        <v>20</v>
      </c>
      <c r="C213" t="s">
        <v>57</v>
      </c>
      <c r="D213" t="s">
        <v>219</v>
      </c>
      <c r="E213" t="s">
        <v>78</v>
      </c>
      <c r="F213" t="s">
        <v>52</v>
      </c>
      <c r="G213" t="s">
        <v>37</v>
      </c>
      <c r="H213" t="s">
        <v>21</v>
      </c>
      <c r="I213" t="s">
        <v>236</v>
      </c>
      <c r="J213" t="s">
        <v>58</v>
      </c>
      <c r="K213" s="6">
        <v>44708.385000000002</v>
      </c>
    </row>
    <row r="214" spans="1:11" x14ac:dyDescent="0.3">
      <c r="A214" t="s">
        <v>51</v>
      </c>
      <c r="B214" t="s">
        <v>20</v>
      </c>
      <c r="C214" t="s">
        <v>8</v>
      </c>
      <c r="D214" t="s">
        <v>219</v>
      </c>
      <c r="E214" t="s">
        <v>78</v>
      </c>
      <c r="F214" t="s">
        <v>52</v>
      </c>
      <c r="G214" t="s">
        <v>10</v>
      </c>
      <c r="H214" t="s">
        <v>21</v>
      </c>
      <c r="I214" t="s">
        <v>236</v>
      </c>
      <c r="J214" t="s">
        <v>9</v>
      </c>
      <c r="K214" s="6">
        <v>89740.329999999973</v>
      </c>
    </row>
    <row r="215" spans="1:11" x14ac:dyDescent="0.3">
      <c r="A215" t="s">
        <v>51</v>
      </c>
      <c r="B215" t="s">
        <v>20</v>
      </c>
      <c r="C215" t="s">
        <v>16</v>
      </c>
      <c r="D215" t="s">
        <v>219</v>
      </c>
      <c r="E215" t="s">
        <v>78</v>
      </c>
      <c r="F215" t="s">
        <v>52</v>
      </c>
      <c r="G215" t="s">
        <v>10</v>
      </c>
      <c r="H215" t="s">
        <v>21</v>
      </c>
      <c r="I215" t="s">
        <v>236</v>
      </c>
      <c r="J215" t="s">
        <v>17</v>
      </c>
      <c r="K215" s="6">
        <v>3449.8</v>
      </c>
    </row>
    <row r="216" spans="1:11" x14ac:dyDescent="0.3">
      <c r="A216" t="s">
        <v>51</v>
      </c>
      <c r="B216" t="s">
        <v>20</v>
      </c>
      <c r="C216" t="s">
        <v>44</v>
      </c>
      <c r="D216" t="s">
        <v>219</v>
      </c>
      <c r="E216" t="s">
        <v>78</v>
      </c>
      <c r="F216" t="s">
        <v>52</v>
      </c>
      <c r="G216" t="s">
        <v>27</v>
      </c>
      <c r="H216" t="s">
        <v>21</v>
      </c>
      <c r="I216" t="s">
        <v>236</v>
      </c>
      <c r="J216" t="s">
        <v>45</v>
      </c>
      <c r="K216" s="6">
        <v>7406.9750000000004</v>
      </c>
    </row>
    <row r="217" spans="1:11" x14ac:dyDescent="0.3">
      <c r="A217" t="s">
        <v>51</v>
      </c>
      <c r="B217" t="s">
        <v>20</v>
      </c>
      <c r="C217" t="s">
        <v>22</v>
      </c>
      <c r="D217" t="s">
        <v>219</v>
      </c>
      <c r="E217" t="s">
        <v>78</v>
      </c>
      <c r="F217" t="s">
        <v>52</v>
      </c>
      <c r="G217" t="s">
        <v>10</v>
      </c>
      <c r="H217" t="s">
        <v>21</v>
      </c>
      <c r="I217" t="s">
        <v>236</v>
      </c>
      <c r="J217" t="s">
        <v>23</v>
      </c>
      <c r="K217" s="6">
        <v>36137.694999999992</v>
      </c>
    </row>
    <row r="218" spans="1:11" x14ac:dyDescent="0.3">
      <c r="A218" t="s">
        <v>51</v>
      </c>
      <c r="B218" t="s">
        <v>20</v>
      </c>
      <c r="C218" t="s">
        <v>25</v>
      </c>
      <c r="D218" t="s">
        <v>219</v>
      </c>
      <c r="E218" t="s">
        <v>78</v>
      </c>
      <c r="F218" t="s">
        <v>52</v>
      </c>
      <c r="G218" t="s">
        <v>27</v>
      </c>
      <c r="H218" t="s">
        <v>21</v>
      </c>
      <c r="I218" t="s">
        <v>236</v>
      </c>
      <c r="J218" t="s">
        <v>26</v>
      </c>
      <c r="K218" s="6">
        <v>19868.249999999993</v>
      </c>
    </row>
    <row r="219" spans="1:11" x14ac:dyDescent="0.3">
      <c r="A219" t="s">
        <v>51</v>
      </c>
      <c r="B219" t="s">
        <v>20</v>
      </c>
      <c r="C219" t="s">
        <v>35</v>
      </c>
      <c r="D219" t="s">
        <v>219</v>
      </c>
      <c r="E219" t="s">
        <v>78</v>
      </c>
      <c r="F219" t="s">
        <v>52</v>
      </c>
      <c r="G219" t="s">
        <v>37</v>
      </c>
      <c r="H219" t="s">
        <v>21</v>
      </c>
      <c r="I219" t="s">
        <v>236</v>
      </c>
      <c r="J219" t="s">
        <v>36</v>
      </c>
      <c r="K219" s="6">
        <v>222205.2450000002</v>
      </c>
    </row>
    <row r="220" spans="1:11" x14ac:dyDescent="0.3">
      <c r="A220" t="s">
        <v>51</v>
      </c>
      <c r="B220" t="s">
        <v>20</v>
      </c>
      <c r="C220" t="s">
        <v>40</v>
      </c>
      <c r="D220" t="s">
        <v>219</v>
      </c>
      <c r="E220" t="s">
        <v>78</v>
      </c>
      <c r="F220" t="s">
        <v>52</v>
      </c>
      <c r="G220" t="s">
        <v>10</v>
      </c>
      <c r="H220" t="s">
        <v>21</v>
      </c>
      <c r="I220" t="s">
        <v>236</v>
      </c>
      <c r="J220" t="s">
        <v>41</v>
      </c>
      <c r="K220" s="6">
        <v>16548.264999999999</v>
      </c>
    </row>
    <row r="221" spans="1:11" x14ac:dyDescent="0.3">
      <c r="A221" t="s">
        <v>249</v>
      </c>
      <c r="K221" s="6">
        <v>447041.52500000014</v>
      </c>
    </row>
    <row r="222" spans="1:11" x14ac:dyDescent="0.3">
      <c r="A222" t="s">
        <v>77</v>
      </c>
      <c r="K222" s="6">
        <v>6452216.8550000088</v>
      </c>
    </row>
    <row r="223" spans="1:11" x14ac:dyDescent="0.3">
      <c r="K223"/>
    </row>
    <row r="224" spans="1:11" x14ac:dyDescent="0.3">
      <c r="K224"/>
    </row>
    <row r="225" spans="11:11" x14ac:dyDescent="0.3">
      <c r="K225"/>
    </row>
    <row r="226" spans="11:11" x14ac:dyDescent="0.3">
      <c r="K226"/>
    </row>
    <row r="227" spans="11:11" x14ac:dyDescent="0.3">
      <c r="K227"/>
    </row>
    <row r="228" spans="11:11" x14ac:dyDescent="0.3">
      <c r="K228"/>
    </row>
    <row r="229" spans="11:11" x14ac:dyDescent="0.3">
      <c r="K229"/>
    </row>
    <row r="230" spans="11:11" x14ac:dyDescent="0.3">
      <c r="K230"/>
    </row>
    <row r="231" spans="11:11" x14ac:dyDescent="0.3">
      <c r="K231"/>
    </row>
    <row r="232" spans="11:11" x14ac:dyDescent="0.3">
      <c r="K232"/>
    </row>
    <row r="233" spans="11:11" x14ac:dyDescent="0.3">
      <c r="K233"/>
    </row>
    <row r="234" spans="11:11" x14ac:dyDescent="0.3">
      <c r="K234"/>
    </row>
    <row r="235" spans="11:11" x14ac:dyDescent="0.3">
      <c r="K235"/>
    </row>
    <row r="236" spans="11:11" x14ac:dyDescent="0.3">
      <c r="K236"/>
    </row>
    <row r="237" spans="11:11" x14ac:dyDescent="0.3">
      <c r="K237"/>
    </row>
    <row r="238" spans="11:11" x14ac:dyDescent="0.3">
      <c r="K238"/>
    </row>
    <row r="239" spans="11:11" x14ac:dyDescent="0.3">
      <c r="K239"/>
    </row>
    <row r="240" spans="11:11" x14ac:dyDescent="0.3">
      <c r="K240"/>
    </row>
    <row r="241" spans="11:11" x14ac:dyDescent="0.3">
      <c r="K241"/>
    </row>
    <row r="242" spans="11:11" x14ac:dyDescent="0.3">
      <c r="K242"/>
    </row>
    <row r="243" spans="11:11" x14ac:dyDescent="0.3">
      <c r="K243"/>
    </row>
    <row r="244" spans="11:11" x14ac:dyDescent="0.3">
      <c r="K244"/>
    </row>
    <row r="245" spans="11:11" x14ac:dyDescent="0.3">
      <c r="K245"/>
    </row>
    <row r="246" spans="11:11" x14ac:dyDescent="0.3">
      <c r="K246"/>
    </row>
    <row r="247" spans="11:11" x14ac:dyDescent="0.3">
      <c r="K247"/>
    </row>
    <row r="248" spans="11:11" x14ac:dyDescent="0.3">
      <c r="K248"/>
    </row>
    <row r="249" spans="11:11" x14ac:dyDescent="0.3">
      <c r="K249"/>
    </row>
    <row r="250" spans="11:11" x14ac:dyDescent="0.3">
      <c r="K250"/>
    </row>
    <row r="251" spans="11:11" x14ac:dyDescent="0.3">
      <c r="K251"/>
    </row>
    <row r="252" spans="11:11" x14ac:dyDescent="0.3">
      <c r="K252"/>
    </row>
    <row r="253" spans="11:11" x14ac:dyDescent="0.3">
      <c r="K253"/>
    </row>
    <row r="254" spans="11:11" x14ac:dyDescent="0.3">
      <c r="K254"/>
    </row>
    <row r="255" spans="11:11" x14ac:dyDescent="0.3">
      <c r="K255"/>
    </row>
    <row r="256" spans="11:11" x14ac:dyDescent="0.3">
      <c r="K256"/>
    </row>
    <row r="257" spans="11:11" x14ac:dyDescent="0.3">
      <c r="K257"/>
    </row>
    <row r="258" spans="11:11" x14ac:dyDescent="0.3">
      <c r="K258"/>
    </row>
    <row r="259" spans="11:11" x14ac:dyDescent="0.3">
      <c r="K259"/>
    </row>
    <row r="260" spans="11:11" x14ac:dyDescent="0.3">
      <c r="K260"/>
    </row>
    <row r="261" spans="11:11" x14ac:dyDescent="0.3">
      <c r="K261"/>
    </row>
    <row r="262" spans="11:11" x14ac:dyDescent="0.3">
      <c r="K262"/>
    </row>
    <row r="263" spans="11:11" x14ac:dyDescent="0.3">
      <c r="K263"/>
    </row>
    <row r="264" spans="11:11" x14ac:dyDescent="0.3">
      <c r="K264"/>
    </row>
    <row r="265" spans="11:11" x14ac:dyDescent="0.3">
      <c r="K265"/>
    </row>
    <row r="266" spans="11:11" x14ac:dyDescent="0.3">
      <c r="K266"/>
    </row>
    <row r="267" spans="11:11" x14ac:dyDescent="0.3">
      <c r="K267"/>
    </row>
    <row r="268" spans="11:11" x14ac:dyDescent="0.3">
      <c r="K268"/>
    </row>
    <row r="269" spans="11:11" x14ac:dyDescent="0.3">
      <c r="K269"/>
    </row>
    <row r="270" spans="11:11" x14ac:dyDescent="0.3">
      <c r="K270"/>
    </row>
    <row r="271" spans="11:11" x14ac:dyDescent="0.3">
      <c r="K271"/>
    </row>
    <row r="272" spans="11:11" x14ac:dyDescent="0.3">
      <c r="K272"/>
    </row>
    <row r="273" spans="11:11" x14ac:dyDescent="0.3">
      <c r="K273"/>
    </row>
    <row r="274" spans="11:11" x14ac:dyDescent="0.3">
      <c r="K274"/>
    </row>
    <row r="275" spans="11:11" x14ac:dyDescent="0.3">
      <c r="K275"/>
    </row>
    <row r="276" spans="11:11" x14ac:dyDescent="0.3">
      <c r="K276"/>
    </row>
    <row r="277" spans="11:11" x14ac:dyDescent="0.3">
      <c r="K277"/>
    </row>
    <row r="278" spans="11:11" x14ac:dyDescent="0.3">
      <c r="K278"/>
    </row>
    <row r="279" spans="11:11" x14ac:dyDescent="0.3">
      <c r="K279"/>
    </row>
    <row r="280" spans="11:11" x14ac:dyDescent="0.3">
      <c r="K280"/>
    </row>
    <row r="281" spans="11:11" x14ac:dyDescent="0.3">
      <c r="K281"/>
    </row>
    <row r="282" spans="11:11" x14ac:dyDescent="0.3">
      <c r="K282"/>
    </row>
    <row r="283" spans="11:11" x14ac:dyDescent="0.3">
      <c r="K283"/>
    </row>
    <row r="284" spans="11:11" x14ac:dyDescent="0.3">
      <c r="K284"/>
    </row>
    <row r="285" spans="11:11" x14ac:dyDescent="0.3">
      <c r="K285"/>
    </row>
    <row r="286" spans="11:11" x14ac:dyDescent="0.3">
      <c r="K286"/>
    </row>
    <row r="287" spans="11:11" x14ac:dyDescent="0.3">
      <c r="K287"/>
    </row>
    <row r="288" spans="11:11" x14ac:dyDescent="0.3">
      <c r="K288"/>
    </row>
    <row r="289" spans="11:11" x14ac:dyDescent="0.3">
      <c r="K289"/>
    </row>
    <row r="290" spans="11:11" x14ac:dyDescent="0.3">
      <c r="K290"/>
    </row>
    <row r="291" spans="11:11" x14ac:dyDescent="0.3">
      <c r="K291"/>
    </row>
    <row r="292" spans="11:11" x14ac:dyDescent="0.3">
      <c r="K292"/>
    </row>
    <row r="293" spans="11:11" x14ac:dyDescent="0.3">
      <c r="K293"/>
    </row>
    <row r="294" spans="11:11" x14ac:dyDescent="0.3">
      <c r="K294"/>
    </row>
    <row r="295" spans="11:11" x14ac:dyDescent="0.3">
      <c r="K295"/>
    </row>
    <row r="296" spans="11:11" x14ac:dyDescent="0.3">
      <c r="K296"/>
    </row>
    <row r="297" spans="11:11" x14ac:dyDescent="0.3">
      <c r="K297"/>
    </row>
    <row r="298" spans="11:11" x14ac:dyDescent="0.3">
      <c r="K298"/>
    </row>
    <row r="299" spans="11:11" x14ac:dyDescent="0.3">
      <c r="K299"/>
    </row>
    <row r="300" spans="11:11" x14ac:dyDescent="0.3">
      <c r="K300"/>
    </row>
    <row r="301" spans="11:11" x14ac:dyDescent="0.3">
      <c r="K301"/>
    </row>
    <row r="302" spans="11:11" x14ac:dyDescent="0.3">
      <c r="K302"/>
    </row>
    <row r="303" spans="11:11" x14ac:dyDescent="0.3">
      <c r="K303"/>
    </row>
    <row r="304" spans="11:11" x14ac:dyDescent="0.3">
      <c r="K304"/>
    </row>
    <row r="305" spans="11:11" x14ac:dyDescent="0.3">
      <c r="K305"/>
    </row>
    <row r="306" spans="11:11" x14ac:dyDescent="0.3">
      <c r="K306"/>
    </row>
    <row r="307" spans="11:11" x14ac:dyDescent="0.3">
      <c r="K307"/>
    </row>
    <row r="308" spans="11:11" x14ac:dyDescent="0.3">
      <c r="K308"/>
    </row>
    <row r="309" spans="11:11" x14ac:dyDescent="0.3">
      <c r="K309"/>
    </row>
    <row r="310" spans="11:11" x14ac:dyDescent="0.3">
      <c r="K310"/>
    </row>
    <row r="311" spans="11:11" x14ac:dyDescent="0.3">
      <c r="K311"/>
    </row>
    <row r="312" spans="11:11" x14ac:dyDescent="0.3">
      <c r="K312"/>
    </row>
    <row r="313" spans="11:11" x14ac:dyDescent="0.3">
      <c r="K313"/>
    </row>
    <row r="314" spans="11:11" x14ac:dyDescent="0.3">
      <c r="K314"/>
    </row>
    <row r="315" spans="11:11" x14ac:dyDescent="0.3">
      <c r="K315"/>
    </row>
    <row r="316" spans="11:11" x14ac:dyDescent="0.3">
      <c r="K316"/>
    </row>
    <row r="317" spans="11:11" x14ac:dyDescent="0.3">
      <c r="K317"/>
    </row>
    <row r="318" spans="11:11" x14ac:dyDescent="0.3">
      <c r="K318"/>
    </row>
    <row r="319" spans="11:11" x14ac:dyDescent="0.3">
      <c r="K319"/>
    </row>
    <row r="320" spans="11:11" x14ac:dyDescent="0.3">
      <c r="K320"/>
    </row>
    <row r="321" spans="11:11" x14ac:dyDescent="0.3">
      <c r="K321"/>
    </row>
    <row r="322" spans="11:11" x14ac:dyDescent="0.3">
      <c r="K322"/>
    </row>
    <row r="323" spans="11:11" x14ac:dyDescent="0.3">
      <c r="K323"/>
    </row>
    <row r="324" spans="11:11" x14ac:dyDescent="0.3">
      <c r="K324"/>
    </row>
    <row r="325" spans="11:11" x14ac:dyDescent="0.3">
      <c r="K325"/>
    </row>
    <row r="326" spans="11:11" x14ac:dyDescent="0.3">
      <c r="K326"/>
    </row>
    <row r="327" spans="11:11" x14ac:dyDescent="0.3">
      <c r="K327"/>
    </row>
    <row r="328" spans="11:11" x14ac:dyDescent="0.3">
      <c r="K328"/>
    </row>
    <row r="329" spans="11:11" x14ac:dyDescent="0.3">
      <c r="K329"/>
    </row>
    <row r="330" spans="11:11" x14ac:dyDescent="0.3">
      <c r="K330"/>
    </row>
    <row r="331" spans="11:11" x14ac:dyDescent="0.3">
      <c r="K331"/>
    </row>
    <row r="332" spans="11:11" x14ac:dyDescent="0.3">
      <c r="K332"/>
    </row>
    <row r="333" spans="11:11" x14ac:dyDescent="0.3">
      <c r="K333"/>
    </row>
    <row r="334" spans="11:11" x14ac:dyDescent="0.3">
      <c r="K334"/>
    </row>
    <row r="335" spans="11:11" x14ac:dyDescent="0.3">
      <c r="K335"/>
    </row>
    <row r="336" spans="11:11" x14ac:dyDescent="0.3">
      <c r="K336"/>
    </row>
    <row r="337" spans="11:11" x14ac:dyDescent="0.3">
      <c r="K337"/>
    </row>
    <row r="338" spans="11:11" x14ac:dyDescent="0.3">
      <c r="K338"/>
    </row>
    <row r="339" spans="11:11" x14ac:dyDescent="0.3">
      <c r="K339"/>
    </row>
    <row r="340" spans="11:11" x14ac:dyDescent="0.3">
      <c r="K340"/>
    </row>
    <row r="341" spans="11:11" x14ac:dyDescent="0.3">
      <c r="K341"/>
    </row>
    <row r="342" spans="11:11" x14ac:dyDescent="0.3">
      <c r="K342"/>
    </row>
    <row r="343" spans="11:11" x14ac:dyDescent="0.3">
      <c r="K343"/>
    </row>
    <row r="344" spans="11:11" x14ac:dyDescent="0.3">
      <c r="K344"/>
    </row>
    <row r="345" spans="11:11" x14ac:dyDescent="0.3">
      <c r="K345"/>
    </row>
    <row r="346" spans="11:11" x14ac:dyDescent="0.3">
      <c r="K346"/>
    </row>
    <row r="347" spans="11:11" x14ac:dyDescent="0.3">
      <c r="K347"/>
    </row>
    <row r="348" spans="11:11" x14ac:dyDescent="0.3">
      <c r="K348"/>
    </row>
    <row r="349" spans="11:11" x14ac:dyDescent="0.3">
      <c r="K349"/>
    </row>
    <row r="350" spans="11:11" x14ac:dyDescent="0.3">
      <c r="K350"/>
    </row>
    <row r="351" spans="11:11" x14ac:dyDescent="0.3">
      <c r="K351"/>
    </row>
    <row r="352" spans="11:11" x14ac:dyDescent="0.3">
      <c r="K352"/>
    </row>
    <row r="353" spans="11:11" x14ac:dyDescent="0.3">
      <c r="K353"/>
    </row>
    <row r="354" spans="11:11" x14ac:dyDescent="0.3">
      <c r="K354"/>
    </row>
    <row r="355" spans="11:11" x14ac:dyDescent="0.3">
      <c r="K355"/>
    </row>
    <row r="356" spans="11:11" x14ac:dyDescent="0.3">
      <c r="K356"/>
    </row>
    <row r="357" spans="11:11" x14ac:dyDescent="0.3">
      <c r="K357"/>
    </row>
    <row r="358" spans="11:11" x14ac:dyDescent="0.3">
      <c r="K358"/>
    </row>
    <row r="359" spans="11:11" x14ac:dyDescent="0.3">
      <c r="K359"/>
    </row>
    <row r="360" spans="11:11" x14ac:dyDescent="0.3">
      <c r="K360"/>
    </row>
    <row r="361" spans="11:11" x14ac:dyDescent="0.3">
      <c r="K361"/>
    </row>
    <row r="362" spans="11:11" x14ac:dyDescent="0.3">
      <c r="K362"/>
    </row>
    <row r="363" spans="11:11" x14ac:dyDescent="0.3">
      <c r="K363"/>
    </row>
    <row r="364" spans="11:11" x14ac:dyDescent="0.3">
      <c r="K364"/>
    </row>
    <row r="365" spans="11:11" x14ac:dyDescent="0.3">
      <c r="K365"/>
    </row>
    <row r="366" spans="11:11" x14ac:dyDescent="0.3">
      <c r="K366"/>
    </row>
    <row r="367" spans="11:11" x14ac:dyDescent="0.3">
      <c r="K367"/>
    </row>
    <row r="368" spans="11:11" x14ac:dyDescent="0.3">
      <c r="K368"/>
    </row>
    <row r="369" spans="11:11" x14ac:dyDescent="0.3">
      <c r="K369"/>
    </row>
    <row r="370" spans="11:11" x14ac:dyDescent="0.3">
      <c r="K370"/>
    </row>
    <row r="371" spans="11:11" x14ac:dyDescent="0.3">
      <c r="K371"/>
    </row>
    <row r="372" spans="11:11" x14ac:dyDescent="0.3">
      <c r="K372"/>
    </row>
    <row r="373" spans="11:11" x14ac:dyDescent="0.3">
      <c r="K373"/>
    </row>
    <row r="374" spans="11:11" x14ac:dyDescent="0.3">
      <c r="K374"/>
    </row>
    <row r="375" spans="11:11" x14ac:dyDescent="0.3">
      <c r="K375"/>
    </row>
    <row r="376" spans="11:11" x14ac:dyDescent="0.3">
      <c r="K376"/>
    </row>
    <row r="377" spans="11:11" x14ac:dyDescent="0.3">
      <c r="K377"/>
    </row>
    <row r="378" spans="11:11" x14ac:dyDescent="0.3">
      <c r="K378"/>
    </row>
    <row r="379" spans="11:11" x14ac:dyDescent="0.3">
      <c r="K379"/>
    </row>
    <row r="380" spans="11:11" x14ac:dyDescent="0.3">
      <c r="K380"/>
    </row>
    <row r="381" spans="11:11" x14ac:dyDescent="0.3">
      <c r="K381"/>
    </row>
    <row r="382" spans="11:11" x14ac:dyDescent="0.3">
      <c r="K382"/>
    </row>
    <row r="383" spans="11:11" x14ac:dyDescent="0.3">
      <c r="K383"/>
    </row>
    <row r="384" spans="11:11" x14ac:dyDescent="0.3">
      <c r="K384"/>
    </row>
    <row r="385" spans="11:11" x14ac:dyDescent="0.3">
      <c r="K385"/>
    </row>
    <row r="386" spans="11:11" x14ac:dyDescent="0.3">
      <c r="K386"/>
    </row>
    <row r="387" spans="11:11" x14ac:dyDescent="0.3">
      <c r="K387"/>
    </row>
    <row r="388" spans="11:11" x14ac:dyDescent="0.3">
      <c r="K388"/>
    </row>
    <row r="389" spans="11:11" x14ac:dyDescent="0.3">
      <c r="K389"/>
    </row>
    <row r="390" spans="11:11" x14ac:dyDescent="0.3">
      <c r="K390"/>
    </row>
    <row r="391" spans="11:11" x14ac:dyDescent="0.3">
      <c r="K391"/>
    </row>
    <row r="392" spans="11:11" x14ac:dyDescent="0.3">
      <c r="K392"/>
    </row>
    <row r="393" spans="11:11" x14ac:dyDescent="0.3">
      <c r="K393"/>
    </row>
    <row r="394" spans="11:11" x14ac:dyDescent="0.3">
      <c r="K394"/>
    </row>
    <row r="395" spans="11:11" x14ac:dyDescent="0.3">
      <c r="K395"/>
    </row>
    <row r="396" spans="11:11" x14ac:dyDescent="0.3">
      <c r="K396"/>
    </row>
  </sheetData>
  <pageMargins left="0.7" right="0.7" top="0.75" bottom="0.75" header="0.3" footer="0.3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B5146-E694-415C-BCBB-0D2D89A0470B}">
  <sheetPr codeName="Feuil9">
    <tabColor theme="7"/>
  </sheetPr>
  <dimension ref="A4:R292"/>
  <sheetViews>
    <sheetView zoomScale="98" zoomScaleNormal="98" workbookViewId="0">
      <pane ySplit="4" topLeftCell="A5" activePane="bottomLeft" state="frozen"/>
      <selection pane="bottomLeft" activeCell="P4" sqref="P4"/>
    </sheetView>
  </sheetViews>
  <sheetFormatPr baseColWidth="10" defaultColWidth="10.77734375" defaultRowHeight="14.4" outlineLevelCol="1" x14ac:dyDescent="0.3"/>
  <cols>
    <col min="2" max="2" width="19.77734375" bestFit="1" customWidth="1"/>
    <col min="4" max="4" width="11.5546875" bestFit="1" customWidth="1"/>
    <col min="5" max="7" width="11.5546875" customWidth="1" outlineLevel="1"/>
    <col min="8" max="11" width="10.77734375" customWidth="1" outlineLevel="1"/>
    <col min="12" max="12" width="10.77734375" style="6" customWidth="1" outlineLevel="1"/>
    <col min="13" max="14" width="10.77734375" customWidth="1" outlineLevel="1"/>
    <col min="15" max="15" width="11.5546875" customWidth="1" outlineLevel="1"/>
    <col min="16" max="16" width="11.5546875" style="6" customWidth="1"/>
    <col min="17" max="17" width="11.5546875" customWidth="1"/>
  </cols>
  <sheetData>
    <row r="4" spans="1:18" ht="72" x14ac:dyDescent="0.3">
      <c r="A4" s="85" t="s">
        <v>235</v>
      </c>
      <c r="B4" s="85" t="s">
        <v>0</v>
      </c>
      <c r="C4" s="85" t="s">
        <v>230</v>
      </c>
      <c r="D4" s="85" t="s">
        <v>231</v>
      </c>
      <c r="E4" s="2" t="s">
        <v>67</v>
      </c>
      <c r="F4" s="2" t="s">
        <v>87</v>
      </c>
      <c r="G4" s="2" t="s">
        <v>68</v>
      </c>
      <c r="H4" s="3" t="s">
        <v>69</v>
      </c>
      <c r="I4" s="3" t="s">
        <v>70</v>
      </c>
      <c r="J4" s="3" t="s">
        <v>71</v>
      </c>
      <c r="K4" s="4" t="s">
        <v>72</v>
      </c>
      <c r="L4" s="82" t="s">
        <v>73</v>
      </c>
      <c r="M4" s="4" t="s">
        <v>74</v>
      </c>
      <c r="N4" s="3" t="s">
        <v>75</v>
      </c>
      <c r="O4" s="2" t="s">
        <v>214</v>
      </c>
      <c r="P4" s="83" t="s">
        <v>224</v>
      </c>
      <c r="Q4" s="80" t="s">
        <v>216</v>
      </c>
      <c r="R4" s="4" t="s">
        <v>215</v>
      </c>
    </row>
    <row r="5" spans="1:18" x14ac:dyDescent="0.3">
      <c r="A5" t="s">
        <v>226</v>
      </c>
      <c r="B5" t="s">
        <v>227</v>
      </c>
      <c r="C5" t="s">
        <v>19</v>
      </c>
      <c r="D5" s="6">
        <v>23.87</v>
      </c>
      <c r="E5" t="str">
        <f>IFERROR(VLOOKUP($C5,Setting!$H:$J,2,0),"")</f>
        <v>SALEABLE</v>
      </c>
      <c r="F5" t="str">
        <f>IF(OR(LEFT(I5,3)="887",LEFT(I5,3)="95D"),RIGHT(LEFT(I5,5),2),LEFT(I5,3))</f>
        <v>AD</v>
      </c>
      <c r="G5" t="str">
        <f>IFERROR(VLOOKUP($C5,Setting!$H:$J,3,0),"")</f>
        <v>L792</v>
      </c>
      <c r="H5" t="str">
        <f>IFERROR(VLOOKUP($B5,Setting!$A:$C,3,0),"")</f>
        <v>10SC</v>
      </c>
      <c r="I5" t="str">
        <f>IFERROR(VLOOKUP($A5,Setting!$E:$F,2,0),"")</f>
        <v>95DADCDIS0</v>
      </c>
      <c r="J5" t="str">
        <f>IF(I5="","","911VV624")</f>
        <v>911VV624</v>
      </c>
      <c r="K5" t="str">
        <f>IF(I5="","",'TCD CONSO'!$D$1)</f>
        <v>PURGE LIST Q4</v>
      </c>
      <c r="L5" s="6">
        <f>IF(OR(AND($A5="MIDDLE EAST",$N5="Z1")),"",IF(D5&lt;0,-D5,D5))</f>
        <v>23.87</v>
      </c>
      <c r="M5" t="str">
        <f>IF(OR($L5="",$L5=0),"",IF($D5&gt;0,"50","40"))</f>
        <v>50</v>
      </c>
      <c r="N5" t="str">
        <f>IFERROR(VLOOKUP($B5,Setting!$A:$B,2,0),"")</f>
        <v>Z1</v>
      </c>
      <c r="O5" t="str">
        <f>IFERROR(VLOOKUP($C5,Setting!$H:$K,4,0),"")</f>
        <v>L791</v>
      </c>
      <c r="P5" s="6">
        <f>IF(IFERROR(VLOOKUP($A5,Setting!$N:$N,1,0),0)=0,DATABASE!$L5,DATABASE!$L5*VLOOKUP($A5,Setting!$N:$P,2,0)/VLOOKUP($A5,Setting!$N:$P,3,0))</f>
        <v>23.87</v>
      </c>
      <c r="Q5" t="str">
        <f>IF(M5="40","50",IF(M5="50","40",""))</f>
        <v>40</v>
      </c>
      <c r="R5" t="str">
        <f>IFERROR(VLOOKUP($O5,Setting!$K:$L,2,0),"")</f>
        <v>887HQCSUPE</v>
      </c>
    </row>
    <row r="6" spans="1:18" x14ac:dyDescent="0.3">
      <c r="A6" t="s">
        <v>226</v>
      </c>
      <c r="B6" t="s">
        <v>46</v>
      </c>
      <c r="C6" t="s">
        <v>19</v>
      </c>
      <c r="D6" s="6">
        <v>581.62000000000023</v>
      </c>
      <c r="E6" t="str">
        <f>IFERROR(VLOOKUP($C6,Setting!$H:$J,2,0),"")</f>
        <v>SALEABLE</v>
      </c>
      <c r="F6" t="str">
        <f t="shared" ref="F6:F69" si="0">IF(OR(LEFT(I6,3)="887",LEFT(I6,3)="95D"),RIGHT(LEFT(I6,5),2),LEFT(I6,3))</f>
        <v>AD</v>
      </c>
      <c r="G6" t="str">
        <f>IFERROR(VLOOKUP($C6,Setting!$H:$J,3,0),"")</f>
        <v>L792</v>
      </c>
      <c r="H6" t="str">
        <f>IFERROR(VLOOKUP($B6,Setting!$A:$C,3,0),"")</f>
        <v>10MU</v>
      </c>
      <c r="I6" t="str">
        <f>IFERROR(VLOOKUP($A6,Setting!$E:$F,2,0),"")</f>
        <v>95DADCDIS0</v>
      </c>
      <c r="J6" t="str">
        <f t="shared" ref="J6:J69" si="1">IF(I6="","","911VV624")</f>
        <v>911VV624</v>
      </c>
      <c r="K6" t="str">
        <f>IF(I6="","",'TCD CONSO'!$D$1)</f>
        <v>PURGE LIST Q4</v>
      </c>
      <c r="L6" s="6">
        <f t="shared" ref="L6:L69" si="2">IF(OR(AND($A6="MIDDLE EAST",$N6="Z1")),"",IF(D6&lt;0,-D6,D6))</f>
        <v>581.62000000000023</v>
      </c>
      <c r="M6" t="str">
        <f t="shared" ref="M6:M69" si="3">IF(OR($L6="",$L6=0),"",IF($D6&gt;0,"50","40"))</f>
        <v>50</v>
      </c>
      <c r="N6" t="str">
        <f>IFERROR(VLOOKUP($B6,Setting!$A:$B,2,0),"")</f>
        <v>Z5</v>
      </c>
      <c r="O6" t="str">
        <f>IFERROR(VLOOKUP($C6,Setting!$H:$K,4,0),"")</f>
        <v>L791</v>
      </c>
      <c r="P6" s="6">
        <f>IF(IFERROR(VLOOKUP($A6,Setting!$N:$N,1,0),0)=0,DATABASE!$L6,DATABASE!$L6*VLOOKUP($A6,Setting!$N:$P,2,0)/VLOOKUP($A6,Setting!$N:$P,3,0))</f>
        <v>581.62000000000023</v>
      </c>
      <c r="Q6" t="str">
        <f t="shared" ref="Q6:Q69" si="4">IF(M6="40","50",IF(M6="50","40",""))</f>
        <v>40</v>
      </c>
      <c r="R6" t="str">
        <f>IFERROR(VLOOKUP($O6,Setting!$K:$L,2,0),"")</f>
        <v>887HQCSUPE</v>
      </c>
    </row>
    <row r="7" spans="1:18" x14ac:dyDescent="0.3">
      <c r="A7" t="s">
        <v>226</v>
      </c>
      <c r="B7" t="s">
        <v>49</v>
      </c>
      <c r="C7" t="s">
        <v>19</v>
      </c>
      <c r="D7" s="6">
        <v>0</v>
      </c>
      <c r="E7" t="str">
        <f>IFERROR(VLOOKUP($C7,Setting!$H:$J,2,0),"")</f>
        <v>SALEABLE</v>
      </c>
      <c r="F7" t="str">
        <f t="shared" si="0"/>
        <v>AD</v>
      </c>
      <c r="G7" t="str">
        <f>IFERROR(VLOOKUP($C7,Setting!$H:$J,3,0),"")</f>
        <v>L792</v>
      </c>
      <c r="H7" t="str">
        <f>IFERROR(VLOOKUP($B7,Setting!$A:$C,3,0),"")</f>
        <v>10MU</v>
      </c>
      <c r="I7" t="str">
        <f>IFERROR(VLOOKUP($A7,Setting!$E:$F,2,0),"")</f>
        <v>95DADCDIS0</v>
      </c>
      <c r="J7" t="str">
        <f t="shared" si="1"/>
        <v>911VV624</v>
      </c>
      <c r="K7" t="str">
        <f>IF(I7="","",'TCD CONSO'!$D$1)</f>
        <v>PURGE LIST Q4</v>
      </c>
      <c r="L7" s="6">
        <f t="shared" si="2"/>
        <v>0</v>
      </c>
      <c r="M7" t="str">
        <f t="shared" si="3"/>
        <v/>
      </c>
      <c r="N7" t="str">
        <f>IFERROR(VLOOKUP($B7,Setting!$A:$B,2,0),"")</f>
        <v>Z8</v>
      </c>
      <c r="O7" t="str">
        <f>IFERROR(VLOOKUP($C7,Setting!$H:$K,4,0),"")</f>
        <v>L791</v>
      </c>
      <c r="P7" s="6">
        <f>IF(IFERROR(VLOOKUP($A7,Setting!$N:$N,1,0),0)=0,DATABASE!$L7,DATABASE!$L7*VLOOKUP($A7,Setting!$N:$P,2,0)/VLOOKUP($A7,Setting!$N:$P,3,0))</f>
        <v>0</v>
      </c>
      <c r="Q7" t="str">
        <f t="shared" si="4"/>
        <v/>
      </c>
      <c r="R7" t="str">
        <f>IFERROR(VLOOKUP($O7,Setting!$K:$L,2,0),"")</f>
        <v>887HQCSUPE</v>
      </c>
    </row>
    <row r="8" spans="1:18" x14ac:dyDescent="0.3">
      <c r="A8" t="s">
        <v>226</v>
      </c>
      <c r="B8" t="s">
        <v>57</v>
      </c>
      <c r="C8" t="s">
        <v>19</v>
      </c>
      <c r="D8" s="6">
        <v>0</v>
      </c>
      <c r="E8" t="str">
        <f>IFERROR(VLOOKUP($C8,Setting!$H:$J,2,0),"")</f>
        <v>SALEABLE</v>
      </c>
      <c r="F8" t="str">
        <f t="shared" si="0"/>
        <v>AD</v>
      </c>
      <c r="G8" t="str">
        <f>IFERROR(VLOOKUP($C8,Setting!$H:$J,3,0),"")</f>
        <v>L792</v>
      </c>
      <c r="H8" t="str">
        <f>IFERROR(VLOOKUP($B8,Setting!$A:$C,3,0),"")</f>
        <v>10SC</v>
      </c>
      <c r="I8" t="str">
        <f>IFERROR(VLOOKUP($A8,Setting!$E:$F,2,0),"")</f>
        <v>95DADCDIS0</v>
      </c>
      <c r="J8" t="str">
        <f>IF(I8="","","911VV624")</f>
        <v>911VV624</v>
      </c>
      <c r="K8" t="str">
        <f>IF(I8="","",'TCD CONSO'!$D$1)</f>
        <v>PURGE LIST Q4</v>
      </c>
      <c r="L8" s="6">
        <f t="shared" si="2"/>
        <v>0</v>
      </c>
      <c r="M8" t="str">
        <f t="shared" si="3"/>
        <v/>
      </c>
      <c r="N8" t="str">
        <f>IFERROR(VLOOKUP($B8,Setting!$A:$B,2,0),"")</f>
        <v>Z4</v>
      </c>
      <c r="O8" t="str">
        <f>IFERROR(VLOOKUP($C8,Setting!$H:$K,4,0),"")</f>
        <v>L791</v>
      </c>
      <c r="P8" s="6">
        <f>IF(IFERROR(VLOOKUP($A8,Setting!$N:$N,1,0),0)=0,DATABASE!$L8,DATABASE!$L8*VLOOKUP($A8,Setting!$N:$P,2,0)/VLOOKUP($A8,Setting!$N:$P,3,0))</f>
        <v>0</v>
      </c>
      <c r="Q8" t="str">
        <f t="shared" si="4"/>
        <v/>
      </c>
      <c r="R8" t="str">
        <f>IFERROR(VLOOKUP($O8,Setting!$K:$L,2,0),"")</f>
        <v>887HQCSUPE</v>
      </c>
    </row>
    <row r="9" spans="1:18" x14ac:dyDescent="0.3">
      <c r="A9" t="s">
        <v>226</v>
      </c>
      <c r="B9" t="s">
        <v>8</v>
      </c>
      <c r="C9" t="s">
        <v>19</v>
      </c>
      <c r="D9" s="6">
        <v>10220.210000000001</v>
      </c>
      <c r="E9" t="str">
        <f>IFERROR(VLOOKUP($C9,Setting!$H:$J,2,0),"")</f>
        <v>SALEABLE</v>
      </c>
      <c r="F9" t="str">
        <f t="shared" si="0"/>
        <v>AD</v>
      </c>
      <c r="G9" t="str">
        <f>IFERROR(VLOOKUP($C9,Setting!$H:$J,3,0),"")</f>
        <v>L792</v>
      </c>
      <c r="H9" t="str">
        <f>IFERROR(VLOOKUP($B9,Setting!$A:$C,3,0),"")</f>
        <v>50FR</v>
      </c>
      <c r="I9" t="str">
        <f>IFERROR(VLOOKUP($A9,Setting!$E:$F,2,0),"")</f>
        <v>95DADCDIS0</v>
      </c>
      <c r="J9" t="str">
        <f t="shared" si="1"/>
        <v>911VV624</v>
      </c>
      <c r="K9" t="str">
        <f>IF(I9="","",'TCD CONSO'!$D$1)</f>
        <v>PURGE LIST Q4</v>
      </c>
      <c r="L9" s="6">
        <f t="shared" si="2"/>
        <v>10220.210000000001</v>
      </c>
      <c r="M9" t="str">
        <f t="shared" si="3"/>
        <v>50</v>
      </c>
      <c r="N9" t="str">
        <f>IFERROR(VLOOKUP($B9,Setting!$A:$B,2,0),"")</f>
        <v>JJ</v>
      </c>
      <c r="O9" t="str">
        <f>IFERROR(VLOOKUP($C9,Setting!$H:$K,4,0),"")</f>
        <v>L791</v>
      </c>
      <c r="P9" s="6">
        <f>IF(IFERROR(VLOOKUP($A9,Setting!$N:$N,1,0),0)=0,DATABASE!$L9,DATABASE!$L9*VLOOKUP($A9,Setting!$N:$P,2,0)/VLOOKUP($A9,Setting!$N:$P,3,0))</f>
        <v>10220.210000000001</v>
      </c>
      <c r="Q9" t="str">
        <f t="shared" si="4"/>
        <v>40</v>
      </c>
      <c r="R9" t="str">
        <f>IFERROR(VLOOKUP($O9,Setting!$K:$L,2,0),"")</f>
        <v>887HQCSUPE</v>
      </c>
    </row>
    <row r="10" spans="1:18" x14ac:dyDescent="0.3">
      <c r="A10" t="s">
        <v>226</v>
      </c>
      <c r="B10" t="s">
        <v>16</v>
      </c>
      <c r="C10" t="s">
        <v>19</v>
      </c>
      <c r="D10" s="6">
        <v>1153.8150000000001</v>
      </c>
      <c r="E10" t="str">
        <f>IFERROR(VLOOKUP($C10,Setting!$H:$J,2,0),"")</f>
        <v>SALEABLE</v>
      </c>
      <c r="F10" t="str">
        <f t="shared" si="0"/>
        <v>AD</v>
      </c>
      <c r="G10" t="str">
        <f>IFERROR(VLOOKUP($C10,Setting!$H:$J,3,0),"")</f>
        <v>L792</v>
      </c>
      <c r="H10" t="str">
        <f>IFERROR(VLOOKUP($B10,Setting!$A:$C,3,0),"")</f>
        <v>50FR</v>
      </c>
      <c r="I10" t="str">
        <f>IFERROR(VLOOKUP($A10,Setting!$E:$F,2,0),"")</f>
        <v>95DADCDIS0</v>
      </c>
      <c r="J10" t="str">
        <f t="shared" si="1"/>
        <v>911VV624</v>
      </c>
      <c r="K10" t="str">
        <f>IF(I10="","",'TCD CONSO'!$D$1)</f>
        <v>PURGE LIST Q4</v>
      </c>
      <c r="L10" s="6">
        <f t="shared" si="2"/>
        <v>1153.8150000000001</v>
      </c>
      <c r="M10" t="str">
        <f t="shared" si="3"/>
        <v>50</v>
      </c>
      <c r="N10" t="str">
        <f>IFERROR(VLOOKUP($B10,Setting!$A:$B,2,0),"")</f>
        <v>XA</v>
      </c>
      <c r="O10" t="str">
        <f>IFERROR(VLOOKUP($C10,Setting!$H:$K,4,0),"")</f>
        <v>L791</v>
      </c>
      <c r="P10" s="6">
        <f>IF(IFERROR(VLOOKUP($A10,Setting!$N:$N,1,0),0)=0,DATABASE!$L10,DATABASE!$L10*VLOOKUP($A10,Setting!$N:$P,2,0)/VLOOKUP($A10,Setting!$N:$P,3,0))</f>
        <v>1153.8150000000001</v>
      </c>
      <c r="Q10" t="str">
        <f t="shared" si="4"/>
        <v>40</v>
      </c>
      <c r="R10" t="str">
        <f>IFERROR(VLOOKUP($O10,Setting!$K:$L,2,0),"")</f>
        <v>887HQCSUPE</v>
      </c>
    </row>
    <row r="11" spans="1:18" x14ac:dyDescent="0.3">
      <c r="A11" t="s">
        <v>226</v>
      </c>
      <c r="B11" t="s">
        <v>44</v>
      </c>
      <c r="C11" t="s">
        <v>19</v>
      </c>
      <c r="D11" s="6">
        <v>0</v>
      </c>
      <c r="E11" t="str">
        <f>IFERROR(VLOOKUP($C11,Setting!$H:$J,2,0),"")</f>
        <v>SALEABLE</v>
      </c>
      <c r="F11" t="str">
        <f t="shared" si="0"/>
        <v>AD</v>
      </c>
      <c r="G11" t="str">
        <f>IFERROR(VLOOKUP($C11,Setting!$H:$J,3,0),"")</f>
        <v>L792</v>
      </c>
      <c r="H11" t="str">
        <f>IFERROR(VLOOKUP($B11,Setting!$A:$C,3,0),"")</f>
        <v>10MU</v>
      </c>
      <c r="I11" t="str">
        <f>IFERROR(VLOOKUP($A11,Setting!$E:$F,2,0),"")</f>
        <v>95DADCDIS0</v>
      </c>
      <c r="J11" t="str">
        <f t="shared" si="1"/>
        <v>911VV624</v>
      </c>
      <c r="K11" t="str">
        <f>IF(I11="","",'TCD CONSO'!$D$1)</f>
        <v>PURGE LIST Q4</v>
      </c>
      <c r="L11" s="6">
        <f t="shared" si="2"/>
        <v>0</v>
      </c>
      <c r="M11" t="str">
        <f t="shared" si="3"/>
        <v/>
      </c>
      <c r="N11" t="str">
        <f>IFERROR(VLOOKUP($B11,Setting!$A:$B,2,0),"")</f>
        <v>Z6</v>
      </c>
      <c r="O11" t="str">
        <f>IFERROR(VLOOKUP($C11,Setting!$H:$K,4,0),"")</f>
        <v>L791</v>
      </c>
      <c r="P11" s="6">
        <f>IF(IFERROR(VLOOKUP($A11,Setting!$N:$N,1,0),0)=0,DATABASE!$L11,DATABASE!$L11*VLOOKUP($A11,Setting!$N:$P,2,0)/VLOOKUP($A11,Setting!$N:$P,3,0))</f>
        <v>0</v>
      </c>
      <c r="Q11" t="str">
        <f t="shared" si="4"/>
        <v/>
      </c>
      <c r="R11" t="str">
        <f>IFERROR(VLOOKUP($O11,Setting!$K:$L,2,0),"")</f>
        <v>887HQCSUPE</v>
      </c>
    </row>
    <row r="12" spans="1:18" x14ac:dyDescent="0.3">
      <c r="A12" t="s">
        <v>226</v>
      </c>
      <c r="B12" t="s">
        <v>22</v>
      </c>
      <c r="C12" t="s">
        <v>19</v>
      </c>
      <c r="D12" s="6">
        <v>711.34499999999991</v>
      </c>
      <c r="E12" t="str">
        <f>IFERROR(VLOOKUP($C12,Setting!$H:$J,2,0),"")</f>
        <v>SALEABLE</v>
      </c>
      <c r="F12" t="str">
        <f t="shared" si="0"/>
        <v>AD</v>
      </c>
      <c r="G12" t="str">
        <f>IFERROR(VLOOKUP($C12,Setting!$H:$J,3,0),"")</f>
        <v>L792</v>
      </c>
      <c r="H12" t="str">
        <f>IFERROR(VLOOKUP($B12,Setting!$A:$C,3,0),"")</f>
        <v>50FR</v>
      </c>
      <c r="I12" t="str">
        <f>IFERROR(VLOOKUP($A12,Setting!$E:$F,2,0),"")</f>
        <v>95DADCDIS0</v>
      </c>
      <c r="J12" t="str">
        <f t="shared" si="1"/>
        <v>911VV624</v>
      </c>
      <c r="K12" t="str">
        <f>IF(I12="","",'TCD CONSO'!$D$1)</f>
        <v>PURGE LIST Q4</v>
      </c>
      <c r="L12" s="6">
        <f t="shared" si="2"/>
        <v>711.34499999999991</v>
      </c>
      <c r="M12" t="str">
        <f t="shared" si="3"/>
        <v>50</v>
      </c>
      <c r="N12" t="str">
        <f>IFERROR(VLOOKUP($B12,Setting!$A:$B,2,0),"")</f>
        <v>YA</v>
      </c>
      <c r="O12" t="str">
        <f>IFERROR(VLOOKUP($C12,Setting!$H:$K,4,0),"")</f>
        <v>L791</v>
      </c>
      <c r="P12" s="6">
        <f>IF(IFERROR(VLOOKUP($A12,Setting!$N:$N,1,0),0)=0,DATABASE!$L12,DATABASE!$L12*VLOOKUP($A12,Setting!$N:$P,2,0)/VLOOKUP($A12,Setting!$N:$P,3,0))</f>
        <v>711.34499999999991</v>
      </c>
      <c r="Q12" t="str">
        <f t="shared" si="4"/>
        <v>40</v>
      </c>
      <c r="R12" t="str">
        <f>IFERROR(VLOOKUP($O12,Setting!$K:$L,2,0),"")</f>
        <v>887HQCSUPE</v>
      </c>
    </row>
    <row r="13" spans="1:18" x14ac:dyDescent="0.3">
      <c r="A13" t="s">
        <v>226</v>
      </c>
      <c r="B13" t="s">
        <v>25</v>
      </c>
      <c r="C13" t="s">
        <v>19</v>
      </c>
      <c r="D13" s="6">
        <v>871.83499999999867</v>
      </c>
      <c r="E13" t="str">
        <f>IFERROR(VLOOKUP($C13,Setting!$H:$J,2,0),"")</f>
        <v>SALEABLE</v>
      </c>
      <c r="F13" t="str">
        <f t="shared" si="0"/>
        <v>AD</v>
      </c>
      <c r="G13" t="str">
        <f>IFERROR(VLOOKUP($C13,Setting!$H:$J,3,0),"")</f>
        <v>L792</v>
      </c>
      <c r="H13" t="str">
        <f>IFERROR(VLOOKUP($B13,Setting!$A:$C,3,0),"")</f>
        <v>10MU</v>
      </c>
      <c r="I13" t="str">
        <f>IFERROR(VLOOKUP($A13,Setting!$E:$F,2,0),"")</f>
        <v>95DADCDIS0</v>
      </c>
      <c r="J13" t="str">
        <f t="shared" si="1"/>
        <v>911VV624</v>
      </c>
      <c r="K13" t="str">
        <f>IF(I13="","",'TCD CONSO'!$D$1)</f>
        <v>PURGE LIST Q4</v>
      </c>
      <c r="L13" s="6">
        <f t="shared" si="2"/>
        <v>871.83499999999867</v>
      </c>
      <c r="M13" t="str">
        <f t="shared" si="3"/>
        <v>50</v>
      </c>
      <c r="N13" t="str">
        <f>IFERROR(VLOOKUP($B13,Setting!$A:$B,2,0),"")</f>
        <v>Z3</v>
      </c>
      <c r="O13" t="str">
        <f>IFERROR(VLOOKUP($C13,Setting!$H:$K,4,0),"")</f>
        <v>L791</v>
      </c>
      <c r="P13" s="6">
        <f>IF(IFERROR(VLOOKUP($A13,Setting!$N:$N,1,0),0)=0,DATABASE!$L13,DATABASE!$L13*VLOOKUP($A13,Setting!$N:$P,2,0)/VLOOKUP($A13,Setting!$N:$P,3,0))</f>
        <v>871.83499999999867</v>
      </c>
      <c r="Q13" t="str">
        <f t="shared" si="4"/>
        <v>40</v>
      </c>
      <c r="R13" t="str">
        <f>IFERROR(VLOOKUP($O13,Setting!$K:$L,2,0),"")</f>
        <v>887HQCSUPE</v>
      </c>
    </row>
    <row r="14" spans="1:18" x14ac:dyDescent="0.3">
      <c r="A14" t="s">
        <v>226</v>
      </c>
      <c r="B14" t="s">
        <v>30</v>
      </c>
      <c r="C14" t="s">
        <v>19</v>
      </c>
      <c r="D14" s="6">
        <v>25.875</v>
      </c>
      <c r="E14" t="str">
        <f>IFERROR(VLOOKUP($C14,Setting!$H:$J,2,0),"")</f>
        <v>SALEABLE</v>
      </c>
      <c r="F14" t="str">
        <f t="shared" si="0"/>
        <v>AD</v>
      </c>
      <c r="G14" t="str">
        <f>IFERROR(VLOOKUP($C14,Setting!$H:$J,3,0),"")</f>
        <v>L792</v>
      </c>
      <c r="H14" t="str">
        <f>IFERROR(VLOOKUP($B14,Setting!$A:$C,3,0),"")</f>
        <v>10FR</v>
      </c>
      <c r="I14" t="str">
        <f>IFERROR(VLOOKUP($A14,Setting!$E:$F,2,0),"")</f>
        <v>95DADCDIS0</v>
      </c>
      <c r="J14" t="str">
        <f t="shared" si="1"/>
        <v>911VV624</v>
      </c>
      <c r="K14" t="str">
        <f>IF(I14="","",'TCD CONSO'!$D$1)</f>
        <v>PURGE LIST Q4</v>
      </c>
      <c r="L14" s="6">
        <f t="shared" si="2"/>
        <v>25.875</v>
      </c>
      <c r="M14" t="str">
        <f t="shared" si="3"/>
        <v>50</v>
      </c>
      <c r="N14" t="str">
        <f>IFERROR(VLOOKUP($B14,Setting!$A:$B,2,0),"")</f>
        <v>Z2</v>
      </c>
      <c r="O14" t="str">
        <f>IFERROR(VLOOKUP($C14,Setting!$H:$K,4,0),"")</f>
        <v>L791</v>
      </c>
      <c r="P14" s="6">
        <f>IF(IFERROR(VLOOKUP($A14,Setting!$N:$N,1,0),0)=0,DATABASE!$L14,DATABASE!$L14*VLOOKUP($A14,Setting!$N:$P,2,0)/VLOOKUP($A14,Setting!$N:$P,3,0))</f>
        <v>25.875</v>
      </c>
      <c r="Q14" t="str">
        <f t="shared" si="4"/>
        <v>40</v>
      </c>
      <c r="R14" t="str">
        <f>IFERROR(VLOOKUP($O14,Setting!$K:$L,2,0),"")</f>
        <v>887HQCSUPE</v>
      </c>
    </row>
    <row r="15" spans="1:18" x14ac:dyDescent="0.3">
      <c r="A15" t="s">
        <v>226</v>
      </c>
      <c r="B15" t="s">
        <v>35</v>
      </c>
      <c r="C15" t="s">
        <v>19</v>
      </c>
      <c r="D15" s="6">
        <v>5436.39</v>
      </c>
      <c r="E15" t="str">
        <f>IFERROR(VLOOKUP($C15,Setting!$H:$J,2,0),"")</f>
        <v>SALEABLE</v>
      </c>
      <c r="F15" t="str">
        <f t="shared" si="0"/>
        <v>AD</v>
      </c>
      <c r="G15" t="str">
        <f>IFERROR(VLOOKUP($C15,Setting!$H:$J,3,0),"")</f>
        <v>L792</v>
      </c>
      <c r="H15" t="str">
        <f>IFERROR(VLOOKUP($B15,Setting!$A:$C,3,0),"")</f>
        <v>10SC</v>
      </c>
      <c r="I15" t="str">
        <f>IFERROR(VLOOKUP($A15,Setting!$E:$F,2,0),"")</f>
        <v>95DADCDIS0</v>
      </c>
      <c r="J15" t="str">
        <f t="shared" si="1"/>
        <v>911VV624</v>
      </c>
      <c r="K15" t="str">
        <f>IF(I15="","",'TCD CONSO'!$D$1)</f>
        <v>PURGE LIST Q4</v>
      </c>
      <c r="L15" s="6">
        <f t="shared" si="2"/>
        <v>5436.39</v>
      </c>
      <c r="M15" t="str">
        <f t="shared" si="3"/>
        <v>50</v>
      </c>
      <c r="N15" t="str">
        <f>IFERROR(VLOOKUP($B15,Setting!$A:$B,2,0),"")</f>
        <v>Z1</v>
      </c>
      <c r="O15" t="str">
        <f>IFERROR(VLOOKUP($C15,Setting!$H:$K,4,0),"")</f>
        <v>L791</v>
      </c>
      <c r="P15" s="6">
        <f>IF(IFERROR(VLOOKUP($A15,Setting!$N:$N,1,0),0)=0,DATABASE!$L15,DATABASE!$L15*VLOOKUP($A15,Setting!$N:$P,2,0)/VLOOKUP($A15,Setting!$N:$P,3,0))</f>
        <v>5436.39</v>
      </c>
      <c r="Q15" t="str">
        <f t="shared" si="4"/>
        <v>40</v>
      </c>
      <c r="R15" t="str">
        <f>IFERROR(VLOOKUP($O15,Setting!$K:$L,2,0),"")</f>
        <v>887HQCSUPE</v>
      </c>
    </row>
    <row r="16" spans="1:18" x14ac:dyDescent="0.3">
      <c r="A16" t="s">
        <v>226</v>
      </c>
      <c r="B16" t="s">
        <v>40</v>
      </c>
      <c r="C16" t="s">
        <v>19</v>
      </c>
      <c r="D16" s="6">
        <v>630.2650000000001</v>
      </c>
      <c r="E16" t="str">
        <f>IFERROR(VLOOKUP($C16,Setting!$H:$J,2,0),"")</f>
        <v>SALEABLE</v>
      </c>
      <c r="F16" t="str">
        <f t="shared" si="0"/>
        <v>AD</v>
      </c>
      <c r="G16" t="str">
        <f>IFERROR(VLOOKUP($C16,Setting!$H:$J,3,0),"")</f>
        <v>L792</v>
      </c>
      <c r="H16" t="str">
        <f>IFERROR(VLOOKUP($B16,Setting!$A:$C,3,0),"")</f>
        <v>50FR</v>
      </c>
      <c r="I16" t="str">
        <f>IFERROR(VLOOKUP($A16,Setting!$E:$F,2,0),"")</f>
        <v>95DADCDIS0</v>
      </c>
      <c r="J16" t="str">
        <f t="shared" si="1"/>
        <v>911VV624</v>
      </c>
      <c r="K16" t="str">
        <f>IF(I16="","",'TCD CONSO'!$D$1)</f>
        <v>PURGE LIST Q4</v>
      </c>
      <c r="L16" s="6">
        <f t="shared" si="2"/>
        <v>630.2650000000001</v>
      </c>
      <c r="M16" t="str">
        <f t="shared" si="3"/>
        <v>50</v>
      </c>
      <c r="N16" t="str">
        <f>IFERROR(VLOOKUP($B16,Setting!$A:$B,2,0),"")</f>
        <v>CE</v>
      </c>
      <c r="O16" t="str">
        <f>IFERROR(VLOOKUP($C16,Setting!$H:$K,4,0),"")</f>
        <v>L791</v>
      </c>
      <c r="P16" s="6">
        <f>IF(IFERROR(VLOOKUP($A16,Setting!$N:$N,1,0),0)=0,DATABASE!$L16,DATABASE!$L16*VLOOKUP($A16,Setting!$N:$P,2,0)/VLOOKUP($A16,Setting!$N:$P,3,0))</f>
        <v>630.2650000000001</v>
      </c>
      <c r="Q16" t="str">
        <f t="shared" si="4"/>
        <v>40</v>
      </c>
      <c r="R16" t="str">
        <f>IFERROR(VLOOKUP($O16,Setting!$K:$L,2,0),"")</f>
        <v>887HQCSUPE</v>
      </c>
    </row>
    <row r="17" spans="1:18" x14ac:dyDescent="0.3">
      <c r="A17" t="s">
        <v>177</v>
      </c>
      <c r="B17" t="s">
        <v>227</v>
      </c>
      <c r="C17" t="s">
        <v>19</v>
      </c>
      <c r="D17" s="6">
        <v>78.430000000000007</v>
      </c>
      <c r="E17" t="str">
        <f>IFERROR(VLOOKUP($C17,Setting!$H:$J,2,0),"")</f>
        <v>SALEABLE</v>
      </c>
      <c r="F17" t="str">
        <f t="shared" si="0"/>
        <v>95E</v>
      </c>
      <c r="G17" t="str">
        <f>IFERROR(VLOOKUP($C17,Setting!$H:$J,3,0),"")</f>
        <v>L792</v>
      </c>
      <c r="H17" t="str">
        <f>IFERROR(VLOOKUP($B17,Setting!$A:$C,3,0),"")</f>
        <v>10SC</v>
      </c>
      <c r="I17" t="str">
        <f>IFERROR(VLOOKUP($A17,Setting!$E:$F,2,0),"")</f>
        <v>95EBDCDIS0</v>
      </c>
      <c r="J17" t="str">
        <f t="shared" si="1"/>
        <v>911VV624</v>
      </c>
      <c r="K17" t="str">
        <f>IF(I17="","",'TCD CONSO'!$D$1)</f>
        <v>PURGE LIST Q4</v>
      </c>
      <c r="L17" s="6">
        <f t="shared" si="2"/>
        <v>78.430000000000007</v>
      </c>
      <c r="M17" t="str">
        <f t="shared" si="3"/>
        <v>50</v>
      </c>
      <c r="N17" t="str">
        <f>IFERROR(VLOOKUP($B17,Setting!$A:$B,2,0),"")</f>
        <v>Z1</v>
      </c>
      <c r="O17" t="str">
        <f>IFERROR(VLOOKUP($C17,Setting!$H:$K,4,0),"")</f>
        <v>L791</v>
      </c>
      <c r="P17" s="6">
        <f>IF(IFERROR(VLOOKUP($A17,Setting!$N:$N,1,0),0)=0,DATABASE!$L17,DATABASE!$L17*VLOOKUP($A17,Setting!$N:$P,2,0)/VLOOKUP($A17,Setting!$N:$P,3,0))</f>
        <v>78.430000000000007</v>
      </c>
      <c r="Q17" t="str">
        <f t="shared" si="4"/>
        <v>40</v>
      </c>
      <c r="R17" t="str">
        <f>IFERROR(VLOOKUP($O17,Setting!$K:$L,2,0),"")</f>
        <v>887HQCSUPE</v>
      </c>
    </row>
    <row r="18" spans="1:18" x14ac:dyDescent="0.3">
      <c r="A18" t="s">
        <v>177</v>
      </c>
      <c r="B18" t="s">
        <v>46</v>
      </c>
      <c r="C18" t="s">
        <v>19</v>
      </c>
      <c r="D18" s="6">
        <v>2651.1999999999985</v>
      </c>
      <c r="E18" t="str">
        <f>IFERROR(VLOOKUP($C18,Setting!$H:$J,2,0),"")</f>
        <v>SALEABLE</v>
      </c>
      <c r="F18" t="str">
        <f t="shared" si="0"/>
        <v>95E</v>
      </c>
      <c r="G18" t="str">
        <f>IFERROR(VLOOKUP($C18,Setting!$H:$J,3,0),"")</f>
        <v>L792</v>
      </c>
      <c r="H18" t="str">
        <f>IFERROR(VLOOKUP($B18,Setting!$A:$C,3,0),"")</f>
        <v>10MU</v>
      </c>
      <c r="I18" t="str">
        <f>IFERROR(VLOOKUP($A18,Setting!$E:$F,2,0),"")</f>
        <v>95EBDCDIS0</v>
      </c>
      <c r="J18" t="str">
        <f t="shared" si="1"/>
        <v>911VV624</v>
      </c>
      <c r="K18" t="str">
        <f>IF(I18="","",'TCD CONSO'!$D$1)</f>
        <v>PURGE LIST Q4</v>
      </c>
      <c r="L18" s="6">
        <f t="shared" si="2"/>
        <v>2651.1999999999985</v>
      </c>
      <c r="M18" t="str">
        <f t="shared" si="3"/>
        <v>50</v>
      </c>
      <c r="N18" t="str">
        <f>IFERROR(VLOOKUP($B18,Setting!$A:$B,2,0),"")</f>
        <v>Z5</v>
      </c>
      <c r="O18" t="str">
        <f>IFERROR(VLOOKUP($C18,Setting!$H:$K,4,0),"")</f>
        <v>L791</v>
      </c>
      <c r="P18" s="6">
        <f>IF(IFERROR(VLOOKUP($A18,Setting!$N:$N,1,0),0)=0,DATABASE!$L18,DATABASE!$L18*VLOOKUP($A18,Setting!$N:$P,2,0)/VLOOKUP($A18,Setting!$N:$P,3,0))</f>
        <v>2651.1999999999985</v>
      </c>
      <c r="Q18" t="str">
        <f t="shared" si="4"/>
        <v>40</v>
      </c>
      <c r="R18" t="str">
        <f>IFERROR(VLOOKUP($O18,Setting!$K:$L,2,0),"")</f>
        <v>887HQCSUPE</v>
      </c>
    </row>
    <row r="19" spans="1:18" x14ac:dyDescent="0.3">
      <c r="A19" t="s">
        <v>177</v>
      </c>
      <c r="B19" t="s">
        <v>49</v>
      </c>
      <c r="C19" t="s">
        <v>19</v>
      </c>
      <c r="D19" s="6">
        <v>60.76</v>
      </c>
      <c r="E19" t="str">
        <f>IFERROR(VLOOKUP($C19,Setting!$H:$J,2,0),"")</f>
        <v>SALEABLE</v>
      </c>
      <c r="F19" t="str">
        <f t="shared" si="0"/>
        <v>95E</v>
      </c>
      <c r="G19" t="str">
        <f>IFERROR(VLOOKUP($C19,Setting!$H:$J,3,0),"")</f>
        <v>L792</v>
      </c>
      <c r="H19" t="str">
        <f>IFERROR(VLOOKUP($B19,Setting!$A:$C,3,0),"")</f>
        <v>10MU</v>
      </c>
      <c r="I19" t="str">
        <f>IFERROR(VLOOKUP($A19,Setting!$E:$F,2,0),"")</f>
        <v>95EBDCDIS0</v>
      </c>
      <c r="J19" t="str">
        <f t="shared" si="1"/>
        <v>911VV624</v>
      </c>
      <c r="K19" t="str">
        <f>IF(I19="","",'TCD CONSO'!$D$1)</f>
        <v>PURGE LIST Q4</v>
      </c>
      <c r="L19" s="6">
        <f t="shared" si="2"/>
        <v>60.76</v>
      </c>
      <c r="M19" t="str">
        <f t="shared" si="3"/>
        <v>50</v>
      </c>
      <c r="N19" t="str">
        <f>IFERROR(VLOOKUP($B19,Setting!$A:$B,2,0),"")</f>
        <v>Z8</v>
      </c>
      <c r="O19" t="str">
        <f>IFERROR(VLOOKUP($C19,Setting!$H:$K,4,0),"")</f>
        <v>L791</v>
      </c>
      <c r="P19" s="6">
        <f>IF(IFERROR(VLOOKUP($A19,Setting!$N:$N,1,0),0)=0,DATABASE!$L19,DATABASE!$L19*VLOOKUP($A19,Setting!$N:$P,2,0)/VLOOKUP($A19,Setting!$N:$P,3,0))</f>
        <v>60.76</v>
      </c>
      <c r="Q19" t="str">
        <f t="shared" si="4"/>
        <v>40</v>
      </c>
      <c r="R19" t="str">
        <f>IFERROR(VLOOKUP($O19,Setting!$K:$L,2,0),"")</f>
        <v>887HQCSUPE</v>
      </c>
    </row>
    <row r="20" spans="1:18" x14ac:dyDescent="0.3">
      <c r="A20" t="s">
        <v>177</v>
      </c>
      <c r="B20" t="s">
        <v>57</v>
      </c>
      <c r="C20" t="s">
        <v>19</v>
      </c>
      <c r="D20" s="6">
        <v>0</v>
      </c>
      <c r="E20" t="str">
        <f>IFERROR(VLOOKUP($C20,Setting!$H:$J,2,0),"")</f>
        <v>SALEABLE</v>
      </c>
      <c r="F20" t="str">
        <f t="shared" si="0"/>
        <v>95E</v>
      </c>
      <c r="G20" t="str">
        <f>IFERROR(VLOOKUP($C20,Setting!$H:$J,3,0),"")</f>
        <v>L792</v>
      </c>
      <c r="H20" t="str">
        <f>IFERROR(VLOOKUP($B20,Setting!$A:$C,3,0),"")</f>
        <v>10SC</v>
      </c>
      <c r="I20" t="str">
        <f>IFERROR(VLOOKUP($A20,Setting!$E:$F,2,0),"")</f>
        <v>95EBDCDIS0</v>
      </c>
      <c r="J20" t="str">
        <f t="shared" si="1"/>
        <v>911VV624</v>
      </c>
      <c r="K20" t="str">
        <f>IF(I20="","",'TCD CONSO'!$D$1)</f>
        <v>PURGE LIST Q4</v>
      </c>
      <c r="L20" s="6">
        <f t="shared" si="2"/>
        <v>0</v>
      </c>
      <c r="M20" t="str">
        <f t="shared" si="3"/>
        <v/>
      </c>
      <c r="N20" t="str">
        <f>IFERROR(VLOOKUP($B20,Setting!$A:$B,2,0),"")</f>
        <v>Z4</v>
      </c>
      <c r="O20" t="str">
        <f>IFERROR(VLOOKUP($C20,Setting!$H:$K,4,0),"")</f>
        <v>L791</v>
      </c>
      <c r="P20" s="6">
        <f>IF(IFERROR(VLOOKUP($A20,Setting!$N:$N,1,0),0)=0,DATABASE!$L20,DATABASE!$L20*VLOOKUP($A20,Setting!$N:$P,2,0)/VLOOKUP($A20,Setting!$N:$P,3,0))</f>
        <v>0</v>
      </c>
      <c r="Q20" t="str">
        <f t="shared" si="4"/>
        <v/>
      </c>
      <c r="R20" t="str">
        <f>IFERROR(VLOOKUP($O20,Setting!$K:$L,2,0),"")</f>
        <v>887HQCSUPE</v>
      </c>
    </row>
    <row r="21" spans="1:18" x14ac:dyDescent="0.3">
      <c r="A21" t="s">
        <v>177</v>
      </c>
      <c r="B21" t="s">
        <v>8</v>
      </c>
      <c r="C21" t="s">
        <v>19</v>
      </c>
      <c r="D21" s="6">
        <v>591.74500000000012</v>
      </c>
      <c r="E21" t="str">
        <f>IFERROR(VLOOKUP($C21,Setting!$H:$J,2,0),"")</f>
        <v>SALEABLE</v>
      </c>
      <c r="F21" t="str">
        <f t="shared" si="0"/>
        <v>95E</v>
      </c>
      <c r="G21" t="str">
        <f>IFERROR(VLOOKUP($C21,Setting!$H:$J,3,0),"")</f>
        <v>L792</v>
      </c>
      <c r="H21" t="str">
        <f>IFERROR(VLOOKUP($B21,Setting!$A:$C,3,0),"")</f>
        <v>50FR</v>
      </c>
      <c r="I21" t="str">
        <f>IFERROR(VLOOKUP($A21,Setting!$E:$F,2,0),"")</f>
        <v>95EBDCDIS0</v>
      </c>
      <c r="J21" t="str">
        <f t="shared" si="1"/>
        <v>911VV624</v>
      </c>
      <c r="K21" t="str">
        <f>IF(I21="","",'TCD CONSO'!$D$1)</f>
        <v>PURGE LIST Q4</v>
      </c>
      <c r="L21" s="6">
        <f t="shared" si="2"/>
        <v>591.74500000000012</v>
      </c>
      <c r="M21" t="str">
        <f t="shared" si="3"/>
        <v>50</v>
      </c>
      <c r="N21" t="str">
        <f>IFERROR(VLOOKUP($B21,Setting!$A:$B,2,0),"")</f>
        <v>JJ</v>
      </c>
      <c r="O21" t="str">
        <f>IFERROR(VLOOKUP($C21,Setting!$H:$K,4,0),"")</f>
        <v>L791</v>
      </c>
      <c r="P21" s="6">
        <f>IF(IFERROR(VLOOKUP($A21,Setting!$N:$N,1,0),0)=0,DATABASE!$L21,DATABASE!$L21*VLOOKUP($A21,Setting!$N:$P,2,0)/VLOOKUP($A21,Setting!$N:$P,3,0))</f>
        <v>591.74500000000012</v>
      </c>
      <c r="Q21" t="str">
        <f t="shared" si="4"/>
        <v>40</v>
      </c>
      <c r="R21" t="str">
        <f>IFERROR(VLOOKUP($O21,Setting!$K:$L,2,0),"")</f>
        <v>887HQCSUPE</v>
      </c>
    </row>
    <row r="22" spans="1:18" x14ac:dyDescent="0.3">
      <c r="A22" t="s">
        <v>177</v>
      </c>
      <c r="B22" t="s">
        <v>16</v>
      </c>
      <c r="C22" t="s">
        <v>19</v>
      </c>
      <c r="D22" s="6">
        <v>2058.6749999999988</v>
      </c>
      <c r="E22" t="str">
        <f>IFERROR(VLOOKUP($C22,Setting!$H:$J,2,0),"")</f>
        <v>SALEABLE</v>
      </c>
      <c r="F22" t="str">
        <f t="shared" si="0"/>
        <v>95E</v>
      </c>
      <c r="G22" t="str">
        <f>IFERROR(VLOOKUP($C22,Setting!$H:$J,3,0),"")</f>
        <v>L792</v>
      </c>
      <c r="H22" t="str">
        <f>IFERROR(VLOOKUP($B22,Setting!$A:$C,3,0),"")</f>
        <v>50FR</v>
      </c>
      <c r="I22" t="str">
        <f>IFERROR(VLOOKUP($A22,Setting!$E:$F,2,0),"")</f>
        <v>95EBDCDIS0</v>
      </c>
      <c r="J22" t="str">
        <f t="shared" si="1"/>
        <v>911VV624</v>
      </c>
      <c r="K22" t="str">
        <f>IF(I22="","",'TCD CONSO'!$D$1)</f>
        <v>PURGE LIST Q4</v>
      </c>
      <c r="L22" s="6">
        <f t="shared" si="2"/>
        <v>2058.6749999999988</v>
      </c>
      <c r="M22" t="str">
        <f t="shared" si="3"/>
        <v>50</v>
      </c>
      <c r="N22" t="str">
        <f>IFERROR(VLOOKUP($B22,Setting!$A:$B,2,0),"")</f>
        <v>XA</v>
      </c>
      <c r="O22" t="str">
        <f>IFERROR(VLOOKUP($C22,Setting!$H:$K,4,0),"")</f>
        <v>L791</v>
      </c>
      <c r="P22" s="6">
        <f>IF(IFERROR(VLOOKUP($A22,Setting!$N:$N,1,0),0)=0,DATABASE!$L22,DATABASE!$L22*VLOOKUP($A22,Setting!$N:$P,2,0)/VLOOKUP($A22,Setting!$N:$P,3,0))</f>
        <v>2058.6749999999988</v>
      </c>
      <c r="Q22" t="str">
        <f t="shared" si="4"/>
        <v>40</v>
      </c>
      <c r="R22" t="str">
        <f>IFERROR(VLOOKUP($O22,Setting!$K:$L,2,0),"")</f>
        <v>887HQCSUPE</v>
      </c>
    </row>
    <row r="23" spans="1:18" x14ac:dyDescent="0.3">
      <c r="A23" t="s">
        <v>177</v>
      </c>
      <c r="B23" t="s">
        <v>44</v>
      </c>
      <c r="C23" t="s">
        <v>19</v>
      </c>
      <c r="D23" s="6">
        <v>3669.2250000000136</v>
      </c>
      <c r="E23" t="str">
        <f>IFERROR(VLOOKUP($C23,Setting!$H:$J,2,0),"")</f>
        <v>SALEABLE</v>
      </c>
      <c r="F23" t="str">
        <f t="shared" si="0"/>
        <v>95E</v>
      </c>
      <c r="G23" t="str">
        <f>IFERROR(VLOOKUP($C23,Setting!$H:$J,3,0),"")</f>
        <v>L792</v>
      </c>
      <c r="H23" t="str">
        <f>IFERROR(VLOOKUP($B23,Setting!$A:$C,3,0),"")</f>
        <v>10MU</v>
      </c>
      <c r="I23" t="str">
        <f>IFERROR(VLOOKUP($A23,Setting!$E:$F,2,0),"")</f>
        <v>95EBDCDIS0</v>
      </c>
      <c r="J23" t="str">
        <f t="shared" si="1"/>
        <v>911VV624</v>
      </c>
      <c r="K23" t="str">
        <f>IF(I23="","",'TCD CONSO'!$D$1)</f>
        <v>PURGE LIST Q4</v>
      </c>
      <c r="L23" s="6">
        <f t="shared" si="2"/>
        <v>3669.2250000000136</v>
      </c>
      <c r="M23" t="str">
        <f t="shared" si="3"/>
        <v>50</v>
      </c>
      <c r="N23" t="str">
        <f>IFERROR(VLOOKUP($B23,Setting!$A:$B,2,0),"")</f>
        <v>Z6</v>
      </c>
      <c r="O23" t="str">
        <f>IFERROR(VLOOKUP($C23,Setting!$H:$K,4,0),"")</f>
        <v>L791</v>
      </c>
      <c r="P23" s="6">
        <f>IF(IFERROR(VLOOKUP($A23,Setting!$N:$N,1,0),0)=0,DATABASE!$L23,DATABASE!$L23*VLOOKUP($A23,Setting!$N:$P,2,0)/VLOOKUP($A23,Setting!$N:$P,3,0))</f>
        <v>3669.2250000000136</v>
      </c>
      <c r="Q23" t="str">
        <f t="shared" si="4"/>
        <v>40</v>
      </c>
      <c r="R23" t="str">
        <f>IFERROR(VLOOKUP($O23,Setting!$K:$L,2,0),"")</f>
        <v>887HQCSUPE</v>
      </c>
    </row>
    <row r="24" spans="1:18" x14ac:dyDescent="0.3">
      <c r="A24" t="s">
        <v>177</v>
      </c>
      <c r="B24" t="s">
        <v>22</v>
      </c>
      <c r="C24" t="s">
        <v>19</v>
      </c>
      <c r="D24" s="6">
        <v>3953.7549999999869</v>
      </c>
      <c r="E24" t="str">
        <f>IFERROR(VLOOKUP($C24,Setting!$H:$J,2,0),"")</f>
        <v>SALEABLE</v>
      </c>
      <c r="F24" t="str">
        <f t="shared" si="0"/>
        <v>95E</v>
      </c>
      <c r="G24" t="str">
        <f>IFERROR(VLOOKUP($C24,Setting!$H:$J,3,0),"")</f>
        <v>L792</v>
      </c>
      <c r="H24" t="str">
        <f>IFERROR(VLOOKUP($B24,Setting!$A:$C,3,0),"")</f>
        <v>50FR</v>
      </c>
      <c r="I24" t="str">
        <f>IFERROR(VLOOKUP($A24,Setting!$E:$F,2,0),"")</f>
        <v>95EBDCDIS0</v>
      </c>
      <c r="J24" t="str">
        <f t="shared" si="1"/>
        <v>911VV624</v>
      </c>
      <c r="K24" t="str">
        <f>IF(I24="","",'TCD CONSO'!$D$1)</f>
        <v>PURGE LIST Q4</v>
      </c>
      <c r="L24" s="6">
        <f t="shared" si="2"/>
        <v>3953.7549999999869</v>
      </c>
      <c r="M24" t="str">
        <f t="shared" si="3"/>
        <v>50</v>
      </c>
      <c r="N24" t="str">
        <f>IFERROR(VLOOKUP($B24,Setting!$A:$B,2,0),"")</f>
        <v>YA</v>
      </c>
      <c r="O24" t="str">
        <f>IFERROR(VLOOKUP($C24,Setting!$H:$K,4,0),"")</f>
        <v>L791</v>
      </c>
      <c r="P24" s="6">
        <f>IF(IFERROR(VLOOKUP($A24,Setting!$N:$N,1,0),0)=0,DATABASE!$L24,DATABASE!$L24*VLOOKUP($A24,Setting!$N:$P,2,0)/VLOOKUP($A24,Setting!$N:$P,3,0))</f>
        <v>3953.7549999999869</v>
      </c>
      <c r="Q24" t="str">
        <f t="shared" si="4"/>
        <v>40</v>
      </c>
      <c r="R24" t="str">
        <f>IFERROR(VLOOKUP($O24,Setting!$K:$L,2,0),"")</f>
        <v>887HQCSUPE</v>
      </c>
    </row>
    <row r="25" spans="1:18" x14ac:dyDescent="0.3">
      <c r="A25" t="s">
        <v>177</v>
      </c>
      <c r="B25" t="s">
        <v>25</v>
      </c>
      <c r="C25" t="s">
        <v>19</v>
      </c>
      <c r="D25" s="6">
        <v>16104.515000000178</v>
      </c>
      <c r="E25" t="str">
        <f>IFERROR(VLOOKUP($C25,Setting!$H:$J,2,0),"")</f>
        <v>SALEABLE</v>
      </c>
      <c r="F25" t="str">
        <f t="shared" si="0"/>
        <v>95E</v>
      </c>
      <c r="G25" t="str">
        <f>IFERROR(VLOOKUP($C25,Setting!$H:$J,3,0),"")</f>
        <v>L792</v>
      </c>
      <c r="H25" t="str">
        <f>IFERROR(VLOOKUP($B25,Setting!$A:$C,3,0),"")</f>
        <v>10MU</v>
      </c>
      <c r="I25" t="str">
        <f>IFERROR(VLOOKUP($A25,Setting!$E:$F,2,0),"")</f>
        <v>95EBDCDIS0</v>
      </c>
      <c r="J25" t="str">
        <f t="shared" si="1"/>
        <v>911VV624</v>
      </c>
      <c r="K25" t="str">
        <f>IF(I25="","",'TCD CONSO'!$D$1)</f>
        <v>PURGE LIST Q4</v>
      </c>
      <c r="L25" s="6">
        <f t="shared" si="2"/>
        <v>16104.515000000178</v>
      </c>
      <c r="M25" t="str">
        <f t="shared" si="3"/>
        <v>50</v>
      </c>
      <c r="N25" t="str">
        <f>IFERROR(VLOOKUP($B25,Setting!$A:$B,2,0),"")</f>
        <v>Z3</v>
      </c>
      <c r="O25" t="str">
        <f>IFERROR(VLOOKUP($C25,Setting!$H:$K,4,0),"")</f>
        <v>L791</v>
      </c>
      <c r="P25" s="6">
        <f>IF(IFERROR(VLOOKUP($A25,Setting!$N:$N,1,0),0)=0,DATABASE!$L25,DATABASE!$L25*VLOOKUP($A25,Setting!$N:$P,2,0)/VLOOKUP($A25,Setting!$N:$P,3,0))</f>
        <v>16104.515000000178</v>
      </c>
      <c r="Q25" t="str">
        <f t="shared" si="4"/>
        <v>40</v>
      </c>
      <c r="R25" t="str">
        <f>IFERROR(VLOOKUP($O25,Setting!$K:$L,2,0),"")</f>
        <v>887HQCSUPE</v>
      </c>
    </row>
    <row r="26" spans="1:18" x14ac:dyDescent="0.3">
      <c r="A26" t="s">
        <v>177</v>
      </c>
      <c r="B26" t="s">
        <v>30</v>
      </c>
      <c r="C26" t="s">
        <v>19</v>
      </c>
      <c r="D26" s="6">
        <v>288.98999999999995</v>
      </c>
      <c r="E26" t="str">
        <f>IFERROR(VLOOKUP($C26,Setting!$H:$J,2,0),"")</f>
        <v>SALEABLE</v>
      </c>
      <c r="F26" t="str">
        <f t="shared" si="0"/>
        <v>95E</v>
      </c>
      <c r="G26" t="str">
        <f>IFERROR(VLOOKUP($C26,Setting!$H:$J,3,0),"")</f>
        <v>L792</v>
      </c>
      <c r="H26" t="str">
        <f>IFERROR(VLOOKUP($B26,Setting!$A:$C,3,0),"")</f>
        <v>10FR</v>
      </c>
      <c r="I26" t="str">
        <f>IFERROR(VLOOKUP($A26,Setting!$E:$F,2,0),"")</f>
        <v>95EBDCDIS0</v>
      </c>
      <c r="J26" t="str">
        <f t="shared" si="1"/>
        <v>911VV624</v>
      </c>
      <c r="K26" t="str">
        <f>IF(I26="","",'TCD CONSO'!$D$1)</f>
        <v>PURGE LIST Q4</v>
      </c>
      <c r="L26" s="6">
        <f t="shared" si="2"/>
        <v>288.98999999999995</v>
      </c>
      <c r="M26" t="str">
        <f t="shared" si="3"/>
        <v>50</v>
      </c>
      <c r="N26" t="str">
        <f>IFERROR(VLOOKUP($B26,Setting!$A:$B,2,0),"")</f>
        <v>Z2</v>
      </c>
      <c r="O26" t="str">
        <f>IFERROR(VLOOKUP($C26,Setting!$H:$K,4,0),"")</f>
        <v>L791</v>
      </c>
      <c r="P26" s="6">
        <f>IF(IFERROR(VLOOKUP($A26,Setting!$N:$N,1,0),0)=0,DATABASE!$L26,DATABASE!$L26*VLOOKUP($A26,Setting!$N:$P,2,0)/VLOOKUP($A26,Setting!$N:$P,3,0))</f>
        <v>288.98999999999995</v>
      </c>
      <c r="Q26" t="str">
        <f t="shared" si="4"/>
        <v>40</v>
      </c>
      <c r="R26" t="str">
        <f>IFERROR(VLOOKUP($O26,Setting!$K:$L,2,0),"")</f>
        <v>887HQCSUPE</v>
      </c>
    </row>
    <row r="27" spans="1:18" x14ac:dyDescent="0.3">
      <c r="A27" t="s">
        <v>177</v>
      </c>
      <c r="B27" t="s">
        <v>35</v>
      </c>
      <c r="C27" t="s">
        <v>19</v>
      </c>
      <c r="D27" s="6">
        <v>13789.435000000058</v>
      </c>
      <c r="E27" t="str">
        <f>IFERROR(VLOOKUP($C27,Setting!$H:$J,2,0),"")</f>
        <v>SALEABLE</v>
      </c>
      <c r="F27" t="str">
        <f t="shared" si="0"/>
        <v>95E</v>
      </c>
      <c r="G27" t="str">
        <f>IFERROR(VLOOKUP($C27,Setting!$H:$J,3,0),"")</f>
        <v>L792</v>
      </c>
      <c r="H27" t="str">
        <f>IFERROR(VLOOKUP($B27,Setting!$A:$C,3,0),"")</f>
        <v>10SC</v>
      </c>
      <c r="I27" t="str">
        <f>IFERROR(VLOOKUP($A27,Setting!$E:$F,2,0),"")</f>
        <v>95EBDCDIS0</v>
      </c>
      <c r="J27" t="str">
        <f t="shared" si="1"/>
        <v>911VV624</v>
      </c>
      <c r="K27" t="str">
        <f>IF(I27="","",'TCD CONSO'!$D$1)</f>
        <v>PURGE LIST Q4</v>
      </c>
      <c r="L27" s="6">
        <f t="shared" si="2"/>
        <v>13789.435000000058</v>
      </c>
      <c r="M27" t="str">
        <f t="shared" si="3"/>
        <v>50</v>
      </c>
      <c r="N27" t="str">
        <f>IFERROR(VLOOKUP($B27,Setting!$A:$B,2,0),"")</f>
        <v>Z1</v>
      </c>
      <c r="O27" t="str">
        <f>IFERROR(VLOOKUP($C27,Setting!$H:$K,4,0),"")</f>
        <v>L791</v>
      </c>
      <c r="P27" s="6">
        <f>IF(IFERROR(VLOOKUP($A27,Setting!$N:$N,1,0),0)=0,DATABASE!$L27,DATABASE!$L27*VLOOKUP($A27,Setting!$N:$P,2,0)/VLOOKUP($A27,Setting!$N:$P,3,0))</f>
        <v>13789.435000000058</v>
      </c>
      <c r="Q27" t="str">
        <f t="shared" si="4"/>
        <v>40</v>
      </c>
      <c r="R27" t="str">
        <f>IFERROR(VLOOKUP($O27,Setting!$K:$L,2,0),"")</f>
        <v>887HQCSUPE</v>
      </c>
    </row>
    <row r="28" spans="1:18" x14ac:dyDescent="0.3">
      <c r="A28" t="s">
        <v>177</v>
      </c>
      <c r="B28" t="s">
        <v>40</v>
      </c>
      <c r="C28" t="s">
        <v>19</v>
      </c>
      <c r="D28" s="6">
        <v>8222.8300000000127</v>
      </c>
      <c r="E28" t="str">
        <f>IFERROR(VLOOKUP($C28,Setting!$H:$J,2,0),"")</f>
        <v>SALEABLE</v>
      </c>
      <c r="F28" t="str">
        <f t="shared" si="0"/>
        <v>95E</v>
      </c>
      <c r="G28" t="str">
        <f>IFERROR(VLOOKUP($C28,Setting!$H:$J,3,0),"")</f>
        <v>L792</v>
      </c>
      <c r="H28" t="str">
        <f>IFERROR(VLOOKUP($B28,Setting!$A:$C,3,0),"")</f>
        <v>50FR</v>
      </c>
      <c r="I28" t="str">
        <f>IFERROR(VLOOKUP($A28,Setting!$E:$F,2,0),"")</f>
        <v>95EBDCDIS0</v>
      </c>
      <c r="J28" t="str">
        <f t="shared" si="1"/>
        <v>911VV624</v>
      </c>
      <c r="K28" t="str">
        <f>IF(I28="","",'TCD CONSO'!$D$1)</f>
        <v>PURGE LIST Q4</v>
      </c>
      <c r="L28" s="6">
        <f t="shared" si="2"/>
        <v>8222.8300000000127</v>
      </c>
      <c r="M28" t="str">
        <f t="shared" si="3"/>
        <v>50</v>
      </c>
      <c r="N28" t="str">
        <f>IFERROR(VLOOKUP($B28,Setting!$A:$B,2,0),"")</f>
        <v>CE</v>
      </c>
      <c r="O28" t="str">
        <f>IFERROR(VLOOKUP($C28,Setting!$H:$K,4,0),"")</f>
        <v>L791</v>
      </c>
      <c r="P28" s="6">
        <f>IF(IFERROR(VLOOKUP($A28,Setting!$N:$N,1,0),0)=0,DATABASE!$L28,DATABASE!$L28*VLOOKUP($A28,Setting!$N:$P,2,0)/VLOOKUP($A28,Setting!$N:$P,3,0))</f>
        <v>8222.8300000000127</v>
      </c>
      <c r="Q28" t="str">
        <f t="shared" si="4"/>
        <v>40</v>
      </c>
      <c r="R28" t="str">
        <f>IFERROR(VLOOKUP($O28,Setting!$K:$L,2,0),"")</f>
        <v>887HQCSUPE</v>
      </c>
    </row>
    <row r="29" spans="1:18" x14ac:dyDescent="0.3">
      <c r="A29" t="s">
        <v>228</v>
      </c>
      <c r="B29" t="s">
        <v>227</v>
      </c>
      <c r="C29" t="s">
        <v>19</v>
      </c>
      <c r="D29" s="6">
        <v>468.19</v>
      </c>
      <c r="E29" t="str">
        <f>IFERROR(VLOOKUP($C29,Setting!$H:$J,2,0),"")</f>
        <v>SALEABLE</v>
      </c>
      <c r="F29" t="str">
        <f t="shared" si="0"/>
        <v>EL</v>
      </c>
      <c r="G29" t="str">
        <f>IFERROR(VLOOKUP($C29,Setting!$H:$J,3,0),"")</f>
        <v>L792</v>
      </c>
      <c r="H29" t="str">
        <f>IFERROR(VLOOKUP($B29,Setting!$A:$C,3,0),"")</f>
        <v>10SC</v>
      </c>
      <c r="I29" t="str">
        <f>IFERROR(VLOOKUP($A29,Setting!$E:$F,2,0),"")</f>
        <v>887ELCDIS0</v>
      </c>
      <c r="J29" t="str">
        <f t="shared" si="1"/>
        <v>911VV624</v>
      </c>
      <c r="K29" t="str">
        <f>IF(I29="","",'TCD CONSO'!$D$1)</f>
        <v>PURGE LIST Q4</v>
      </c>
      <c r="L29" s="6">
        <f t="shared" si="2"/>
        <v>468.19</v>
      </c>
      <c r="M29" t="str">
        <f t="shared" si="3"/>
        <v>50</v>
      </c>
      <c r="N29" t="str">
        <f>IFERROR(VLOOKUP($B29,Setting!$A:$B,2,0),"")</f>
        <v>Z1</v>
      </c>
      <c r="O29" t="str">
        <f>IFERROR(VLOOKUP($C29,Setting!$H:$K,4,0),"")</f>
        <v>L791</v>
      </c>
      <c r="P29" s="6">
        <f>IF(IFERROR(VLOOKUP($A29,Setting!$N:$N,1,0),0)=0,DATABASE!$L29,DATABASE!$L29*VLOOKUP($A29,Setting!$N:$P,2,0)/VLOOKUP($A29,Setting!$N:$P,3,0))</f>
        <v>468.19</v>
      </c>
      <c r="Q29" t="str">
        <f t="shared" si="4"/>
        <v>40</v>
      </c>
      <c r="R29" t="str">
        <f>IFERROR(VLOOKUP($O29,Setting!$K:$L,2,0),"")</f>
        <v>887HQCSUPE</v>
      </c>
    </row>
    <row r="30" spans="1:18" x14ac:dyDescent="0.3">
      <c r="A30" t="s">
        <v>228</v>
      </c>
      <c r="B30" t="s">
        <v>46</v>
      </c>
      <c r="C30" t="s">
        <v>19</v>
      </c>
      <c r="D30" s="6">
        <v>10155.315000000001</v>
      </c>
      <c r="E30" t="str">
        <f>IFERROR(VLOOKUP($C30,Setting!$H:$J,2,0),"")</f>
        <v>SALEABLE</v>
      </c>
      <c r="F30" t="str">
        <f t="shared" si="0"/>
        <v>EL</v>
      </c>
      <c r="G30" t="str">
        <f>IFERROR(VLOOKUP($C30,Setting!$H:$J,3,0),"")</f>
        <v>L792</v>
      </c>
      <c r="H30" t="str">
        <f>IFERROR(VLOOKUP($B30,Setting!$A:$C,3,0),"")</f>
        <v>10MU</v>
      </c>
      <c r="I30" t="str">
        <f>IFERROR(VLOOKUP($A30,Setting!$E:$F,2,0),"")</f>
        <v>887ELCDIS0</v>
      </c>
      <c r="J30" t="str">
        <f t="shared" si="1"/>
        <v>911VV624</v>
      </c>
      <c r="K30" t="str">
        <f>IF(I30="","",'TCD CONSO'!$D$1)</f>
        <v>PURGE LIST Q4</v>
      </c>
      <c r="L30" s="6">
        <f t="shared" si="2"/>
        <v>10155.315000000001</v>
      </c>
      <c r="M30" t="str">
        <f t="shared" si="3"/>
        <v>50</v>
      </c>
      <c r="N30" t="str">
        <f>IFERROR(VLOOKUP($B30,Setting!$A:$B,2,0),"")</f>
        <v>Z5</v>
      </c>
      <c r="O30" t="str">
        <f>IFERROR(VLOOKUP($C30,Setting!$H:$K,4,0),"")</f>
        <v>L791</v>
      </c>
      <c r="P30" s="6">
        <f>IF(IFERROR(VLOOKUP($A30,Setting!$N:$N,1,0),0)=0,DATABASE!$L30,DATABASE!$L30*VLOOKUP($A30,Setting!$N:$P,2,0)/VLOOKUP($A30,Setting!$N:$P,3,0))</f>
        <v>10155.315000000001</v>
      </c>
      <c r="Q30" t="str">
        <f t="shared" si="4"/>
        <v>40</v>
      </c>
      <c r="R30" t="str">
        <f>IFERROR(VLOOKUP($O30,Setting!$K:$L,2,0),"")</f>
        <v>887HQCSUPE</v>
      </c>
    </row>
    <row r="31" spans="1:18" x14ac:dyDescent="0.3">
      <c r="A31" t="s">
        <v>228</v>
      </c>
      <c r="B31" t="s">
        <v>49</v>
      </c>
      <c r="C31" t="s">
        <v>19</v>
      </c>
      <c r="D31" s="6">
        <v>1989.92</v>
      </c>
      <c r="E31" t="str">
        <f>IFERROR(VLOOKUP($C31,Setting!$H:$J,2,0),"")</f>
        <v>SALEABLE</v>
      </c>
      <c r="F31" t="str">
        <f t="shared" si="0"/>
        <v>EL</v>
      </c>
      <c r="G31" t="str">
        <f>IFERROR(VLOOKUP($C31,Setting!$H:$J,3,0),"")</f>
        <v>L792</v>
      </c>
      <c r="H31" t="str">
        <f>IFERROR(VLOOKUP($B31,Setting!$A:$C,3,0),"")</f>
        <v>10MU</v>
      </c>
      <c r="I31" t="str">
        <f>IFERROR(VLOOKUP($A31,Setting!$E:$F,2,0),"")</f>
        <v>887ELCDIS0</v>
      </c>
      <c r="J31" t="str">
        <f t="shared" si="1"/>
        <v>911VV624</v>
      </c>
      <c r="K31" t="str">
        <f>IF(I31="","",'TCD CONSO'!$D$1)</f>
        <v>PURGE LIST Q4</v>
      </c>
      <c r="L31" s="6">
        <f t="shared" si="2"/>
        <v>1989.92</v>
      </c>
      <c r="M31" t="str">
        <f t="shared" si="3"/>
        <v>50</v>
      </c>
      <c r="N31" t="str">
        <f>IFERROR(VLOOKUP($B31,Setting!$A:$B,2,0),"")</f>
        <v>Z8</v>
      </c>
      <c r="O31" t="str">
        <f>IFERROR(VLOOKUP($C31,Setting!$H:$K,4,0),"")</f>
        <v>L791</v>
      </c>
      <c r="P31" s="6">
        <f>IF(IFERROR(VLOOKUP($A31,Setting!$N:$N,1,0),0)=0,DATABASE!$L31,DATABASE!$L31*VLOOKUP($A31,Setting!$N:$P,2,0)/VLOOKUP($A31,Setting!$N:$P,3,0))</f>
        <v>1989.92</v>
      </c>
      <c r="Q31" t="str">
        <f t="shared" si="4"/>
        <v>40</v>
      </c>
      <c r="R31" t="str">
        <f>IFERROR(VLOOKUP($O31,Setting!$K:$L,2,0),"")</f>
        <v>887HQCSUPE</v>
      </c>
    </row>
    <row r="32" spans="1:18" x14ac:dyDescent="0.3">
      <c r="A32" t="s">
        <v>228</v>
      </c>
      <c r="B32" t="s">
        <v>57</v>
      </c>
      <c r="C32" t="s">
        <v>19</v>
      </c>
      <c r="D32" s="6">
        <v>0</v>
      </c>
      <c r="E32" t="str">
        <f>IFERROR(VLOOKUP($C32,Setting!$H:$J,2,0),"")</f>
        <v>SALEABLE</v>
      </c>
      <c r="F32" t="str">
        <f t="shared" si="0"/>
        <v>EL</v>
      </c>
      <c r="G32" t="str">
        <f>IFERROR(VLOOKUP($C32,Setting!$H:$J,3,0),"")</f>
        <v>L792</v>
      </c>
      <c r="H32" t="str">
        <f>IFERROR(VLOOKUP($B32,Setting!$A:$C,3,0),"")</f>
        <v>10SC</v>
      </c>
      <c r="I32" t="str">
        <f>IFERROR(VLOOKUP($A32,Setting!$E:$F,2,0),"")</f>
        <v>887ELCDIS0</v>
      </c>
      <c r="J32" t="str">
        <f t="shared" si="1"/>
        <v>911VV624</v>
      </c>
      <c r="K32" t="str">
        <f>IF(I32="","",'TCD CONSO'!$D$1)</f>
        <v>PURGE LIST Q4</v>
      </c>
      <c r="L32" s="6">
        <f t="shared" si="2"/>
        <v>0</v>
      </c>
      <c r="M32" t="str">
        <f t="shared" si="3"/>
        <v/>
      </c>
      <c r="N32" t="str">
        <f>IFERROR(VLOOKUP($B32,Setting!$A:$B,2,0),"")</f>
        <v>Z4</v>
      </c>
      <c r="O32" t="str">
        <f>IFERROR(VLOOKUP($C32,Setting!$H:$K,4,0),"")</f>
        <v>L791</v>
      </c>
      <c r="P32" s="6">
        <f>IF(IFERROR(VLOOKUP($A32,Setting!$N:$N,1,0),0)=0,DATABASE!$L32,DATABASE!$L32*VLOOKUP($A32,Setting!$N:$P,2,0)/VLOOKUP($A32,Setting!$N:$P,3,0))</f>
        <v>0</v>
      </c>
      <c r="Q32" t="str">
        <f t="shared" si="4"/>
        <v/>
      </c>
      <c r="R32" t="str">
        <f>IFERROR(VLOOKUP($O32,Setting!$K:$L,2,0),"")</f>
        <v>887HQCSUPE</v>
      </c>
    </row>
    <row r="33" spans="1:18" x14ac:dyDescent="0.3">
      <c r="A33" t="s">
        <v>228</v>
      </c>
      <c r="B33" t="s">
        <v>8</v>
      </c>
      <c r="C33" t="s">
        <v>19</v>
      </c>
      <c r="D33" s="6">
        <v>5868.0200000000032</v>
      </c>
      <c r="E33" t="str">
        <f>IFERROR(VLOOKUP($C33,Setting!$H:$J,2,0),"")</f>
        <v>SALEABLE</v>
      </c>
      <c r="F33" t="str">
        <f t="shared" si="0"/>
        <v>EL</v>
      </c>
      <c r="G33" t="str">
        <f>IFERROR(VLOOKUP($C33,Setting!$H:$J,3,0),"")</f>
        <v>L792</v>
      </c>
      <c r="H33" t="str">
        <f>IFERROR(VLOOKUP($B33,Setting!$A:$C,3,0),"")</f>
        <v>50FR</v>
      </c>
      <c r="I33" t="str">
        <f>IFERROR(VLOOKUP($A33,Setting!$E:$F,2,0),"")</f>
        <v>887ELCDIS0</v>
      </c>
      <c r="J33" t="str">
        <f t="shared" si="1"/>
        <v>911VV624</v>
      </c>
      <c r="K33" t="str">
        <f>IF(I33="","",'TCD CONSO'!$D$1)</f>
        <v>PURGE LIST Q4</v>
      </c>
      <c r="L33" s="6">
        <f t="shared" si="2"/>
        <v>5868.0200000000032</v>
      </c>
      <c r="M33" t="str">
        <f t="shared" si="3"/>
        <v>50</v>
      </c>
      <c r="N33" t="str">
        <f>IFERROR(VLOOKUP($B33,Setting!$A:$B,2,0),"")</f>
        <v>JJ</v>
      </c>
      <c r="O33" t="str">
        <f>IFERROR(VLOOKUP($C33,Setting!$H:$K,4,0),"")</f>
        <v>L791</v>
      </c>
      <c r="P33" s="6">
        <f>IF(IFERROR(VLOOKUP($A33,Setting!$N:$N,1,0),0)=0,DATABASE!$L33,DATABASE!$L33*VLOOKUP($A33,Setting!$N:$P,2,0)/VLOOKUP($A33,Setting!$N:$P,3,0))</f>
        <v>5868.0200000000032</v>
      </c>
      <c r="Q33" t="str">
        <f t="shared" si="4"/>
        <v>40</v>
      </c>
      <c r="R33" t="str">
        <f>IFERROR(VLOOKUP($O33,Setting!$K:$L,2,0),"")</f>
        <v>887HQCSUPE</v>
      </c>
    </row>
    <row r="34" spans="1:18" x14ac:dyDescent="0.3">
      <c r="A34" t="s">
        <v>228</v>
      </c>
      <c r="B34" t="s">
        <v>16</v>
      </c>
      <c r="C34" t="s">
        <v>19</v>
      </c>
      <c r="D34" s="6">
        <v>1272.0450000000003</v>
      </c>
      <c r="E34" t="str">
        <f>IFERROR(VLOOKUP($C34,Setting!$H:$J,2,0),"")</f>
        <v>SALEABLE</v>
      </c>
      <c r="F34" t="str">
        <f t="shared" si="0"/>
        <v>EL</v>
      </c>
      <c r="G34" t="str">
        <f>IFERROR(VLOOKUP($C34,Setting!$H:$J,3,0),"")</f>
        <v>L792</v>
      </c>
      <c r="H34" t="str">
        <f>IFERROR(VLOOKUP($B34,Setting!$A:$C,3,0),"")</f>
        <v>50FR</v>
      </c>
      <c r="I34" t="str">
        <f>IFERROR(VLOOKUP($A34,Setting!$E:$F,2,0),"")</f>
        <v>887ELCDIS0</v>
      </c>
      <c r="J34" t="str">
        <f t="shared" si="1"/>
        <v>911VV624</v>
      </c>
      <c r="K34" t="str">
        <f>IF(I34="","",'TCD CONSO'!$D$1)</f>
        <v>PURGE LIST Q4</v>
      </c>
      <c r="L34" s="6">
        <f t="shared" si="2"/>
        <v>1272.0450000000003</v>
      </c>
      <c r="M34" t="str">
        <f t="shared" si="3"/>
        <v>50</v>
      </c>
      <c r="N34" t="str">
        <f>IFERROR(VLOOKUP($B34,Setting!$A:$B,2,0),"")</f>
        <v>XA</v>
      </c>
      <c r="O34" t="str">
        <f>IFERROR(VLOOKUP($C34,Setting!$H:$K,4,0),"")</f>
        <v>L791</v>
      </c>
      <c r="P34" s="6">
        <f>IF(IFERROR(VLOOKUP($A34,Setting!$N:$N,1,0),0)=0,DATABASE!$L34,DATABASE!$L34*VLOOKUP($A34,Setting!$N:$P,2,0)/VLOOKUP($A34,Setting!$N:$P,3,0))</f>
        <v>1272.0450000000003</v>
      </c>
      <c r="Q34" t="str">
        <f t="shared" si="4"/>
        <v>40</v>
      </c>
      <c r="R34" t="str">
        <f>IFERROR(VLOOKUP($O34,Setting!$K:$L,2,0),"")</f>
        <v>887HQCSUPE</v>
      </c>
    </row>
    <row r="35" spans="1:18" x14ac:dyDescent="0.3">
      <c r="A35" t="s">
        <v>228</v>
      </c>
      <c r="B35" t="s">
        <v>44</v>
      </c>
      <c r="C35" t="s">
        <v>19</v>
      </c>
      <c r="D35" s="6">
        <v>12409.484999999999</v>
      </c>
      <c r="E35" t="str">
        <f>IFERROR(VLOOKUP($C35,Setting!$H:$J,2,0),"")</f>
        <v>SALEABLE</v>
      </c>
      <c r="F35" t="str">
        <f t="shared" si="0"/>
        <v>EL</v>
      </c>
      <c r="G35" t="str">
        <f>IFERROR(VLOOKUP($C35,Setting!$H:$J,3,0),"")</f>
        <v>L792</v>
      </c>
      <c r="H35" t="str">
        <f>IFERROR(VLOOKUP($B35,Setting!$A:$C,3,0),"")</f>
        <v>10MU</v>
      </c>
      <c r="I35" t="str">
        <f>IFERROR(VLOOKUP($A35,Setting!$E:$F,2,0),"")</f>
        <v>887ELCDIS0</v>
      </c>
      <c r="J35" t="str">
        <f t="shared" si="1"/>
        <v>911VV624</v>
      </c>
      <c r="K35" t="str">
        <f>IF(I35="","",'TCD CONSO'!$D$1)</f>
        <v>PURGE LIST Q4</v>
      </c>
      <c r="L35" s="6">
        <f t="shared" si="2"/>
        <v>12409.484999999999</v>
      </c>
      <c r="M35" t="str">
        <f t="shared" si="3"/>
        <v>50</v>
      </c>
      <c r="N35" t="str">
        <f>IFERROR(VLOOKUP($B35,Setting!$A:$B,2,0),"")</f>
        <v>Z6</v>
      </c>
      <c r="O35" t="str">
        <f>IFERROR(VLOOKUP($C35,Setting!$H:$K,4,0),"")</f>
        <v>L791</v>
      </c>
      <c r="P35" s="6">
        <f>IF(IFERROR(VLOOKUP($A35,Setting!$N:$N,1,0),0)=0,DATABASE!$L35,DATABASE!$L35*VLOOKUP($A35,Setting!$N:$P,2,0)/VLOOKUP($A35,Setting!$N:$P,3,0))</f>
        <v>12409.484999999999</v>
      </c>
      <c r="Q35" t="str">
        <f t="shared" si="4"/>
        <v>40</v>
      </c>
      <c r="R35" t="str">
        <f>IFERROR(VLOOKUP($O35,Setting!$K:$L,2,0),"")</f>
        <v>887HQCSUPE</v>
      </c>
    </row>
    <row r="36" spans="1:18" x14ac:dyDescent="0.3">
      <c r="A36" t="s">
        <v>228</v>
      </c>
      <c r="B36" t="s">
        <v>22</v>
      </c>
      <c r="C36" t="s">
        <v>19</v>
      </c>
      <c r="D36" s="6">
        <v>6799.7800000000007</v>
      </c>
      <c r="E36" t="str">
        <f>IFERROR(VLOOKUP($C36,Setting!$H:$J,2,0),"")</f>
        <v>SALEABLE</v>
      </c>
      <c r="F36" t="str">
        <f t="shared" si="0"/>
        <v>EL</v>
      </c>
      <c r="G36" t="str">
        <f>IFERROR(VLOOKUP($C36,Setting!$H:$J,3,0),"")</f>
        <v>L792</v>
      </c>
      <c r="H36" t="str">
        <f>IFERROR(VLOOKUP($B36,Setting!$A:$C,3,0),"")</f>
        <v>50FR</v>
      </c>
      <c r="I36" t="str">
        <f>IFERROR(VLOOKUP($A36,Setting!$E:$F,2,0),"")</f>
        <v>887ELCDIS0</v>
      </c>
      <c r="J36" t="str">
        <f t="shared" si="1"/>
        <v>911VV624</v>
      </c>
      <c r="K36" t="str">
        <f>IF(I36="","",'TCD CONSO'!$D$1)</f>
        <v>PURGE LIST Q4</v>
      </c>
      <c r="L36" s="6">
        <f t="shared" si="2"/>
        <v>6799.7800000000007</v>
      </c>
      <c r="M36" t="str">
        <f t="shared" si="3"/>
        <v>50</v>
      </c>
      <c r="N36" t="str">
        <f>IFERROR(VLOOKUP($B36,Setting!$A:$B,2,0),"")</f>
        <v>YA</v>
      </c>
      <c r="O36" t="str">
        <f>IFERROR(VLOOKUP($C36,Setting!$H:$K,4,0),"")</f>
        <v>L791</v>
      </c>
      <c r="P36" s="6">
        <f>IF(IFERROR(VLOOKUP($A36,Setting!$N:$N,1,0),0)=0,DATABASE!$L36,DATABASE!$L36*VLOOKUP($A36,Setting!$N:$P,2,0)/VLOOKUP($A36,Setting!$N:$P,3,0))</f>
        <v>6799.7800000000007</v>
      </c>
      <c r="Q36" t="str">
        <f t="shared" si="4"/>
        <v>40</v>
      </c>
      <c r="R36" t="str">
        <f>IFERROR(VLOOKUP($O36,Setting!$K:$L,2,0),"")</f>
        <v>887HQCSUPE</v>
      </c>
    </row>
    <row r="37" spans="1:18" x14ac:dyDescent="0.3">
      <c r="A37" t="s">
        <v>228</v>
      </c>
      <c r="B37" t="s">
        <v>25</v>
      </c>
      <c r="C37" t="s">
        <v>19</v>
      </c>
      <c r="D37" s="6">
        <v>19803.219999999925</v>
      </c>
      <c r="E37" t="str">
        <f>IFERROR(VLOOKUP($C37,Setting!$H:$J,2,0),"")</f>
        <v>SALEABLE</v>
      </c>
      <c r="F37" t="str">
        <f t="shared" si="0"/>
        <v>EL</v>
      </c>
      <c r="G37" t="str">
        <f>IFERROR(VLOOKUP($C37,Setting!$H:$J,3,0),"")</f>
        <v>L792</v>
      </c>
      <c r="H37" t="str">
        <f>IFERROR(VLOOKUP($B37,Setting!$A:$C,3,0),"")</f>
        <v>10MU</v>
      </c>
      <c r="I37" t="str">
        <f>IFERROR(VLOOKUP($A37,Setting!$E:$F,2,0),"")</f>
        <v>887ELCDIS0</v>
      </c>
      <c r="J37" t="str">
        <f t="shared" si="1"/>
        <v>911VV624</v>
      </c>
      <c r="K37" t="str">
        <f>IF(I37="","",'TCD CONSO'!$D$1)</f>
        <v>PURGE LIST Q4</v>
      </c>
      <c r="L37" s="6">
        <f t="shared" si="2"/>
        <v>19803.219999999925</v>
      </c>
      <c r="M37" t="str">
        <f t="shared" si="3"/>
        <v>50</v>
      </c>
      <c r="N37" t="str">
        <f>IFERROR(VLOOKUP($B37,Setting!$A:$B,2,0),"")</f>
        <v>Z3</v>
      </c>
      <c r="O37" t="str">
        <f>IFERROR(VLOOKUP($C37,Setting!$H:$K,4,0),"")</f>
        <v>L791</v>
      </c>
      <c r="P37" s="6">
        <f>IF(IFERROR(VLOOKUP($A37,Setting!$N:$N,1,0),0)=0,DATABASE!$L37,DATABASE!$L37*VLOOKUP($A37,Setting!$N:$P,2,0)/VLOOKUP($A37,Setting!$N:$P,3,0))</f>
        <v>19803.219999999925</v>
      </c>
      <c r="Q37" t="str">
        <f t="shared" si="4"/>
        <v>40</v>
      </c>
      <c r="R37" t="str">
        <f>IFERROR(VLOOKUP($O37,Setting!$K:$L,2,0),"")</f>
        <v>887HQCSUPE</v>
      </c>
    </row>
    <row r="38" spans="1:18" x14ac:dyDescent="0.3">
      <c r="A38" t="s">
        <v>228</v>
      </c>
      <c r="B38" t="s">
        <v>30</v>
      </c>
      <c r="C38" t="s">
        <v>19</v>
      </c>
      <c r="D38" s="6">
        <v>637.32000000000005</v>
      </c>
      <c r="E38" t="str">
        <f>IFERROR(VLOOKUP($C38,Setting!$H:$J,2,0),"")</f>
        <v>SALEABLE</v>
      </c>
      <c r="F38" t="str">
        <f t="shared" si="0"/>
        <v>EL</v>
      </c>
      <c r="G38" t="str">
        <f>IFERROR(VLOOKUP($C38,Setting!$H:$J,3,0),"")</f>
        <v>L792</v>
      </c>
      <c r="H38" t="str">
        <f>IFERROR(VLOOKUP($B38,Setting!$A:$C,3,0),"")</f>
        <v>10FR</v>
      </c>
      <c r="I38" t="str">
        <f>IFERROR(VLOOKUP($A38,Setting!$E:$F,2,0),"")</f>
        <v>887ELCDIS0</v>
      </c>
      <c r="J38" t="str">
        <f t="shared" si="1"/>
        <v>911VV624</v>
      </c>
      <c r="K38" t="str">
        <f>IF(I38="","",'TCD CONSO'!$D$1)</f>
        <v>PURGE LIST Q4</v>
      </c>
      <c r="L38" s="6">
        <f t="shared" si="2"/>
        <v>637.32000000000005</v>
      </c>
      <c r="M38" t="str">
        <f t="shared" si="3"/>
        <v>50</v>
      </c>
      <c r="N38" t="str">
        <f>IFERROR(VLOOKUP($B38,Setting!$A:$B,2,0),"")</f>
        <v>Z2</v>
      </c>
      <c r="O38" t="str">
        <f>IFERROR(VLOOKUP($C38,Setting!$H:$K,4,0),"")</f>
        <v>L791</v>
      </c>
      <c r="P38" s="6">
        <f>IF(IFERROR(VLOOKUP($A38,Setting!$N:$N,1,0),0)=0,DATABASE!$L38,DATABASE!$L38*VLOOKUP($A38,Setting!$N:$P,2,0)/VLOOKUP($A38,Setting!$N:$P,3,0))</f>
        <v>637.32000000000005</v>
      </c>
      <c r="Q38" t="str">
        <f t="shared" si="4"/>
        <v>40</v>
      </c>
      <c r="R38" t="str">
        <f>IFERROR(VLOOKUP($O38,Setting!$K:$L,2,0),"")</f>
        <v>887HQCSUPE</v>
      </c>
    </row>
    <row r="39" spans="1:18" x14ac:dyDescent="0.3">
      <c r="A39" t="s">
        <v>228</v>
      </c>
      <c r="B39" t="s">
        <v>35</v>
      </c>
      <c r="C39" t="s">
        <v>19</v>
      </c>
      <c r="D39" s="6">
        <v>70130.204999999551</v>
      </c>
      <c r="E39" t="str">
        <f>IFERROR(VLOOKUP($C39,Setting!$H:$J,2,0),"")</f>
        <v>SALEABLE</v>
      </c>
      <c r="F39" t="str">
        <f t="shared" si="0"/>
        <v>EL</v>
      </c>
      <c r="G39" t="str">
        <f>IFERROR(VLOOKUP($C39,Setting!$H:$J,3,0),"")</f>
        <v>L792</v>
      </c>
      <c r="H39" t="str">
        <f>IFERROR(VLOOKUP($B39,Setting!$A:$C,3,0),"")</f>
        <v>10SC</v>
      </c>
      <c r="I39" t="str">
        <f>IFERROR(VLOOKUP($A39,Setting!$E:$F,2,0),"")</f>
        <v>887ELCDIS0</v>
      </c>
      <c r="J39" t="str">
        <f t="shared" si="1"/>
        <v>911VV624</v>
      </c>
      <c r="K39" t="str">
        <f>IF(I39="","",'TCD CONSO'!$D$1)</f>
        <v>PURGE LIST Q4</v>
      </c>
      <c r="L39" s="6">
        <f t="shared" si="2"/>
        <v>70130.204999999551</v>
      </c>
      <c r="M39" t="str">
        <f t="shared" si="3"/>
        <v>50</v>
      </c>
      <c r="N39" t="str">
        <f>IFERROR(VLOOKUP($B39,Setting!$A:$B,2,0),"")</f>
        <v>Z1</v>
      </c>
      <c r="O39" t="str">
        <f>IFERROR(VLOOKUP($C39,Setting!$H:$K,4,0),"")</f>
        <v>L791</v>
      </c>
      <c r="P39" s="6">
        <f>IF(IFERROR(VLOOKUP($A39,Setting!$N:$N,1,0),0)=0,DATABASE!$L39,DATABASE!$L39*VLOOKUP($A39,Setting!$N:$P,2,0)/VLOOKUP($A39,Setting!$N:$P,3,0))</f>
        <v>70130.204999999551</v>
      </c>
      <c r="Q39" t="str">
        <f t="shared" si="4"/>
        <v>40</v>
      </c>
      <c r="R39" t="str">
        <f>IFERROR(VLOOKUP($O39,Setting!$K:$L,2,0),"")</f>
        <v>887HQCSUPE</v>
      </c>
    </row>
    <row r="40" spans="1:18" x14ac:dyDescent="0.3">
      <c r="A40" t="s">
        <v>228</v>
      </c>
      <c r="B40" t="s">
        <v>40</v>
      </c>
      <c r="C40" t="s">
        <v>19</v>
      </c>
      <c r="D40" s="6">
        <v>207.46</v>
      </c>
      <c r="E40" t="str">
        <f>IFERROR(VLOOKUP($C40,Setting!$H:$J,2,0),"")</f>
        <v>SALEABLE</v>
      </c>
      <c r="F40" t="str">
        <f t="shared" si="0"/>
        <v>EL</v>
      </c>
      <c r="G40" t="str">
        <f>IFERROR(VLOOKUP($C40,Setting!$H:$J,3,0),"")</f>
        <v>L792</v>
      </c>
      <c r="H40" t="str">
        <f>IFERROR(VLOOKUP($B40,Setting!$A:$C,3,0),"")</f>
        <v>50FR</v>
      </c>
      <c r="I40" t="str">
        <f>IFERROR(VLOOKUP($A40,Setting!$E:$F,2,0),"")</f>
        <v>887ELCDIS0</v>
      </c>
      <c r="J40" t="str">
        <f t="shared" si="1"/>
        <v>911VV624</v>
      </c>
      <c r="K40" t="str">
        <f>IF(I40="","",'TCD CONSO'!$D$1)</f>
        <v>PURGE LIST Q4</v>
      </c>
      <c r="L40" s="6">
        <f t="shared" si="2"/>
        <v>207.46</v>
      </c>
      <c r="M40" t="str">
        <f t="shared" si="3"/>
        <v>50</v>
      </c>
      <c r="N40" t="str">
        <f>IFERROR(VLOOKUP($B40,Setting!$A:$B,2,0),"")</f>
        <v>CE</v>
      </c>
      <c r="O40" t="str">
        <f>IFERROR(VLOOKUP($C40,Setting!$H:$K,4,0),"")</f>
        <v>L791</v>
      </c>
      <c r="P40" s="6">
        <f>IF(IFERROR(VLOOKUP($A40,Setting!$N:$N,1,0),0)=0,DATABASE!$L40,DATABASE!$L40*VLOOKUP($A40,Setting!$N:$P,2,0)/VLOOKUP($A40,Setting!$N:$P,3,0))</f>
        <v>207.46</v>
      </c>
      <c r="Q40" t="str">
        <f t="shared" si="4"/>
        <v>40</v>
      </c>
      <c r="R40" t="str">
        <f>IFERROR(VLOOKUP($O40,Setting!$K:$L,2,0),"")</f>
        <v>887HQCSUPE</v>
      </c>
    </row>
    <row r="41" spans="1:18" x14ac:dyDescent="0.3">
      <c r="A41" t="s">
        <v>28</v>
      </c>
      <c r="B41" t="s">
        <v>227</v>
      </c>
      <c r="C41" t="s">
        <v>19</v>
      </c>
      <c r="D41" s="6">
        <v>69.569999999999979</v>
      </c>
      <c r="E41" t="str">
        <f>IFERROR(VLOOKUP($C41,Setting!$H:$J,2,0),"")</f>
        <v>SALEABLE</v>
      </c>
      <c r="F41" t="str">
        <f t="shared" si="0"/>
        <v>FD</v>
      </c>
      <c r="G41" t="str">
        <f>IFERROR(VLOOKUP($C41,Setting!$H:$J,3,0),"")</f>
        <v>L792</v>
      </c>
      <c r="H41" t="str">
        <f>IFERROR(VLOOKUP($B41,Setting!$A:$C,3,0),"")</f>
        <v>10SC</v>
      </c>
      <c r="I41" t="str">
        <f>IFERROR(VLOOKUP($A41,Setting!$E:$F,2,0),"")</f>
        <v>887FDCDIS0</v>
      </c>
      <c r="J41" t="str">
        <f t="shared" si="1"/>
        <v>911VV624</v>
      </c>
      <c r="K41" t="str">
        <f>IF(I41="","",'TCD CONSO'!$D$1)</f>
        <v>PURGE LIST Q4</v>
      </c>
      <c r="L41" s="6">
        <f t="shared" si="2"/>
        <v>69.569999999999979</v>
      </c>
      <c r="M41" t="str">
        <f t="shared" si="3"/>
        <v>50</v>
      </c>
      <c r="N41" t="str">
        <f>IFERROR(VLOOKUP($B41,Setting!$A:$B,2,0),"")</f>
        <v>Z1</v>
      </c>
      <c r="O41" t="str">
        <f>IFERROR(VLOOKUP($C41,Setting!$H:$K,4,0),"")</f>
        <v>L791</v>
      </c>
      <c r="P41" s="6">
        <f>IF(IFERROR(VLOOKUP($A41,Setting!$N:$N,1,0),0)=0,DATABASE!$L41,DATABASE!$L41*VLOOKUP($A41,Setting!$N:$P,2,0)/VLOOKUP($A41,Setting!$N:$P,3,0))</f>
        <v>69.569999999999979</v>
      </c>
      <c r="Q41" t="str">
        <f t="shared" si="4"/>
        <v>40</v>
      </c>
      <c r="R41" t="str">
        <f>IFERROR(VLOOKUP($O41,Setting!$K:$L,2,0),"")</f>
        <v>887HQCSUPE</v>
      </c>
    </row>
    <row r="42" spans="1:18" x14ac:dyDescent="0.3">
      <c r="A42" t="s">
        <v>28</v>
      </c>
      <c r="B42" t="s">
        <v>46</v>
      </c>
      <c r="C42" t="s">
        <v>19</v>
      </c>
      <c r="D42" s="6">
        <v>3628.4549999999717</v>
      </c>
      <c r="E42" t="str">
        <f>IFERROR(VLOOKUP($C42,Setting!$H:$J,2,0),"")</f>
        <v>SALEABLE</v>
      </c>
      <c r="F42" t="str">
        <f t="shared" si="0"/>
        <v>FD</v>
      </c>
      <c r="G42" t="str">
        <f>IFERROR(VLOOKUP($C42,Setting!$H:$J,3,0),"")</f>
        <v>L792</v>
      </c>
      <c r="H42" t="str">
        <f>IFERROR(VLOOKUP($B42,Setting!$A:$C,3,0),"")</f>
        <v>10MU</v>
      </c>
      <c r="I42" t="str">
        <f>IFERROR(VLOOKUP($A42,Setting!$E:$F,2,0),"")</f>
        <v>887FDCDIS0</v>
      </c>
      <c r="J42" t="str">
        <f t="shared" si="1"/>
        <v>911VV624</v>
      </c>
      <c r="K42" t="str">
        <f>IF(I42="","",'TCD CONSO'!$D$1)</f>
        <v>PURGE LIST Q4</v>
      </c>
      <c r="L42" s="6">
        <f t="shared" si="2"/>
        <v>3628.4549999999717</v>
      </c>
      <c r="M42" t="str">
        <f t="shared" si="3"/>
        <v>50</v>
      </c>
      <c r="N42" t="str">
        <f>IFERROR(VLOOKUP($B42,Setting!$A:$B,2,0),"")</f>
        <v>Z5</v>
      </c>
      <c r="O42" t="str">
        <f>IFERROR(VLOOKUP($C42,Setting!$H:$K,4,0),"")</f>
        <v>L791</v>
      </c>
      <c r="P42" s="6">
        <f>IF(IFERROR(VLOOKUP($A42,Setting!$N:$N,1,0),0)=0,DATABASE!$L42,DATABASE!$L42*VLOOKUP($A42,Setting!$N:$P,2,0)/VLOOKUP($A42,Setting!$N:$P,3,0))</f>
        <v>3628.4549999999717</v>
      </c>
      <c r="Q42" t="str">
        <f t="shared" si="4"/>
        <v>40</v>
      </c>
      <c r="R42" t="str">
        <f>IFERROR(VLOOKUP($O42,Setting!$K:$L,2,0),"")</f>
        <v>887HQCSUPE</v>
      </c>
    </row>
    <row r="43" spans="1:18" x14ac:dyDescent="0.3">
      <c r="A43" t="s">
        <v>28</v>
      </c>
      <c r="B43" t="s">
        <v>49</v>
      </c>
      <c r="C43" t="s">
        <v>19</v>
      </c>
      <c r="D43" s="6">
        <v>173.56500000000003</v>
      </c>
      <c r="E43" t="str">
        <f>IFERROR(VLOOKUP($C43,Setting!$H:$J,2,0),"")</f>
        <v>SALEABLE</v>
      </c>
      <c r="F43" t="str">
        <f t="shared" si="0"/>
        <v>FD</v>
      </c>
      <c r="G43" t="str">
        <f>IFERROR(VLOOKUP($C43,Setting!$H:$J,3,0),"")</f>
        <v>L792</v>
      </c>
      <c r="H43" t="str">
        <f>IFERROR(VLOOKUP($B43,Setting!$A:$C,3,0),"")</f>
        <v>10MU</v>
      </c>
      <c r="I43" t="str">
        <f>IFERROR(VLOOKUP($A43,Setting!$E:$F,2,0),"")</f>
        <v>887FDCDIS0</v>
      </c>
      <c r="J43" t="str">
        <f t="shared" si="1"/>
        <v>911VV624</v>
      </c>
      <c r="K43" t="str">
        <f>IF(I43="","",'TCD CONSO'!$D$1)</f>
        <v>PURGE LIST Q4</v>
      </c>
      <c r="L43" s="6">
        <f t="shared" si="2"/>
        <v>173.56500000000003</v>
      </c>
      <c r="M43" t="str">
        <f t="shared" si="3"/>
        <v>50</v>
      </c>
      <c r="N43" t="str">
        <f>IFERROR(VLOOKUP($B43,Setting!$A:$B,2,0),"")</f>
        <v>Z8</v>
      </c>
      <c r="O43" t="str">
        <f>IFERROR(VLOOKUP($C43,Setting!$H:$K,4,0),"")</f>
        <v>L791</v>
      </c>
      <c r="P43" s="6">
        <f>IF(IFERROR(VLOOKUP($A43,Setting!$N:$N,1,0),0)=0,DATABASE!$L43,DATABASE!$L43*VLOOKUP($A43,Setting!$N:$P,2,0)/VLOOKUP($A43,Setting!$N:$P,3,0))</f>
        <v>173.56500000000003</v>
      </c>
      <c r="Q43" t="str">
        <f t="shared" si="4"/>
        <v>40</v>
      </c>
      <c r="R43" t="str">
        <f>IFERROR(VLOOKUP($O43,Setting!$K:$L,2,0),"")</f>
        <v>887HQCSUPE</v>
      </c>
    </row>
    <row r="44" spans="1:18" x14ac:dyDescent="0.3">
      <c r="A44" t="s">
        <v>28</v>
      </c>
      <c r="B44" t="s">
        <v>57</v>
      </c>
      <c r="C44" t="s">
        <v>19</v>
      </c>
      <c r="D44" s="6">
        <v>17361.950000000103</v>
      </c>
      <c r="E44" t="str">
        <f>IFERROR(VLOOKUP($C44,Setting!$H:$J,2,0),"")</f>
        <v>SALEABLE</v>
      </c>
      <c r="F44" t="str">
        <f t="shared" si="0"/>
        <v>FD</v>
      </c>
      <c r="G44" t="str">
        <f>IFERROR(VLOOKUP($C44,Setting!$H:$J,3,0),"")</f>
        <v>L792</v>
      </c>
      <c r="H44" t="str">
        <f>IFERROR(VLOOKUP($B44,Setting!$A:$C,3,0),"")</f>
        <v>10SC</v>
      </c>
      <c r="I44" t="str">
        <f>IFERROR(VLOOKUP($A44,Setting!$E:$F,2,0),"")</f>
        <v>887FDCDIS0</v>
      </c>
      <c r="J44" t="str">
        <f t="shared" si="1"/>
        <v>911VV624</v>
      </c>
      <c r="K44" t="str">
        <f>IF(I44="","",'TCD CONSO'!$D$1)</f>
        <v>PURGE LIST Q4</v>
      </c>
      <c r="L44" s="6">
        <f t="shared" si="2"/>
        <v>17361.950000000103</v>
      </c>
      <c r="M44" t="str">
        <f t="shared" si="3"/>
        <v>50</v>
      </c>
      <c r="N44" t="str">
        <f>IFERROR(VLOOKUP($B44,Setting!$A:$B,2,0),"")</f>
        <v>Z4</v>
      </c>
      <c r="O44" t="str">
        <f>IFERROR(VLOOKUP($C44,Setting!$H:$K,4,0),"")</f>
        <v>L791</v>
      </c>
      <c r="P44" s="6">
        <f>IF(IFERROR(VLOOKUP($A44,Setting!$N:$N,1,0),0)=0,DATABASE!$L44,DATABASE!$L44*VLOOKUP($A44,Setting!$N:$P,2,0)/VLOOKUP($A44,Setting!$N:$P,3,0))</f>
        <v>17361.950000000103</v>
      </c>
      <c r="Q44" t="str">
        <f t="shared" si="4"/>
        <v>40</v>
      </c>
      <c r="R44" t="str">
        <f>IFERROR(VLOOKUP($O44,Setting!$K:$L,2,0),"")</f>
        <v>887HQCSUPE</v>
      </c>
    </row>
    <row r="45" spans="1:18" x14ac:dyDescent="0.3">
      <c r="A45" t="s">
        <v>28</v>
      </c>
      <c r="B45" t="s">
        <v>8</v>
      </c>
      <c r="C45" t="s">
        <v>19</v>
      </c>
      <c r="D45" s="6">
        <v>12721.380000000123</v>
      </c>
      <c r="E45" t="str">
        <f>IFERROR(VLOOKUP($C45,Setting!$H:$J,2,0),"")</f>
        <v>SALEABLE</v>
      </c>
      <c r="F45" t="str">
        <f t="shared" si="0"/>
        <v>FD</v>
      </c>
      <c r="G45" t="str">
        <f>IFERROR(VLOOKUP($C45,Setting!$H:$J,3,0),"")</f>
        <v>L792</v>
      </c>
      <c r="H45" t="str">
        <f>IFERROR(VLOOKUP($B45,Setting!$A:$C,3,0),"")</f>
        <v>50FR</v>
      </c>
      <c r="I45" t="str">
        <f>IFERROR(VLOOKUP($A45,Setting!$E:$F,2,0),"")</f>
        <v>887FDCDIS0</v>
      </c>
      <c r="J45" t="str">
        <f t="shared" si="1"/>
        <v>911VV624</v>
      </c>
      <c r="K45" t="str">
        <f>IF(I45="","",'TCD CONSO'!$D$1)</f>
        <v>PURGE LIST Q4</v>
      </c>
      <c r="L45" s="6">
        <f t="shared" si="2"/>
        <v>12721.380000000123</v>
      </c>
      <c r="M45" t="str">
        <f t="shared" si="3"/>
        <v>50</v>
      </c>
      <c r="N45" t="str">
        <f>IFERROR(VLOOKUP($B45,Setting!$A:$B,2,0),"")</f>
        <v>JJ</v>
      </c>
      <c r="O45" t="str">
        <f>IFERROR(VLOOKUP($C45,Setting!$H:$K,4,0),"")</f>
        <v>L791</v>
      </c>
      <c r="P45" s="6">
        <f>IF(IFERROR(VLOOKUP($A45,Setting!$N:$N,1,0),0)=0,DATABASE!$L45,DATABASE!$L45*VLOOKUP($A45,Setting!$N:$P,2,0)/VLOOKUP($A45,Setting!$N:$P,3,0))</f>
        <v>12721.380000000123</v>
      </c>
      <c r="Q45" t="str">
        <f t="shared" si="4"/>
        <v>40</v>
      </c>
      <c r="R45" t="str">
        <f>IFERROR(VLOOKUP($O45,Setting!$K:$L,2,0),"")</f>
        <v>887HQCSUPE</v>
      </c>
    </row>
    <row r="46" spans="1:18" x14ac:dyDescent="0.3">
      <c r="A46" t="s">
        <v>28</v>
      </c>
      <c r="B46" t="s">
        <v>16</v>
      </c>
      <c r="C46" t="s">
        <v>19</v>
      </c>
      <c r="D46" s="6">
        <v>22981.930000000026</v>
      </c>
      <c r="E46" t="str">
        <f>IFERROR(VLOOKUP($C46,Setting!$H:$J,2,0),"")</f>
        <v>SALEABLE</v>
      </c>
      <c r="F46" t="str">
        <f t="shared" si="0"/>
        <v>FD</v>
      </c>
      <c r="G46" t="str">
        <f>IFERROR(VLOOKUP($C46,Setting!$H:$J,3,0),"")</f>
        <v>L792</v>
      </c>
      <c r="H46" t="str">
        <f>IFERROR(VLOOKUP($B46,Setting!$A:$C,3,0),"")</f>
        <v>50FR</v>
      </c>
      <c r="I46" t="str">
        <f>IFERROR(VLOOKUP($A46,Setting!$E:$F,2,0),"")</f>
        <v>887FDCDIS0</v>
      </c>
      <c r="J46" t="str">
        <f t="shared" si="1"/>
        <v>911VV624</v>
      </c>
      <c r="K46" t="str">
        <f>IF(I46="","",'TCD CONSO'!$D$1)</f>
        <v>PURGE LIST Q4</v>
      </c>
      <c r="L46" s="6">
        <f t="shared" si="2"/>
        <v>22981.930000000026</v>
      </c>
      <c r="M46" t="str">
        <f t="shared" si="3"/>
        <v>50</v>
      </c>
      <c r="N46" t="str">
        <f>IFERROR(VLOOKUP($B46,Setting!$A:$B,2,0),"")</f>
        <v>XA</v>
      </c>
      <c r="O46" t="str">
        <f>IFERROR(VLOOKUP($C46,Setting!$H:$K,4,0),"")</f>
        <v>L791</v>
      </c>
      <c r="P46" s="6">
        <f>IF(IFERROR(VLOOKUP($A46,Setting!$N:$N,1,0),0)=0,DATABASE!$L46,DATABASE!$L46*VLOOKUP($A46,Setting!$N:$P,2,0)/VLOOKUP($A46,Setting!$N:$P,3,0))</f>
        <v>22981.930000000026</v>
      </c>
      <c r="Q46" t="str">
        <f t="shared" si="4"/>
        <v>40</v>
      </c>
      <c r="R46" t="str">
        <f>IFERROR(VLOOKUP($O46,Setting!$K:$L,2,0),"")</f>
        <v>887HQCSUPE</v>
      </c>
    </row>
    <row r="47" spans="1:18" x14ac:dyDescent="0.3">
      <c r="A47" t="s">
        <v>28</v>
      </c>
      <c r="B47" t="s">
        <v>44</v>
      </c>
      <c r="C47" t="s">
        <v>19</v>
      </c>
      <c r="D47" s="6">
        <v>14826.970000000219</v>
      </c>
      <c r="E47" t="str">
        <f>IFERROR(VLOOKUP($C47,Setting!$H:$J,2,0),"")</f>
        <v>SALEABLE</v>
      </c>
      <c r="F47" t="str">
        <f t="shared" si="0"/>
        <v>FD</v>
      </c>
      <c r="G47" t="str">
        <f>IFERROR(VLOOKUP($C47,Setting!$H:$J,3,0),"")</f>
        <v>L792</v>
      </c>
      <c r="H47" t="str">
        <f>IFERROR(VLOOKUP($B47,Setting!$A:$C,3,0),"")</f>
        <v>10MU</v>
      </c>
      <c r="I47" t="str">
        <f>IFERROR(VLOOKUP($A47,Setting!$E:$F,2,0),"")</f>
        <v>887FDCDIS0</v>
      </c>
      <c r="J47" t="str">
        <f t="shared" si="1"/>
        <v>911VV624</v>
      </c>
      <c r="K47" t="str">
        <f>IF(I47="","",'TCD CONSO'!$D$1)</f>
        <v>PURGE LIST Q4</v>
      </c>
      <c r="L47" s="6">
        <f t="shared" si="2"/>
        <v>14826.970000000219</v>
      </c>
      <c r="M47" t="str">
        <f t="shared" si="3"/>
        <v>50</v>
      </c>
      <c r="N47" t="str">
        <f>IFERROR(VLOOKUP($B47,Setting!$A:$B,2,0),"")</f>
        <v>Z6</v>
      </c>
      <c r="O47" t="str">
        <f>IFERROR(VLOOKUP($C47,Setting!$H:$K,4,0),"")</f>
        <v>L791</v>
      </c>
      <c r="P47" s="6">
        <f>IF(IFERROR(VLOOKUP($A47,Setting!$N:$N,1,0),0)=0,DATABASE!$L47,DATABASE!$L47*VLOOKUP($A47,Setting!$N:$P,2,0)/VLOOKUP($A47,Setting!$N:$P,3,0))</f>
        <v>14826.970000000219</v>
      </c>
      <c r="Q47" t="str">
        <f t="shared" si="4"/>
        <v>40</v>
      </c>
      <c r="R47" t="str">
        <f>IFERROR(VLOOKUP($O47,Setting!$K:$L,2,0),"")</f>
        <v>887HQCSUPE</v>
      </c>
    </row>
    <row r="48" spans="1:18" x14ac:dyDescent="0.3">
      <c r="A48" t="s">
        <v>28</v>
      </c>
      <c r="B48" t="s">
        <v>22</v>
      </c>
      <c r="C48" t="s">
        <v>19</v>
      </c>
      <c r="D48" s="6">
        <v>29120.570000000193</v>
      </c>
      <c r="E48" t="str">
        <f>IFERROR(VLOOKUP($C48,Setting!$H:$J,2,0),"")</f>
        <v>SALEABLE</v>
      </c>
      <c r="F48" t="str">
        <f t="shared" si="0"/>
        <v>FD</v>
      </c>
      <c r="G48" t="str">
        <f>IFERROR(VLOOKUP($C48,Setting!$H:$J,3,0),"")</f>
        <v>L792</v>
      </c>
      <c r="H48" t="str">
        <f>IFERROR(VLOOKUP($B48,Setting!$A:$C,3,0),"")</f>
        <v>50FR</v>
      </c>
      <c r="I48" t="str">
        <f>IFERROR(VLOOKUP($A48,Setting!$E:$F,2,0),"")</f>
        <v>887FDCDIS0</v>
      </c>
      <c r="J48" t="str">
        <f t="shared" si="1"/>
        <v>911VV624</v>
      </c>
      <c r="K48" t="str">
        <f>IF(I48="","",'TCD CONSO'!$D$1)</f>
        <v>PURGE LIST Q4</v>
      </c>
      <c r="L48" s="6">
        <f t="shared" si="2"/>
        <v>29120.570000000193</v>
      </c>
      <c r="M48" t="str">
        <f t="shared" si="3"/>
        <v>50</v>
      </c>
      <c r="N48" t="str">
        <f>IFERROR(VLOOKUP($B48,Setting!$A:$B,2,0),"")</f>
        <v>YA</v>
      </c>
      <c r="O48" t="str">
        <f>IFERROR(VLOOKUP($C48,Setting!$H:$K,4,0),"")</f>
        <v>L791</v>
      </c>
      <c r="P48" s="6">
        <f>IF(IFERROR(VLOOKUP($A48,Setting!$N:$N,1,0),0)=0,DATABASE!$L48,DATABASE!$L48*VLOOKUP($A48,Setting!$N:$P,2,0)/VLOOKUP($A48,Setting!$N:$P,3,0))</f>
        <v>29120.570000000193</v>
      </c>
      <c r="Q48" t="str">
        <f t="shared" si="4"/>
        <v>40</v>
      </c>
      <c r="R48" t="str">
        <f>IFERROR(VLOOKUP($O48,Setting!$K:$L,2,0),"")</f>
        <v>887HQCSUPE</v>
      </c>
    </row>
    <row r="49" spans="1:18" x14ac:dyDescent="0.3">
      <c r="A49" t="s">
        <v>28</v>
      </c>
      <c r="B49" t="s">
        <v>25</v>
      </c>
      <c r="C49" t="s">
        <v>19</v>
      </c>
      <c r="D49" s="6">
        <v>41735.665000000838</v>
      </c>
      <c r="E49" t="str">
        <f>IFERROR(VLOOKUP($C49,Setting!$H:$J,2,0),"")</f>
        <v>SALEABLE</v>
      </c>
      <c r="F49" t="str">
        <f t="shared" si="0"/>
        <v>FD</v>
      </c>
      <c r="G49" t="str">
        <f>IFERROR(VLOOKUP($C49,Setting!$H:$J,3,0),"")</f>
        <v>L792</v>
      </c>
      <c r="H49" t="str">
        <f>IFERROR(VLOOKUP($B49,Setting!$A:$C,3,0),"")</f>
        <v>10MU</v>
      </c>
      <c r="I49" t="str">
        <f>IFERROR(VLOOKUP($A49,Setting!$E:$F,2,0),"")</f>
        <v>887FDCDIS0</v>
      </c>
      <c r="J49" t="str">
        <f t="shared" si="1"/>
        <v>911VV624</v>
      </c>
      <c r="K49" t="str">
        <f>IF(I49="","",'TCD CONSO'!$D$1)</f>
        <v>PURGE LIST Q4</v>
      </c>
      <c r="L49" s="6">
        <f t="shared" si="2"/>
        <v>41735.665000000838</v>
      </c>
      <c r="M49" t="str">
        <f t="shared" si="3"/>
        <v>50</v>
      </c>
      <c r="N49" t="str">
        <f>IFERROR(VLOOKUP($B49,Setting!$A:$B,2,0),"")</f>
        <v>Z3</v>
      </c>
      <c r="O49" t="str">
        <f>IFERROR(VLOOKUP($C49,Setting!$H:$K,4,0),"")</f>
        <v>L791</v>
      </c>
      <c r="P49" s="6">
        <f>IF(IFERROR(VLOOKUP($A49,Setting!$N:$N,1,0),0)=0,DATABASE!$L49,DATABASE!$L49*VLOOKUP($A49,Setting!$N:$P,2,0)/VLOOKUP($A49,Setting!$N:$P,3,0))</f>
        <v>41735.665000000838</v>
      </c>
      <c r="Q49" t="str">
        <f t="shared" si="4"/>
        <v>40</v>
      </c>
      <c r="R49" t="str">
        <f>IFERROR(VLOOKUP($O49,Setting!$K:$L,2,0),"")</f>
        <v>887HQCSUPE</v>
      </c>
    </row>
    <row r="50" spans="1:18" x14ac:dyDescent="0.3">
      <c r="A50" t="s">
        <v>28</v>
      </c>
      <c r="B50" t="s">
        <v>30</v>
      </c>
      <c r="C50" t="s">
        <v>19</v>
      </c>
      <c r="D50" s="6">
        <v>2917.5299999999925</v>
      </c>
      <c r="E50" t="str">
        <f>IFERROR(VLOOKUP($C50,Setting!$H:$J,2,0),"")</f>
        <v>SALEABLE</v>
      </c>
      <c r="F50" t="str">
        <f t="shared" si="0"/>
        <v>FD</v>
      </c>
      <c r="G50" t="str">
        <f>IFERROR(VLOOKUP($C50,Setting!$H:$J,3,0),"")</f>
        <v>L792</v>
      </c>
      <c r="H50" t="str">
        <f>IFERROR(VLOOKUP($B50,Setting!$A:$C,3,0),"")</f>
        <v>10FR</v>
      </c>
      <c r="I50" t="str">
        <f>IFERROR(VLOOKUP($A50,Setting!$E:$F,2,0),"")</f>
        <v>887FDCDIS0</v>
      </c>
      <c r="J50" t="str">
        <f t="shared" si="1"/>
        <v>911VV624</v>
      </c>
      <c r="K50" t="str">
        <f>IF(I50="","",'TCD CONSO'!$D$1)</f>
        <v>PURGE LIST Q4</v>
      </c>
      <c r="L50" s="6">
        <f t="shared" si="2"/>
        <v>2917.5299999999925</v>
      </c>
      <c r="M50" t="str">
        <f t="shared" si="3"/>
        <v>50</v>
      </c>
      <c r="N50" t="str">
        <f>IFERROR(VLOOKUP($B50,Setting!$A:$B,2,0),"")</f>
        <v>Z2</v>
      </c>
      <c r="O50" t="str">
        <f>IFERROR(VLOOKUP($C50,Setting!$H:$K,4,0),"")</f>
        <v>L791</v>
      </c>
      <c r="P50" s="6">
        <f>IF(IFERROR(VLOOKUP($A50,Setting!$N:$N,1,0),0)=0,DATABASE!$L50,DATABASE!$L50*VLOOKUP($A50,Setting!$N:$P,2,0)/VLOOKUP($A50,Setting!$N:$P,3,0))</f>
        <v>2917.5299999999925</v>
      </c>
      <c r="Q50" t="str">
        <f t="shared" si="4"/>
        <v>40</v>
      </c>
      <c r="R50" t="str">
        <f>IFERROR(VLOOKUP($O50,Setting!$K:$L,2,0),"")</f>
        <v>887HQCSUPE</v>
      </c>
    </row>
    <row r="51" spans="1:18" x14ac:dyDescent="0.3">
      <c r="A51" t="s">
        <v>28</v>
      </c>
      <c r="B51" t="s">
        <v>35</v>
      </c>
      <c r="C51" t="s">
        <v>19</v>
      </c>
      <c r="D51" s="6">
        <v>112697.58000000278</v>
      </c>
      <c r="E51" t="str">
        <f>IFERROR(VLOOKUP($C51,Setting!$H:$J,2,0),"")</f>
        <v>SALEABLE</v>
      </c>
      <c r="F51" t="str">
        <f t="shared" si="0"/>
        <v>FD</v>
      </c>
      <c r="G51" t="str">
        <f>IFERROR(VLOOKUP($C51,Setting!$H:$J,3,0),"")</f>
        <v>L792</v>
      </c>
      <c r="H51" t="str">
        <f>IFERROR(VLOOKUP($B51,Setting!$A:$C,3,0),"")</f>
        <v>10SC</v>
      </c>
      <c r="I51" t="str">
        <f>IFERROR(VLOOKUP($A51,Setting!$E:$F,2,0),"")</f>
        <v>887FDCDIS0</v>
      </c>
      <c r="J51" t="str">
        <f t="shared" si="1"/>
        <v>911VV624</v>
      </c>
      <c r="K51" t="str">
        <f>IF(I51="","",'TCD CONSO'!$D$1)</f>
        <v>PURGE LIST Q4</v>
      </c>
      <c r="L51" s="6">
        <f t="shared" si="2"/>
        <v>112697.58000000278</v>
      </c>
      <c r="M51" t="str">
        <f t="shared" si="3"/>
        <v>50</v>
      </c>
      <c r="N51" t="str">
        <f>IFERROR(VLOOKUP($B51,Setting!$A:$B,2,0),"")</f>
        <v>Z1</v>
      </c>
      <c r="O51" t="str">
        <f>IFERROR(VLOOKUP($C51,Setting!$H:$K,4,0),"")</f>
        <v>L791</v>
      </c>
      <c r="P51" s="6">
        <f>IF(IFERROR(VLOOKUP($A51,Setting!$N:$N,1,0),0)=0,DATABASE!$L51,DATABASE!$L51*VLOOKUP($A51,Setting!$N:$P,2,0)/VLOOKUP($A51,Setting!$N:$P,3,0))</f>
        <v>112697.58000000278</v>
      </c>
      <c r="Q51" t="str">
        <f t="shared" si="4"/>
        <v>40</v>
      </c>
      <c r="R51" t="str">
        <f>IFERROR(VLOOKUP($O51,Setting!$K:$L,2,0),"")</f>
        <v>887HQCSUPE</v>
      </c>
    </row>
    <row r="52" spans="1:18" x14ac:dyDescent="0.3">
      <c r="A52" t="s">
        <v>28</v>
      </c>
      <c r="B52" t="s">
        <v>40</v>
      </c>
      <c r="C52" t="s">
        <v>19</v>
      </c>
      <c r="D52" s="6">
        <v>17498.539999999964</v>
      </c>
      <c r="E52" t="str">
        <f>IFERROR(VLOOKUP($C52,Setting!$H:$J,2,0),"")</f>
        <v>SALEABLE</v>
      </c>
      <c r="F52" t="str">
        <f t="shared" si="0"/>
        <v>FD</v>
      </c>
      <c r="G52" t="str">
        <f>IFERROR(VLOOKUP($C52,Setting!$H:$J,3,0),"")</f>
        <v>L792</v>
      </c>
      <c r="H52" t="str">
        <f>IFERROR(VLOOKUP($B52,Setting!$A:$C,3,0),"")</f>
        <v>50FR</v>
      </c>
      <c r="I52" t="str">
        <f>IFERROR(VLOOKUP($A52,Setting!$E:$F,2,0),"")</f>
        <v>887FDCDIS0</v>
      </c>
      <c r="J52" t="str">
        <f t="shared" si="1"/>
        <v>911VV624</v>
      </c>
      <c r="K52" t="str">
        <f>IF(I52="","",'TCD CONSO'!$D$1)</f>
        <v>PURGE LIST Q4</v>
      </c>
      <c r="L52" s="6">
        <f t="shared" si="2"/>
        <v>17498.539999999964</v>
      </c>
      <c r="M52" t="str">
        <f t="shared" si="3"/>
        <v>50</v>
      </c>
      <c r="N52" t="str">
        <f>IFERROR(VLOOKUP($B52,Setting!$A:$B,2,0),"")</f>
        <v>CE</v>
      </c>
      <c r="O52" t="str">
        <f>IFERROR(VLOOKUP($C52,Setting!$H:$K,4,0),"")</f>
        <v>L791</v>
      </c>
      <c r="P52" s="6">
        <f>IF(IFERROR(VLOOKUP($A52,Setting!$N:$N,1,0),0)=0,DATABASE!$L52,DATABASE!$L52*VLOOKUP($A52,Setting!$N:$P,2,0)/VLOOKUP($A52,Setting!$N:$P,3,0))</f>
        <v>17498.539999999964</v>
      </c>
      <c r="Q52" t="str">
        <f t="shared" si="4"/>
        <v>40</v>
      </c>
      <c r="R52" t="str">
        <f>IFERROR(VLOOKUP($O52,Setting!$K:$L,2,0),"")</f>
        <v>887HQCSUPE</v>
      </c>
    </row>
    <row r="53" spans="1:18" x14ac:dyDescent="0.3">
      <c r="A53" t="s">
        <v>229</v>
      </c>
      <c r="B53" t="s">
        <v>227</v>
      </c>
      <c r="C53" t="s">
        <v>19</v>
      </c>
      <c r="D53" s="6">
        <v>1060.8600000000004</v>
      </c>
      <c r="E53" t="str">
        <f>IFERROR(VLOOKUP($C53,Setting!$H:$J,2,0),"")</f>
        <v>SALEABLE</v>
      </c>
      <c r="F53" t="str">
        <f t="shared" si="0"/>
        <v>DD</v>
      </c>
      <c r="G53" t="str">
        <f>IFERROR(VLOOKUP($C53,Setting!$H:$J,3,0),"")</f>
        <v>L792</v>
      </c>
      <c r="H53" t="str">
        <f>IFERROR(VLOOKUP($B53,Setting!$A:$C,3,0),"")</f>
        <v>10SC</v>
      </c>
      <c r="I53" t="str">
        <f>IFERROR(VLOOKUP($A53,Setting!$E:$F,2,0),"")</f>
        <v>95DDDCDIS0</v>
      </c>
      <c r="J53" t="str">
        <f t="shared" si="1"/>
        <v>911VV624</v>
      </c>
      <c r="K53" t="str">
        <f>IF(I53="","",'TCD CONSO'!$D$1)</f>
        <v>PURGE LIST Q4</v>
      </c>
      <c r="L53" s="6">
        <f t="shared" si="2"/>
        <v>1060.8600000000004</v>
      </c>
      <c r="M53" t="str">
        <f t="shared" si="3"/>
        <v>50</v>
      </c>
      <c r="N53" t="str">
        <f>IFERROR(VLOOKUP($B53,Setting!$A:$B,2,0),"")</f>
        <v>Z1</v>
      </c>
      <c r="O53" t="str">
        <f>IFERROR(VLOOKUP($C53,Setting!$H:$K,4,0),"")</f>
        <v>L791</v>
      </c>
      <c r="P53" s="6">
        <f>IF(IFERROR(VLOOKUP($A53,Setting!$N:$N,1,0),0)=0,DATABASE!$L53,DATABASE!$L53*VLOOKUP($A53,Setting!$N:$P,2,0)/VLOOKUP($A53,Setting!$N:$P,3,0))</f>
        <v>1060.8600000000004</v>
      </c>
      <c r="Q53" t="str">
        <f t="shared" si="4"/>
        <v>40</v>
      </c>
      <c r="R53" t="str">
        <f>IFERROR(VLOOKUP($O53,Setting!$K:$L,2,0),"")</f>
        <v>887HQCSUPE</v>
      </c>
    </row>
    <row r="54" spans="1:18" x14ac:dyDescent="0.3">
      <c r="A54" t="s">
        <v>229</v>
      </c>
      <c r="B54" t="s">
        <v>46</v>
      </c>
      <c r="C54" t="s">
        <v>19</v>
      </c>
      <c r="D54" s="6">
        <v>12337.25499999989</v>
      </c>
      <c r="E54" t="str">
        <f>IFERROR(VLOOKUP($C54,Setting!$H:$J,2,0),"")</f>
        <v>SALEABLE</v>
      </c>
      <c r="F54" t="str">
        <f t="shared" si="0"/>
        <v>DD</v>
      </c>
      <c r="G54" t="str">
        <f>IFERROR(VLOOKUP($C54,Setting!$H:$J,3,0),"")</f>
        <v>L792</v>
      </c>
      <c r="H54" t="str">
        <f>IFERROR(VLOOKUP($B54,Setting!$A:$C,3,0),"")</f>
        <v>10MU</v>
      </c>
      <c r="I54" t="str">
        <f>IFERROR(VLOOKUP($A54,Setting!$E:$F,2,0),"")</f>
        <v>95DDDCDIS0</v>
      </c>
      <c r="J54" t="str">
        <f t="shared" si="1"/>
        <v>911VV624</v>
      </c>
      <c r="K54" t="str">
        <f>IF(I54="","",'TCD CONSO'!$D$1)</f>
        <v>PURGE LIST Q4</v>
      </c>
      <c r="L54" s="6">
        <f t="shared" si="2"/>
        <v>12337.25499999989</v>
      </c>
      <c r="M54" t="str">
        <f t="shared" si="3"/>
        <v>50</v>
      </c>
      <c r="N54" t="str">
        <f>IFERROR(VLOOKUP($B54,Setting!$A:$B,2,0),"")</f>
        <v>Z5</v>
      </c>
      <c r="O54" t="str">
        <f>IFERROR(VLOOKUP($C54,Setting!$H:$K,4,0),"")</f>
        <v>L791</v>
      </c>
      <c r="P54" s="6">
        <f>IF(IFERROR(VLOOKUP($A54,Setting!$N:$N,1,0),0)=0,DATABASE!$L54,DATABASE!$L54*VLOOKUP($A54,Setting!$N:$P,2,0)/VLOOKUP($A54,Setting!$N:$P,3,0))</f>
        <v>12337.25499999989</v>
      </c>
      <c r="Q54" t="str">
        <f t="shared" si="4"/>
        <v>40</v>
      </c>
      <c r="R54" t="str">
        <f>IFERROR(VLOOKUP($O54,Setting!$K:$L,2,0),"")</f>
        <v>887HQCSUPE</v>
      </c>
    </row>
    <row r="55" spans="1:18" x14ac:dyDescent="0.3">
      <c r="A55" t="s">
        <v>229</v>
      </c>
      <c r="B55" t="s">
        <v>49</v>
      </c>
      <c r="C55" t="s">
        <v>19</v>
      </c>
      <c r="D55" s="6">
        <v>541.32999999999981</v>
      </c>
      <c r="E55" t="str">
        <f>IFERROR(VLOOKUP($C55,Setting!$H:$J,2,0),"")</f>
        <v>SALEABLE</v>
      </c>
      <c r="F55" t="str">
        <f t="shared" si="0"/>
        <v>DD</v>
      </c>
      <c r="G55" t="str">
        <f>IFERROR(VLOOKUP($C55,Setting!$H:$J,3,0),"")</f>
        <v>L792</v>
      </c>
      <c r="H55" t="str">
        <f>IFERROR(VLOOKUP($B55,Setting!$A:$C,3,0),"")</f>
        <v>10MU</v>
      </c>
      <c r="I55" t="str">
        <f>IFERROR(VLOOKUP($A55,Setting!$E:$F,2,0),"")</f>
        <v>95DDDCDIS0</v>
      </c>
      <c r="J55" t="str">
        <f t="shared" si="1"/>
        <v>911VV624</v>
      </c>
      <c r="K55" t="str">
        <f>IF(I55="","",'TCD CONSO'!$D$1)</f>
        <v>PURGE LIST Q4</v>
      </c>
      <c r="L55" s="6">
        <f t="shared" si="2"/>
        <v>541.32999999999981</v>
      </c>
      <c r="M55" t="str">
        <f t="shared" si="3"/>
        <v>50</v>
      </c>
      <c r="N55" t="str">
        <f>IFERROR(VLOOKUP($B55,Setting!$A:$B,2,0),"")</f>
        <v>Z8</v>
      </c>
      <c r="O55" t="str">
        <f>IFERROR(VLOOKUP($C55,Setting!$H:$K,4,0),"")</f>
        <v>L791</v>
      </c>
      <c r="P55" s="6">
        <f>IF(IFERROR(VLOOKUP($A55,Setting!$N:$N,1,0),0)=0,DATABASE!$L55,DATABASE!$L55*VLOOKUP($A55,Setting!$N:$P,2,0)/VLOOKUP($A55,Setting!$N:$P,3,0))</f>
        <v>541.32999999999981</v>
      </c>
      <c r="Q55" t="str">
        <f t="shared" si="4"/>
        <v>40</v>
      </c>
      <c r="R55" t="str">
        <f>IFERROR(VLOOKUP($O55,Setting!$K:$L,2,0),"")</f>
        <v>887HQCSUPE</v>
      </c>
    </row>
    <row r="56" spans="1:18" x14ac:dyDescent="0.3">
      <c r="A56" t="s">
        <v>229</v>
      </c>
      <c r="B56" t="s">
        <v>57</v>
      </c>
      <c r="C56" t="s">
        <v>19</v>
      </c>
      <c r="D56" s="6">
        <v>2807.9249999999993</v>
      </c>
      <c r="E56" t="str">
        <f>IFERROR(VLOOKUP($C56,Setting!$H:$J,2,0),"")</f>
        <v>SALEABLE</v>
      </c>
      <c r="F56" t="str">
        <f t="shared" si="0"/>
        <v>DD</v>
      </c>
      <c r="G56" t="str">
        <f>IFERROR(VLOOKUP($C56,Setting!$H:$J,3,0),"")</f>
        <v>L792</v>
      </c>
      <c r="H56" t="str">
        <f>IFERROR(VLOOKUP($B56,Setting!$A:$C,3,0),"")</f>
        <v>10SC</v>
      </c>
      <c r="I56" t="str">
        <f>IFERROR(VLOOKUP($A56,Setting!$E:$F,2,0),"")</f>
        <v>95DDDCDIS0</v>
      </c>
      <c r="J56" t="str">
        <f t="shared" si="1"/>
        <v>911VV624</v>
      </c>
      <c r="K56" t="str">
        <f>IF(I56="","",'TCD CONSO'!$D$1)</f>
        <v>PURGE LIST Q4</v>
      </c>
      <c r="L56" s="6">
        <f t="shared" si="2"/>
        <v>2807.9249999999993</v>
      </c>
      <c r="M56" t="str">
        <f t="shared" si="3"/>
        <v>50</v>
      </c>
      <c r="N56" t="str">
        <f>IFERROR(VLOOKUP($B56,Setting!$A:$B,2,0),"")</f>
        <v>Z4</v>
      </c>
      <c r="O56" t="str">
        <f>IFERROR(VLOOKUP($C56,Setting!$H:$K,4,0),"")</f>
        <v>L791</v>
      </c>
      <c r="P56" s="6">
        <f>IF(IFERROR(VLOOKUP($A56,Setting!$N:$N,1,0),0)=0,DATABASE!$L56,DATABASE!$L56*VLOOKUP($A56,Setting!$N:$P,2,0)/VLOOKUP($A56,Setting!$N:$P,3,0))</f>
        <v>2807.9249999999993</v>
      </c>
      <c r="Q56" t="str">
        <f t="shared" si="4"/>
        <v>40</v>
      </c>
      <c r="R56" t="str">
        <f>IFERROR(VLOOKUP($O56,Setting!$K:$L,2,0),"")</f>
        <v>887HQCSUPE</v>
      </c>
    </row>
    <row r="57" spans="1:18" x14ac:dyDescent="0.3">
      <c r="A57" t="s">
        <v>229</v>
      </c>
      <c r="B57" t="s">
        <v>8</v>
      </c>
      <c r="C57" t="s">
        <v>19</v>
      </c>
      <c r="D57" s="6">
        <v>15605.855000000034</v>
      </c>
      <c r="E57" t="str">
        <f>IFERROR(VLOOKUP($C57,Setting!$H:$J,2,0),"")</f>
        <v>SALEABLE</v>
      </c>
      <c r="F57" t="str">
        <f t="shared" si="0"/>
        <v>DD</v>
      </c>
      <c r="G57" t="str">
        <f>IFERROR(VLOOKUP($C57,Setting!$H:$J,3,0),"")</f>
        <v>L792</v>
      </c>
      <c r="H57" t="str">
        <f>IFERROR(VLOOKUP($B57,Setting!$A:$C,3,0),"")</f>
        <v>50FR</v>
      </c>
      <c r="I57" t="str">
        <f>IFERROR(VLOOKUP($A57,Setting!$E:$F,2,0),"")</f>
        <v>95DDDCDIS0</v>
      </c>
      <c r="J57" t="str">
        <f t="shared" si="1"/>
        <v>911VV624</v>
      </c>
      <c r="K57" t="str">
        <f>IF(I57="","",'TCD CONSO'!$D$1)</f>
        <v>PURGE LIST Q4</v>
      </c>
      <c r="L57" s="6">
        <f t="shared" si="2"/>
        <v>15605.855000000034</v>
      </c>
      <c r="M57" t="str">
        <f t="shared" si="3"/>
        <v>50</v>
      </c>
      <c r="N57" t="str">
        <f>IFERROR(VLOOKUP($B57,Setting!$A:$B,2,0),"")</f>
        <v>JJ</v>
      </c>
      <c r="O57" t="str">
        <f>IFERROR(VLOOKUP($C57,Setting!$H:$K,4,0),"")</f>
        <v>L791</v>
      </c>
      <c r="P57" s="6">
        <f>IF(IFERROR(VLOOKUP($A57,Setting!$N:$N,1,0),0)=0,DATABASE!$L57,DATABASE!$L57*VLOOKUP($A57,Setting!$N:$P,2,0)/VLOOKUP($A57,Setting!$N:$P,3,0))</f>
        <v>15605.855000000034</v>
      </c>
      <c r="Q57" t="str">
        <f t="shared" si="4"/>
        <v>40</v>
      </c>
      <c r="R57" t="str">
        <f>IFERROR(VLOOKUP($O57,Setting!$K:$L,2,0),"")</f>
        <v>887HQCSUPE</v>
      </c>
    </row>
    <row r="58" spans="1:18" x14ac:dyDescent="0.3">
      <c r="A58" t="s">
        <v>229</v>
      </c>
      <c r="B58" t="s">
        <v>16</v>
      </c>
      <c r="C58" t="s">
        <v>19</v>
      </c>
      <c r="D58" s="6">
        <v>1441.8499999999997</v>
      </c>
      <c r="E58" t="str">
        <f>IFERROR(VLOOKUP($C58,Setting!$H:$J,2,0),"")</f>
        <v>SALEABLE</v>
      </c>
      <c r="F58" t="str">
        <f t="shared" si="0"/>
        <v>DD</v>
      </c>
      <c r="G58" t="str">
        <f>IFERROR(VLOOKUP($C58,Setting!$H:$J,3,0),"")</f>
        <v>L792</v>
      </c>
      <c r="H58" t="str">
        <f>IFERROR(VLOOKUP($B58,Setting!$A:$C,3,0),"")</f>
        <v>50FR</v>
      </c>
      <c r="I58" t="str">
        <f>IFERROR(VLOOKUP($A58,Setting!$E:$F,2,0),"")</f>
        <v>95DDDCDIS0</v>
      </c>
      <c r="J58" t="str">
        <f t="shared" si="1"/>
        <v>911VV624</v>
      </c>
      <c r="K58" t="str">
        <f>IF(I58="","",'TCD CONSO'!$D$1)</f>
        <v>PURGE LIST Q4</v>
      </c>
      <c r="L58" s="6">
        <f t="shared" si="2"/>
        <v>1441.8499999999997</v>
      </c>
      <c r="M58" t="str">
        <f t="shared" si="3"/>
        <v>50</v>
      </c>
      <c r="N58" t="str">
        <f>IFERROR(VLOOKUP($B58,Setting!$A:$B,2,0),"")</f>
        <v>XA</v>
      </c>
      <c r="O58" t="str">
        <f>IFERROR(VLOOKUP($C58,Setting!$H:$K,4,0),"")</f>
        <v>L791</v>
      </c>
      <c r="P58" s="6">
        <f>IF(IFERROR(VLOOKUP($A58,Setting!$N:$N,1,0),0)=0,DATABASE!$L58,DATABASE!$L58*VLOOKUP($A58,Setting!$N:$P,2,0)/VLOOKUP($A58,Setting!$N:$P,3,0))</f>
        <v>1441.8499999999997</v>
      </c>
      <c r="Q58" t="str">
        <f t="shared" si="4"/>
        <v>40</v>
      </c>
      <c r="R58" t="str">
        <f>IFERROR(VLOOKUP($O58,Setting!$K:$L,2,0),"")</f>
        <v>887HQCSUPE</v>
      </c>
    </row>
    <row r="59" spans="1:18" x14ac:dyDescent="0.3">
      <c r="A59" t="s">
        <v>229</v>
      </c>
      <c r="B59" t="s">
        <v>44</v>
      </c>
      <c r="C59" t="s">
        <v>19</v>
      </c>
      <c r="D59" s="6">
        <v>10643.310000000012</v>
      </c>
      <c r="E59" t="str">
        <f>IFERROR(VLOOKUP($C59,Setting!$H:$J,2,0),"")</f>
        <v>SALEABLE</v>
      </c>
      <c r="F59" t="str">
        <f t="shared" si="0"/>
        <v>DD</v>
      </c>
      <c r="G59" t="str">
        <f>IFERROR(VLOOKUP($C59,Setting!$H:$J,3,0),"")</f>
        <v>L792</v>
      </c>
      <c r="H59" t="str">
        <f>IFERROR(VLOOKUP($B59,Setting!$A:$C,3,0),"")</f>
        <v>10MU</v>
      </c>
      <c r="I59" t="str">
        <f>IFERROR(VLOOKUP($A59,Setting!$E:$F,2,0),"")</f>
        <v>95DDDCDIS0</v>
      </c>
      <c r="J59" t="str">
        <f t="shared" si="1"/>
        <v>911VV624</v>
      </c>
      <c r="K59" t="str">
        <f>IF(I59="","",'TCD CONSO'!$D$1)</f>
        <v>PURGE LIST Q4</v>
      </c>
      <c r="L59" s="6">
        <f t="shared" si="2"/>
        <v>10643.310000000012</v>
      </c>
      <c r="M59" t="str">
        <f t="shared" si="3"/>
        <v>50</v>
      </c>
      <c r="N59" t="str">
        <f>IFERROR(VLOOKUP($B59,Setting!$A:$B,2,0),"")</f>
        <v>Z6</v>
      </c>
      <c r="O59" t="str">
        <f>IFERROR(VLOOKUP($C59,Setting!$H:$K,4,0),"")</f>
        <v>L791</v>
      </c>
      <c r="P59" s="6">
        <f>IF(IFERROR(VLOOKUP($A59,Setting!$N:$N,1,0),0)=0,DATABASE!$L59,DATABASE!$L59*VLOOKUP($A59,Setting!$N:$P,2,0)/VLOOKUP($A59,Setting!$N:$P,3,0))</f>
        <v>10643.310000000012</v>
      </c>
      <c r="Q59" t="str">
        <f t="shared" si="4"/>
        <v>40</v>
      </c>
      <c r="R59" t="str">
        <f>IFERROR(VLOOKUP($O59,Setting!$K:$L,2,0),"")</f>
        <v>887HQCSUPE</v>
      </c>
    </row>
    <row r="60" spans="1:18" x14ac:dyDescent="0.3">
      <c r="A60" t="s">
        <v>229</v>
      </c>
      <c r="B60" t="s">
        <v>22</v>
      </c>
      <c r="C60" t="s">
        <v>19</v>
      </c>
      <c r="D60" s="6">
        <v>4899.8800000000028</v>
      </c>
      <c r="E60" t="str">
        <f>IFERROR(VLOOKUP($C60,Setting!$H:$J,2,0),"")</f>
        <v>SALEABLE</v>
      </c>
      <c r="F60" t="str">
        <f t="shared" si="0"/>
        <v>DD</v>
      </c>
      <c r="G60" t="str">
        <f>IFERROR(VLOOKUP($C60,Setting!$H:$J,3,0),"")</f>
        <v>L792</v>
      </c>
      <c r="H60" t="str">
        <f>IFERROR(VLOOKUP($B60,Setting!$A:$C,3,0),"")</f>
        <v>50FR</v>
      </c>
      <c r="I60" t="str">
        <f>IFERROR(VLOOKUP($A60,Setting!$E:$F,2,0),"")</f>
        <v>95DDDCDIS0</v>
      </c>
      <c r="J60" t="str">
        <f t="shared" si="1"/>
        <v>911VV624</v>
      </c>
      <c r="K60" t="str">
        <f>IF(I60="","",'TCD CONSO'!$D$1)</f>
        <v>PURGE LIST Q4</v>
      </c>
      <c r="L60" s="6">
        <f t="shared" si="2"/>
        <v>4899.8800000000028</v>
      </c>
      <c r="M60" t="str">
        <f t="shared" si="3"/>
        <v>50</v>
      </c>
      <c r="N60" t="str">
        <f>IFERROR(VLOOKUP($B60,Setting!$A:$B,2,0),"")</f>
        <v>YA</v>
      </c>
      <c r="O60" t="str">
        <f>IFERROR(VLOOKUP($C60,Setting!$H:$K,4,0),"")</f>
        <v>L791</v>
      </c>
      <c r="P60" s="6">
        <f>IF(IFERROR(VLOOKUP($A60,Setting!$N:$N,1,0),0)=0,DATABASE!$L60,DATABASE!$L60*VLOOKUP($A60,Setting!$N:$P,2,0)/VLOOKUP($A60,Setting!$N:$P,3,0))</f>
        <v>4899.8800000000028</v>
      </c>
      <c r="Q60" t="str">
        <f t="shared" si="4"/>
        <v>40</v>
      </c>
      <c r="R60" t="str">
        <f>IFERROR(VLOOKUP($O60,Setting!$K:$L,2,0),"")</f>
        <v>887HQCSUPE</v>
      </c>
    </row>
    <row r="61" spans="1:18" x14ac:dyDescent="0.3">
      <c r="A61" t="s">
        <v>229</v>
      </c>
      <c r="B61" t="s">
        <v>25</v>
      </c>
      <c r="C61" t="s">
        <v>19</v>
      </c>
      <c r="D61" s="6">
        <v>10013.834999999972</v>
      </c>
      <c r="E61" t="str">
        <f>IFERROR(VLOOKUP($C61,Setting!$H:$J,2,0),"")</f>
        <v>SALEABLE</v>
      </c>
      <c r="F61" t="str">
        <f t="shared" si="0"/>
        <v>DD</v>
      </c>
      <c r="G61" t="str">
        <f>IFERROR(VLOOKUP($C61,Setting!$H:$J,3,0),"")</f>
        <v>L792</v>
      </c>
      <c r="H61" t="str">
        <f>IFERROR(VLOOKUP($B61,Setting!$A:$C,3,0),"")</f>
        <v>10MU</v>
      </c>
      <c r="I61" t="str">
        <f>IFERROR(VLOOKUP($A61,Setting!$E:$F,2,0),"")</f>
        <v>95DDDCDIS0</v>
      </c>
      <c r="J61" t="str">
        <f t="shared" si="1"/>
        <v>911VV624</v>
      </c>
      <c r="K61" t="str">
        <f>IF(I61="","",'TCD CONSO'!$D$1)</f>
        <v>PURGE LIST Q4</v>
      </c>
      <c r="L61" s="6">
        <f t="shared" si="2"/>
        <v>10013.834999999972</v>
      </c>
      <c r="M61" t="str">
        <f t="shared" si="3"/>
        <v>50</v>
      </c>
      <c r="N61" t="str">
        <f>IFERROR(VLOOKUP($B61,Setting!$A:$B,2,0),"")</f>
        <v>Z3</v>
      </c>
      <c r="O61" t="str">
        <f>IFERROR(VLOOKUP($C61,Setting!$H:$K,4,0),"")</f>
        <v>L791</v>
      </c>
      <c r="P61" s="6">
        <f>IF(IFERROR(VLOOKUP($A61,Setting!$N:$N,1,0),0)=0,DATABASE!$L61,DATABASE!$L61*VLOOKUP($A61,Setting!$N:$P,2,0)/VLOOKUP($A61,Setting!$N:$P,3,0))</f>
        <v>10013.834999999972</v>
      </c>
      <c r="Q61" t="str">
        <f t="shared" si="4"/>
        <v>40</v>
      </c>
      <c r="R61" t="str">
        <f>IFERROR(VLOOKUP($O61,Setting!$K:$L,2,0),"")</f>
        <v>887HQCSUPE</v>
      </c>
    </row>
    <row r="62" spans="1:18" x14ac:dyDescent="0.3">
      <c r="A62" t="s">
        <v>229</v>
      </c>
      <c r="B62" t="s">
        <v>30</v>
      </c>
      <c r="C62" t="s">
        <v>19</v>
      </c>
      <c r="D62" s="6">
        <v>237.69999999999996</v>
      </c>
      <c r="E62" t="str">
        <f>IFERROR(VLOOKUP($C62,Setting!$H:$J,2,0),"")</f>
        <v>SALEABLE</v>
      </c>
      <c r="F62" t="str">
        <f t="shared" si="0"/>
        <v>DD</v>
      </c>
      <c r="G62" t="str">
        <f>IFERROR(VLOOKUP($C62,Setting!$H:$J,3,0),"")</f>
        <v>L792</v>
      </c>
      <c r="H62" t="str">
        <f>IFERROR(VLOOKUP($B62,Setting!$A:$C,3,0),"")</f>
        <v>10FR</v>
      </c>
      <c r="I62" t="str">
        <f>IFERROR(VLOOKUP($A62,Setting!$E:$F,2,0),"")</f>
        <v>95DDDCDIS0</v>
      </c>
      <c r="J62" t="str">
        <f t="shared" si="1"/>
        <v>911VV624</v>
      </c>
      <c r="K62" t="str">
        <f>IF(I62="","",'TCD CONSO'!$D$1)</f>
        <v>PURGE LIST Q4</v>
      </c>
      <c r="L62" s="6">
        <f t="shared" si="2"/>
        <v>237.69999999999996</v>
      </c>
      <c r="M62" t="str">
        <f t="shared" si="3"/>
        <v>50</v>
      </c>
      <c r="N62" t="str">
        <f>IFERROR(VLOOKUP($B62,Setting!$A:$B,2,0),"")</f>
        <v>Z2</v>
      </c>
      <c r="O62" t="str">
        <f>IFERROR(VLOOKUP($C62,Setting!$H:$K,4,0),"")</f>
        <v>L791</v>
      </c>
      <c r="P62" s="6">
        <f>IF(IFERROR(VLOOKUP($A62,Setting!$N:$N,1,0),0)=0,DATABASE!$L62,DATABASE!$L62*VLOOKUP($A62,Setting!$N:$P,2,0)/VLOOKUP($A62,Setting!$N:$P,3,0))</f>
        <v>237.69999999999996</v>
      </c>
      <c r="Q62" t="str">
        <f t="shared" si="4"/>
        <v>40</v>
      </c>
      <c r="R62" t="str">
        <f>IFERROR(VLOOKUP($O62,Setting!$K:$L,2,0),"")</f>
        <v>887HQCSUPE</v>
      </c>
    </row>
    <row r="63" spans="1:18" x14ac:dyDescent="0.3">
      <c r="A63" t="s">
        <v>229</v>
      </c>
      <c r="B63" t="s">
        <v>35</v>
      </c>
      <c r="C63" t="s">
        <v>19</v>
      </c>
      <c r="D63" s="6">
        <v>83979.150000000169</v>
      </c>
      <c r="E63" t="str">
        <f>IFERROR(VLOOKUP($C63,Setting!$H:$J,2,0),"")</f>
        <v>SALEABLE</v>
      </c>
      <c r="F63" t="str">
        <f t="shared" si="0"/>
        <v>DD</v>
      </c>
      <c r="G63" t="str">
        <f>IFERROR(VLOOKUP($C63,Setting!$H:$J,3,0),"")</f>
        <v>L792</v>
      </c>
      <c r="H63" t="str">
        <f>IFERROR(VLOOKUP($B63,Setting!$A:$C,3,0),"")</f>
        <v>10SC</v>
      </c>
      <c r="I63" t="str">
        <f>IFERROR(VLOOKUP($A63,Setting!$E:$F,2,0),"")</f>
        <v>95DDDCDIS0</v>
      </c>
      <c r="J63" t="str">
        <f t="shared" si="1"/>
        <v>911VV624</v>
      </c>
      <c r="K63" t="str">
        <f>IF(I63="","",'TCD CONSO'!$D$1)</f>
        <v>PURGE LIST Q4</v>
      </c>
      <c r="L63" s="6">
        <f t="shared" si="2"/>
        <v>83979.150000000169</v>
      </c>
      <c r="M63" t="str">
        <f t="shared" si="3"/>
        <v>50</v>
      </c>
      <c r="N63" t="str">
        <f>IFERROR(VLOOKUP($B63,Setting!$A:$B,2,0),"")</f>
        <v>Z1</v>
      </c>
      <c r="O63" t="str">
        <f>IFERROR(VLOOKUP($C63,Setting!$H:$K,4,0),"")</f>
        <v>L791</v>
      </c>
      <c r="P63" s="6">
        <f>IF(IFERROR(VLOOKUP($A63,Setting!$N:$N,1,0),0)=0,DATABASE!$L63,DATABASE!$L63*VLOOKUP($A63,Setting!$N:$P,2,0)/VLOOKUP($A63,Setting!$N:$P,3,0))</f>
        <v>83979.150000000169</v>
      </c>
      <c r="Q63" t="str">
        <f t="shared" si="4"/>
        <v>40</v>
      </c>
      <c r="R63" t="str">
        <f>IFERROR(VLOOKUP($O63,Setting!$K:$L,2,0),"")</f>
        <v>887HQCSUPE</v>
      </c>
    </row>
    <row r="64" spans="1:18" x14ac:dyDescent="0.3">
      <c r="A64" t="s">
        <v>229</v>
      </c>
      <c r="B64" t="s">
        <v>40</v>
      </c>
      <c r="C64" t="s">
        <v>19</v>
      </c>
      <c r="D64" s="6">
        <v>3266.8650000000034</v>
      </c>
      <c r="E64" t="str">
        <f>IFERROR(VLOOKUP($C64,Setting!$H:$J,2,0),"")</f>
        <v>SALEABLE</v>
      </c>
      <c r="F64" t="str">
        <f t="shared" si="0"/>
        <v>DD</v>
      </c>
      <c r="G64" t="str">
        <f>IFERROR(VLOOKUP($C64,Setting!$H:$J,3,0),"")</f>
        <v>L792</v>
      </c>
      <c r="H64" t="str">
        <f>IFERROR(VLOOKUP($B64,Setting!$A:$C,3,0),"")</f>
        <v>50FR</v>
      </c>
      <c r="I64" t="str">
        <f>IFERROR(VLOOKUP($A64,Setting!$E:$F,2,0),"")</f>
        <v>95DDDCDIS0</v>
      </c>
      <c r="J64" t="str">
        <f t="shared" si="1"/>
        <v>911VV624</v>
      </c>
      <c r="K64" t="str">
        <f>IF(I64="","",'TCD CONSO'!$D$1)</f>
        <v>PURGE LIST Q4</v>
      </c>
      <c r="L64" s="6">
        <f t="shared" si="2"/>
        <v>3266.8650000000034</v>
      </c>
      <c r="M64" t="str">
        <f t="shared" si="3"/>
        <v>50</v>
      </c>
      <c r="N64" t="str">
        <f>IFERROR(VLOOKUP($B64,Setting!$A:$B,2,0),"")</f>
        <v>CE</v>
      </c>
      <c r="O64" t="str">
        <f>IFERROR(VLOOKUP($C64,Setting!$H:$K,4,0),"")</f>
        <v>L791</v>
      </c>
      <c r="P64" s="6">
        <f>IF(IFERROR(VLOOKUP($A64,Setting!$N:$N,1,0),0)=0,DATABASE!$L64,DATABASE!$L64*VLOOKUP($A64,Setting!$N:$P,2,0)/VLOOKUP($A64,Setting!$N:$P,3,0))</f>
        <v>3266.8650000000034</v>
      </c>
      <c r="Q64" t="str">
        <f t="shared" si="4"/>
        <v>40</v>
      </c>
      <c r="R64" t="str">
        <f>IFERROR(VLOOKUP($O64,Setting!$K:$L,2,0),"")</f>
        <v>887HQCSUPE</v>
      </c>
    </row>
    <row r="65" spans="1:18" x14ac:dyDescent="0.3">
      <c r="A65" t="s">
        <v>63</v>
      </c>
      <c r="B65" t="s">
        <v>227</v>
      </c>
      <c r="C65" t="s">
        <v>19</v>
      </c>
      <c r="D65" s="6">
        <v>184.66499999999996</v>
      </c>
      <c r="E65" t="str">
        <f>IFERROR(VLOOKUP($C65,Setting!$H:$J,2,0),"")</f>
        <v>SALEABLE</v>
      </c>
      <c r="F65" t="str">
        <f t="shared" si="0"/>
        <v>847</v>
      </c>
      <c r="G65" t="str">
        <f>IFERROR(VLOOKUP($C65,Setting!$H:$J,3,0),"")</f>
        <v>L792</v>
      </c>
      <c r="H65" t="str">
        <f>IFERROR(VLOOKUP($B65,Setting!$A:$C,3,0),"")</f>
        <v>10SC</v>
      </c>
      <c r="I65" t="str">
        <f>IFERROR(VLOOKUP($A65,Setting!$E:$F,2,0),"")</f>
        <v>847GDCDIS0</v>
      </c>
      <c r="J65" t="str">
        <f t="shared" si="1"/>
        <v>911VV624</v>
      </c>
      <c r="K65" t="str">
        <f>IF(I65="","",'TCD CONSO'!$D$1)</f>
        <v>PURGE LIST Q4</v>
      </c>
      <c r="L65" s="6">
        <f t="shared" si="2"/>
        <v>184.66499999999996</v>
      </c>
      <c r="M65" t="str">
        <f t="shared" si="3"/>
        <v>50</v>
      </c>
      <c r="N65" t="str">
        <f>IFERROR(VLOOKUP($B65,Setting!$A:$B,2,0),"")</f>
        <v>Z1</v>
      </c>
      <c r="O65" t="str">
        <f>IFERROR(VLOOKUP($C65,Setting!$H:$K,4,0),"")</f>
        <v>L791</v>
      </c>
      <c r="P65" s="6">
        <f>IF(IFERROR(VLOOKUP($A65,Setting!$N:$N,1,0),0)=0,DATABASE!$L65,DATABASE!$L65*VLOOKUP($A65,Setting!$N:$P,2,0)/VLOOKUP($A65,Setting!$N:$P,3,0))</f>
        <v>187.2406820959128</v>
      </c>
      <c r="Q65" t="str">
        <f t="shared" si="4"/>
        <v>40</v>
      </c>
      <c r="R65" t="str">
        <f>IFERROR(VLOOKUP($O65,Setting!$K:$L,2,0),"")</f>
        <v>887HQCSUPE</v>
      </c>
    </row>
    <row r="66" spans="1:18" x14ac:dyDescent="0.3">
      <c r="A66" t="s">
        <v>63</v>
      </c>
      <c r="B66" t="s">
        <v>46</v>
      </c>
      <c r="C66" t="s">
        <v>19</v>
      </c>
      <c r="D66" s="6">
        <v>69948.720000001136</v>
      </c>
      <c r="E66" t="str">
        <f>IFERROR(VLOOKUP($C66,Setting!$H:$J,2,0),"")</f>
        <v>SALEABLE</v>
      </c>
      <c r="F66" t="str">
        <f t="shared" si="0"/>
        <v>847</v>
      </c>
      <c r="G66" t="str">
        <f>IFERROR(VLOOKUP($C66,Setting!$H:$J,3,0),"")</f>
        <v>L792</v>
      </c>
      <c r="H66" t="str">
        <f>IFERROR(VLOOKUP($B66,Setting!$A:$C,3,0),"")</f>
        <v>10MU</v>
      </c>
      <c r="I66" t="str">
        <f>IFERROR(VLOOKUP($A66,Setting!$E:$F,2,0),"")</f>
        <v>847GDCDIS0</v>
      </c>
      <c r="J66" t="str">
        <f t="shared" si="1"/>
        <v>911VV624</v>
      </c>
      <c r="K66" t="str">
        <f>IF(I66="","",'TCD CONSO'!$D$1)</f>
        <v>PURGE LIST Q4</v>
      </c>
      <c r="L66" s="6">
        <f t="shared" si="2"/>
        <v>69948.720000001136</v>
      </c>
      <c r="M66" t="str">
        <f t="shared" si="3"/>
        <v>50</v>
      </c>
      <c r="N66" t="str">
        <f>IFERROR(VLOOKUP($B66,Setting!$A:$B,2,0),"")</f>
        <v>Z5</v>
      </c>
      <c r="O66" t="str">
        <f>IFERROR(VLOOKUP($C66,Setting!$H:$K,4,0),"")</f>
        <v>L791</v>
      </c>
      <c r="P66" s="6">
        <f>IF(IFERROR(VLOOKUP($A66,Setting!$N:$N,1,0),0)=0,DATABASE!$L66,DATABASE!$L66*VLOOKUP($A66,Setting!$N:$P,2,0)/VLOOKUP($A66,Setting!$N:$P,3,0))</f>
        <v>70924.355154123594</v>
      </c>
      <c r="Q66" t="str">
        <f t="shared" si="4"/>
        <v>40</v>
      </c>
      <c r="R66" t="str">
        <f>IFERROR(VLOOKUP($O66,Setting!$K:$L,2,0),"")</f>
        <v>887HQCSUPE</v>
      </c>
    </row>
    <row r="67" spans="1:18" x14ac:dyDescent="0.3">
      <c r="A67" t="s">
        <v>63</v>
      </c>
      <c r="B67" t="s">
        <v>49</v>
      </c>
      <c r="C67" t="s">
        <v>19</v>
      </c>
      <c r="D67" s="6">
        <v>425.70000000000005</v>
      </c>
      <c r="E67" t="str">
        <f>IFERROR(VLOOKUP($C67,Setting!$H:$J,2,0),"")</f>
        <v>SALEABLE</v>
      </c>
      <c r="F67" t="str">
        <f t="shared" si="0"/>
        <v>847</v>
      </c>
      <c r="G67" t="str">
        <f>IFERROR(VLOOKUP($C67,Setting!$H:$J,3,0),"")</f>
        <v>L792</v>
      </c>
      <c r="H67" t="str">
        <f>IFERROR(VLOOKUP($B67,Setting!$A:$C,3,0),"")</f>
        <v>10MU</v>
      </c>
      <c r="I67" t="str">
        <f>IFERROR(VLOOKUP($A67,Setting!$E:$F,2,0),"")</f>
        <v>847GDCDIS0</v>
      </c>
      <c r="J67" t="str">
        <f t="shared" si="1"/>
        <v>911VV624</v>
      </c>
      <c r="K67" t="str">
        <f>IF(I67="","",'TCD CONSO'!$D$1)</f>
        <v>PURGE LIST Q4</v>
      </c>
      <c r="L67" s="6">
        <f t="shared" si="2"/>
        <v>425.70000000000005</v>
      </c>
      <c r="M67" t="str">
        <f t="shared" si="3"/>
        <v>50</v>
      </c>
      <c r="N67" t="str">
        <f>IFERROR(VLOOKUP($B67,Setting!$A:$B,2,0),"")</f>
        <v>Z8</v>
      </c>
      <c r="O67" t="str">
        <f>IFERROR(VLOOKUP($C67,Setting!$H:$K,4,0),"")</f>
        <v>L791</v>
      </c>
      <c r="P67" s="6">
        <f>IF(IFERROR(VLOOKUP($A67,Setting!$N:$N,1,0),0)=0,DATABASE!$L67,DATABASE!$L67*VLOOKUP($A67,Setting!$N:$P,2,0)/VLOOKUP($A67,Setting!$N:$P,3,0))</f>
        <v>431.63760522150977</v>
      </c>
      <c r="Q67" t="str">
        <f t="shared" si="4"/>
        <v>40</v>
      </c>
      <c r="R67" t="str">
        <f>IFERROR(VLOOKUP($O67,Setting!$K:$L,2,0),"")</f>
        <v>887HQCSUPE</v>
      </c>
    </row>
    <row r="68" spans="1:18" x14ac:dyDescent="0.3">
      <c r="A68" t="s">
        <v>63</v>
      </c>
      <c r="B68" t="s">
        <v>57</v>
      </c>
      <c r="C68" t="s">
        <v>19</v>
      </c>
      <c r="D68" s="6">
        <v>8050.8349999999946</v>
      </c>
      <c r="E68" t="str">
        <f>IFERROR(VLOOKUP($C68,Setting!$H:$J,2,0),"")</f>
        <v>SALEABLE</v>
      </c>
      <c r="F68" t="str">
        <f t="shared" si="0"/>
        <v>847</v>
      </c>
      <c r="G68" t="str">
        <f>IFERROR(VLOOKUP($C68,Setting!$H:$J,3,0),"")</f>
        <v>L792</v>
      </c>
      <c r="H68" t="str">
        <f>IFERROR(VLOOKUP($B68,Setting!$A:$C,3,0),"")</f>
        <v>10SC</v>
      </c>
      <c r="I68" t="str">
        <f>IFERROR(VLOOKUP($A68,Setting!$E:$F,2,0),"")</f>
        <v>847GDCDIS0</v>
      </c>
      <c r="J68" t="str">
        <f t="shared" si="1"/>
        <v>911VV624</v>
      </c>
      <c r="K68" t="str">
        <f>IF(I68="","",'TCD CONSO'!$D$1)</f>
        <v>PURGE LIST Q4</v>
      </c>
      <c r="L68" s="6">
        <f t="shared" si="2"/>
        <v>8050.8349999999946</v>
      </c>
      <c r="M68" t="str">
        <f t="shared" si="3"/>
        <v>50</v>
      </c>
      <c r="N68" t="str">
        <f>IFERROR(VLOOKUP($B68,Setting!$A:$B,2,0),"")</f>
        <v>Z4</v>
      </c>
      <c r="O68" t="str">
        <f>IFERROR(VLOOKUP($C68,Setting!$H:$K,4,0),"")</f>
        <v>L791</v>
      </c>
      <c r="P68" s="6">
        <f>IF(IFERROR(VLOOKUP($A68,Setting!$N:$N,1,0),0)=0,DATABASE!$L68,DATABASE!$L68*VLOOKUP($A68,Setting!$N:$P,2,0)/VLOOKUP($A68,Setting!$N:$P,3,0))</f>
        <v>8163.1269425264536</v>
      </c>
      <c r="Q68" t="str">
        <f t="shared" si="4"/>
        <v>40</v>
      </c>
      <c r="R68" t="str">
        <f>IFERROR(VLOOKUP($O68,Setting!$K:$L,2,0),"")</f>
        <v>887HQCSUPE</v>
      </c>
    </row>
    <row r="69" spans="1:18" x14ac:dyDescent="0.3">
      <c r="A69" t="s">
        <v>63</v>
      </c>
      <c r="B69" t="s">
        <v>8</v>
      </c>
      <c r="C69" t="s">
        <v>19</v>
      </c>
      <c r="D69" s="6">
        <v>36131.685000000187</v>
      </c>
      <c r="E69" t="str">
        <f>IFERROR(VLOOKUP($C69,Setting!$H:$J,2,0),"")</f>
        <v>SALEABLE</v>
      </c>
      <c r="F69" t="str">
        <f t="shared" si="0"/>
        <v>847</v>
      </c>
      <c r="G69" t="str">
        <f>IFERROR(VLOOKUP($C69,Setting!$H:$J,3,0),"")</f>
        <v>L792</v>
      </c>
      <c r="H69" t="str">
        <f>IFERROR(VLOOKUP($B69,Setting!$A:$C,3,0),"")</f>
        <v>50FR</v>
      </c>
      <c r="I69" t="str">
        <f>IFERROR(VLOOKUP($A69,Setting!$E:$F,2,0),"")</f>
        <v>847GDCDIS0</v>
      </c>
      <c r="J69" t="str">
        <f t="shared" si="1"/>
        <v>911VV624</v>
      </c>
      <c r="K69" t="str">
        <f>IF(I69="","",'TCD CONSO'!$D$1)</f>
        <v>PURGE LIST Q4</v>
      </c>
      <c r="L69" s="6">
        <f t="shared" si="2"/>
        <v>36131.685000000187</v>
      </c>
      <c r="M69" t="str">
        <f t="shared" si="3"/>
        <v>50</v>
      </c>
      <c r="N69" t="str">
        <f>IFERROR(VLOOKUP($B69,Setting!$A:$B,2,0),"")</f>
        <v>JJ</v>
      </c>
      <c r="O69" t="str">
        <f>IFERROR(VLOOKUP($C69,Setting!$H:$K,4,0),"")</f>
        <v>L791</v>
      </c>
      <c r="P69" s="6">
        <f>IF(IFERROR(VLOOKUP($A69,Setting!$N:$N,1,0),0)=0,DATABASE!$L69,DATABASE!$L69*VLOOKUP($A69,Setting!$N:$P,2,0)/VLOOKUP($A69,Setting!$N:$P,3,0))</f>
        <v>36635.644787451318</v>
      </c>
      <c r="Q69" t="str">
        <f t="shared" si="4"/>
        <v>40</v>
      </c>
      <c r="R69" t="str">
        <f>IFERROR(VLOOKUP($O69,Setting!$K:$L,2,0),"")</f>
        <v>887HQCSUPE</v>
      </c>
    </row>
    <row r="70" spans="1:18" x14ac:dyDescent="0.3">
      <c r="A70" t="s">
        <v>63</v>
      </c>
      <c r="B70" t="s">
        <v>16</v>
      </c>
      <c r="C70" t="s">
        <v>19</v>
      </c>
      <c r="D70" s="6">
        <v>153754.27000000043</v>
      </c>
      <c r="E70" t="str">
        <f>IFERROR(VLOOKUP($C70,Setting!$H:$J,2,0),"")</f>
        <v>SALEABLE</v>
      </c>
      <c r="F70" t="str">
        <f t="shared" ref="F70:F133" si="5">IF(OR(LEFT(I70,3)="887",LEFT(I70,3)="95D"),RIGHT(LEFT(I70,5),2),LEFT(I70,3))</f>
        <v>847</v>
      </c>
      <c r="G70" t="str">
        <f>IFERROR(VLOOKUP($C70,Setting!$H:$J,3,0),"")</f>
        <v>L792</v>
      </c>
      <c r="H70" t="str">
        <f>IFERROR(VLOOKUP($B70,Setting!$A:$C,3,0),"")</f>
        <v>50FR</v>
      </c>
      <c r="I70" t="str">
        <f>IFERROR(VLOOKUP($A70,Setting!$E:$F,2,0),"")</f>
        <v>847GDCDIS0</v>
      </c>
      <c r="J70" t="str">
        <f t="shared" ref="J70:J133" si="6">IF(I70="","","911VV624")</f>
        <v>911VV624</v>
      </c>
      <c r="K70" t="str">
        <f>IF(I70="","",'TCD CONSO'!$D$1)</f>
        <v>PURGE LIST Q4</v>
      </c>
      <c r="L70" s="6">
        <f t="shared" ref="L70:L133" si="7">IF(OR(AND($A70="MIDDLE EAST",$N70="Z1")),"",IF(D70&lt;0,-D70,D70))</f>
        <v>153754.27000000043</v>
      </c>
      <c r="M70" t="str">
        <f t="shared" ref="M70:M133" si="8">IF(OR($L70="",$L70=0),"",IF($D70&gt;0,"50","40"))</f>
        <v>50</v>
      </c>
      <c r="N70" t="str">
        <f>IFERROR(VLOOKUP($B70,Setting!$A:$B,2,0),"")</f>
        <v>XA</v>
      </c>
      <c r="O70" t="str">
        <f>IFERROR(VLOOKUP($C70,Setting!$H:$K,4,0),"")</f>
        <v>L791</v>
      </c>
      <c r="P70" s="6">
        <f>IF(IFERROR(VLOOKUP($A70,Setting!$N:$N,1,0),0)=0,DATABASE!$L70,DATABASE!$L70*VLOOKUP($A70,Setting!$N:$P,2,0)/VLOOKUP($A70,Setting!$N:$P,3,0))</f>
        <v>155898.81347282499</v>
      </c>
      <c r="Q70" t="str">
        <f t="shared" ref="Q70:Q133" si="9">IF(M70="40","50",IF(M70="50","40",""))</f>
        <v>40</v>
      </c>
      <c r="R70" t="str">
        <f>IFERROR(VLOOKUP($O70,Setting!$K:$L,2,0),"")</f>
        <v>887HQCSUPE</v>
      </c>
    </row>
    <row r="71" spans="1:18" x14ac:dyDescent="0.3">
      <c r="A71" t="s">
        <v>63</v>
      </c>
      <c r="B71" t="s">
        <v>44</v>
      </c>
      <c r="C71" t="s">
        <v>19</v>
      </c>
      <c r="D71" s="6">
        <v>52872.179999999877</v>
      </c>
      <c r="E71" t="str">
        <f>IFERROR(VLOOKUP($C71,Setting!$H:$J,2,0),"")</f>
        <v>SALEABLE</v>
      </c>
      <c r="F71" t="str">
        <f t="shared" si="5"/>
        <v>847</v>
      </c>
      <c r="G71" t="str">
        <f>IFERROR(VLOOKUP($C71,Setting!$H:$J,3,0),"")</f>
        <v>L792</v>
      </c>
      <c r="H71" t="str">
        <f>IFERROR(VLOOKUP($B71,Setting!$A:$C,3,0),"")</f>
        <v>10MU</v>
      </c>
      <c r="I71" t="str">
        <f>IFERROR(VLOOKUP($A71,Setting!$E:$F,2,0),"")</f>
        <v>847GDCDIS0</v>
      </c>
      <c r="J71" t="str">
        <f t="shared" si="6"/>
        <v>911VV624</v>
      </c>
      <c r="K71" t="str">
        <f>IF(I71="","",'TCD CONSO'!$D$1)</f>
        <v>PURGE LIST Q4</v>
      </c>
      <c r="L71" s="6">
        <f t="shared" si="7"/>
        <v>52872.179999999877</v>
      </c>
      <c r="M71" t="str">
        <f t="shared" si="8"/>
        <v>50</v>
      </c>
      <c r="N71" t="str">
        <f>IFERROR(VLOOKUP($B71,Setting!$A:$B,2,0),"")</f>
        <v>Z6</v>
      </c>
      <c r="O71" t="str">
        <f>IFERROR(VLOOKUP($C71,Setting!$H:$K,4,0),"")</f>
        <v>L791</v>
      </c>
      <c r="P71" s="6">
        <f>IF(IFERROR(VLOOKUP($A71,Setting!$N:$N,1,0),0)=0,DATABASE!$L71,DATABASE!$L71*VLOOKUP($A71,Setting!$N:$P,2,0)/VLOOKUP($A71,Setting!$N:$P,3,0))</f>
        <v>53609.633915998471</v>
      </c>
      <c r="Q71" t="str">
        <f t="shared" si="9"/>
        <v>40</v>
      </c>
      <c r="R71" t="str">
        <f>IFERROR(VLOOKUP($O71,Setting!$K:$L,2,0),"")</f>
        <v>887HQCSUPE</v>
      </c>
    </row>
    <row r="72" spans="1:18" x14ac:dyDescent="0.3">
      <c r="A72" t="s">
        <v>63</v>
      </c>
      <c r="B72" t="s">
        <v>22</v>
      </c>
      <c r="C72" t="s">
        <v>19</v>
      </c>
      <c r="D72" s="6">
        <v>85840.749999999651</v>
      </c>
      <c r="E72" t="str">
        <f>IFERROR(VLOOKUP($C72,Setting!$H:$J,2,0),"")</f>
        <v>SALEABLE</v>
      </c>
      <c r="F72" t="str">
        <f t="shared" si="5"/>
        <v>847</v>
      </c>
      <c r="G72" t="str">
        <f>IFERROR(VLOOKUP($C72,Setting!$H:$J,3,0),"")</f>
        <v>L792</v>
      </c>
      <c r="H72" t="str">
        <f>IFERROR(VLOOKUP($B72,Setting!$A:$C,3,0),"")</f>
        <v>50FR</v>
      </c>
      <c r="I72" t="str">
        <f>IFERROR(VLOOKUP($A72,Setting!$E:$F,2,0),"")</f>
        <v>847GDCDIS0</v>
      </c>
      <c r="J72" t="str">
        <f t="shared" si="6"/>
        <v>911VV624</v>
      </c>
      <c r="K72" t="str">
        <f>IF(I72="","",'TCD CONSO'!$D$1)</f>
        <v>PURGE LIST Q4</v>
      </c>
      <c r="L72" s="6">
        <f t="shared" si="7"/>
        <v>85840.749999999651</v>
      </c>
      <c r="M72" t="str">
        <f t="shared" si="8"/>
        <v>50</v>
      </c>
      <c r="N72" t="str">
        <f>IFERROR(VLOOKUP($B72,Setting!$A:$B,2,0),"")</f>
        <v>YA</v>
      </c>
      <c r="O72" t="str">
        <f>IFERROR(VLOOKUP($C72,Setting!$H:$K,4,0),"")</f>
        <v>L791</v>
      </c>
      <c r="P72" s="6">
        <f>IF(IFERROR(VLOOKUP($A72,Setting!$N:$N,1,0),0)=0,DATABASE!$L72,DATABASE!$L72*VLOOKUP($A72,Setting!$N:$P,2,0)/VLOOKUP($A72,Setting!$N:$P,3,0))</f>
        <v>87038.045009204041</v>
      </c>
      <c r="Q72" t="str">
        <f t="shared" si="9"/>
        <v>40</v>
      </c>
      <c r="R72" t="str">
        <f>IFERROR(VLOOKUP($O72,Setting!$K:$L,2,0),"")</f>
        <v>887HQCSUPE</v>
      </c>
    </row>
    <row r="73" spans="1:18" x14ac:dyDescent="0.3">
      <c r="A73" t="s">
        <v>63</v>
      </c>
      <c r="B73" t="s">
        <v>25</v>
      </c>
      <c r="C73" t="s">
        <v>19</v>
      </c>
      <c r="D73" s="6">
        <v>128921.71999999044</v>
      </c>
      <c r="E73" t="str">
        <f>IFERROR(VLOOKUP($C73,Setting!$H:$J,2,0),"")</f>
        <v>SALEABLE</v>
      </c>
      <c r="F73" t="str">
        <f t="shared" si="5"/>
        <v>847</v>
      </c>
      <c r="G73" t="str">
        <f>IFERROR(VLOOKUP($C73,Setting!$H:$J,3,0),"")</f>
        <v>L792</v>
      </c>
      <c r="H73" t="str">
        <f>IFERROR(VLOOKUP($B73,Setting!$A:$C,3,0),"")</f>
        <v>10MU</v>
      </c>
      <c r="I73" t="str">
        <f>IFERROR(VLOOKUP($A73,Setting!$E:$F,2,0),"")</f>
        <v>847GDCDIS0</v>
      </c>
      <c r="J73" t="str">
        <f t="shared" si="6"/>
        <v>911VV624</v>
      </c>
      <c r="K73" t="str">
        <f>IF(I73="","",'TCD CONSO'!$D$1)</f>
        <v>PURGE LIST Q4</v>
      </c>
      <c r="L73" s="6">
        <f t="shared" si="7"/>
        <v>128921.71999999044</v>
      </c>
      <c r="M73" t="str">
        <f t="shared" si="8"/>
        <v>50</v>
      </c>
      <c r="N73" t="str">
        <f>IFERROR(VLOOKUP($B73,Setting!$A:$B,2,0),"")</f>
        <v>Z3</v>
      </c>
      <c r="O73" t="str">
        <f>IFERROR(VLOOKUP($C73,Setting!$H:$K,4,0),"")</f>
        <v>L791</v>
      </c>
      <c r="P73" s="6">
        <f>IF(IFERROR(VLOOKUP($A73,Setting!$N:$N,1,0),0)=0,DATABASE!$L73,DATABASE!$L73*VLOOKUP($A73,Setting!$N:$P,2,0)/VLOOKUP($A73,Setting!$N:$P,3,0))</f>
        <v>130719.90247083365</v>
      </c>
      <c r="Q73" t="str">
        <f t="shared" si="9"/>
        <v>40</v>
      </c>
      <c r="R73" t="str">
        <f>IFERROR(VLOOKUP($O73,Setting!$K:$L,2,0),"")</f>
        <v>887HQCSUPE</v>
      </c>
    </row>
    <row r="74" spans="1:18" x14ac:dyDescent="0.3">
      <c r="A74" t="s">
        <v>63</v>
      </c>
      <c r="B74" t="s">
        <v>30</v>
      </c>
      <c r="C74" t="s">
        <v>19</v>
      </c>
      <c r="D74" s="6">
        <v>4618.2849999999989</v>
      </c>
      <c r="E74" t="str">
        <f>IFERROR(VLOOKUP($C74,Setting!$H:$J,2,0),"")</f>
        <v>SALEABLE</v>
      </c>
      <c r="F74" t="str">
        <f t="shared" si="5"/>
        <v>847</v>
      </c>
      <c r="G74" t="str">
        <f>IFERROR(VLOOKUP($C74,Setting!$H:$J,3,0),"")</f>
        <v>L792</v>
      </c>
      <c r="H74" t="str">
        <f>IFERROR(VLOOKUP($B74,Setting!$A:$C,3,0),"")</f>
        <v>10FR</v>
      </c>
      <c r="I74" t="str">
        <f>IFERROR(VLOOKUP($A74,Setting!$E:$F,2,0),"")</f>
        <v>847GDCDIS0</v>
      </c>
      <c r="J74" t="str">
        <f t="shared" si="6"/>
        <v>911VV624</v>
      </c>
      <c r="K74" t="str">
        <f>IF(I74="","",'TCD CONSO'!$D$1)</f>
        <v>PURGE LIST Q4</v>
      </c>
      <c r="L74" s="6">
        <f t="shared" si="7"/>
        <v>4618.2849999999989</v>
      </c>
      <c r="M74" t="str">
        <f t="shared" si="8"/>
        <v>50</v>
      </c>
      <c r="N74" t="str">
        <f>IFERROR(VLOOKUP($B74,Setting!$A:$B,2,0),"")</f>
        <v>Z2</v>
      </c>
      <c r="O74" t="str">
        <f>IFERROR(VLOOKUP($C74,Setting!$H:$K,4,0),"")</f>
        <v>L791</v>
      </c>
      <c r="P74" s="6">
        <f>IF(IFERROR(VLOOKUP($A74,Setting!$N:$N,1,0),0)=0,DATABASE!$L74,DATABASE!$L74*VLOOKUP($A74,Setting!$N:$P,2,0)/VLOOKUP($A74,Setting!$N:$P,3,0))</f>
        <v>4682.7002058501757</v>
      </c>
      <c r="Q74" t="str">
        <f t="shared" si="9"/>
        <v>40</v>
      </c>
      <c r="R74" t="str">
        <f>IFERROR(VLOOKUP($O74,Setting!$K:$L,2,0),"")</f>
        <v>887HQCSUPE</v>
      </c>
    </row>
    <row r="75" spans="1:18" x14ac:dyDescent="0.3">
      <c r="A75" t="s">
        <v>63</v>
      </c>
      <c r="B75" t="s">
        <v>35</v>
      </c>
      <c r="C75" t="s">
        <v>19</v>
      </c>
      <c r="D75" s="6">
        <v>21285.385000000118</v>
      </c>
      <c r="E75" t="str">
        <f>IFERROR(VLOOKUP($C75,Setting!$H:$J,2,0),"")</f>
        <v>SALEABLE</v>
      </c>
      <c r="F75" t="str">
        <f t="shared" si="5"/>
        <v>847</v>
      </c>
      <c r="G75" t="str">
        <f>IFERROR(VLOOKUP($C75,Setting!$H:$J,3,0),"")</f>
        <v>L792</v>
      </c>
      <c r="H75" t="str">
        <f>IFERROR(VLOOKUP($B75,Setting!$A:$C,3,0),"")</f>
        <v>10SC</v>
      </c>
      <c r="I75" t="str">
        <f>IFERROR(VLOOKUP($A75,Setting!$E:$F,2,0),"")</f>
        <v>847GDCDIS0</v>
      </c>
      <c r="J75" t="str">
        <f t="shared" si="6"/>
        <v>911VV624</v>
      </c>
      <c r="K75" t="str">
        <f>IF(I75="","",'TCD CONSO'!$D$1)</f>
        <v>PURGE LIST Q4</v>
      </c>
      <c r="L75" s="6">
        <f t="shared" si="7"/>
        <v>21285.385000000118</v>
      </c>
      <c r="M75" t="str">
        <f t="shared" si="8"/>
        <v>50</v>
      </c>
      <c r="N75" t="str">
        <f>IFERROR(VLOOKUP($B75,Setting!$A:$B,2,0),"")</f>
        <v>Z1</v>
      </c>
      <c r="O75" t="str">
        <f>IFERROR(VLOOKUP($C75,Setting!$H:$K,4,0),"")</f>
        <v>L791</v>
      </c>
      <c r="P75" s="6">
        <f>IF(IFERROR(VLOOKUP($A75,Setting!$N:$N,1,0),0)=0,DATABASE!$L75,DATABASE!$L75*VLOOKUP($A75,Setting!$N:$P,2,0)/VLOOKUP($A75,Setting!$N:$P,3,0))</f>
        <v>21582.270631002808</v>
      </c>
      <c r="Q75" t="str">
        <f t="shared" si="9"/>
        <v>40</v>
      </c>
      <c r="R75" t="str">
        <f>IFERROR(VLOOKUP($O75,Setting!$K:$L,2,0),"")</f>
        <v>887HQCSUPE</v>
      </c>
    </row>
    <row r="76" spans="1:18" x14ac:dyDescent="0.3">
      <c r="A76" t="s">
        <v>63</v>
      </c>
      <c r="B76" t="s">
        <v>40</v>
      </c>
      <c r="C76" t="s">
        <v>19</v>
      </c>
      <c r="D76" s="6">
        <v>0</v>
      </c>
      <c r="E76" t="str">
        <f>IFERROR(VLOOKUP($C76,Setting!$H:$J,2,0),"")</f>
        <v>SALEABLE</v>
      </c>
      <c r="F76" t="str">
        <f t="shared" si="5"/>
        <v>847</v>
      </c>
      <c r="G76" t="str">
        <f>IFERROR(VLOOKUP($C76,Setting!$H:$J,3,0),"")</f>
        <v>L792</v>
      </c>
      <c r="H76" t="str">
        <f>IFERROR(VLOOKUP($B76,Setting!$A:$C,3,0),"")</f>
        <v>50FR</v>
      </c>
      <c r="I76" t="str">
        <f>IFERROR(VLOOKUP($A76,Setting!$E:$F,2,0),"")</f>
        <v>847GDCDIS0</v>
      </c>
      <c r="J76" t="str">
        <f t="shared" si="6"/>
        <v>911VV624</v>
      </c>
      <c r="K76" t="str">
        <f>IF(I76="","",'TCD CONSO'!$D$1)</f>
        <v>PURGE LIST Q4</v>
      </c>
      <c r="L76" s="6">
        <f t="shared" si="7"/>
        <v>0</v>
      </c>
      <c r="M76" t="str">
        <f t="shared" si="8"/>
        <v/>
      </c>
      <c r="N76" t="str">
        <f>IFERROR(VLOOKUP($B76,Setting!$A:$B,2,0),"")</f>
        <v>CE</v>
      </c>
      <c r="O76" t="str">
        <f>IFERROR(VLOOKUP($C76,Setting!$H:$K,4,0),"")</f>
        <v>L791</v>
      </c>
      <c r="P76" s="6">
        <f>IF(IFERROR(VLOOKUP($A76,Setting!$N:$N,1,0),0)=0,DATABASE!$L76,DATABASE!$L76*VLOOKUP($A76,Setting!$N:$P,2,0)/VLOOKUP($A76,Setting!$N:$P,3,0))</f>
        <v>0</v>
      </c>
      <c r="Q76" t="str">
        <f t="shared" si="9"/>
        <v/>
      </c>
      <c r="R76" t="str">
        <f>IFERROR(VLOOKUP($O76,Setting!$K:$L,2,0),"")</f>
        <v>887HQCSUPE</v>
      </c>
    </row>
    <row r="77" spans="1:18" x14ac:dyDescent="0.3">
      <c r="A77" t="s">
        <v>38</v>
      </c>
      <c r="B77" t="s">
        <v>227</v>
      </c>
      <c r="C77" t="s">
        <v>19</v>
      </c>
      <c r="D77" s="6">
        <v>1722.0500000000013</v>
      </c>
      <c r="E77" t="str">
        <f>IFERROR(VLOOKUP($C77,Setting!$H:$J,2,0),"")</f>
        <v>SALEABLE</v>
      </c>
      <c r="F77" t="str">
        <f t="shared" si="5"/>
        <v>95C</v>
      </c>
      <c r="G77" t="str">
        <f>IFERROR(VLOOKUP($C77,Setting!$H:$J,3,0),"")</f>
        <v>L792</v>
      </c>
      <c r="H77" t="str">
        <f>IFERROR(VLOOKUP($B77,Setting!$A:$C,3,0),"")</f>
        <v>10SC</v>
      </c>
      <c r="I77" t="str">
        <f>IFERROR(VLOOKUP($A77,Setting!$E:$F,2,0),"")</f>
        <v>95CIDCDIS0</v>
      </c>
      <c r="J77" t="str">
        <f t="shared" si="6"/>
        <v>911VV624</v>
      </c>
      <c r="K77" t="str">
        <f>IF(I77="","",'TCD CONSO'!$D$1)</f>
        <v>PURGE LIST Q4</v>
      </c>
      <c r="L77" s="6">
        <f t="shared" si="7"/>
        <v>1722.0500000000013</v>
      </c>
      <c r="M77" t="str">
        <f t="shared" si="8"/>
        <v>50</v>
      </c>
      <c r="N77" t="str">
        <f>IFERROR(VLOOKUP($B77,Setting!$A:$B,2,0),"")</f>
        <v>Z1</v>
      </c>
      <c r="O77" t="str">
        <f>IFERROR(VLOOKUP($C77,Setting!$H:$K,4,0),"")</f>
        <v>L791</v>
      </c>
      <c r="P77" s="6">
        <f>IF(IFERROR(VLOOKUP($A77,Setting!$N:$N,1,0),0)=0,DATABASE!$L77,DATABASE!$L77*VLOOKUP($A77,Setting!$N:$P,2,0)/VLOOKUP($A77,Setting!$N:$P,3,0))</f>
        <v>1722.0500000000013</v>
      </c>
      <c r="Q77" t="str">
        <f t="shared" si="9"/>
        <v>40</v>
      </c>
      <c r="R77" t="str">
        <f>IFERROR(VLOOKUP($O77,Setting!$K:$L,2,0),"")</f>
        <v>887HQCSUPE</v>
      </c>
    </row>
    <row r="78" spans="1:18" x14ac:dyDescent="0.3">
      <c r="A78" t="s">
        <v>38</v>
      </c>
      <c r="B78" t="s">
        <v>46</v>
      </c>
      <c r="C78" t="s">
        <v>19</v>
      </c>
      <c r="D78" s="6">
        <v>1519.5649999999998</v>
      </c>
      <c r="E78" t="str">
        <f>IFERROR(VLOOKUP($C78,Setting!$H:$J,2,0),"")</f>
        <v>SALEABLE</v>
      </c>
      <c r="F78" t="str">
        <f t="shared" si="5"/>
        <v>95C</v>
      </c>
      <c r="G78" t="str">
        <f>IFERROR(VLOOKUP($C78,Setting!$H:$J,3,0),"")</f>
        <v>L792</v>
      </c>
      <c r="H78" t="str">
        <f>IFERROR(VLOOKUP($B78,Setting!$A:$C,3,0),"")</f>
        <v>10MU</v>
      </c>
      <c r="I78" t="str">
        <f>IFERROR(VLOOKUP($A78,Setting!$E:$F,2,0),"")</f>
        <v>95CIDCDIS0</v>
      </c>
      <c r="J78" t="str">
        <f t="shared" si="6"/>
        <v>911VV624</v>
      </c>
      <c r="K78" t="str">
        <f>IF(I78="","",'TCD CONSO'!$D$1)</f>
        <v>PURGE LIST Q4</v>
      </c>
      <c r="L78" s="6">
        <f t="shared" si="7"/>
        <v>1519.5649999999998</v>
      </c>
      <c r="M78" t="str">
        <f t="shared" si="8"/>
        <v>50</v>
      </c>
      <c r="N78" t="str">
        <f>IFERROR(VLOOKUP($B78,Setting!$A:$B,2,0),"")</f>
        <v>Z5</v>
      </c>
      <c r="O78" t="str">
        <f>IFERROR(VLOOKUP($C78,Setting!$H:$K,4,0),"")</f>
        <v>L791</v>
      </c>
      <c r="P78" s="6">
        <f>IF(IFERROR(VLOOKUP($A78,Setting!$N:$N,1,0),0)=0,DATABASE!$L78,DATABASE!$L78*VLOOKUP($A78,Setting!$N:$P,2,0)/VLOOKUP($A78,Setting!$N:$P,3,0))</f>
        <v>1519.5649999999998</v>
      </c>
      <c r="Q78" t="str">
        <f t="shared" si="9"/>
        <v>40</v>
      </c>
      <c r="R78" t="str">
        <f>IFERROR(VLOOKUP($O78,Setting!$K:$L,2,0),"")</f>
        <v>887HQCSUPE</v>
      </c>
    </row>
    <row r="79" spans="1:18" x14ac:dyDescent="0.3">
      <c r="A79" t="s">
        <v>38</v>
      </c>
      <c r="B79" t="s">
        <v>49</v>
      </c>
      <c r="C79" t="s">
        <v>19</v>
      </c>
      <c r="D79" s="6">
        <v>0</v>
      </c>
      <c r="E79" t="str">
        <f>IFERROR(VLOOKUP($C79,Setting!$H:$J,2,0),"")</f>
        <v>SALEABLE</v>
      </c>
      <c r="F79" t="str">
        <f t="shared" si="5"/>
        <v>95C</v>
      </c>
      <c r="G79" t="str">
        <f>IFERROR(VLOOKUP($C79,Setting!$H:$J,3,0),"")</f>
        <v>L792</v>
      </c>
      <c r="H79" t="str">
        <f>IFERROR(VLOOKUP($B79,Setting!$A:$C,3,0),"")</f>
        <v>10MU</v>
      </c>
      <c r="I79" t="str">
        <f>IFERROR(VLOOKUP($A79,Setting!$E:$F,2,0),"")</f>
        <v>95CIDCDIS0</v>
      </c>
      <c r="J79" t="str">
        <f t="shared" si="6"/>
        <v>911VV624</v>
      </c>
      <c r="K79" t="str">
        <f>IF(I79="","",'TCD CONSO'!$D$1)</f>
        <v>PURGE LIST Q4</v>
      </c>
      <c r="L79" s="6">
        <f t="shared" si="7"/>
        <v>0</v>
      </c>
      <c r="M79" t="str">
        <f t="shared" si="8"/>
        <v/>
      </c>
      <c r="N79" t="str">
        <f>IFERROR(VLOOKUP($B79,Setting!$A:$B,2,0),"")</f>
        <v>Z8</v>
      </c>
      <c r="O79" t="str">
        <f>IFERROR(VLOOKUP($C79,Setting!$H:$K,4,0),"")</f>
        <v>L791</v>
      </c>
      <c r="P79" s="6">
        <f>IF(IFERROR(VLOOKUP($A79,Setting!$N:$N,1,0),0)=0,DATABASE!$L79,DATABASE!$L79*VLOOKUP($A79,Setting!$N:$P,2,0)/VLOOKUP($A79,Setting!$N:$P,3,0))</f>
        <v>0</v>
      </c>
      <c r="Q79" t="str">
        <f t="shared" si="9"/>
        <v/>
      </c>
      <c r="R79" t="str">
        <f>IFERROR(VLOOKUP($O79,Setting!$K:$L,2,0),"")</f>
        <v>887HQCSUPE</v>
      </c>
    </row>
    <row r="80" spans="1:18" x14ac:dyDescent="0.3">
      <c r="A80" t="s">
        <v>38</v>
      </c>
      <c r="B80" t="s">
        <v>57</v>
      </c>
      <c r="C80" t="s">
        <v>19</v>
      </c>
      <c r="D80" s="6">
        <v>3183.7400000000011</v>
      </c>
      <c r="E80" t="str">
        <f>IFERROR(VLOOKUP($C80,Setting!$H:$J,2,0),"")</f>
        <v>SALEABLE</v>
      </c>
      <c r="F80" t="str">
        <f t="shared" si="5"/>
        <v>95C</v>
      </c>
      <c r="G80" t="str">
        <f>IFERROR(VLOOKUP($C80,Setting!$H:$J,3,0),"")</f>
        <v>L792</v>
      </c>
      <c r="H80" t="str">
        <f>IFERROR(VLOOKUP($B80,Setting!$A:$C,3,0),"")</f>
        <v>10SC</v>
      </c>
      <c r="I80" t="str">
        <f>IFERROR(VLOOKUP($A80,Setting!$E:$F,2,0),"")</f>
        <v>95CIDCDIS0</v>
      </c>
      <c r="J80" t="str">
        <f t="shared" si="6"/>
        <v>911VV624</v>
      </c>
      <c r="K80" t="str">
        <f>IF(I80="","",'TCD CONSO'!$D$1)</f>
        <v>PURGE LIST Q4</v>
      </c>
      <c r="L80" s="6">
        <f t="shared" si="7"/>
        <v>3183.7400000000011</v>
      </c>
      <c r="M80" t="str">
        <f t="shared" si="8"/>
        <v>50</v>
      </c>
      <c r="N80" t="str">
        <f>IFERROR(VLOOKUP($B80,Setting!$A:$B,2,0),"")</f>
        <v>Z4</v>
      </c>
      <c r="O80" t="str">
        <f>IFERROR(VLOOKUP($C80,Setting!$H:$K,4,0),"")</f>
        <v>L791</v>
      </c>
      <c r="P80" s="6">
        <f>IF(IFERROR(VLOOKUP($A80,Setting!$N:$N,1,0),0)=0,DATABASE!$L80,DATABASE!$L80*VLOOKUP($A80,Setting!$N:$P,2,0)/VLOOKUP($A80,Setting!$N:$P,3,0))</f>
        <v>3183.7400000000011</v>
      </c>
      <c r="Q80" t="str">
        <f t="shared" si="9"/>
        <v>40</v>
      </c>
      <c r="R80" t="str">
        <f>IFERROR(VLOOKUP($O80,Setting!$K:$L,2,0),"")</f>
        <v>887HQCSUPE</v>
      </c>
    </row>
    <row r="81" spans="1:18" x14ac:dyDescent="0.3">
      <c r="A81" t="s">
        <v>38</v>
      </c>
      <c r="B81" t="s">
        <v>8</v>
      </c>
      <c r="C81" t="s">
        <v>19</v>
      </c>
      <c r="D81" s="6">
        <v>24803.845000000299</v>
      </c>
      <c r="E81" t="str">
        <f>IFERROR(VLOOKUP($C81,Setting!$H:$J,2,0),"")</f>
        <v>SALEABLE</v>
      </c>
      <c r="F81" t="str">
        <f t="shared" si="5"/>
        <v>95C</v>
      </c>
      <c r="G81" t="str">
        <f>IFERROR(VLOOKUP($C81,Setting!$H:$J,3,0),"")</f>
        <v>L792</v>
      </c>
      <c r="H81" t="str">
        <f>IFERROR(VLOOKUP($B81,Setting!$A:$C,3,0),"")</f>
        <v>50FR</v>
      </c>
      <c r="I81" t="str">
        <f>IFERROR(VLOOKUP($A81,Setting!$E:$F,2,0),"")</f>
        <v>95CIDCDIS0</v>
      </c>
      <c r="J81" t="str">
        <f t="shared" si="6"/>
        <v>911VV624</v>
      </c>
      <c r="K81" t="str">
        <f>IF(I81="","",'TCD CONSO'!$D$1)</f>
        <v>PURGE LIST Q4</v>
      </c>
      <c r="L81" s="6">
        <f t="shared" si="7"/>
        <v>24803.845000000299</v>
      </c>
      <c r="M81" t="str">
        <f t="shared" si="8"/>
        <v>50</v>
      </c>
      <c r="N81" t="str">
        <f>IFERROR(VLOOKUP($B81,Setting!$A:$B,2,0),"")</f>
        <v>JJ</v>
      </c>
      <c r="O81" t="str">
        <f>IFERROR(VLOOKUP($C81,Setting!$H:$K,4,0),"")</f>
        <v>L791</v>
      </c>
      <c r="P81" s="6">
        <f>IF(IFERROR(VLOOKUP($A81,Setting!$N:$N,1,0),0)=0,DATABASE!$L81,DATABASE!$L81*VLOOKUP($A81,Setting!$N:$P,2,0)/VLOOKUP($A81,Setting!$N:$P,3,0))</f>
        <v>24803.845000000299</v>
      </c>
      <c r="Q81" t="str">
        <f t="shared" si="9"/>
        <v>40</v>
      </c>
      <c r="R81" t="str">
        <f>IFERROR(VLOOKUP($O81,Setting!$K:$L,2,0),"")</f>
        <v>887HQCSUPE</v>
      </c>
    </row>
    <row r="82" spans="1:18" x14ac:dyDescent="0.3">
      <c r="A82" t="s">
        <v>38</v>
      </c>
      <c r="B82" t="s">
        <v>16</v>
      </c>
      <c r="C82" t="s">
        <v>19</v>
      </c>
      <c r="D82" s="6">
        <v>16753.969999999998</v>
      </c>
      <c r="E82" t="str">
        <f>IFERROR(VLOOKUP($C82,Setting!$H:$J,2,0),"")</f>
        <v>SALEABLE</v>
      </c>
      <c r="F82" t="str">
        <f t="shared" si="5"/>
        <v>95C</v>
      </c>
      <c r="G82" t="str">
        <f>IFERROR(VLOOKUP($C82,Setting!$H:$J,3,0),"")</f>
        <v>L792</v>
      </c>
      <c r="H82" t="str">
        <f>IFERROR(VLOOKUP($B82,Setting!$A:$C,3,0),"")</f>
        <v>50FR</v>
      </c>
      <c r="I82" t="str">
        <f>IFERROR(VLOOKUP($A82,Setting!$E:$F,2,0),"")</f>
        <v>95CIDCDIS0</v>
      </c>
      <c r="J82" t="str">
        <f t="shared" si="6"/>
        <v>911VV624</v>
      </c>
      <c r="K82" t="str">
        <f>IF(I82="","",'TCD CONSO'!$D$1)</f>
        <v>PURGE LIST Q4</v>
      </c>
      <c r="L82" s="6">
        <f t="shared" si="7"/>
        <v>16753.969999999998</v>
      </c>
      <c r="M82" t="str">
        <f t="shared" si="8"/>
        <v>50</v>
      </c>
      <c r="N82" t="str">
        <f>IFERROR(VLOOKUP($B82,Setting!$A:$B,2,0),"")</f>
        <v>XA</v>
      </c>
      <c r="O82" t="str">
        <f>IFERROR(VLOOKUP($C82,Setting!$H:$K,4,0),"")</f>
        <v>L791</v>
      </c>
      <c r="P82" s="6">
        <f>IF(IFERROR(VLOOKUP($A82,Setting!$N:$N,1,0),0)=0,DATABASE!$L82,DATABASE!$L82*VLOOKUP($A82,Setting!$N:$P,2,0)/VLOOKUP($A82,Setting!$N:$P,3,0))</f>
        <v>16753.969999999998</v>
      </c>
      <c r="Q82" t="str">
        <f t="shared" si="9"/>
        <v>40</v>
      </c>
      <c r="R82" t="str">
        <f>IFERROR(VLOOKUP($O82,Setting!$K:$L,2,0),"")</f>
        <v>887HQCSUPE</v>
      </c>
    </row>
    <row r="83" spans="1:18" x14ac:dyDescent="0.3">
      <c r="A83" t="s">
        <v>38</v>
      </c>
      <c r="B83" t="s">
        <v>44</v>
      </c>
      <c r="C83" t="s">
        <v>19</v>
      </c>
      <c r="D83" s="6">
        <v>706.6099999999999</v>
      </c>
      <c r="E83" t="str">
        <f>IFERROR(VLOOKUP($C83,Setting!$H:$J,2,0),"")</f>
        <v>SALEABLE</v>
      </c>
      <c r="F83" t="str">
        <f t="shared" si="5"/>
        <v>95C</v>
      </c>
      <c r="G83" t="str">
        <f>IFERROR(VLOOKUP($C83,Setting!$H:$J,3,0),"")</f>
        <v>L792</v>
      </c>
      <c r="H83" t="str">
        <f>IFERROR(VLOOKUP($B83,Setting!$A:$C,3,0),"")</f>
        <v>10MU</v>
      </c>
      <c r="I83" t="str">
        <f>IFERROR(VLOOKUP($A83,Setting!$E:$F,2,0),"")</f>
        <v>95CIDCDIS0</v>
      </c>
      <c r="J83" t="str">
        <f t="shared" si="6"/>
        <v>911VV624</v>
      </c>
      <c r="K83" t="str">
        <f>IF(I83="","",'TCD CONSO'!$D$1)</f>
        <v>PURGE LIST Q4</v>
      </c>
      <c r="L83" s="6">
        <f t="shared" si="7"/>
        <v>706.6099999999999</v>
      </c>
      <c r="M83" t="str">
        <f t="shared" si="8"/>
        <v>50</v>
      </c>
      <c r="N83" t="str">
        <f>IFERROR(VLOOKUP($B83,Setting!$A:$B,2,0),"")</f>
        <v>Z6</v>
      </c>
      <c r="O83" t="str">
        <f>IFERROR(VLOOKUP($C83,Setting!$H:$K,4,0),"")</f>
        <v>L791</v>
      </c>
      <c r="P83" s="6">
        <f>IF(IFERROR(VLOOKUP($A83,Setting!$N:$N,1,0),0)=0,DATABASE!$L83,DATABASE!$L83*VLOOKUP($A83,Setting!$N:$P,2,0)/VLOOKUP($A83,Setting!$N:$P,3,0))</f>
        <v>706.6099999999999</v>
      </c>
      <c r="Q83" t="str">
        <f t="shared" si="9"/>
        <v>40</v>
      </c>
      <c r="R83" t="str">
        <f>IFERROR(VLOOKUP($O83,Setting!$K:$L,2,0),"")</f>
        <v>887HQCSUPE</v>
      </c>
    </row>
    <row r="84" spans="1:18" x14ac:dyDescent="0.3">
      <c r="A84" t="s">
        <v>38</v>
      </c>
      <c r="B84" t="s">
        <v>22</v>
      </c>
      <c r="C84" t="s">
        <v>19</v>
      </c>
      <c r="D84" s="6">
        <v>14551.814999999982</v>
      </c>
      <c r="E84" t="str">
        <f>IFERROR(VLOOKUP($C84,Setting!$H:$J,2,0),"")</f>
        <v>SALEABLE</v>
      </c>
      <c r="F84" t="str">
        <f t="shared" si="5"/>
        <v>95C</v>
      </c>
      <c r="G84" t="str">
        <f>IFERROR(VLOOKUP($C84,Setting!$H:$J,3,0),"")</f>
        <v>L792</v>
      </c>
      <c r="H84" t="str">
        <f>IFERROR(VLOOKUP($B84,Setting!$A:$C,3,0),"")</f>
        <v>50FR</v>
      </c>
      <c r="I84" t="str">
        <f>IFERROR(VLOOKUP($A84,Setting!$E:$F,2,0),"")</f>
        <v>95CIDCDIS0</v>
      </c>
      <c r="J84" t="str">
        <f t="shared" si="6"/>
        <v>911VV624</v>
      </c>
      <c r="K84" t="str">
        <f>IF(I84="","",'TCD CONSO'!$D$1)</f>
        <v>PURGE LIST Q4</v>
      </c>
      <c r="L84" s="6">
        <f t="shared" si="7"/>
        <v>14551.814999999982</v>
      </c>
      <c r="M84" t="str">
        <f t="shared" si="8"/>
        <v>50</v>
      </c>
      <c r="N84" t="str">
        <f>IFERROR(VLOOKUP($B84,Setting!$A:$B,2,0),"")</f>
        <v>YA</v>
      </c>
      <c r="O84" t="str">
        <f>IFERROR(VLOOKUP($C84,Setting!$H:$K,4,0),"")</f>
        <v>L791</v>
      </c>
      <c r="P84" s="6">
        <f>IF(IFERROR(VLOOKUP($A84,Setting!$N:$N,1,0),0)=0,DATABASE!$L84,DATABASE!$L84*VLOOKUP($A84,Setting!$N:$P,2,0)/VLOOKUP($A84,Setting!$N:$P,3,0))</f>
        <v>14551.814999999982</v>
      </c>
      <c r="Q84" t="str">
        <f t="shared" si="9"/>
        <v>40</v>
      </c>
      <c r="R84" t="str">
        <f>IFERROR(VLOOKUP($O84,Setting!$K:$L,2,0),"")</f>
        <v>887HQCSUPE</v>
      </c>
    </row>
    <row r="85" spans="1:18" x14ac:dyDescent="0.3">
      <c r="A85" t="s">
        <v>38</v>
      </c>
      <c r="B85" t="s">
        <v>25</v>
      </c>
      <c r="C85" t="s">
        <v>19</v>
      </c>
      <c r="D85" s="6">
        <v>5372.6599999999762</v>
      </c>
      <c r="E85" t="str">
        <f>IFERROR(VLOOKUP($C85,Setting!$H:$J,2,0),"")</f>
        <v>SALEABLE</v>
      </c>
      <c r="F85" t="str">
        <f t="shared" si="5"/>
        <v>95C</v>
      </c>
      <c r="G85" t="str">
        <f>IFERROR(VLOOKUP($C85,Setting!$H:$J,3,0),"")</f>
        <v>L792</v>
      </c>
      <c r="H85" t="str">
        <f>IFERROR(VLOOKUP($B85,Setting!$A:$C,3,0),"")</f>
        <v>10MU</v>
      </c>
      <c r="I85" t="str">
        <f>IFERROR(VLOOKUP($A85,Setting!$E:$F,2,0),"")</f>
        <v>95CIDCDIS0</v>
      </c>
      <c r="J85" t="str">
        <f t="shared" si="6"/>
        <v>911VV624</v>
      </c>
      <c r="K85" t="str">
        <f>IF(I85="","",'TCD CONSO'!$D$1)</f>
        <v>PURGE LIST Q4</v>
      </c>
      <c r="L85" s="6">
        <f t="shared" si="7"/>
        <v>5372.6599999999762</v>
      </c>
      <c r="M85" t="str">
        <f t="shared" si="8"/>
        <v>50</v>
      </c>
      <c r="N85" t="str">
        <f>IFERROR(VLOOKUP($B85,Setting!$A:$B,2,0),"")</f>
        <v>Z3</v>
      </c>
      <c r="O85" t="str">
        <f>IFERROR(VLOOKUP($C85,Setting!$H:$K,4,0),"")</f>
        <v>L791</v>
      </c>
      <c r="P85" s="6">
        <f>IF(IFERROR(VLOOKUP($A85,Setting!$N:$N,1,0),0)=0,DATABASE!$L85,DATABASE!$L85*VLOOKUP($A85,Setting!$N:$P,2,0)/VLOOKUP($A85,Setting!$N:$P,3,0))</f>
        <v>5372.6599999999762</v>
      </c>
      <c r="Q85" t="str">
        <f t="shared" si="9"/>
        <v>40</v>
      </c>
      <c r="R85" t="str">
        <f>IFERROR(VLOOKUP($O85,Setting!$K:$L,2,0),"")</f>
        <v>887HQCSUPE</v>
      </c>
    </row>
    <row r="86" spans="1:18" x14ac:dyDescent="0.3">
      <c r="A86" t="s">
        <v>38</v>
      </c>
      <c r="B86" t="s">
        <v>30</v>
      </c>
      <c r="C86" t="s">
        <v>19</v>
      </c>
      <c r="D86" s="6">
        <v>175.90499999999997</v>
      </c>
      <c r="E86" t="str">
        <f>IFERROR(VLOOKUP($C86,Setting!$H:$J,2,0),"")</f>
        <v>SALEABLE</v>
      </c>
      <c r="F86" t="str">
        <f t="shared" si="5"/>
        <v>95C</v>
      </c>
      <c r="G86" t="str">
        <f>IFERROR(VLOOKUP($C86,Setting!$H:$J,3,0),"")</f>
        <v>L792</v>
      </c>
      <c r="H86" t="str">
        <f>IFERROR(VLOOKUP($B86,Setting!$A:$C,3,0),"")</f>
        <v>10FR</v>
      </c>
      <c r="I86" t="str">
        <f>IFERROR(VLOOKUP($A86,Setting!$E:$F,2,0),"")</f>
        <v>95CIDCDIS0</v>
      </c>
      <c r="J86" t="str">
        <f t="shared" si="6"/>
        <v>911VV624</v>
      </c>
      <c r="K86" t="str">
        <f>IF(I86="","",'TCD CONSO'!$D$1)</f>
        <v>PURGE LIST Q4</v>
      </c>
      <c r="L86" s="6">
        <f t="shared" si="7"/>
        <v>175.90499999999997</v>
      </c>
      <c r="M86" t="str">
        <f t="shared" si="8"/>
        <v>50</v>
      </c>
      <c r="N86" t="str">
        <f>IFERROR(VLOOKUP($B86,Setting!$A:$B,2,0),"")</f>
        <v>Z2</v>
      </c>
      <c r="O86" t="str">
        <f>IFERROR(VLOOKUP($C86,Setting!$H:$K,4,0),"")</f>
        <v>L791</v>
      </c>
      <c r="P86" s="6">
        <f>IF(IFERROR(VLOOKUP($A86,Setting!$N:$N,1,0),0)=0,DATABASE!$L86,DATABASE!$L86*VLOOKUP($A86,Setting!$N:$P,2,0)/VLOOKUP($A86,Setting!$N:$P,3,0))</f>
        <v>175.90499999999997</v>
      </c>
      <c r="Q86" t="str">
        <f t="shared" si="9"/>
        <v>40</v>
      </c>
      <c r="R86" t="str">
        <f>IFERROR(VLOOKUP($O86,Setting!$K:$L,2,0),"")</f>
        <v>887HQCSUPE</v>
      </c>
    </row>
    <row r="87" spans="1:18" x14ac:dyDescent="0.3">
      <c r="A87" t="s">
        <v>38</v>
      </c>
      <c r="B87" t="s">
        <v>35</v>
      </c>
      <c r="C87" t="s">
        <v>19</v>
      </c>
      <c r="D87" s="6">
        <v>93063.854999998963</v>
      </c>
      <c r="E87" t="str">
        <f>IFERROR(VLOOKUP($C87,Setting!$H:$J,2,0),"")</f>
        <v>SALEABLE</v>
      </c>
      <c r="F87" t="str">
        <f t="shared" si="5"/>
        <v>95C</v>
      </c>
      <c r="G87" t="str">
        <f>IFERROR(VLOOKUP($C87,Setting!$H:$J,3,0),"")</f>
        <v>L792</v>
      </c>
      <c r="H87" t="str">
        <f>IFERROR(VLOOKUP($B87,Setting!$A:$C,3,0),"")</f>
        <v>10SC</v>
      </c>
      <c r="I87" t="str">
        <f>IFERROR(VLOOKUP($A87,Setting!$E:$F,2,0),"")</f>
        <v>95CIDCDIS0</v>
      </c>
      <c r="J87" t="str">
        <f t="shared" si="6"/>
        <v>911VV624</v>
      </c>
      <c r="K87" t="str">
        <f>IF(I87="","",'TCD CONSO'!$D$1)</f>
        <v>PURGE LIST Q4</v>
      </c>
      <c r="L87" s="6">
        <f t="shared" si="7"/>
        <v>93063.854999998963</v>
      </c>
      <c r="M87" t="str">
        <f t="shared" si="8"/>
        <v>50</v>
      </c>
      <c r="N87" t="str">
        <f>IFERROR(VLOOKUP($B87,Setting!$A:$B,2,0),"")</f>
        <v>Z1</v>
      </c>
      <c r="O87" t="str">
        <f>IFERROR(VLOOKUP($C87,Setting!$H:$K,4,0),"")</f>
        <v>L791</v>
      </c>
      <c r="P87" s="6">
        <f>IF(IFERROR(VLOOKUP($A87,Setting!$N:$N,1,0),0)=0,DATABASE!$L87,DATABASE!$L87*VLOOKUP($A87,Setting!$N:$P,2,0)/VLOOKUP($A87,Setting!$N:$P,3,0))</f>
        <v>93063.854999998963</v>
      </c>
      <c r="Q87" t="str">
        <f t="shared" si="9"/>
        <v>40</v>
      </c>
      <c r="R87" t="str">
        <f>IFERROR(VLOOKUP($O87,Setting!$K:$L,2,0),"")</f>
        <v>887HQCSUPE</v>
      </c>
    </row>
    <row r="88" spans="1:18" x14ac:dyDescent="0.3">
      <c r="A88" t="s">
        <v>38</v>
      </c>
      <c r="B88" t="s">
        <v>40</v>
      </c>
      <c r="C88" t="s">
        <v>19</v>
      </c>
      <c r="D88" s="6">
        <v>9290.7399999999961</v>
      </c>
      <c r="E88" t="str">
        <f>IFERROR(VLOOKUP($C88,Setting!$H:$J,2,0),"")</f>
        <v>SALEABLE</v>
      </c>
      <c r="F88" t="str">
        <f t="shared" si="5"/>
        <v>95C</v>
      </c>
      <c r="G88" t="str">
        <f>IFERROR(VLOOKUP($C88,Setting!$H:$J,3,0),"")</f>
        <v>L792</v>
      </c>
      <c r="H88" t="str">
        <f>IFERROR(VLOOKUP($B88,Setting!$A:$C,3,0),"")</f>
        <v>50FR</v>
      </c>
      <c r="I88" t="str">
        <f>IFERROR(VLOOKUP($A88,Setting!$E:$F,2,0),"")</f>
        <v>95CIDCDIS0</v>
      </c>
      <c r="J88" t="str">
        <f t="shared" si="6"/>
        <v>911VV624</v>
      </c>
      <c r="K88" t="str">
        <f>IF(I88="","",'TCD CONSO'!$D$1)</f>
        <v>PURGE LIST Q4</v>
      </c>
      <c r="L88" s="6">
        <f t="shared" si="7"/>
        <v>9290.7399999999961</v>
      </c>
      <c r="M88" t="str">
        <f t="shared" si="8"/>
        <v>50</v>
      </c>
      <c r="N88" t="str">
        <f>IFERROR(VLOOKUP($B88,Setting!$A:$B,2,0),"")</f>
        <v>CE</v>
      </c>
      <c r="O88" t="str">
        <f>IFERROR(VLOOKUP($C88,Setting!$H:$K,4,0),"")</f>
        <v>L791</v>
      </c>
      <c r="P88" s="6">
        <f>IF(IFERROR(VLOOKUP($A88,Setting!$N:$N,1,0),0)=0,DATABASE!$L88,DATABASE!$L88*VLOOKUP($A88,Setting!$N:$P,2,0)/VLOOKUP($A88,Setting!$N:$P,3,0))</f>
        <v>9290.7399999999961</v>
      </c>
      <c r="Q88" t="str">
        <f t="shared" si="9"/>
        <v>40</v>
      </c>
      <c r="R88" t="str">
        <f>IFERROR(VLOOKUP($O88,Setting!$K:$L,2,0),"")</f>
        <v>887HQCSUPE</v>
      </c>
    </row>
    <row r="89" spans="1:18" x14ac:dyDescent="0.3">
      <c r="A89" t="s">
        <v>42</v>
      </c>
      <c r="B89" t="s">
        <v>227</v>
      </c>
      <c r="C89" t="s">
        <v>19</v>
      </c>
      <c r="D89" s="6">
        <v>0</v>
      </c>
      <c r="E89" t="str">
        <f>IFERROR(VLOOKUP($C89,Setting!$H:$J,2,0),"")</f>
        <v>SALEABLE</v>
      </c>
      <c r="F89" t="str">
        <f t="shared" si="5"/>
        <v>M2</v>
      </c>
      <c r="G89" t="str">
        <f>IFERROR(VLOOKUP($C89,Setting!$H:$J,3,0),"")</f>
        <v>L792</v>
      </c>
      <c r="H89" t="str">
        <f>IFERROR(VLOOKUP($B89,Setting!$A:$C,3,0),"")</f>
        <v>10SC</v>
      </c>
      <c r="I89" t="str">
        <f>IFERROR(VLOOKUP($A89,Setting!$E:$F,2,0),"")</f>
        <v>887M2CDIS0</v>
      </c>
      <c r="J89" t="str">
        <f t="shared" si="6"/>
        <v>911VV624</v>
      </c>
      <c r="K89" t="str">
        <f>IF(I89="","",'TCD CONSO'!$D$1)</f>
        <v>PURGE LIST Q4</v>
      </c>
      <c r="L89" s="6" t="str">
        <f t="shared" si="7"/>
        <v/>
      </c>
      <c r="M89" t="str">
        <f t="shared" si="8"/>
        <v/>
      </c>
      <c r="N89" t="str">
        <f>IFERROR(VLOOKUP($B89,Setting!$A:$B,2,0),"")</f>
        <v>Z1</v>
      </c>
      <c r="O89" t="str">
        <f>IFERROR(VLOOKUP($C89,Setting!$H:$K,4,0),"")</f>
        <v>L791</v>
      </c>
      <c r="P89" s="6" t="e">
        <f>IF(IFERROR(VLOOKUP($A89,Setting!$N:$N,1,0),0)=0,DATABASE!$L89,DATABASE!$L89*VLOOKUP($A89,Setting!$N:$P,2,0)/VLOOKUP($A89,Setting!$N:$P,3,0))</f>
        <v>#VALUE!</v>
      </c>
      <c r="Q89" t="str">
        <f t="shared" si="9"/>
        <v/>
      </c>
      <c r="R89" t="str">
        <f>IFERROR(VLOOKUP($O89,Setting!$K:$L,2,0),"")</f>
        <v>887HQCSUPE</v>
      </c>
    </row>
    <row r="90" spans="1:18" x14ac:dyDescent="0.3">
      <c r="A90" t="s">
        <v>42</v>
      </c>
      <c r="B90" t="s">
        <v>46</v>
      </c>
      <c r="C90" t="s">
        <v>19</v>
      </c>
      <c r="D90" s="6">
        <v>0</v>
      </c>
      <c r="E90" t="str">
        <f>IFERROR(VLOOKUP($C90,Setting!$H:$J,2,0),"")</f>
        <v>SALEABLE</v>
      </c>
      <c r="F90" t="str">
        <f t="shared" si="5"/>
        <v>M2</v>
      </c>
      <c r="G90" t="str">
        <f>IFERROR(VLOOKUP($C90,Setting!$H:$J,3,0),"")</f>
        <v>L792</v>
      </c>
      <c r="H90" t="str">
        <f>IFERROR(VLOOKUP($B90,Setting!$A:$C,3,0),"")</f>
        <v>10MU</v>
      </c>
      <c r="I90" t="str">
        <f>IFERROR(VLOOKUP($A90,Setting!$E:$F,2,0),"")</f>
        <v>887M2CDIS0</v>
      </c>
      <c r="J90" t="str">
        <f t="shared" si="6"/>
        <v>911VV624</v>
      </c>
      <c r="K90" t="str">
        <f>IF(I90="","",'TCD CONSO'!$D$1)</f>
        <v>PURGE LIST Q4</v>
      </c>
      <c r="L90" s="6">
        <f t="shared" si="7"/>
        <v>0</v>
      </c>
      <c r="M90" t="str">
        <f t="shared" si="8"/>
        <v/>
      </c>
      <c r="N90" t="str">
        <f>IFERROR(VLOOKUP($B90,Setting!$A:$B,2,0),"")</f>
        <v>Z5</v>
      </c>
      <c r="O90" t="str">
        <f>IFERROR(VLOOKUP($C90,Setting!$H:$K,4,0),"")</f>
        <v>L791</v>
      </c>
      <c r="P90" s="6">
        <f>IF(IFERROR(VLOOKUP($A90,Setting!$N:$N,1,0),0)=0,DATABASE!$L90,DATABASE!$L90*VLOOKUP($A90,Setting!$N:$P,2,0)/VLOOKUP($A90,Setting!$N:$P,3,0))</f>
        <v>0</v>
      </c>
      <c r="Q90" t="str">
        <f t="shared" si="9"/>
        <v/>
      </c>
      <c r="R90" t="str">
        <f>IFERROR(VLOOKUP($O90,Setting!$K:$L,2,0),"")</f>
        <v>887HQCSUPE</v>
      </c>
    </row>
    <row r="91" spans="1:18" x14ac:dyDescent="0.3">
      <c r="A91" t="s">
        <v>42</v>
      </c>
      <c r="B91" t="s">
        <v>49</v>
      </c>
      <c r="C91" t="s">
        <v>19</v>
      </c>
      <c r="D91" s="6">
        <v>0</v>
      </c>
      <c r="E91" t="str">
        <f>IFERROR(VLOOKUP($C91,Setting!$H:$J,2,0),"")</f>
        <v>SALEABLE</v>
      </c>
      <c r="F91" t="str">
        <f t="shared" si="5"/>
        <v>M2</v>
      </c>
      <c r="G91" t="str">
        <f>IFERROR(VLOOKUP($C91,Setting!$H:$J,3,0),"")</f>
        <v>L792</v>
      </c>
      <c r="H91" t="str">
        <f>IFERROR(VLOOKUP($B91,Setting!$A:$C,3,0),"")</f>
        <v>10MU</v>
      </c>
      <c r="I91" t="str">
        <f>IFERROR(VLOOKUP($A91,Setting!$E:$F,2,0),"")</f>
        <v>887M2CDIS0</v>
      </c>
      <c r="J91" t="str">
        <f t="shared" si="6"/>
        <v>911VV624</v>
      </c>
      <c r="K91" t="str">
        <f>IF(I91="","",'TCD CONSO'!$D$1)</f>
        <v>PURGE LIST Q4</v>
      </c>
      <c r="L91" s="6">
        <f t="shared" si="7"/>
        <v>0</v>
      </c>
      <c r="M91" t="str">
        <f t="shared" si="8"/>
        <v/>
      </c>
      <c r="N91" t="str">
        <f>IFERROR(VLOOKUP($B91,Setting!$A:$B,2,0),"")</f>
        <v>Z8</v>
      </c>
      <c r="O91" t="str">
        <f>IFERROR(VLOOKUP($C91,Setting!$H:$K,4,0),"")</f>
        <v>L791</v>
      </c>
      <c r="P91" s="6">
        <f>IF(IFERROR(VLOOKUP($A91,Setting!$N:$N,1,0),0)=0,DATABASE!$L91,DATABASE!$L91*VLOOKUP($A91,Setting!$N:$P,2,0)/VLOOKUP($A91,Setting!$N:$P,3,0))</f>
        <v>0</v>
      </c>
      <c r="Q91" t="str">
        <f t="shared" si="9"/>
        <v/>
      </c>
      <c r="R91" t="str">
        <f>IFERROR(VLOOKUP($O91,Setting!$K:$L,2,0),"")</f>
        <v>887HQCSUPE</v>
      </c>
    </row>
    <row r="92" spans="1:18" x14ac:dyDescent="0.3">
      <c r="A92" t="s">
        <v>42</v>
      </c>
      <c r="B92" t="s">
        <v>57</v>
      </c>
      <c r="C92" t="s">
        <v>19</v>
      </c>
      <c r="D92" s="6">
        <v>0</v>
      </c>
      <c r="E92" t="str">
        <f>IFERROR(VLOOKUP($C92,Setting!$H:$J,2,0),"")</f>
        <v>SALEABLE</v>
      </c>
      <c r="F92" t="str">
        <f t="shared" si="5"/>
        <v>M2</v>
      </c>
      <c r="G92" t="str">
        <f>IFERROR(VLOOKUP($C92,Setting!$H:$J,3,0),"")</f>
        <v>L792</v>
      </c>
      <c r="H92" t="str">
        <f>IFERROR(VLOOKUP($B92,Setting!$A:$C,3,0),"")</f>
        <v>10SC</v>
      </c>
      <c r="I92" t="str">
        <f>IFERROR(VLOOKUP($A92,Setting!$E:$F,2,0),"")</f>
        <v>887M2CDIS0</v>
      </c>
      <c r="J92" t="str">
        <f t="shared" si="6"/>
        <v>911VV624</v>
      </c>
      <c r="K92" t="str">
        <f>IF(I92="","",'TCD CONSO'!$D$1)</f>
        <v>PURGE LIST Q4</v>
      </c>
      <c r="L92" s="6">
        <f t="shared" si="7"/>
        <v>0</v>
      </c>
      <c r="M92" t="str">
        <f t="shared" si="8"/>
        <v/>
      </c>
      <c r="N92" t="str">
        <f>IFERROR(VLOOKUP($B92,Setting!$A:$B,2,0),"")</f>
        <v>Z4</v>
      </c>
      <c r="O92" t="str">
        <f>IFERROR(VLOOKUP($C92,Setting!$H:$K,4,0),"")</f>
        <v>L791</v>
      </c>
      <c r="P92" s="6">
        <f>IF(IFERROR(VLOOKUP($A92,Setting!$N:$N,1,0),0)=0,DATABASE!$L92,DATABASE!$L92*VLOOKUP($A92,Setting!$N:$P,2,0)/VLOOKUP($A92,Setting!$N:$P,3,0))</f>
        <v>0</v>
      </c>
      <c r="Q92" t="str">
        <f t="shared" si="9"/>
        <v/>
      </c>
      <c r="R92" t="str">
        <f>IFERROR(VLOOKUP($O92,Setting!$K:$L,2,0),"")</f>
        <v>887HQCSUPE</v>
      </c>
    </row>
    <row r="93" spans="1:18" x14ac:dyDescent="0.3">
      <c r="A93" t="s">
        <v>42</v>
      </c>
      <c r="B93" t="s">
        <v>8</v>
      </c>
      <c r="C93" t="s">
        <v>19</v>
      </c>
      <c r="D93" s="6">
        <v>150445.91</v>
      </c>
      <c r="E93" t="str">
        <f>IFERROR(VLOOKUP($C93,Setting!$H:$J,2,0),"")</f>
        <v>SALEABLE</v>
      </c>
      <c r="F93" t="str">
        <f t="shared" si="5"/>
        <v>M2</v>
      </c>
      <c r="G93" t="str">
        <f>IFERROR(VLOOKUP($C93,Setting!$H:$J,3,0),"")</f>
        <v>L792</v>
      </c>
      <c r="H93" t="str">
        <f>IFERROR(VLOOKUP($B93,Setting!$A:$C,3,0),"")</f>
        <v>50FR</v>
      </c>
      <c r="I93" t="str">
        <f>IFERROR(VLOOKUP($A93,Setting!$E:$F,2,0),"")</f>
        <v>887M2CDIS0</v>
      </c>
      <c r="J93" t="str">
        <f t="shared" si="6"/>
        <v>911VV624</v>
      </c>
      <c r="K93" t="str">
        <f>IF(I93="","",'TCD CONSO'!$D$1)</f>
        <v>PURGE LIST Q4</v>
      </c>
      <c r="L93" s="6">
        <f t="shared" si="7"/>
        <v>150445.91</v>
      </c>
      <c r="M93" t="str">
        <f t="shared" si="8"/>
        <v>50</v>
      </c>
      <c r="N93" t="str">
        <f>IFERROR(VLOOKUP($B93,Setting!$A:$B,2,0),"")</f>
        <v>JJ</v>
      </c>
      <c r="O93" t="str">
        <f>IFERROR(VLOOKUP($C93,Setting!$H:$K,4,0),"")</f>
        <v>L791</v>
      </c>
      <c r="P93" s="6">
        <f>IF(IFERROR(VLOOKUP($A93,Setting!$N:$N,1,0),0)=0,DATABASE!$L93,DATABASE!$L93*VLOOKUP($A93,Setting!$N:$P,2,0)/VLOOKUP($A93,Setting!$N:$P,3,0))</f>
        <v>150445.91</v>
      </c>
      <c r="Q93" t="str">
        <f t="shared" si="9"/>
        <v>40</v>
      </c>
      <c r="R93" t="str">
        <f>IFERROR(VLOOKUP($O93,Setting!$K:$L,2,0),"")</f>
        <v>887HQCSUPE</v>
      </c>
    </row>
    <row r="94" spans="1:18" x14ac:dyDescent="0.3">
      <c r="A94" t="s">
        <v>42</v>
      </c>
      <c r="B94" t="s">
        <v>16</v>
      </c>
      <c r="C94" t="s">
        <v>19</v>
      </c>
      <c r="D94" s="6">
        <v>40255.990000000005</v>
      </c>
      <c r="E94" t="str">
        <f>IFERROR(VLOOKUP($C94,Setting!$H:$J,2,0),"")</f>
        <v>SALEABLE</v>
      </c>
      <c r="F94" t="str">
        <f t="shared" si="5"/>
        <v>M2</v>
      </c>
      <c r="G94" t="str">
        <f>IFERROR(VLOOKUP($C94,Setting!$H:$J,3,0),"")</f>
        <v>L792</v>
      </c>
      <c r="H94" t="str">
        <f>IFERROR(VLOOKUP($B94,Setting!$A:$C,3,0),"")</f>
        <v>50FR</v>
      </c>
      <c r="I94" t="str">
        <f>IFERROR(VLOOKUP($A94,Setting!$E:$F,2,0),"")</f>
        <v>887M2CDIS0</v>
      </c>
      <c r="J94" t="str">
        <f t="shared" si="6"/>
        <v>911VV624</v>
      </c>
      <c r="K94" t="str">
        <f>IF(I94="","",'TCD CONSO'!$D$1)</f>
        <v>PURGE LIST Q4</v>
      </c>
      <c r="L94" s="6">
        <f t="shared" si="7"/>
        <v>40255.990000000005</v>
      </c>
      <c r="M94" t="str">
        <f t="shared" si="8"/>
        <v>50</v>
      </c>
      <c r="N94" t="str">
        <f>IFERROR(VLOOKUP($B94,Setting!$A:$B,2,0),"")</f>
        <v>XA</v>
      </c>
      <c r="O94" t="str">
        <f>IFERROR(VLOOKUP($C94,Setting!$H:$K,4,0),"")</f>
        <v>L791</v>
      </c>
      <c r="P94" s="6">
        <f>IF(IFERROR(VLOOKUP($A94,Setting!$N:$N,1,0),0)=0,DATABASE!$L94,DATABASE!$L94*VLOOKUP($A94,Setting!$N:$P,2,0)/VLOOKUP($A94,Setting!$N:$P,3,0))</f>
        <v>40255.990000000005</v>
      </c>
      <c r="Q94" t="str">
        <f t="shared" si="9"/>
        <v>40</v>
      </c>
      <c r="R94" t="str">
        <f>IFERROR(VLOOKUP($O94,Setting!$K:$L,2,0),"")</f>
        <v>887HQCSUPE</v>
      </c>
    </row>
    <row r="95" spans="1:18" x14ac:dyDescent="0.3">
      <c r="A95" t="s">
        <v>42</v>
      </c>
      <c r="B95" t="s">
        <v>44</v>
      </c>
      <c r="C95" t="s">
        <v>19</v>
      </c>
      <c r="D95" s="6">
        <v>25331.495000000014</v>
      </c>
      <c r="E95" t="str">
        <f>IFERROR(VLOOKUP($C95,Setting!$H:$J,2,0),"")</f>
        <v>SALEABLE</v>
      </c>
      <c r="F95" t="str">
        <f t="shared" si="5"/>
        <v>M2</v>
      </c>
      <c r="G95" t="str">
        <f>IFERROR(VLOOKUP($C95,Setting!$H:$J,3,0),"")</f>
        <v>L792</v>
      </c>
      <c r="H95" t="str">
        <f>IFERROR(VLOOKUP($B95,Setting!$A:$C,3,0),"")</f>
        <v>10MU</v>
      </c>
      <c r="I95" t="str">
        <f>IFERROR(VLOOKUP($A95,Setting!$E:$F,2,0),"")</f>
        <v>887M2CDIS0</v>
      </c>
      <c r="J95" t="str">
        <f t="shared" si="6"/>
        <v>911VV624</v>
      </c>
      <c r="K95" t="str">
        <f>IF(I95="","",'TCD CONSO'!$D$1)</f>
        <v>PURGE LIST Q4</v>
      </c>
      <c r="L95" s="6">
        <f t="shared" si="7"/>
        <v>25331.495000000014</v>
      </c>
      <c r="M95" t="str">
        <f t="shared" si="8"/>
        <v>50</v>
      </c>
      <c r="N95" t="str">
        <f>IFERROR(VLOOKUP($B95,Setting!$A:$B,2,0),"")</f>
        <v>Z6</v>
      </c>
      <c r="O95" t="str">
        <f>IFERROR(VLOOKUP($C95,Setting!$H:$K,4,0),"")</f>
        <v>L791</v>
      </c>
      <c r="P95" s="6">
        <f>IF(IFERROR(VLOOKUP($A95,Setting!$N:$N,1,0),0)=0,DATABASE!$L95,DATABASE!$L95*VLOOKUP($A95,Setting!$N:$P,2,0)/VLOOKUP($A95,Setting!$N:$P,3,0))</f>
        <v>25331.495000000014</v>
      </c>
      <c r="Q95" t="str">
        <f t="shared" si="9"/>
        <v>40</v>
      </c>
      <c r="R95" t="str">
        <f>IFERROR(VLOOKUP($O95,Setting!$K:$L,2,0),"")</f>
        <v>887HQCSUPE</v>
      </c>
    </row>
    <row r="96" spans="1:18" x14ac:dyDescent="0.3">
      <c r="A96" t="s">
        <v>42</v>
      </c>
      <c r="B96" t="s">
        <v>22</v>
      </c>
      <c r="C96" t="s">
        <v>19</v>
      </c>
      <c r="D96" s="6">
        <v>32317.389999999996</v>
      </c>
      <c r="E96" t="str">
        <f>IFERROR(VLOOKUP($C96,Setting!$H:$J,2,0),"")</f>
        <v>SALEABLE</v>
      </c>
      <c r="F96" t="str">
        <f t="shared" si="5"/>
        <v>M2</v>
      </c>
      <c r="G96" t="str">
        <f>IFERROR(VLOOKUP($C96,Setting!$H:$J,3,0),"")</f>
        <v>L792</v>
      </c>
      <c r="H96" t="str">
        <f>IFERROR(VLOOKUP($B96,Setting!$A:$C,3,0),"")</f>
        <v>50FR</v>
      </c>
      <c r="I96" t="str">
        <f>IFERROR(VLOOKUP($A96,Setting!$E:$F,2,0),"")</f>
        <v>887M2CDIS0</v>
      </c>
      <c r="J96" t="str">
        <f t="shared" si="6"/>
        <v>911VV624</v>
      </c>
      <c r="K96" t="str">
        <f>IF(I96="","",'TCD CONSO'!$D$1)</f>
        <v>PURGE LIST Q4</v>
      </c>
      <c r="L96" s="6">
        <f t="shared" si="7"/>
        <v>32317.389999999996</v>
      </c>
      <c r="M96" t="str">
        <f t="shared" si="8"/>
        <v>50</v>
      </c>
      <c r="N96" t="str">
        <f>IFERROR(VLOOKUP($B96,Setting!$A:$B,2,0),"")</f>
        <v>YA</v>
      </c>
      <c r="O96" t="str">
        <f>IFERROR(VLOOKUP($C96,Setting!$H:$K,4,0),"")</f>
        <v>L791</v>
      </c>
      <c r="P96" s="6">
        <f>IF(IFERROR(VLOOKUP($A96,Setting!$N:$N,1,0),0)=0,DATABASE!$L96,DATABASE!$L96*VLOOKUP($A96,Setting!$N:$P,2,0)/VLOOKUP($A96,Setting!$N:$P,3,0))</f>
        <v>32317.389999999996</v>
      </c>
      <c r="Q96" t="str">
        <f t="shared" si="9"/>
        <v>40</v>
      </c>
      <c r="R96" t="str">
        <f>IFERROR(VLOOKUP($O96,Setting!$K:$L,2,0),"")</f>
        <v>887HQCSUPE</v>
      </c>
    </row>
    <row r="97" spans="1:18" x14ac:dyDescent="0.3">
      <c r="A97" t="s">
        <v>42</v>
      </c>
      <c r="B97" t="s">
        <v>25</v>
      </c>
      <c r="C97" t="s">
        <v>19</v>
      </c>
      <c r="D97" s="6">
        <v>14359.195000000011</v>
      </c>
      <c r="E97" t="str">
        <f>IFERROR(VLOOKUP($C97,Setting!$H:$J,2,0),"")</f>
        <v>SALEABLE</v>
      </c>
      <c r="F97" t="str">
        <f t="shared" si="5"/>
        <v>M2</v>
      </c>
      <c r="G97" t="str">
        <f>IFERROR(VLOOKUP($C97,Setting!$H:$J,3,0),"")</f>
        <v>L792</v>
      </c>
      <c r="H97" t="str">
        <f>IFERROR(VLOOKUP($B97,Setting!$A:$C,3,0),"")</f>
        <v>10MU</v>
      </c>
      <c r="I97" t="str">
        <f>IFERROR(VLOOKUP($A97,Setting!$E:$F,2,0),"")</f>
        <v>887M2CDIS0</v>
      </c>
      <c r="J97" t="str">
        <f t="shared" si="6"/>
        <v>911VV624</v>
      </c>
      <c r="K97" t="str">
        <f>IF(I97="","",'TCD CONSO'!$D$1)</f>
        <v>PURGE LIST Q4</v>
      </c>
      <c r="L97" s="6">
        <f t="shared" si="7"/>
        <v>14359.195000000011</v>
      </c>
      <c r="M97" t="str">
        <f t="shared" si="8"/>
        <v>50</v>
      </c>
      <c r="N97" t="str">
        <f>IFERROR(VLOOKUP($B97,Setting!$A:$B,2,0),"")</f>
        <v>Z3</v>
      </c>
      <c r="O97" t="str">
        <f>IFERROR(VLOOKUP($C97,Setting!$H:$K,4,0),"")</f>
        <v>L791</v>
      </c>
      <c r="P97" s="6">
        <f>IF(IFERROR(VLOOKUP($A97,Setting!$N:$N,1,0),0)=0,DATABASE!$L97,DATABASE!$L97*VLOOKUP($A97,Setting!$N:$P,2,0)/VLOOKUP($A97,Setting!$N:$P,3,0))</f>
        <v>14359.195000000011</v>
      </c>
      <c r="Q97" t="str">
        <f t="shared" si="9"/>
        <v>40</v>
      </c>
      <c r="R97" t="str">
        <f>IFERROR(VLOOKUP($O97,Setting!$K:$L,2,0),"")</f>
        <v>887HQCSUPE</v>
      </c>
    </row>
    <row r="98" spans="1:18" x14ac:dyDescent="0.3">
      <c r="A98" t="s">
        <v>42</v>
      </c>
      <c r="B98" t="s">
        <v>30</v>
      </c>
      <c r="C98" t="s">
        <v>19</v>
      </c>
      <c r="D98" s="6">
        <v>400.57499999999999</v>
      </c>
      <c r="E98" t="str">
        <f>IFERROR(VLOOKUP($C98,Setting!$H:$J,2,0),"")</f>
        <v>SALEABLE</v>
      </c>
      <c r="F98" t="str">
        <f t="shared" si="5"/>
        <v>M2</v>
      </c>
      <c r="G98" t="str">
        <f>IFERROR(VLOOKUP($C98,Setting!$H:$J,3,0),"")</f>
        <v>L792</v>
      </c>
      <c r="H98" t="str">
        <f>IFERROR(VLOOKUP($B98,Setting!$A:$C,3,0),"")</f>
        <v>10FR</v>
      </c>
      <c r="I98" t="str">
        <f>IFERROR(VLOOKUP($A98,Setting!$E:$F,2,0),"")</f>
        <v>887M2CDIS0</v>
      </c>
      <c r="J98" t="str">
        <f t="shared" si="6"/>
        <v>911VV624</v>
      </c>
      <c r="K98" t="str">
        <f>IF(I98="","",'TCD CONSO'!$D$1)</f>
        <v>PURGE LIST Q4</v>
      </c>
      <c r="L98" s="6">
        <f t="shared" si="7"/>
        <v>400.57499999999999</v>
      </c>
      <c r="M98" t="str">
        <f t="shared" si="8"/>
        <v>50</v>
      </c>
      <c r="N98" t="str">
        <f>IFERROR(VLOOKUP($B98,Setting!$A:$B,2,0),"")</f>
        <v>Z2</v>
      </c>
      <c r="O98" t="str">
        <f>IFERROR(VLOOKUP($C98,Setting!$H:$K,4,0),"")</f>
        <v>L791</v>
      </c>
      <c r="P98" s="6">
        <f>IF(IFERROR(VLOOKUP($A98,Setting!$N:$N,1,0),0)=0,DATABASE!$L98,DATABASE!$L98*VLOOKUP($A98,Setting!$N:$P,2,0)/VLOOKUP($A98,Setting!$N:$P,3,0))</f>
        <v>400.57499999999999</v>
      </c>
      <c r="Q98" t="str">
        <f t="shared" si="9"/>
        <v>40</v>
      </c>
      <c r="R98" t="str">
        <f>IFERROR(VLOOKUP($O98,Setting!$K:$L,2,0),"")</f>
        <v>887HQCSUPE</v>
      </c>
    </row>
    <row r="99" spans="1:18" x14ac:dyDescent="0.3">
      <c r="A99" t="s">
        <v>42</v>
      </c>
      <c r="B99" t="s">
        <v>35</v>
      </c>
      <c r="C99" t="s">
        <v>19</v>
      </c>
      <c r="D99" s="6">
        <v>299186.5</v>
      </c>
      <c r="E99" t="str">
        <f>IFERROR(VLOOKUP($C99,Setting!$H:$J,2,0),"")</f>
        <v>SALEABLE</v>
      </c>
      <c r="F99" t="str">
        <f t="shared" si="5"/>
        <v>M2</v>
      </c>
      <c r="G99" t="str">
        <f>IFERROR(VLOOKUP($C99,Setting!$H:$J,3,0),"")</f>
        <v>L792</v>
      </c>
      <c r="H99" t="str">
        <f>IFERROR(VLOOKUP($B99,Setting!$A:$C,3,0),"")</f>
        <v>10SC</v>
      </c>
      <c r="I99" t="str">
        <f>IFERROR(VLOOKUP($A99,Setting!$E:$F,2,0),"")</f>
        <v>887M2CDIS0</v>
      </c>
      <c r="J99" t="str">
        <f t="shared" si="6"/>
        <v>911VV624</v>
      </c>
      <c r="K99" t="str">
        <f>IF(I99="","",'TCD CONSO'!$D$1)</f>
        <v>PURGE LIST Q4</v>
      </c>
      <c r="L99" s="6" t="str">
        <f t="shared" si="7"/>
        <v/>
      </c>
      <c r="M99" t="str">
        <f t="shared" si="8"/>
        <v/>
      </c>
      <c r="N99" t="str">
        <f>IFERROR(VLOOKUP($B99,Setting!$A:$B,2,0),"")</f>
        <v>Z1</v>
      </c>
      <c r="O99" t="str">
        <f>IFERROR(VLOOKUP($C99,Setting!$H:$K,4,0),"")</f>
        <v>L791</v>
      </c>
      <c r="P99" s="6" t="e">
        <f>IF(IFERROR(VLOOKUP($A99,Setting!$N:$N,1,0),0)=0,DATABASE!$L99,DATABASE!$L99*VLOOKUP($A99,Setting!$N:$P,2,0)/VLOOKUP($A99,Setting!$N:$P,3,0))</f>
        <v>#VALUE!</v>
      </c>
      <c r="Q99" t="str">
        <f t="shared" si="9"/>
        <v/>
      </c>
      <c r="R99" t="str">
        <f>IFERROR(VLOOKUP($O99,Setting!$K:$L,2,0),"")</f>
        <v>887HQCSUPE</v>
      </c>
    </row>
    <row r="100" spans="1:18" x14ac:dyDescent="0.3">
      <c r="A100" t="s">
        <v>42</v>
      </c>
      <c r="B100" t="s">
        <v>40</v>
      </c>
      <c r="C100" t="s">
        <v>19</v>
      </c>
      <c r="D100" s="6">
        <v>0</v>
      </c>
      <c r="E100" t="str">
        <f>IFERROR(VLOOKUP($C100,Setting!$H:$J,2,0),"")</f>
        <v>SALEABLE</v>
      </c>
      <c r="F100" t="str">
        <f t="shared" si="5"/>
        <v>M2</v>
      </c>
      <c r="G100" t="str">
        <f>IFERROR(VLOOKUP($C100,Setting!$H:$J,3,0),"")</f>
        <v>L792</v>
      </c>
      <c r="H100" t="str">
        <f>IFERROR(VLOOKUP($B100,Setting!$A:$C,3,0),"")</f>
        <v>50FR</v>
      </c>
      <c r="I100" t="str">
        <f>IFERROR(VLOOKUP($A100,Setting!$E:$F,2,0),"")</f>
        <v>887M2CDIS0</v>
      </c>
      <c r="J100" t="str">
        <f t="shared" si="6"/>
        <v>911VV624</v>
      </c>
      <c r="K100" t="str">
        <f>IF(I100="","",'TCD CONSO'!$D$1)</f>
        <v>PURGE LIST Q4</v>
      </c>
      <c r="L100" s="6">
        <f t="shared" si="7"/>
        <v>0</v>
      </c>
      <c r="M100" t="str">
        <f t="shared" si="8"/>
        <v/>
      </c>
      <c r="N100" t="str">
        <f>IFERROR(VLOOKUP($B100,Setting!$A:$B,2,0),"")</f>
        <v>CE</v>
      </c>
      <c r="O100" t="str">
        <f>IFERROR(VLOOKUP($C100,Setting!$H:$K,4,0),"")</f>
        <v>L791</v>
      </c>
      <c r="P100" s="6">
        <f>IF(IFERROR(VLOOKUP($A100,Setting!$N:$N,1,0),0)=0,DATABASE!$L100,DATABASE!$L100*VLOOKUP($A100,Setting!$N:$P,2,0)/VLOOKUP($A100,Setting!$N:$P,3,0))</f>
        <v>0</v>
      </c>
      <c r="Q100" t="str">
        <f t="shared" si="9"/>
        <v/>
      </c>
      <c r="R100" t="str">
        <f>IFERROR(VLOOKUP($O100,Setting!$K:$L,2,0),"")</f>
        <v>887HQCSUPE</v>
      </c>
    </row>
    <row r="101" spans="1:18" x14ac:dyDescent="0.3">
      <c r="A101" t="s">
        <v>76</v>
      </c>
      <c r="B101" t="s">
        <v>227</v>
      </c>
      <c r="C101" t="s">
        <v>19</v>
      </c>
      <c r="D101" s="6">
        <v>0</v>
      </c>
      <c r="E101" t="str">
        <f>IFERROR(VLOOKUP($C101,Setting!$H:$J,2,0),"")</f>
        <v>SALEABLE</v>
      </c>
      <c r="F101" t="str">
        <f t="shared" si="5"/>
        <v>899</v>
      </c>
      <c r="G101" t="str">
        <f>IFERROR(VLOOKUP($C101,Setting!$H:$J,3,0),"")</f>
        <v>L792</v>
      </c>
      <c r="H101" t="str">
        <f>IFERROR(VLOOKUP($B101,Setting!$A:$C,3,0),"")</f>
        <v>10SC</v>
      </c>
      <c r="I101" t="str">
        <f>IFERROR(VLOOKUP($A101,Setting!$E:$F,2,0),"")</f>
        <v>899FB1DIS0</v>
      </c>
      <c r="J101" t="str">
        <f t="shared" si="6"/>
        <v>911VV624</v>
      </c>
      <c r="K101" t="str">
        <f>IF(I101="","",'TCD CONSO'!$D$1)</f>
        <v>PURGE LIST Q4</v>
      </c>
      <c r="L101" s="6">
        <f t="shared" si="7"/>
        <v>0</v>
      </c>
      <c r="M101" t="str">
        <f t="shared" si="8"/>
        <v/>
      </c>
      <c r="N101" t="str">
        <f>IFERROR(VLOOKUP($B101,Setting!$A:$B,2,0),"")</f>
        <v>Z1</v>
      </c>
      <c r="O101" t="str">
        <f>IFERROR(VLOOKUP($C101,Setting!$H:$K,4,0),"")</f>
        <v>L791</v>
      </c>
      <c r="P101" s="6">
        <f>IF(IFERROR(VLOOKUP($A101,Setting!$N:$N,1,0),0)=0,DATABASE!$L101,DATABASE!$L101*VLOOKUP($A101,Setting!$N:$P,2,0)/VLOOKUP($A101,Setting!$N:$P,3,0))</f>
        <v>0</v>
      </c>
      <c r="Q101" t="str">
        <f t="shared" si="9"/>
        <v/>
      </c>
      <c r="R101" t="str">
        <f>IFERROR(VLOOKUP($O101,Setting!$K:$L,2,0),"")</f>
        <v>887HQCSUPE</v>
      </c>
    </row>
    <row r="102" spans="1:18" x14ac:dyDescent="0.3">
      <c r="A102" t="s">
        <v>76</v>
      </c>
      <c r="B102" t="s">
        <v>46</v>
      </c>
      <c r="C102" t="s">
        <v>19</v>
      </c>
      <c r="D102" s="6">
        <v>0</v>
      </c>
      <c r="E102" t="str">
        <f>IFERROR(VLOOKUP($C102,Setting!$H:$J,2,0),"")</f>
        <v>SALEABLE</v>
      </c>
      <c r="F102" t="str">
        <f t="shared" si="5"/>
        <v>899</v>
      </c>
      <c r="G102" t="str">
        <f>IFERROR(VLOOKUP($C102,Setting!$H:$J,3,0),"")</f>
        <v>L792</v>
      </c>
      <c r="H102" t="str">
        <f>IFERROR(VLOOKUP($B102,Setting!$A:$C,3,0),"")</f>
        <v>10MU</v>
      </c>
      <c r="I102" t="str">
        <f>IFERROR(VLOOKUP($A102,Setting!$E:$F,2,0),"")</f>
        <v>899FB1DIS0</v>
      </c>
      <c r="J102" t="str">
        <f t="shared" si="6"/>
        <v>911VV624</v>
      </c>
      <c r="K102" t="str">
        <f>IF(I102="","",'TCD CONSO'!$D$1)</f>
        <v>PURGE LIST Q4</v>
      </c>
      <c r="L102" s="6">
        <f t="shared" si="7"/>
        <v>0</v>
      </c>
      <c r="M102" t="str">
        <f t="shared" si="8"/>
        <v/>
      </c>
      <c r="N102" t="str">
        <f>IFERROR(VLOOKUP($B102,Setting!$A:$B,2,0),"")</f>
        <v>Z5</v>
      </c>
      <c r="O102" t="str">
        <f>IFERROR(VLOOKUP($C102,Setting!$H:$K,4,0),"")</f>
        <v>L791</v>
      </c>
      <c r="P102" s="6">
        <f>IF(IFERROR(VLOOKUP($A102,Setting!$N:$N,1,0),0)=0,DATABASE!$L102,DATABASE!$L102*VLOOKUP($A102,Setting!$N:$P,2,0)/VLOOKUP($A102,Setting!$N:$P,3,0))</f>
        <v>0</v>
      </c>
      <c r="Q102" t="str">
        <f t="shared" si="9"/>
        <v/>
      </c>
      <c r="R102" t="str">
        <f>IFERROR(VLOOKUP($O102,Setting!$K:$L,2,0),"")</f>
        <v>887HQCSUPE</v>
      </c>
    </row>
    <row r="103" spans="1:18" x14ac:dyDescent="0.3">
      <c r="A103" t="s">
        <v>76</v>
      </c>
      <c r="B103" t="s">
        <v>49</v>
      </c>
      <c r="C103" t="s">
        <v>19</v>
      </c>
      <c r="D103" s="6">
        <v>0</v>
      </c>
      <c r="E103" t="str">
        <f>IFERROR(VLOOKUP($C103,Setting!$H:$J,2,0),"")</f>
        <v>SALEABLE</v>
      </c>
      <c r="F103" t="str">
        <f t="shared" si="5"/>
        <v>899</v>
      </c>
      <c r="G103" t="str">
        <f>IFERROR(VLOOKUP($C103,Setting!$H:$J,3,0),"")</f>
        <v>L792</v>
      </c>
      <c r="H103" t="str">
        <f>IFERROR(VLOOKUP($B103,Setting!$A:$C,3,0),"")</f>
        <v>10MU</v>
      </c>
      <c r="I103" t="str">
        <f>IFERROR(VLOOKUP($A103,Setting!$E:$F,2,0),"")</f>
        <v>899FB1DIS0</v>
      </c>
      <c r="J103" t="str">
        <f t="shared" si="6"/>
        <v>911VV624</v>
      </c>
      <c r="K103" t="str">
        <f>IF(I103="","",'TCD CONSO'!$D$1)</f>
        <v>PURGE LIST Q4</v>
      </c>
      <c r="L103" s="6">
        <f t="shared" si="7"/>
        <v>0</v>
      </c>
      <c r="M103" t="str">
        <f t="shared" si="8"/>
        <v/>
      </c>
      <c r="N103" t="str">
        <f>IFERROR(VLOOKUP($B103,Setting!$A:$B,2,0),"")</f>
        <v>Z8</v>
      </c>
      <c r="O103" t="str">
        <f>IFERROR(VLOOKUP($C103,Setting!$H:$K,4,0),"")</f>
        <v>L791</v>
      </c>
      <c r="P103" s="6">
        <f>IF(IFERROR(VLOOKUP($A103,Setting!$N:$N,1,0),0)=0,DATABASE!$L103,DATABASE!$L103*VLOOKUP($A103,Setting!$N:$P,2,0)/VLOOKUP($A103,Setting!$N:$P,3,0))</f>
        <v>0</v>
      </c>
      <c r="Q103" t="str">
        <f t="shared" si="9"/>
        <v/>
      </c>
      <c r="R103" t="str">
        <f>IFERROR(VLOOKUP($O103,Setting!$K:$L,2,0),"")</f>
        <v>887HQCSUPE</v>
      </c>
    </row>
    <row r="104" spans="1:18" x14ac:dyDescent="0.3">
      <c r="A104" t="s">
        <v>76</v>
      </c>
      <c r="B104" t="s">
        <v>57</v>
      </c>
      <c r="C104" t="s">
        <v>19</v>
      </c>
      <c r="D104" s="6">
        <v>0</v>
      </c>
      <c r="E104" t="str">
        <f>IFERROR(VLOOKUP($C104,Setting!$H:$J,2,0),"")</f>
        <v>SALEABLE</v>
      </c>
      <c r="F104" t="str">
        <f t="shared" si="5"/>
        <v>899</v>
      </c>
      <c r="G104" t="str">
        <f>IFERROR(VLOOKUP($C104,Setting!$H:$J,3,0),"")</f>
        <v>L792</v>
      </c>
      <c r="H104" t="str">
        <f>IFERROR(VLOOKUP($B104,Setting!$A:$C,3,0),"")</f>
        <v>10SC</v>
      </c>
      <c r="I104" t="str">
        <f>IFERROR(VLOOKUP($A104,Setting!$E:$F,2,0),"")</f>
        <v>899FB1DIS0</v>
      </c>
      <c r="J104" t="str">
        <f t="shared" si="6"/>
        <v>911VV624</v>
      </c>
      <c r="K104" t="str">
        <f>IF(I104="","",'TCD CONSO'!$D$1)</f>
        <v>PURGE LIST Q4</v>
      </c>
      <c r="L104" s="6">
        <f t="shared" si="7"/>
        <v>0</v>
      </c>
      <c r="M104" t="str">
        <f t="shared" si="8"/>
        <v/>
      </c>
      <c r="N104" t="str">
        <f>IFERROR(VLOOKUP($B104,Setting!$A:$B,2,0),"")</f>
        <v>Z4</v>
      </c>
      <c r="O104" t="str">
        <f>IFERROR(VLOOKUP($C104,Setting!$H:$K,4,0),"")</f>
        <v>L791</v>
      </c>
      <c r="P104" s="6">
        <f>IF(IFERROR(VLOOKUP($A104,Setting!$N:$N,1,0),0)=0,DATABASE!$L104,DATABASE!$L104*VLOOKUP($A104,Setting!$N:$P,2,0)/VLOOKUP($A104,Setting!$N:$P,3,0))</f>
        <v>0</v>
      </c>
      <c r="Q104" t="str">
        <f t="shared" si="9"/>
        <v/>
      </c>
      <c r="R104" t="str">
        <f>IFERROR(VLOOKUP($O104,Setting!$K:$L,2,0),"")</f>
        <v>887HQCSUPE</v>
      </c>
    </row>
    <row r="105" spans="1:18" x14ac:dyDescent="0.3">
      <c r="A105" t="s">
        <v>76</v>
      </c>
      <c r="B105" t="s">
        <v>8</v>
      </c>
      <c r="C105" t="s">
        <v>19</v>
      </c>
      <c r="D105" s="6">
        <v>0</v>
      </c>
      <c r="E105" t="str">
        <f>IFERROR(VLOOKUP($C105,Setting!$H:$J,2,0),"")</f>
        <v>SALEABLE</v>
      </c>
      <c r="F105" t="str">
        <f t="shared" si="5"/>
        <v>899</v>
      </c>
      <c r="G105" t="str">
        <f>IFERROR(VLOOKUP($C105,Setting!$H:$J,3,0),"")</f>
        <v>L792</v>
      </c>
      <c r="H105" t="str">
        <f>IFERROR(VLOOKUP($B105,Setting!$A:$C,3,0),"")</f>
        <v>50FR</v>
      </c>
      <c r="I105" t="str">
        <f>IFERROR(VLOOKUP($A105,Setting!$E:$F,2,0),"")</f>
        <v>899FB1DIS0</v>
      </c>
      <c r="J105" t="str">
        <f t="shared" si="6"/>
        <v>911VV624</v>
      </c>
      <c r="K105" t="str">
        <f>IF(I105="","",'TCD CONSO'!$D$1)</f>
        <v>PURGE LIST Q4</v>
      </c>
      <c r="L105" s="6">
        <f t="shared" si="7"/>
        <v>0</v>
      </c>
      <c r="M105" t="str">
        <f t="shared" si="8"/>
        <v/>
      </c>
      <c r="N105" t="str">
        <f>IFERROR(VLOOKUP($B105,Setting!$A:$B,2,0),"")</f>
        <v>JJ</v>
      </c>
      <c r="O105" t="str">
        <f>IFERROR(VLOOKUP($C105,Setting!$H:$K,4,0),"")</f>
        <v>L791</v>
      </c>
      <c r="P105" s="6">
        <f>IF(IFERROR(VLOOKUP($A105,Setting!$N:$N,1,0),0)=0,DATABASE!$L105,DATABASE!$L105*VLOOKUP($A105,Setting!$N:$P,2,0)/VLOOKUP($A105,Setting!$N:$P,3,0))</f>
        <v>0</v>
      </c>
      <c r="Q105" t="str">
        <f t="shared" si="9"/>
        <v/>
      </c>
      <c r="R105" t="str">
        <f>IFERROR(VLOOKUP($O105,Setting!$K:$L,2,0),"")</f>
        <v>887HQCSUPE</v>
      </c>
    </row>
    <row r="106" spans="1:18" x14ac:dyDescent="0.3">
      <c r="A106" t="s">
        <v>76</v>
      </c>
      <c r="B106" t="s">
        <v>16</v>
      </c>
      <c r="C106" t="s">
        <v>19</v>
      </c>
      <c r="D106" s="6">
        <v>0</v>
      </c>
      <c r="E106" t="str">
        <f>IFERROR(VLOOKUP($C106,Setting!$H:$J,2,0),"")</f>
        <v>SALEABLE</v>
      </c>
      <c r="F106" t="str">
        <f t="shared" si="5"/>
        <v>899</v>
      </c>
      <c r="G106" t="str">
        <f>IFERROR(VLOOKUP($C106,Setting!$H:$J,3,0),"")</f>
        <v>L792</v>
      </c>
      <c r="H106" t="str">
        <f>IFERROR(VLOOKUP($B106,Setting!$A:$C,3,0),"")</f>
        <v>50FR</v>
      </c>
      <c r="I106" t="str">
        <f>IFERROR(VLOOKUP($A106,Setting!$E:$F,2,0),"")</f>
        <v>899FB1DIS0</v>
      </c>
      <c r="J106" t="str">
        <f t="shared" si="6"/>
        <v>911VV624</v>
      </c>
      <c r="K106" t="str">
        <f>IF(I106="","",'TCD CONSO'!$D$1)</f>
        <v>PURGE LIST Q4</v>
      </c>
      <c r="L106" s="6">
        <f t="shared" si="7"/>
        <v>0</v>
      </c>
      <c r="M106" t="str">
        <f t="shared" si="8"/>
        <v/>
      </c>
      <c r="N106" t="str">
        <f>IFERROR(VLOOKUP($B106,Setting!$A:$B,2,0),"")</f>
        <v>XA</v>
      </c>
      <c r="O106" t="str">
        <f>IFERROR(VLOOKUP($C106,Setting!$H:$K,4,0),"")</f>
        <v>L791</v>
      </c>
      <c r="P106" s="6">
        <f>IF(IFERROR(VLOOKUP($A106,Setting!$N:$N,1,0),0)=0,DATABASE!$L106,DATABASE!$L106*VLOOKUP($A106,Setting!$N:$P,2,0)/VLOOKUP($A106,Setting!$N:$P,3,0))</f>
        <v>0</v>
      </c>
      <c r="Q106" t="str">
        <f t="shared" si="9"/>
        <v/>
      </c>
      <c r="R106" t="str">
        <f>IFERROR(VLOOKUP($O106,Setting!$K:$L,2,0),"")</f>
        <v>887HQCSUPE</v>
      </c>
    </row>
    <row r="107" spans="1:18" x14ac:dyDescent="0.3">
      <c r="A107" t="s">
        <v>76</v>
      </c>
      <c r="B107" t="s">
        <v>44</v>
      </c>
      <c r="C107" t="s">
        <v>19</v>
      </c>
      <c r="D107" s="6">
        <v>0</v>
      </c>
      <c r="E107" t="str">
        <f>IFERROR(VLOOKUP($C107,Setting!$H:$J,2,0),"")</f>
        <v>SALEABLE</v>
      </c>
      <c r="F107" t="str">
        <f t="shared" si="5"/>
        <v>899</v>
      </c>
      <c r="G107" t="str">
        <f>IFERROR(VLOOKUP($C107,Setting!$H:$J,3,0),"")</f>
        <v>L792</v>
      </c>
      <c r="H107" t="str">
        <f>IFERROR(VLOOKUP($B107,Setting!$A:$C,3,0),"")</f>
        <v>10MU</v>
      </c>
      <c r="I107" t="str">
        <f>IFERROR(VLOOKUP($A107,Setting!$E:$F,2,0),"")</f>
        <v>899FB1DIS0</v>
      </c>
      <c r="J107" t="str">
        <f t="shared" si="6"/>
        <v>911VV624</v>
      </c>
      <c r="K107" t="str">
        <f>IF(I107="","",'TCD CONSO'!$D$1)</f>
        <v>PURGE LIST Q4</v>
      </c>
      <c r="L107" s="6">
        <f t="shared" si="7"/>
        <v>0</v>
      </c>
      <c r="M107" t="str">
        <f t="shared" si="8"/>
        <v/>
      </c>
      <c r="N107" t="str">
        <f>IFERROR(VLOOKUP($B107,Setting!$A:$B,2,0),"")</f>
        <v>Z6</v>
      </c>
      <c r="O107" t="str">
        <f>IFERROR(VLOOKUP($C107,Setting!$H:$K,4,0),"")</f>
        <v>L791</v>
      </c>
      <c r="P107" s="6">
        <f>IF(IFERROR(VLOOKUP($A107,Setting!$N:$N,1,0),0)=0,DATABASE!$L107,DATABASE!$L107*VLOOKUP($A107,Setting!$N:$P,2,0)/VLOOKUP($A107,Setting!$N:$P,3,0))</f>
        <v>0</v>
      </c>
      <c r="Q107" t="str">
        <f t="shared" si="9"/>
        <v/>
      </c>
      <c r="R107" t="str">
        <f>IFERROR(VLOOKUP($O107,Setting!$K:$L,2,0),"")</f>
        <v>887HQCSUPE</v>
      </c>
    </row>
    <row r="108" spans="1:18" x14ac:dyDescent="0.3">
      <c r="A108" t="s">
        <v>76</v>
      </c>
      <c r="B108" t="s">
        <v>22</v>
      </c>
      <c r="C108" t="s">
        <v>19</v>
      </c>
      <c r="D108" s="6">
        <v>0</v>
      </c>
      <c r="E108" t="str">
        <f>IFERROR(VLOOKUP($C108,Setting!$H:$J,2,0),"")</f>
        <v>SALEABLE</v>
      </c>
      <c r="F108" t="str">
        <f t="shared" si="5"/>
        <v>899</v>
      </c>
      <c r="G108" t="str">
        <f>IFERROR(VLOOKUP($C108,Setting!$H:$J,3,0),"")</f>
        <v>L792</v>
      </c>
      <c r="H108" t="str">
        <f>IFERROR(VLOOKUP($B108,Setting!$A:$C,3,0),"")</f>
        <v>50FR</v>
      </c>
      <c r="I108" t="str">
        <f>IFERROR(VLOOKUP($A108,Setting!$E:$F,2,0),"")</f>
        <v>899FB1DIS0</v>
      </c>
      <c r="J108" t="str">
        <f t="shared" si="6"/>
        <v>911VV624</v>
      </c>
      <c r="K108" t="str">
        <f>IF(I108="","",'TCD CONSO'!$D$1)</f>
        <v>PURGE LIST Q4</v>
      </c>
      <c r="L108" s="6">
        <f t="shared" si="7"/>
        <v>0</v>
      </c>
      <c r="M108" t="str">
        <f t="shared" si="8"/>
        <v/>
      </c>
      <c r="N108" t="str">
        <f>IFERROR(VLOOKUP($B108,Setting!$A:$B,2,0),"")</f>
        <v>YA</v>
      </c>
      <c r="O108" t="str">
        <f>IFERROR(VLOOKUP($C108,Setting!$H:$K,4,0),"")</f>
        <v>L791</v>
      </c>
      <c r="P108" s="6">
        <f>IF(IFERROR(VLOOKUP($A108,Setting!$N:$N,1,0),0)=0,DATABASE!$L108,DATABASE!$L108*VLOOKUP($A108,Setting!$N:$P,2,0)/VLOOKUP($A108,Setting!$N:$P,3,0))</f>
        <v>0</v>
      </c>
      <c r="Q108" t="str">
        <f t="shared" si="9"/>
        <v/>
      </c>
      <c r="R108" t="str">
        <f>IFERROR(VLOOKUP($O108,Setting!$K:$L,2,0),"")</f>
        <v>887HQCSUPE</v>
      </c>
    </row>
    <row r="109" spans="1:18" x14ac:dyDescent="0.3">
      <c r="A109" t="s">
        <v>76</v>
      </c>
      <c r="B109" t="s">
        <v>25</v>
      </c>
      <c r="C109" t="s">
        <v>19</v>
      </c>
      <c r="D109" s="6">
        <v>0</v>
      </c>
      <c r="E109" t="str">
        <f>IFERROR(VLOOKUP($C109,Setting!$H:$J,2,0),"")</f>
        <v>SALEABLE</v>
      </c>
      <c r="F109" t="str">
        <f t="shared" si="5"/>
        <v>899</v>
      </c>
      <c r="G109" t="str">
        <f>IFERROR(VLOOKUP($C109,Setting!$H:$J,3,0),"")</f>
        <v>L792</v>
      </c>
      <c r="H109" t="str">
        <f>IFERROR(VLOOKUP($B109,Setting!$A:$C,3,0),"")</f>
        <v>10MU</v>
      </c>
      <c r="I109" t="str">
        <f>IFERROR(VLOOKUP($A109,Setting!$E:$F,2,0),"")</f>
        <v>899FB1DIS0</v>
      </c>
      <c r="J109" t="str">
        <f t="shared" si="6"/>
        <v>911VV624</v>
      </c>
      <c r="K109" t="str">
        <f>IF(I109="","",'TCD CONSO'!$D$1)</f>
        <v>PURGE LIST Q4</v>
      </c>
      <c r="L109" s="6">
        <f t="shared" si="7"/>
        <v>0</v>
      </c>
      <c r="M109" t="str">
        <f t="shared" si="8"/>
        <v/>
      </c>
      <c r="N109" t="str">
        <f>IFERROR(VLOOKUP($B109,Setting!$A:$B,2,0),"")</f>
        <v>Z3</v>
      </c>
      <c r="O109" t="str">
        <f>IFERROR(VLOOKUP($C109,Setting!$H:$K,4,0),"")</f>
        <v>L791</v>
      </c>
      <c r="P109" s="6">
        <f>IF(IFERROR(VLOOKUP($A109,Setting!$N:$N,1,0),0)=0,DATABASE!$L109,DATABASE!$L109*VLOOKUP($A109,Setting!$N:$P,2,0)/VLOOKUP($A109,Setting!$N:$P,3,0))</f>
        <v>0</v>
      </c>
      <c r="Q109" t="str">
        <f t="shared" si="9"/>
        <v/>
      </c>
      <c r="R109" t="str">
        <f>IFERROR(VLOOKUP($O109,Setting!$K:$L,2,0),"")</f>
        <v>887HQCSUPE</v>
      </c>
    </row>
    <row r="110" spans="1:18" x14ac:dyDescent="0.3">
      <c r="A110" t="s">
        <v>76</v>
      </c>
      <c r="B110" t="s">
        <v>30</v>
      </c>
      <c r="C110" t="s">
        <v>19</v>
      </c>
      <c r="D110" s="6">
        <v>150121.82500000007</v>
      </c>
      <c r="E110" t="str">
        <f>IFERROR(VLOOKUP($C110,Setting!$H:$J,2,0),"")</f>
        <v>SALEABLE</v>
      </c>
      <c r="F110" t="str">
        <f t="shared" si="5"/>
        <v>899</v>
      </c>
      <c r="G110" t="str">
        <f>IFERROR(VLOOKUP($C110,Setting!$H:$J,3,0),"")</f>
        <v>L792</v>
      </c>
      <c r="H110" t="str">
        <f>IFERROR(VLOOKUP($B110,Setting!$A:$C,3,0),"")</f>
        <v>10FR</v>
      </c>
      <c r="I110" t="str">
        <f>IFERROR(VLOOKUP($A110,Setting!$E:$F,2,0),"")</f>
        <v>899FB1DIS0</v>
      </c>
      <c r="J110" t="str">
        <f t="shared" si="6"/>
        <v>911VV624</v>
      </c>
      <c r="K110" t="str">
        <f>IF(I110="","",'TCD CONSO'!$D$1)</f>
        <v>PURGE LIST Q4</v>
      </c>
      <c r="L110" s="6">
        <f t="shared" si="7"/>
        <v>150121.82500000007</v>
      </c>
      <c r="M110" t="str">
        <f t="shared" si="8"/>
        <v>50</v>
      </c>
      <c r="N110" t="str">
        <f>IFERROR(VLOOKUP($B110,Setting!$A:$B,2,0),"")</f>
        <v>Z2</v>
      </c>
      <c r="O110" t="str">
        <f>IFERROR(VLOOKUP($C110,Setting!$H:$K,4,0),"")</f>
        <v>L791</v>
      </c>
      <c r="P110" s="6">
        <f>IF(IFERROR(VLOOKUP($A110,Setting!$N:$N,1,0),0)=0,DATABASE!$L110,DATABASE!$L110*VLOOKUP($A110,Setting!$N:$P,2,0)/VLOOKUP($A110,Setting!$N:$P,3,0))</f>
        <v>150121.82500000007</v>
      </c>
      <c r="Q110" t="str">
        <f t="shared" si="9"/>
        <v>40</v>
      </c>
      <c r="R110" t="str">
        <f>IFERROR(VLOOKUP($O110,Setting!$K:$L,2,0),"")</f>
        <v>887HQCSUPE</v>
      </c>
    </row>
    <row r="111" spans="1:18" x14ac:dyDescent="0.3">
      <c r="A111" t="s">
        <v>76</v>
      </c>
      <c r="B111" t="s">
        <v>35</v>
      </c>
      <c r="C111" t="s">
        <v>19</v>
      </c>
      <c r="D111" s="6">
        <v>0</v>
      </c>
      <c r="E111" t="str">
        <f>IFERROR(VLOOKUP($C111,Setting!$H:$J,2,0),"")</f>
        <v>SALEABLE</v>
      </c>
      <c r="F111" t="str">
        <f t="shared" si="5"/>
        <v>899</v>
      </c>
      <c r="G111" t="str">
        <f>IFERROR(VLOOKUP($C111,Setting!$H:$J,3,0),"")</f>
        <v>L792</v>
      </c>
      <c r="H111" t="str">
        <f>IFERROR(VLOOKUP($B111,Setting!$A:$C,3,0),"")</f>
        <v>10SC</v>
      </c>
      <c r="I111" t="str">
        <f>IFERROR(VLOOKUP($A111,Setting!$E:$F,2,0),"")</f>
        <v>899FB1DIS0</v>
      </c>
      <c r="J111" t="str">
        <f t="shared" si="6"/>
        <v>911VV624</v>
      </c>
      <c r="K111" t="str">
        <f>IF(I111="","",'TCD CONSO'!$D$1)</f>
        <v>PURGE LIST Q4</v>
      </c>
      <c r="L111" s="6">
        <f t="shared" si="7"/>
        <v>0</v>
      </c>
      <c r="M111" t="str">
        <f t="shared" si="8"/>
        <v/>
      </c>
      <c r="N111" t="str">
        <f>IFERROR(VLOOKUP($B111,Setting!$A:$B,2,0),"")</f>
        <v>Z1</v>
      </c>
      <c r="O111" t="str">
        <f>IFERROR(VLOOKUP($C111,Setting!$H:$K,4,0),"")</f>
        <v>L791</v>
      </c>
      <c r="P111" s="6">
        <f>IF(IFERROR(VLOOKUP($A111,Setting!$N:$N,1,0),0)=0,DATABASE!$L111,DATABASE!$L111*VLOOKUP($A111,Setting!$N:$P,2,0)/VLOOKUP($A111,Setting!$N:$P,3,0))</f>
        <v>0</v>
      </c>
      <c r="Q111" t="str">
        <f t="shared" si="9"/>
        <v/>
      </c>
      <c r="R111" t="str">
        <f>IFERROR(VLOOKUP($O111,Setting!$K:$L,2,0),"")</f>
        <v>887HQCSUPE</v>
      </c>
    </row>
    <row r="112" spans="1:18" x14ac:dyDescent="0.3">
      <c r="A112" t="s">
        <v>76</v>
      </c>
      <c r="B112" t="s">
        <v>40</v>
      </c>
      <c r="C112" t="s">
        <v>19</v>
      </c>
      <c r="D112" s="6">
        <v>0</v>
      </c>
      <c r="E112" t="str">
        <f>IFERROR(VLOOKUP($C112,Setting!$H:$J,2,0),"")</f>
        <v>SALEABLE</v>
      </c>
      <c r="F112" t="str">
        <f t="shared" si="5"/>
        <v>899</v>
      </c>
      <c r="G112" t="str">
        <f>IFERROR(VLOOKUP($C112,Setting!$H:$J,3,0),"")</f>
        <v>L792</v>
      </c>
      <c r="H112" t="str">
        <f>IFERROR(VLOOKUP($B112,Setting!$A:$C,3,0),"")</f>
        <v>50FR</v>
      </c>
      <c r="I112" t="str">
        <f>IFERROR(VLOOKUP($A112,Setting!$E:$F,2,0),"")</f>
        <v>899FB1DIS0</v>
      </c>
      <c r="J112" t="str">
        <f t="shared" si="6"/>
        <v>911VV624</v>
      </c>
      <c r="K112" t="str">
        <f>IF(I112="","",'TCD CONSO'!$D$1)</f>
        <v>PURGE LIST Q4</v>
      </c>
      <c r="L112" s="6">
        <f t="shared" si="7"/>
        <v>0</v>
      </c>
      <c r="M112" t="str">
        <f t="shared" si="8"/>
        <v/>
      </c>
      <c r="N112" t="str">
        <f>IFERROR(VLOOKUP($B112,Setting!$A:$B,2,0),"")</f>
        <v>CE</v>
      </c>
      <c r="O112" t="str">
        <f>IFERROR(VLOOKUP($C112,Setting!$H:$K,4,0),"")</f>
        <v>L791</v>
      </c>
      <c r="P112" s="6">
        <f>IF(IFERROR(VLOOKUP($A112,Setting!$N:$N,1,0),0)=0,DATABASE!$L112,DATABASE!$L112*VLOOKUP($A112,Setting!$N:$P,2,0)/VLOOKUP($A112,Setting!$N:$P,3,0))</f>
        <v>0</v>
      </c>
      <c r="Q112" t="str">
        <f t="shared" si="9"/>
        <v/>
      </c>
      <c r="R112" t="str">
        <f>IFERROR(VLOOKUP($O112,Setting!$K:$L,2,0),"")</f>
        <v>887HQCSUPE</v>
      </c>
    </row>
    <row r="113" spans="1:18" x14ac:dyDescent="0.3">
      <c r="A113" t="s">
        <v>55</v>
      </c>
      <c r="B113" t="s">
        <v>227</v>
      </c>
      <c r="C113" t="s">
        <v>19</v>
      </c>
      <c r="D113" s="6">
        <v>2615.4700000000003</v>
      </c>
      <c r="E113" t="str">
        <f>IFERROR(VLOOKUP($C113,Setting!$H:$J,2,0),"")</f>
        <v>SALEABLE</v>
      </c>
      <c r="F113" t="str">
        <f t="shared" si="5"/>
        <v>95F</v>
      </c>
      <c r="G113" t="str">
        <f>IFERROR(VLOOKUP($C113,Setting!$H:$J,3,0),"")</f>
        <v>L792</v>
      </c>
      <c r="H113" t="str">
        <f>IFERROR(VLOOKUP($B113,Setting!$A:$C,3,0),"")</f>
        <v>10SC</v>
      </c>
      <c r="I113" t="str">
        <f>IFERROR(VLOOKUP($A113,Setting!$E:$F,2,0),"")</f>
        <v>95FSDCDIS0</v>
      </c>
      <c r="J113" t="str">
        <f t="shared" si="6"/>
        <v>911VV624</v>
      </c>
      <c r="K113" t="str">
        <f>IF(I113="","",'TCD CONSO'!$D$1)</f>
        <v>PURGE LIST Q4</v>
      </c>
      <c r="L113" s="6">
        <f t="shared" si="7"/>
        <v>2615.4700000000003</v>
      </c>
      <c r="M113" t="str">
        <f t="shared" si="8"/>
        <v>50</v>
      </c>
      <c r="N113" t="str">
        <f>IFERROR(VLOOKUP($B113,Setting!$A:$B,2,0),"")</f>
        <v>Z1</v>
      </c>
      <c r="O113" t="str">
        <f>IFERROR(VLOOKUP($C113,Setting!$H:$K,4,0),"")</f>
        <v>L791</v>
      </c>
      <c r="P113" s="6">
        <f>IF(IFERROR(VLOOKUP($A113,Setting!$N:$N,1,0),0)=0,DATABASE!$L113,DATABASE!$L113*VLOOKUP($A113,Setting!$N:$P,2,0)/VLOOKUP($A113,Setting!$N:$P,3,0))</f>
        <v>2615.4700000000003</v>
      </c>
      <c r="Q113" t="str">
        <f t="shared" si="9"/>
        <v>40</v>
      </c>
      <c r="R113" t="str">
        <f>IFERROR(VLOOKUP($O113,Setting!$K:$L,2,0),"")</f>
        <v>887HQCSUPE</v>
      </c>
    </row>
    <row r="114" spans="1:18" x14ac:dyDescent="0.3">
      <c r="A114" t="s">
        <v>55</v>
      </c>
      <c r="B114" t="s">
        <v>46</v>
      </c>
      <c r="C114" t="s">
        <v>19</v>
      </c>
      <c r="D114" s="6">
        <v>6050.7</v>
      </c>
      <c r="E114" t="str">
        <f>IFERROR(VLOOKUP($C114,Setting!$H:$J,2,0),"")</f>
        <v>SALEABLE</v>
      </c>
      <c r="F114" t="str">
        <f t="shared" si="5"/>
        <v>95F</v>
      </c>
      <c r="G114" t="str">
        <f>IFERROR(VLOOKUP($C114,Setting!$H:$J,3,0),"")</f>
        <v>L792</v>
      </c>
      <c r="H114" t="str">
        <f>IFERROR(VLOOKUP($B114,Setting!$A:$C,3,0),"")</f>
        <v>10MU</v>
      </c>
      <c r="I114" t="str">
        <f>IFERROR(VLOOKUP($A114,Setting!$E:$F,2,0),"")</f>
        <v>95FSDCDIS0</v>
      </c>
      <c r="J114" t="str">
        <f t="shared" si="6"/>
        <v>911VV624</v>
      </c>
      <c r="K114" t="str">
        <f>IF(I114="","",'TCD CONSO'!$D$1)</f>
        <v>PURGE LIST Q4</v>
      </c>
      <c r="L114" s="6">
        <f t="shared" si="7"/>
        <v>6050.7</v>
      </c>
      <c r="M114" t="str">
        <f t="shared" si="8"/>
        <v>50</v>
      </c>
      <c r="N114" t="str">
        <f>IFERROR(VLOOKUP($B114,Setting!$A:$B,2,0),"")</f>
        <v>Z5</v>
      </c>
      <c r="O114" t="str">
        <f>IFERROR(VLOOKUP($C114,Setting!$H:$K,4,0),"")</f>
        <v>L791</v>
      </c>
      <c r="P114" s="6">
        <f>IF(IFERROR(VLOOKUP($A114,Setting!$N:$N,1,0),0)=0,DATABASE!$L114,DATABASE!$L114*VLOOKUP($A114,Setting!$N:$P,2,0)/VLOOKUP($A114,Setting!$N:$P,3,0))</f>
        <v>6050.7</v>
      </c>
      <c r="Q114" t="str">
        <f t="shared" si="9"/>
        <v>40</v>
      </c>
      <c r="R114" t="str">
        <f>IFERROR(VLOOKUP($O114,Setting!$K:$L,2,0),"")</f>
        <v>887HQCSUPE</v>
      </c>
    </row>
    <row r="115" spans="1:18" x14ac:dyDescent="0.3">
      <c r="A115" t="s">
        <v>55</v>
      </c>
      <c r="B115" t="s">
        <v>49</v>
      </c>
      <c r="C115" t="s">
        <v>19</v>
      </c>
      <c r="D115" s="6">
        <v>3879.1700000000046</v>
      </c>
      <c r="E115" t="str">
        <f>IFERROR(VLOOKUP($C115,Setting!$H:$J,2,0),"")</f>
        <v>SALEABLE</v>
      </c>
      <c r="F115" t="str">
        <f t="shared" si="5"/>
        <v>95F</v>
      </c>
      <c r="G115" t="str">
        <f>IFERROR(VLOOKUP($C115,Setting!$H:$J,3,0),"")</f>
        <v>L792</v>
      </c>
      <c r="H115" t="str">
        <f>IFERROR(VLOOKUP($B115,Setting!$A:$C,3,0),"")</f>
        <v>10MU</v>
      </c>
      <c r="I115" t="str">
        <f>IFERROR(VLOOKUP($A115,Setting!$E:$F,2,0),"")</f>
        <v>95FSDCDIS0</v>
      </c>
      <c r="J115" t="str">
        <f t="shared" si="6"/>
        <v>911VV624</v>
      </c>
      <c r="K115" t="str">
        <f>IF(I115="","",'TCD CONSO'!$D$1)</f>
        <v>PURGE LIST Q4</v>
      </c>
      <c r="L115" s="6">
        <f t="shared" si="7"/>
        <v>3879.1700000000046</v>
      </c>
      <c r="M115" t="str">
        <f t="shared" si="8"/>
        <v>50</v>
      </c>
      <c r="N115" t="str">
        <f>IFERROR(VLOOKUP($B115,Setting!$A:$B,2,0),"")</f>
        <v>Z8</v>
      </c>
      <c r="O115" t="str">
        <f>IFERROR(VLOOKUP($C115,Setting!$H:$K,4,0),"")</f>
        <v>L791</v>
      </c>
      <c r="P115" s="6">
        <f>IF(IFERROR(VLOOKUP($A115,Setting!$N:$N,1,0),0)=0,DATABASE!$L115,DATABASE!$L115*VLOOKUP($A115,Setting!$N:$P,2,0)/VLOOKUP($A115,Setting!$N:$P,3,0))</f>
        <v>3879.1700000000046</v>
      </c>
      <c r="Q115" t="str">
        <f t="shared" si="9"/>
        <v>40</v>
      </c>
      <c r="R115" t="str">
        <f>IFERROR(VLOOKUP($O115,Setting!$K:$L,2,0),"")</f>
        <v>887HQCSUPE</v>
      </c>
    </row>
    <row r="116" spans="1:18" x14ac:dyDescent="0.3">
      <c r="A116" t="s">
        <v>55</v>
      </c>
      <c r="B116" t="s">
        <v>57</v>
      </c>
      <c r="C116" t="s">
        <v>19</v>
      </c>
      <c r="D116" s="6">
        <v>5947.1449999999932</v>
      </c>
      <c r="E116" t="str">
        <f>IFERROR(VLOOKUP($C116,Setting!$H:$J,2,0),"")</f>
        <v>SALEABLE</v>
      </c>
      <c r="F116" t="str">
        <f t="shared" si="5"/>
        <v>95F</v>
      </c>
      <c r="G116" t="str">
        <f>IFERROR(VLOOKUP($C116,Setting!$H:$J,3,0),"")</f>
        <v>L792</v>
      </c>
      <c r="H116" t="str">
        <f>IFERROR(VLOOKUP($B116,Setting!$A:$C,3,0),"")</f>
        <v>10SC</v>
      </c>
      <c r="I116" t="str">
        <f>IFERROR(VLOOKUP($A116,Setting!$E:$F,2,0),"")</f>
        <v>95FSDCDIS0</v>
      </c>
      <c r="J116" t="str">
        <f t="shared" si="6"/>
        <v>911VV624</v>
      </c>
      <c r="K116" t="str">
        <f>IF(I116="","",'TCD CONSO'!$D$1)</f>
        <v>PURGE LIST Q4</v>
      </c>
      <c r="L116" s="6">
        <f t="shared" si="7"/>
        <v>5947.1449999999932</v>
      </c>
      <c r="M116" t="str">
        <f t="shared" si="8"/>
        <v>50</v>
      </c>
      <c r="N116" t="str">
        <f>IFERROR(VLOOKUP($B116,Setting!$A:$B,2,0),"")</f>
        <v>Z4</v>
      </c>
      <c r="O116" t="str">
        <f>IFERROR(VLOOKUP($C116,Setting!$H:$K,4,0),"")</f>
        <v>L791</v>
      </c>
      <c r="P116" s="6">
        <f>IF(IFERROR(VLOOKUP($A116,Setting!$N:$N,1,0),0)=0,DATABASE!$L116,DATABASE!$L116*VLOOKUP($A116,Setting!$N:$P,2,0)/VLOOKUP($A116,Setting!$N:$P,3,0))</f>
        <v>5947.1449999999932</v>
      </c>
      <c r="Q116" t="str">
        <f t="shared" si="9"/>
        <v>40</v>
      </c>
      <c r="R116" t="str">
        <f>IFERROR(VLOOKUP($O116,Setting!$K:$L,2,0),"")</f>
        <v>887HQCSUPE</v>
      </c>
    </row>
    <row r="117" spans="1:18" x14ac:dyDescent="0.3">
      <c r="A117" t="s">
        <v>55</v>
      </c>
      <c r="B117" t="s">
        <v>8</v>
      </c>
      <c r="C117" t="s">
        <v>19</v>
      </c>
      <c r="D117" s="6">
        <v>4059.3550000000114</v>
      </c>
      <c r="E117" t="str">
        <f>IFERROR(VLOOKUP($C117,Setting!$H:$J,2,0),"")</f>
        <v>SALEABLE</v>
      </c>
      <c r="F117" t="str">
        <f t="shared" si="5"/>
        <v>95F</v>
      </c>
      <c r="G117" t="str">
        <f>IFERROR(VLOOKUP($C117,Setting!$H:$J,3,0),"")</f>
        <v>L792</v>
      </c>
      <c r="H117" t="str">
        <f>IFERROR(VLOOKUP($B117,Setting!$A:$C,3,0),"")</f>
        <v>50FR</v>
      </c>
      <c r="I117" t="str">
        <f>IFERROR(VLOOKUP($A117,Setting!$E:$F,2,0),"")</f>
        <v>95FSDCDIS0</v>
      </c>
      <c r="J117" t="str">
        <f t="shared" si="6"/>
        <v>911VV624</v>
      </c>
      <c r="K117" t="str">
        <f>IF(I117="","",'TCD CONSO'!$D$1)</f>
        <v>PURGE LIST Q4</v>
      </c>
      <c r="L117" s="6">
        <f t="shared" si="7"/>
        <v>4059.3550000000114</v>
      </c>
      <c r="M117" t="str">
        <f t="shared" si="8"/>
        <v>50</v>
      </c>
      <c r="N117" t="str">
        <f>IFERROR(VLOOKUP($B117,Setting!$A:$B,2,0),"")</f>
        <v>JJ</v>
      </c>
      <c r="O117" t="str">
        <f>IFERROR(VLOOKUP($C117,Setting!$H:$K,4,0),"")</f>
        <v>L791</v>
      </c>
      <c r="P117" s="6">
        <f>IF(IFERROR(VLOOKUP($A117,Setting!$N:$N,1,0),0)=0,DATABASE!$L117,DATABASE!$L117*VLOOKUP($A117,Setting!$N:$P,2,0)/VLOOKUP($A117,Setting!$N:$P,3,0))</f>
        <v>4059.3550000000114</v>
      </c>
      <c r="Q117" t="str">
        <f t="shared" si="9"/>
        <v>40</v>
      </c>
      <c r="R117" t="str">
        <f>IFERROR(VLOOKUP($O117,Setting!$K:$L,2,0),"")</f>
        <v>887HQCSUPE</v>
      </c>
    </row>
    <row r="118" spans="1:18" x14ac:dyDescent="0.3">
      <c r="A118" t="s">
        <v>55</v>
      </c>
      <c r="B118" t="s">
        <v>16</v>
      </c>
      <c r="C118" t="s">
        <v>19</v>
      </c>
      <c r="D118" s="6">
        <v>711.78499999999985</v>
      </c>
      <c r="E118" t="str">
        <f>IFERROR(VLOOKUP($C118,Setting!$H:$J,2,0),"")</f>
        <v>SALEABLE</v>
      </c>
      <c r="F118" t="str">
        <f t="shared" si="5"/>
        <v>95F</v>
      </c>
      <c r="G118" t="str">
        <f>IFERROR(VLOOKUP($C118,Setting!$H:$J,3,0),"")</f>
        <v>L792</v>
      </c>
      <c r="H118" t="str">
        <f>IFERROR(VLOOKUP($B118,Setting!$A:$C,3,0),"")</f>
        <v>50FR</v>
      </c>
      <c r="I118" t="str">
        <f>IFERROR(VLOOKUP($A118,Setting!$E:$F,2,0),"")</f>
        <v>95FSDCDIS0</v>
      </c>
      <c r="J118" t="str">
        <f t="shared" si="6"/>
        <v>911VV624</v>
      </c>
      <c r="K118" t="str">
        <f>IF(I118="","",'TCD CONSO'!$D$1)</f>
        <v>PURGE LIST Q4</v>
      </c>
      <c r="L118" s="6">
        <f t="shared" si="7"/>
        <v>711.78499999999985</v>
      </c>
      <c r="M118" t="str">
        <f t="shared" si="8"/>
        <v>50</v>
      </c>
      <c r="N118" t="str">
        <f>IFERROR(VLOOKUP($B118,Setting!$A:$B,2,0),"")</f>
        <v>XA</v>
      </c>
      <c r="O118" t="str">
        <f>IFERROR(VLOOKUP($C118,Setting!$H:$K,4,0),"")</f>
        <v>L791</v>
      </c>
      <c r="P118" s="6">
        <f>IF(IFERROR(VLOOKUP($A118,Setting!$N:$N,1,0),0)=0,DATABASE!$L118,DATABASE!$L118*VLOOKUP($A118,Setting!$N:$P,2,0)/VLOOKUP($A118,Setting!$N:$P,3,0))</f>
        <v>711.78499999999985</v>
      </c>
      <c r="Q118" t="str">
        <f t="shared" si="9"/>
        <v>40</v>
      </c>
      <c r="R118" t="str">
        <f>IFERROR(VLOOKUP($O118,Setting!$K:$L,2,0),"")</f>
        <v>887HQCSUPE</v>
      </c>
    </row>
    <row r="119" spans="1:18" x14ac:dyDescent="0.3">
      <c r="A119" t="s">
        <v>55</v>
      </c>
      <c r="B119" t="s">
        <v>44</v>
      </c>
      <c r="C119" t="s">
        <v>19</v>
      </c>
      <c r="D119" s="6">
        <v>0</v>
      </c>
      <c r="E119" t="str">
        <f>IFERROR(VLOOKUP($C119,Setting!$H:$J,2,0),"")</f>
        <v>SALEABLE</v>
      </c>
      <c r="F119" t="str">
        <f t="shared" si="5"/>
        <v>95F</v>
      </c>
      <c r="G119" t="str">
        <f>IFERROR(VLOOKUP($C119,Setting!$H:$J,3,0),"")</f>
        <v>L792</v>
      </c>
      <c r="H119" t="str">
        <f>IFERROR(VLOOKUP($B119,Setting!$A:$C,3,0),"")</f>
        <v>10MU</v>
      </c>
      <c r="I119" t="str">
        <f>IFERROR(VLOOKUP($A119,Setting!$E:$F,2,0),"")</f>
        <v>95FSDCDIS0</v>
      </c>
      <c r="J119" t="str">
        <f t="shared" si="6"/>
        <v>911VV624</v>
      </c>
      <c r="K119" t="str">
        <f>IF(I119="","",'TCD CONSO'!$D$1)</f>
        <v>PURGE LIST Q4</v>
      </c>
      <c r="L119" s="6">
        <f t="shared" si="7"/>
        <v>0</v>
      </c>
      <c r="M119" t="str">
        <f t="shared" si="8"/>
        <v/>
      </c>
      <c r="N119" t="str">
        <f>IFERROR(VLOOKUP($B119,Setting!$A:$B,2,0),"")</f>
        <v>Z6</v>
      </c>
      <c r="O119" t="str">
        <f>IFERROR(VLOOKUP($C119,Setting!$H:$K,4,0),"")</f>
        <v>L791</v>
      </c>
      <c r="P119" s="6">
        <f>IF(IFERROR(VLOOKUP($A119,Setting!$N:$N,1,0),0)=0,DATABASE!$L119,DATABASE!$L119*VLOOKUP($A119,Setting!$N:$P,2,0)/VLOOKUP($A119,Setting!$N:$P,3,0))</f>
        <v>0</v>
      </c>
      <c r="Q119" t="str">
        <f t="shared" si="9"/>
        <v/>
      </c>
      <c r="R119" t="str">
        <f>IFERROR(VLOOKUP($O119,Setting!$K:$L,2,0),"")</f>
        <v>887HQCSUPE</v>
      </c>
    </row>
    <row r="120" spans="1:18" x14ac:dyDescent="0.3">
      <c r="A120" t="s">
        <v>55</v>
      </c>
      <c r="B120" t="s">
        <v>22</v>
      </c>
      <c r="C120" t="s">
        <v>19</v>
      </c>
      <c r="D120" s="6">
        <v>2390.1899999999991</v>
      </c>
      <c r="E120" t="str">
        <f>IFERROR(VLOOKUP($C120,Setting!$H:$J,2,0),"")</f>
        <v>SALEABLE</v>
      </c>
      <c r="F120" t="str">
        <f t="shared" si="5"/>
        <v>95F</v>
      </c>
      <c r="G120" t="str">
        <f>IFERROR(VLOOKUP($C120,Setting!$H:$J,3,0),"")</f>
        <v>L792</v>
      </c>
      <c r="H120" t="str">
        <f>IFERROR(VLOOKUP($B120,Setting!$A:$C,3,0),"")</f>
        <v>50FR</v>
      </c>
      <c r="I120" t="str">
        <f>IFERROR(VLOOKUP($A120,Setting!$E:$F,2,0),"")</f>
        <v>95FSDCDIS0</v>
      </c>
      <c r="J120" t="str">
        <f t="shared" si="6"/>
        <v>911VV624</v>
      </c>
      <c r="K120" t="str">
        <f>IF(I120="","",'TCD CONSO'!$D$1)</f>
        <v>PURGE LIST Q4</v>
      </c>
      <c r="L120" s="6">
        <f t="shared" si="7"/>
        <v>2390.1899999999991</v>
      </c>
      <c r="M120" t="str">
        <f t="shared" si="8"/>
        <v>50</v>
      </c>
      <c r="N120" t="str">
        <f>IFERROR(VLOOKUP($B120,Setting!$A:$B,2,0),"")</f>
        <v>YA</v>
      </c>
      <c r="O120" t="str">
        <f>IFERROR(VLOOKUP($C120,Setting!$H:$K,4,0),"")</f>
        <v>L791</v>
      </c>
      <c r="P120" s="6">
        <f>IF(IFERROR(VLOOKUP($A120,Setting!$N:$N,1,0),0)=0,DATABASE!$L120,DATABASE!$L120*VLOOKUP($A120,Setting!$N:$P,2,0)/VLOOKUP($A120,Setting!$N:$P,3,0))</f>
        <v>2390.1899999999991</v>
      </c>
      <c r="Q120" t="str">
        <f t="shared" si="9"/>
        <v>40</v>
      </c>
      <c r="R120" t="str">
        <f>IFERROR(VLOOKUP($O120,Setting!$K:$L,2,0),"")</f>
        <v>887HQCSUPE</v>
      </c>
    </row>
    <row r="121" spans="1:18" x14ac:dyDescent="0.3">
      <c r="A121" t="s">
        <v>55</v>
      </c>
      <c r="B121" t="s">
        <v>25</v>
      </c>
      <c r="C121" t="s">
        <v>19</v>
      </c>
      <c r="D121" s="6">
        <v>16826.164999999772</v>
      </c>
      <c r="E121" t="str">
        <f>IFERROR(VLOOKUP($C121,Setting!$H:$J,2,0),"")</f>
        <v>SALEABLE</v>
      </c>
      <c r="F121" t="str">
        <f t="shared" si="5"/>
        <v>95F</v>
      </c>
      <c r="G121" t="str">
        <f>IFERROR(VLOOKUP($C121,Setting!$H:$J,3,0),"")</f>
        <v>L792</v>
      </c>
      <c r="H121" t="str">
        <f>IFERROR(VLOOKUP($B121,Setting!$A:$C,3,0),"")</f>
        <v>10MU</v>
      </c>
      <c r="I121" t="str">
        <f>IFERROR(VLOOKUP($A121,Setting!$E:$F,2,0),"")</f>
        <v>95FSDCDIS0</v>
      </c>
      <c r="J121" t="str">
        <f t="shared" si="6"/>
        <v>911VV624</v>
      </c>
      <c r="K121" t="str">
        <f>IF(I121="","",'TCD CONSO'!$D$1)</f>
        <v>PURGE LIST Q4</v>
      </c>
      <c r="L121" s="6">
        <f t="shared" si="7"/>
        <v>16826.164999999772</v>
      </c>
      <c r="M121" t="str">
        <f t="shared" si="8"/>
        <v>50</v>
      </c>
      <c r="N121" t="str">
        <f>IFERROR(VLOOKUP($B121,Setting!$A:$B,2,0),"")</f>
        <v>Z3</v>
      </c>
      <c r="O121" t="str">
        <f>IFERROR(VLOOKUP($C121,Setting!$H:$K,4,0),"")</f>
        <v>L791</v>
      </c>
      <c r="P121" s="6">
        <f>IF(IFERROR(VLOOKUP($A121,Setting!$N:$N,1,0),0)=0,DATABASE!$L121,DATABASE!$L121*VLOOKUP($A121,Setting!$N:$P,2,0)/VLOOKUP($A121,Setting!$N:$P,3,0))</f>
        <v>16826.164999999772</v>
      </c>
      <c r="Q121" t="str">
        <f t="shared" si="9"/>
        <v>40</v>
      </c>
      <c r="R121" t="str">
        <f>IFERROR(VLOOKUP($O121,Setting!$K:$L,2,0),"")</f>
        <v>887HQCSUPE</v>
      </c>
    </row>
    <row r="122" spans="1:18" x14ac:dyDescent="0.3">
      <c r="A122" t="s">
        <v>55</v>
      </c>
      <c r="B122" t="s">
        <v>30</v>
      </c>
      <c r="C122" t="s">
        <v>19</v>
      </c>
      <c r="D122" s="6">
        <v>78.814999999999998</v>
      </c>
      <c r="E122" t="str">
        <f>IFERROR(VLOOKUP($C122,Setting!$H:$J,2,0),"")</f>
        <v>SALEABLE</v>
      </c>
      <c r="F122" t="str">
        <f t="shared" si="5"/>
        <v>95F</v>
      </c>
      <c r="G122" t="str">
        <f>IFERROR(VLOOKUP($C122,Setting!$H:$J,3,0),"")</f>
        <v>L792</v>
      </c>
      <c r="H122" t="str">
        <f>IFERROR(VLOOKUP($B122,Setting!$A:$C,3,0),"")</f>
        <v>10FR</v>
      </c>
      <c r="I122" t="str">
        <f>IFERROR(VLOOKUP($A122,Setting!$E:$F,2,0),"")</f>
        <v>95FSDCDIS0</v>
      </c>
      <c r="J122" t="str">
        <f t="shared" si="6"/>
        <v>911VV624</v>
      </c>
      <c r="K122" t="str">
        <f>IF(I122="","",'TCD CONSO'!$D$1)</f>
        <v>PURGE LIST Q4</v>
      </c>
      <c r="L122" s="6">
        <f t="shared" si="7"/>
        <v>78.814999999999998</v>
      </c>
      <c r="M122" t="str">
        <f t="shared" si="8"/>
        <v>50</v>
      </c>
      <c r="N122" t="str">
        <f>IFERROR(VLOOKUP($B122,Setting!$A:$B,2,0),"")</f>
        <v>Z2</v>
      </c>
      <c r="O122" t="str">
        <f>IFERROR(VLOOKUP($C122,Setting!$H:$K,4,0),"")</f>
        <v>L791</v>
      </c>
      <c r="P122" s="6">
        <f>IF(IFERROR(VLOOKUP($A122,Setting!$N:$N,1,0),0)=0,DATABASE!$L122,DATABASE!$L122*VLOOKUP($A122,Setting!$N:$P,2,0)/VLOOKUP($A122,Setting!$N:$P,3,0))</f>
        <v>78.814999999999998</v>
      </c>
      <c r="Q122" t="str">
        <f t="shared" si="9"/>
        <v>40</v>
      </c>
      <c r="R122" t="str">
        <f>IFERROR(VLOOKUP($O122,Setting!$K:$L,2,0),"")</f>
        <v>887HQCSUPE</v>
      </c>
    </row>
    <row r="123" spans="1:18" x14ac:dyDescent="0.3">
      <c r="A123" t="s">
        <v>55</v>
      </c>
      <c r="B123" t="s">
        <v>35</v>
      </c>
      <c r="C123" t="s">
        <v>19</v>
      </c>
      <c r="D123" s="6">
        <v>85063.184999999765</v>
      </c>
      <c r="E123" t="str">
        <f>IFERROR(VLOOKUP($C123,Setting!$H:$J,2,0),"")</f>
        <v>SALEABLE</v>
      </c>
      <c r="F123" t="str">
        <f t="shared" si="5"/>
        <v>95F</v>
      </c>
      <c r="G123" t="str">
        <f>IFERROR(VLOOKUP($C123,Setting!$H:$J,3,0),"")</f>
        <v>L792</v>
      </c>
      <c r="H123" t="str">
        <f>IFERROR(VLOOKUP($B123,Setting!$A:$C,3,0),"")</f>
        <v>10SC</v>
      </c>
      <c r="I123" t="str">
        <f>IFERROR(VLOOKUP($A123,Setting!$E:$F,2,0),"")</f>
        <v>95FSDCDIS0</v>
      </c>
      <c r="J123" t="str">
        <f t="shared" si="6"/>
        <v>911VV624</v>
      </c>
      <c r="K123" t="str">
        <f>IF(I123="","",'TCD CONSO'!$D$1)</f>
        <v>PURGE LIST Q4</v>
      </c>
      <c r="L123" s="6">
        <f t="shared" si="7"/>
        <v>85063.184999999765</v>
      </c>
      <c r="M123" t="str">
        <f t="shared" si="8"/>
        <v>50</v>
      </c>
      <c r="N123" t="str">
        <f>IFERROR(VLOOKUP($B123,Setting!$A:$B,2,0),"")</f>
        <v>Z1</v>
      </c>
      <c r="O123" t="str">
        <f>IFERROR(VLOOKUP($C123,Setting!$H:$K,4,0),"")</f>
        <v>L791</v>
      </c>
      <c r="P123" s="6">
        <f>IF(IFERROR(VLOOKUP($A123,Setting!$N:$N,1,0),0)=0,DATABASE!$L123,DATABASE!$L123*VLOOKUP($A123,Setting!$N:$P,2,0)/VLOOKUP($A123,Setting!$N:$P,3,0))</f>
        <v>85063.184999999765</v>
      </c>
      <c r="Q123" t="str">
        <f t="shared" si="9"/>
        <v>40</v>
      </c>
      <c r="R123" t="str">
        <f>IFERROR(VLOOKUP($O123,Setting!$K:$L,2,0),"")</f>
        <v>887HQCSUPE</v>
      </c>
    </row>
    <row r="124" spans="1:18" x14ac:dyDescent="0.3">
      <c r="A124" t="s">
        <v>55</v>
      </c>
      <c r="B124" t="s">
        <v>40</v>
      </c>
      <c r="C124" t="s">
        <v>19</v>
      </c>
      <c r="D124" s="6">
        <v>376.80499999999984</v>
      </c>
      <c r="E124" t="str">
        <f>IFERROR(VLOOKUP($C124,Setting!$H:$J,2,0),"")</f>
        <v>SALEABLE</v>
      </c>
      <c r="F124" t="str">
        <f t="shared" si="5"/>
        <v>95F</v>
      </c>
      <c r="G124" t="str">
        <f>IFERROR(VLOOKUP($C124,Setting!$H:$J,3,0),"")</f>
        <v>L792</v>
      </c>
      <c r="H124" t="str">
        <f>IFERROR(VLOOKUP($B124,Setting!$A:$C,3,0),"")</f>
        <v>50FR</v>
      </c>
      <c r="I124" t="str">
        <f>IFERROR(VLOOKUP($A124,Setting!$E:$F,2,0),"")</f>
        <v>95FSDCDIS0</v>
      </c>
      <c r="J124" t="str">
        <f t="shared" si="6"/>
        <v>911VV624</v>
      </c>
      <c r="K124" t="str">
        <f>IF(I124="","",'TCD CONSO'!$D$1)</f>
        <v>PURGE LIST Q4</v>
      </c>
      <c r="L124" s="6">
        <f t="shared" si="7"/>
        <v>376.80499999999984</v>
      </c>
      <c r="M124" t="str">
        <f t="shared" si="8"/>
        <v>50</v>
      </c>
      <c r="N124" t="str">
        <f>IFERROR(VLOOKUP($B124,Setting!$A:$B,2,0),"")</f>
        <v>CE</v>
      </c>
      <c r="O124" t="str">
        <f>IFERROR(VLOOKUP($C124,Setting!$H:$K,4,0),"")</f>
        <v>L791</v>
      </c>
      <c r="P124" s="6">
        <f>IF(IFERROR(VLOOKUP($A124,Setting!$N:$N,1,0),0)=0,DATABASE!$L124,DATABASE!$L124*VLOOKUP($A124,Setting!$N:$P,2,0)/VLOOKUP($A124,Setting!$N:$P,3,0))</f>
        <v>376.80499999999984</v>
      </c>
      <c r="Q124" t="str">
        <f t="shared" si="9"/>
        <v>40</v>
      </c>
      <c r="R124" t="str">
        <f>IFERROR(VLOOKUP($O124,Setting!$K:$L,2,0),"")</f>
        <v>887HQCSUPE</v>
      </c>
    </row>
    <row r="125" spans="1:18" x14ac:dyDescent="0.3">
      <c r="A125" t="s">
        <v>59</v>
      </c>
      <c r="B125" t="s">
        <v>227</v>
      </c>
      <c r="C125" t="s">
        <v>19</v>
      </c>
      <c r="D125" s="6">
        <v>34.1</v>
      </c>
      <c r="E125" t="str">
        <f>IFERROR(VLOOKUP($C125,Setting!$H:$J,2,0),"")</f>
        <v>SALEABLE</v>
      </c>
      <c r="F125" t="str">
        <f t="shared" si="5"/>
        <v>CD</v>
      </c>
      <c r="G125" t="str">
        <f>IFERROR(VLOOKUP($C125,Setting!$H:$J,3,0),"")</f>
        <v>L792</v>
      </c>
      <c r="H125" t="str">
        <f>IFERROR(VLOOKUP($B125,Setting!$A:$C,3,0),"")</f>
        <v>10SC</v>
      </c>
      <c r="I125" t="str">
        <f>IFERROR(VLOOKUP($A125,Setting!$E:$F,2,0),"")</f>
        <v>95DCDCDIS0</v>
      </c>
      <c r="J125" t="str">
        <f t="shared" si="6"/>
        <v>911VV624</v>
      </c>
      <c r="K125" t="str">
        <f>IF(I125="","",'TCD CONSO'!$D$1)</f>
        <v>PURGE LIST Q4</v>
      </c>
      <c r="L125" s="6">
        <f t="shared" si="7"/>
        <v>34.1</v>
      </c>
      <c r="M125" t="str">
        <f t="shared" si="8"/>
        <v>50</v>
      </c>
      <c r="N125" t="str">
        <f>IFERROR(VLOOKUP($B125,Setting!$A:$B,2,0),"")</f>
        <v>Z1</v>
      </c>
      <c r="O125" t="str">
        <f>IFERROR(VLOOKUP($C125,Setting!$H:$K,4,0),"")</f>
        <v>L791</v>
      </c>
      <c r="P125" s="6">
        <f>IF(IFERROR(VLOOKUP($A125,Setting!$N:$N,1,0),0)=0,DATABASE!$L125,DATABASE!$L125*VLOOKUP($A125,Setting!$N:$P,2,0)/VLOOKUP($A125,Setting!$N:$P,3,0))</f>
        <v>34.730442357951802</v>
      </c>
      <c r="Q125" t="str">
        <f t="shared" si="9"/>
        <v>40</v>
      </c>
      <c r="R125" t="str">
        <f>IFERROR(VLOOKUP($O125,Setting!$K:$L,2,0),"")</f>
        <v>887HQCSUPE</v>
      </c>
    </row>
    <row r="126" spans="1:18" x14ac:dyDescent="0.3">
      <c r="A126" t="s">
        <v>59</v>
      </c>
      <c r="B126" t="s">
        <v>46</v>
      </c>
      <c r="C126" t="s">
        <v>19</v>
      </c>
      <c r="D126" s="6">
        <v>1420.1150000000007</v>
      </c>
      <c r="E126" t="str">
        <f>IFERROR(VLOOKUP($C126,Setting!$H:$J,2,0),"")</f>
        <v>SALEABLE</v>
      </c>
      <c r="F126" t="str">
        <f t="shared" si="5"/>
        <v>CD</v>
      </c>
      <c r="G126" t="str">
        <f>IFERROR(VLOOKUP($C126,Setting!$H:$J,3,0),"")</f>
        <v>L792</v>
      </c>
      <c r="H126" t="str">
        <f>IFERROR(VLOOKUP($B126,Setting!$A:$C,3,0),"")</f>
        <v>10MU</v>
      </c>
      <c r="I126" t="str">
        <f>IFERROR(VLOOKUP($A126,Setting!$E:$F,2,0),"")</f>
        <v>95DCDCDIS0</v>
      </c>
      <c r="J126" t="str">
        <f t="shared" si="6"/>
        <v>911VV624</v>
      </c>
      <c r="K126" t="str">
        <f>IF(I126="","",'TCD CONSO'!$D$1)</f>
        <v>PURGE LIST Q4</v>
      </c>
      <c r="L126" s="6">
        <f t="shared" si="7"/>
        <v>1420.1150000000007</v>
      </c>
      <c r="M126" t="str">
        <f t="shared" si="8"/>
        <v>50</v>
      </c>
      <c r="N126" t="str">
        <f>IFERROR(VLOOKUP($B126,Setting!$A:$B,2,0),"")</f>
        <v>Z5</v>
      </c>
      <c r="O126" t="str">
        <f>IFERROR(VLOOKUP($C126,Setting!$H:$K,4,0),"")</f>
        <v>L791</v>
      </c>
      <c r="P126" s="6">
        <f>IF(IFERROR(VLOOKUP($A126,Setting!$N:$N,1,0),0)=0,DATABASE!$L126,DATABASE!$L126*VLOOKUP($A126,Setting!$N:$P,2,0)/VLOOKUP($A126,Setting!$N:$P,3,0))</f>
        <v>1446.37015100184</v>
      </c>
      <c r="Q126" t="str">
        <f t="shared" si="9"/>
        <v>40</v>
      </c>
      <c r="R126" t="str">
        <f>IFERROR(VLOOKUP($O126,Setting!$K:$L,2,0),"")</f>
        <v>887HQCSUPE</v>
      </c>
    </row>
    <row r="127" spans="1:18" x14ac:dyDescent="0.3">
      <c r="A127" t="s">
        <v>59</v>
      </c>
      <c r="B127" t="s">
        <v>49</v>
      </c>
      <c r="C127" t="s">
        <v>19</v>
      </c>
      <c r="D127" s="6">
        <v>0</v>
      </c>
      <c r="E127" t="str">
        <f>IFERROR(VLOOKUP($C127,Setting!$H:$J,2,0),"")</f>
        <v>SALEABLE</v>
      </c>
      <c r="F127" t="str">
        <f t="shared" si="5"/>
        <v>CD</v>
      </c>
      <c r="G127" t="str">
        <f>IFERROR(VLOOKUP($C127,Setting!$H:$J,3,0),"")</f>
        <v>L792</v>
      </c>
      <c r="H127" t="str">
        <f>IFERROR(VLOOKUP($B127,Setting!$A:$C,3,0),"")</f>
        <v>10MU</v>
      </c>
      <c r="I127" t="str">
        <f>IFERROR(VLOOKUP($A127,Setting!$E:$F,2,0),"")</f>
        <v>95DCDCDIS0</v>
      </c>
      <c r="J127" t="str">
        <f t="shared" si="6"/>
        <v>911VV624</v>
      </c>
      <c r="K127" t="str">
        <f>IF(I127="","",'TCD CONSO'!$D$1)</f>
        <v>PURGE LIST Q4</v>
      </c>
      <c r="L127" s="6">
        <f t="shared" si="7"/>
        <v>0</v>
      </c>
      <c r="M127" t="str">
        <f t="shared" si="8"/>
        <v/>
      </c>
      <c r="N127" t="str">
        <f>IFERROR(VLOOKUP($B127,Setting!$A:$B,2,0),"")</f>
        <v>Z8</v>
      </c>
      <c r="O127" t="str">
        <f>IFERROR(VLOOKUP($C127,Setting!$H:$K,4,0),"")</f>
        <v>L791</v>
      </c>
      <c r="P127" s="6">
        <f>IF(IFERROR(VLOOKUP($A127,Setting!$N:$N,1,0),0)=0,DATABASE!$L127,DATABASE!$L127*VLOOKUP($A127,Setting!$N:$P,2,0)/VLOOKUP($A127,Setting!$N:$P,3,0))</f>
        <v>0</v>
      </c>
      <c r="Q127" t="str">
        <f t="shared" si="9"/>
        <v/>
      </c>
      <c r="R127" t="str">
        <f>IFERROR(VLOOKUP($O127,Setting!$K:$L,2,0),"")</f>
        <v>887HQCSUPE</v>
      </c>
    </row>
    <row r="128" spans="1:18" x14ac:dyDescent="0.3">
      <c r="A128" t="s">
        <v>59</v>
      </c>
      <c r="B128" t="s">
        <v>57</v>
      </c>
      <c r="C128" t="s">
        <v>19</v>
      </c>
      <c r="D128" s="6">
        <v>0</v>
      </c>
      <c r="E128" t="str">
        <f>IFERROR(VLOOKUP($C128,Setting!$H:$J,2,0),"")</f>
        <v>SALEABLE</v>
      </c>
      <c r="F128" t="str">
        <f t="shared" si="5"/>
        <v>CD</v>
      </c>
      <c r="G128" t="str">
        <f>IFERROR(VLOOKUP($C128,Setting!$H:$J,3,0),"")</f>
        <v>L792</v>
      </c>
      <c r="H128" t="str">
        <f>IFERROR(VLOOKUP($B128,Setting!$A:$C,3,0),"")</f>
        <v>10SC</v>
      </c>
      <c r="I128" t="str">
        <f>IFERROR(VLOOKUP($A128,Setting!$E:$F,2,0),"")</f>
        <v>95DCDCDIS0</v>
      </c>
      <c r="J128" t="str">
        <f t="shared" si="6"/>
        <v>911VV624</v>
      </c>
      <c r="K128" t="str">
        <f>IF(I128="","",'TCD CONSO'!$D$1)</f>
        <v>PURGE LIST Q4</v>
      </c>
      <c r="L128" s="6">
        <f t="shared" si="7"/>
        <v>0</v>
      </c>
      <c r="M128" t="str">
        <f t="shared" si="8"/>
        <v/>
      </c>
      <c r="N128" t="str">
        <f>IFERROR(VLOOKUP($B128,Setting!$A:$B,2,0),"")</f>
        <v>Z4</v>
      </c>
      <c r="O128" t="str">
        <f>IFERROR(VLOOKUP($C128,Setting!$H:$K,4,0),"")</f>
        <v>L791</v>
      </c>
      <c r="P128" s="6">
        <f>IF(IFERROR(VLOOKUP($A128,Setting!$N:$N,1,0),0)=0,DATABASE!$L128,DATABASE!$L128*VLOOKUP($A128,Setting!$N:$P,2,0)/VLOOKUP($A128,Setting!$N:$P,3,0))</f>
        <v>0</v>
      </c>
      <c r="Q128" t="str">
        <f t="shared" si="9"/>
        <v/>
      </c>
      <c r="R128" t="str">
        <f>IFERROR(VLOOKUP($O128,Setting!$K:$L,2,0),"")</f>
        <v>887HQCSUPE</v>
      </c>
    </row>
    <row r="129" spans="1:18" x14ac:dyDescent="0.3">
      <c r="A129" t="s">
        <v>59</v>
      </c>
      <c r="B129" t="s">
        <v>8</v>
      </c>
      <c r="C129" t="s">
        <v>19</v>
      </c>
      <c r="D129" s="6">
        <v>470.95500000000015</v>
      </c>
      <c r="E129" t="str">
        <f>IFERROR(VLOOKUP($C129,Setting!$H:$J,2,0),"")</f>
        <v>SALEABLE</v>
      </c>
      <c r="F129" t="str">
        <f t="shared" si="5"/>
        <v>CD</v>
      </c>
      <c r="G129" t="str">
        <f>IFERROR(VLOOKUP($C129,Setting!$H:$J,3,0),"")</f>
        <v>L792</v>
      </c>
      <c r="H129" t="str">
        <f>IFERROR(VLOOKUP($B129,Setting!$A:$C,3,0),"")</f>
        <v>50FR</v>
      </c>
      <c r="I129" t="str">
        <f>IFERROR(VLOOKUP($A129,Setting!$E:$F,2,0),"")</f>
        <v>95DCDCDIS0</v>
      </c>
      <c r="J129" t="str">
        <f t="shared" si="6"/>
        <v>911VV624</v>
      </c>
      <c r="K129" t="str">
        <f>IF(I129="","",'TCD CONSO'!$D$1)</f>
        <v>PURGE LIST Q4</v>
      </c>
      <c r="L129" s="6">
        <f t="shared" si="7"/>
        <v>470.95500000000015</v>
      </c>
      <c r="M129" t="str">
        <f t="shared" si="8"/>
        <v>50</v>
      </c>
      <c r="N129" t="str">
        <f>IFERROR(VLOOKUP($B129,Setting!$A:$B,2,0),"")</f>
        <v>JJ</v>
      </c>
      <c r="O129" t="str">
        <f>IFERROR(VLOOKUP($C129,Setting!$H:$K,4,0),"")</f>
        <v>L791</v>
      </c>
      <c r="P129" s="6">
        <f>IF(IFERROR(VLOOKUP($A129,Setting!$N:$N,1,0),0)=0,DATABASE!$L129,DATABASE!$L129*VLOOKUP($A129,Setting!$N:$P,2,0)/VLOOKUP($A129,Setting!$N:$P,3,0))</f>
        <v>479.66203755686792</v>
      </c>
      <c r="Q129" t="str">
        <f t="shared" si="9"/>
        <v>40</v>
      </c>
      <c r="R129" t="str">
        <f>IFERROR(VLOOKUP($O129,Setting!$K:$L,2,0),"")</f>
        <v>887HQCSUPE</v>
      </c>
    </row>
    <row r="130" spans="1:18" x14ac:dyDescent="0.3">
      <c r="A130" t="s">
        <v>59</v>
      </c>
      <c r="B130" t="s">
        <v>16</v>
      </c>
      <c r="C130" t="s">
        <v>19</v>
      </c>
      <c r="D130" s="6">
        <v>0</v>
      </c>
      <c r="E130" t="str">
        <f>IFERROR(VLOOKUP($C130,Setting!$H:$J,2,0),"")</f>
        <v>SALEABLE</v>
      </c>
      <c r="F130" t="str">
        <f t="shared" si="5"/>
        <v>CD</v>
      </c>
      <c r="G130" t="str">
        <f>IFERROR(VLOOKUP($C130,Setting!$H:$J,3,0),"")</f>
        <v>L792</v>
      </c>
      <c r="H130" t="str">
        <f>IFERROR(VLOOKUP($B130,Setting!$A:$C,3,0),"")</f>
        <v>50FR</v>
      </c>
      <c r="I130" t="str">
        <f>IFERROR(VLOOKUP($A130,Setting!$E:$F,2,0),"")</f>
        <v>95DCDCDIS0</v>
      </c>
      <c r="J130" t="str">
        <f t="shared" si="6"/>
        <v>911VV624</v>
      </c>
      <c r="K130" t="str">
        <f>IF(I130="","",'TCD CONSO'!$D$1)</f>
        <v>PURGE LIST Q4</v>
      </c>
      <c r="L130" s="6">
        <f t="shared" si="7"/>
        <v>0</v>
      </c>
      <c r="M130" t="str">
        <f t="shared" si="8"/>
        <v/>
      </c>
      <c r="N130" t="str">
        <f>IFERROR(VLOOKUP($B130,Setting!$A:$B,2,0),"")</f>
        <v>XA</v>
      </c>
      <c r="O130" t="str">
        <f>IFERROR(VLOOKUP($C130,Setting!$H:$K,4,0),"")</f>
        <v>L791</v>
      </c>
      <c r="P130" s="6">
        <f>IF(IFERROR(VLOOKUP($A130,Setting!$N:$N,1,0),0)=0,DATABASE!$L130,DATABASE!$L130*VLOOKUP($A130,Setting!$N:$P,2,0)/VLOOKUP($A130,Setting!$N:$P,3,0))</f>
        <v>0</v>
      </c>
      <c r="Q130" t="str">
        <f t="shared" si="9"/>
        <v/>
      </c>
      <c r="R130" t="str">
        <f>IFERROR(VLOOKUP($O130,Setting!$K:$L,2,0),"")</f>
        <v>887HQCSUPE</v>
      </c>
    </row>
    <row r="131" spans="1:18" x14ac:dyDescent="0.3">
      <c r="A131" t="s">
        <v>59</v>
      </c>
      <c r="B131" t="s">
        <v>44</v>
      </c>
      <c r="C131" t="s">
        <v>19</v>
      </c>
      <c r="D131" s="6">
        <v>0</v>
      </c>
      <c r="E131" t="str">
        <f>IFERROR(VLOOKUP($C131,Setting!$H:$J,2,0),"")</f>
        <v>SALEABLE</v>
      </c>
      <c r="F131" t="str">
        <f t="shared" si="5"/>
        <v>CD</v>
      </c>
      <c r="G131" t="str">
        <f>IFERROR(VLOOKUP($C131,Setting!$H:$J,3,0),"")</f>
        <v>L792</v>
      </c>
      <c r="H131" t="str">
        <f>IFERROR(VLOOKUP($B131,Setting!$A:$C,3,0),"")</f>
        <v>10MU</v>
      </c>
      <c r="I131" t="str">
        <f>IFERROR(VLOOKUP($A131,Setting!$E:$F,2,0),"")</f>
        <v>95DCDCDIS0</v>
      </c>
      <c r="J131" t="str">
        <f t="shared" si="6"/>
        <v>911VV624</v>
      </c>
      <c r="K131" t="str">
        <f>IF(I131="","",'TCD CONSO'!$D$1)</f>
        <v>PURGE LIST Q4</v>
      </c>
      <c r="L131" s="6">
        <f t="shared" si="7"/>
        <v>0</v>
      </c>
      <c r="M131" t="str">
        <f t="shared" si="8"/>
        <v/>
      </c>
      <c r="N131" t="str">
        <f>IFERROR(VLOOKUP($B131,Setting!$A:$B,2,0),"")</f>
        <v>Z6</v>
      </c>
      <c r="O131" t="str">
        <f>IFERROR(VLOOKUP($C131,Setting!$H:$K,4,0),"")</f>
        <v>L791</v>
      </c>
      <c r="P131" s="6">
        <f>IF(IFERROR(VLOOKUP($A131,Setting!$N:$N,1,0),0)=0,DATABASE!$L131,DATABASE!$L131*VLOOKUP($A131,Setting!$N:$P,2,0)/VLOOKUP($A131,Setting!$N:$P,3,0))</f>
        <v>0</v>
      </c>
      <c r="Q131" t="str">
        <f t="shared" si="9"/>
        <v/>
      </c>
      <c r="R131" t="str">
        <f>IFERROR(VLOOKUP($O131,Setting!$K:$L,2,0),"")</f>
        <v>887HQCSUPE</v>
      </c>
    </row>
    <row r="132" spans="1:18" x14ac:dyDescent="0.3">
      <c r="A132" t="s">
        <v>59</v>
      </c>
      <c r="B132" t="s">
        <v>22</v>
      </c>
      <c r="C132" t="s">
        <v>19</v>
      </c>
      <c r="D132" s="6">
        <v>3059.02</v>
      </c>
      <c r="E132" t="str">
        <f>IFERROR(VLOOKUP($C132,Setting!$H:$J,2,0),"")</f>
        <v>SALEABLE</v>
      </c>
      <c r="F132" t="str">
        <f t="shared" si="5"/>
        <v>CD</v>
      </c>
      <c r="G132" t="str">
        <f>IFERROR(VLOOKUP($C132,Setting!$H:$J,3,0),"")</f>
        <v>L792</v>
      </c>
      <c r="H132" t="str">
        <f>IFERROR(VLOOKUP($B132,Setting!$A:$C,3,0),"")</f>
        <v>50FR</v>
      </c>
      <c r="I132" t="str">
        <f>IFERROR(VLOOKUP($A132,Setting!$E:$F,2,0),"")</f>
        <v>95DCDCDIS0</v>
      </c>
      <c r="J132" t="str">
        <f t="shared" si="6"/>
        <v>911VV624</v>
      </c>
      <c r="K132" t="str">
        <f>IF(I132="","",'TCD CONSO'!$D$1)</f>
        <v>PURGE LIST Q4</v>
      </c>
      <c r="L132" s="6">
        <f t="shared" si="7"/>
        <v>3059.02</v>
      </c>
      <c r="M132" t="str">
        <f t="shared" si="8"/>
        <v>50</v>
      </c>
      <c r="N132" t="str">
        <f>IFERROR(VLOOKUP($B132,Setting!$A:$B,2,0),"")</f>
        <v>YA</v>
      </c>
      <c r="O132" t="str">
        <f>IFERROR(VLOOKUP($C132,Setting!$H:$K,4,0),"")</f>
        <v>L791</v>
      </c>
      <c r="P132" s="6">
        <f>IF(IFERROR(VLOOKUP($A132,Setting!$N:$N,1,0),0)=0,DATABASE!$L132,DATABASE!$L132*VLOOKUP($A132,Setting!$N:$P,2,0)/VLOOKUP($A132,Setting!$N:$P,3,0))</f>
        <v>3115.5753015196983</v>
      </c>
      <c r="Q132" t="str">
        <f t="shared" si="9"/>
        <v>40</v>
      </c>
      <c r="R132" t="str">
        <f>IFERROR(VLOOKUP($O132,Setting!$K:$L,2,0),"")</f>
        <v>887HQCSUPE</v>
      </c>
    </row>
    <row r="133" spans="1:18" x14ac:dyDescent="0.3">
      <c r="A133" t="s">
        <v>59</v>
      </c>
      <c r="B133" t="s">
        <v>25</v>
      </c>
      <c r="C133" t="s">
        <v>19</v>
      </c>
      <c r="D133" s="6">
        <v>862.94500000000119</v>
      </c>
      <c r="E133" t="str">
        <f>IFERROR(VLOOKUP($C133,Setting!$H:$J,2,0),"")</f>
        <v>SALEABLE</v>
      </c>
      <c r="F133" t="str">
        <f t="shared" si="5"/>
        <v>CD</v>
      </c>
      <c r="G133" t="str">
        <f>IFERROR(VLOOKUP($C133,Setting!$H:$J,3,0),"")</f>
        <v>L792</v>
      </c>
      <c r="H133" t="str">
        <f>IFERROR(VLOOKUP($B133,Setting!$A:$C,3,0),"")</f>
        <v>10MU</v>
      </c>
      <c r="I133" t="str">
        <f>IFERROR(VLOOKUP($A133,Setting!$E:$F,2,0),"")</f>
        <v>95DCDCDIS0</v>
      </c>
      <c r="J133" t="str">
        <f t="shared" si="6"/>
        <v>911VV624</v>
      </c>
      <c r="K133" t="str">
        <f>IF(I133="","",'TCD CONSO'!$D$1)</f>
        <v>PURGE LIST Q4</v>
      </c>
      <c r="L133" s="6">
        <f t="shared" si="7"/>
        <v>862.94500000000119</v>
      </c>
      <c r="M133" t="str">
        <f t="shared" si="8"/>
        <v>50</v>
      </c>
      <c r="N133" t="str">
        <f>IFERROR(VLOOKUP($B133,Setting!$A:$B,2,0),"")</f>
        <v>Z3</v>
      </c>
      <c r="O133" t="str">
        <f>IFERROR(VLOOKUP($C133,Setting!$H:$K,4,0),"")</f>
        <v>L791</v>
      </c>
      <c r="P133" s="6">
        <f>IF(IFERROR(VLOOKUP($A133,Setting!$N:$N,1,0),0)=0,DATABASE!$L133,DATABASE!$L133*VLOOKUP($A133,Setting!$N:$P,2,0)/VLOOKUP($A133,Setting!$N:$P,3,0))</f>
        <v>878.89916658600453</v>
      </c>
      <c r="Q133" t="str">
        <f t="shared" si="9"/>
        <v>40</v>
      </c>
      <c r="R133" t="str">
        <f>IFERROR(VLOOKUP($O133,Setting!$K:$L,2,0),"")</f>
        <v>887HQCSUPE</v>
      </c>
    </row>
    <row r="134" spans="1:18" x14ac:dyDescent="0.3">
      <c r="A134" t="s">
        <v>59</v>
      </c>
      <c r="B134" t="s">
        <v>30</v>
      </c>
      <c r="C134" t="s">
        <v>19</v>
      </c>
      <c r="D134" s="6">
        <v>88.034999999999997</v>
      </c>
      <c r="E134" t="str">
        <f>IFERROR(VLOOKUP($C134,Setting!$H:$J,2,0),"")</f>
        <v>SALEABLE</v>
      </c>
      <c r="F134" t="str">
        <f t="shared" ref="F134:F197" si="10">IF(OR(LEFT(I134,3)="887",LEFT(I134,3)="95D"),RIGHT(LEFT(I134,5),2),LEFT(I134,3))</f>
        <v>CD</v>
      </c>
      <c r="G134" t="str">
        <f>IFERROR(VLOOKUP($C134,Setting!$H:$J,3,0),"")</f>
        <v>L792</v>
      </c>
      <c r="H134" t="str">
        <f>IFERROR(VLOOKUP($B134,Setting!$A:$C,3,0),"")</f>
        <v>10FR</v>
      </c>
      <c r="I134" t="str">
        <f>IFERROR(VLOOKUP($A134,Setting!$E:$F,2,0),"")</f>
        <v>95DCDCDIS0</v>
      </c>
      <c r="J134" t="str">
        <f t="shared" ref="J134:J197" si="11">IF(I134="","","911VV624")</f>
        <v>911VV624</v>
      </c>
      <c r="K134" t="str">
        <f>IF(I134="","",'TCD CONSO'!$D$1)</f>
        <v>PURGE LIST Q4</v>
      </c>
      <c r="L134" s="6">
        <f t="shared" ref="L134:L197" si="12">IF(OR(AND($A134="MIDDLE EAST",$N134="Z1")),"",IF(D134&lt;0,-D134,D134))</f>
        <v>88.034999999999997</v>
      </c>
      <c r="M134" t="str">
        <f t="shared" ref="M134:M197" si="13">IF(OR($L134="",$L134=0),"",IF($D134&gt;0,"50","40"))</f>
        <v>50</v>
      </c>
      <c r="N134" t="str">
        <f>IFERROR(VLOOKUP($B134,Setting!$A:$B,2,0),"")</f>
        <v>Z2</v>
      </c>
      <c r="O134" t="str">
        <f>IFERROR(VLOOKUP($C134,Setting!$H:$K,4,0),"")</f>
        <v>L791</v>
      </c>
      <c r="P134" s="6">
        <f>IF(IFERROR(VLOOKUP($A134,Setting!$N:$N,1,0),0)=0,DATABASE!$L134,DATABASE!$L134*VLOOKUP($A134,Setting!$N:$P,2,0)/VLOOKUP($A134,Setting!$N:$P,3,0))</f>
        <v>89.662595102119838</v>
      </c>
      <c r="Q134" t="str">
        <f t="shared" ref="Q134:Q197" si="14">IF(M134="40","50",IF(M134="50","40",""))</f>
        <v>40</v>
      </c>
      <c r="R134" t="str">
        <f>IFERROR(VLOOKUP($O134,Setting!$K:$L,2,0),"")</f>
        <v>887HQCSUPE</v>
      </c>
    </row>
    <row r="135" spans="1:18" x14ac:dyDescent="0.3">
      <c r="A135" t="s">
        <v>59</v>
      </c>
      <c r="B135" t="s">
        <v>35</v>
      </c>
      <c r="C135" t="s">
        <v>19</v>
      </c>
      <c r="D135" s="6">
        <v>12029.769999999999</v>
      </c>
      <c r="E135" t="str">
        <f>IFERROR(VLOOKUP($C135,Setting!$H:$J,2,0),"")</f>
        <v>SALEABLE</v>
      </c>
      <c r="F135" t="str">
        <f t="shared" si="10"/>
        <v>CD</v>
      </c>
      <c r="G135" t="str">
        <f>IFERROR(VLOOKUP($C135,Setting!$H:$J,3,0),"")</f>
        <v>L792</v>
      </c>
      <c r="H135" t="str">
        <f>IFERROR(VLOOKUP($B135,Setting!$A:$C,3,0),"")</f>
        <v>10SC</v>
      </c>
      <c r="I135" t="str">
        <f>IFERROR(VLOOKUP($A135,Setting!$E:$F,2,0),"")</f>
        <v>95DCDCDIS0</v>
      </c>
      <c r="J135" t="str">
        <f t="shared" si="11"/>
        <v>911VV624</v>
      </c>
      <c r="K135" t="str">
        <f>IF(I135="","",'TCD CONSO'!$D$1)</f>
        <v>PURGE LIST Q4</v>
      </c>
      <c r="L135" s="6">
        <f t="shared" si="12"/>
        <v>12029.769999999999</v>
      </c>
      <c r="M135" t="str">
        <f t="shared" si="13"/>
        <v>50</v>
      </c>
      <c r="N135" t="str">
        <f>IFERROR(VLOOKUP($B135,Setting!$A:$B,2,0),"")</f>
        <v>Z1</v>
      </c>
      <c r="O135" t="str">
        <f>IFERROR(VLOOKUP($C135,Setting!$H:$K,4,0),"")</f>
        <v>L791</v>
      </c>
      <c r="P135" s="6">
        <f>IF(IFERROR(VLOOKUP($A135,Setting!$N:$N,1,0),0)=0,DATABASE!$L135,DATABASE!$L135*VLOOKUP($A135,Setting!$N:$P,2,0)/VLOOKUP($A135,Setting!$N:$P,3,0))</f>
        <v>12252.176937372955</v>
      </c>
      <c r="Q135" t="str">
        <f t="shared" si="14"/>
        <v>40</v>
      </c>
      <c r="R135" t="str">
        <f>IFERROR(VLOOKUP($O135,Setting!$K:$L,2,0),"")</f>
        <v>887HQCSUPE</v>
      </c>
    </row>
    <row r="136" spans="1:18" x14ac:dyDescent="0.3">
      <c r="A136" t="s">
        <v>59</v>
      </c>
      <c r="B136" t="s">
        <v>40</v>
      </c>
      <c r="C136" t="s">
        <v>19</v>
      </c>
      <c r="D136" s="6">
        <v>899.4</v>
      </c>
      <c r="E136" t="str">
        <f>IFERROR(VLOOKUP($C136,Setting!$H:$J,2,0),"")</f>
        <v>SALEABLE</v>
      </c>
      <c r="F136" t="str">
        <f t="shared" si="10"/>
        <v>CD</v>
      </c>
      <c r="G136" t="str">
        <f>IFERROR(VLOOKUP($C136,Setting!$H:$J,3,0),"")</f>
        <v>L792</v>
      </c>
      <c r="H136" t="str">
        <f>IFERROR(VLOOKUP($B136,Setting!$A:$C,3,0),"")</f>
        <v>50FR</v>
      </c>
      <c r="I136" t="str">
        <f>IFERROR(VLOOKUP($A136,Setting!$E:$F,2,0),"")</f>
        <v>95DCDCDIS0</v>
      </c>
      <c r="J136" t="str">
        <f t="shared" si="11"/>
        <v>911VV624</v>
      </c>
      <c r="K136" t="str">
        <f>IF(I136="","",'TCD CONSO'!$D$1)</f>
        <v>PURGE LIST Q4</v>
      </c>
      <c r="L136" s="6">
        <f t="shared" si="12"/>
        <v>899.4</v>
      </c>
      <c r="M136" t="str">
        <f t="shared" si="13"/>
        <v>50</v>
      </c>
      <c r="N136" t="str">
        <f>IFERROR(VLOOKUP($B136,Setting!$A:$B,2,0),"")</f>
        <v>CE</v>
      </c>
      <c r="O136" t="str">
        <f>IFERROR(VLOOKUP($C136,Setting!$H:$K,4,0),"")</f>
        <v>L791</v>
      </c>
      <c r="P136" s="6">
        <f>IF(IFERROR(VLOOKUP($A136,Setting!$N:$N,1,0),0)=0,DATABASE!$L136,DATABASE!$L136*VLOOKUP($A136,Setting!$N:$P,2,0)/VLOOKUP($A136,Setting!$N:$P,3,0))</f>
        <v>916.02814829154977</v>
      </c>
      <c r="Q136" t="str">
        <f t="shared" si="14"/>
        <v>40</v>
      </c>
      <c r="R136" t="str">
        <f>IFERROR(VLOOKUP($O136,Setting!$K:$L,2,0),"")</f>
        <v>887HQCSUPE</v>
      </c>
    </row>
    <row r="137" spans="1:18" x14ac:dyDescent="0.3">
      <c r="A137" t="s">
        <v>226</v>
      </c>
      <c r="B137" t="s">
        <v>227</v>
      </c>
      <c r="C137" t="s">
        <v>13</v>
      </c>
      <c r="D137" s="6">
        <v>0</v>
      </c>
      <c r="E137" t="str">
        <f>IFERROR(VLOOKUP($C137,Setting!$H:$J,2,0),"")</f>
        <v>POSM</v>
      </c>
      <c r="F137" t="str">
        <f t="shared" si="10"/>
        <v>AD</v>
      </c>
      <c r="G137" t="str">
        <f>IFERROR(VLOOKUP($C137,Setting!$H:$J,3,0),"")</f>
        <v>B402</v>
      </c>
      <c r="H137" t="str">
        <f>IFERROR(VLOOKUP($B137,Setting!$A:$C,3,0),"")</f>
        <v>10SC</v>
      </c>
      <c r="I137" t="str">
        <f>IFERROR(VLOOKUP($A137,Setting!$E:$F,2,0),"")</f>
        <v>95DADCDIS0</v>
      </c>
      <c r="J137" t="str">
        <f t="shared" si="11"/>
        <v>911VV624</v>
      </c>
      <c r="K137" t="str">
        <f>IF(I137="","",'TCD CONSO'!$D$1)</f>
        <v>PURGE LIST Q4</v>
      </c>
      <c r="L137" s="6">
        <f t="shared" si="12"/>
        <v>0</v>
      </c>
      <c r="M137" t="str">
        <f t="shared" si="13"/>
        <v/>
      </c>
      <c r="N137" t="str">
        <f>IFERROR(VLOOKUP($B137,Setting!$A:$B,2,0),"")</f>
        <v>Z1</v>
      </c>
      <c r="O137" t="str">
        <f>IFERROR(VLOOKUP($C137,Setting!$H:$K,4,0),"")</f>
        <v>B401</v>
      </c>
      <c r="P137" s="6">
        <f>IF(IFERROR(VLOOKUP($A137,Setting!$N:$N,1,0),0)=0,DATABASE!$L137,DATABASE!$L137*VLOOKUP($A137,Setting!$N:$P,2,0)/VLOOKUP($A137,Setting!$N:$P,3,0))</f>
        <v>0</v>
      </c>
      <c r="Q137" t="str">
        <f t="shared" si="14"/>
        <v/>
      </c>
      <c r="R137" t="str">
        <f>IFERROR(VLOOKUP($O137,Setting!$K:$L,2,0),"")</f>
        <v>887HQCSUPE</v>
      </c>
    </row>
    <row r="138" spans="1:18" x14ac:dyDescent="0.3">
      <c r="A138" t="s">
        <v>226</v>
      </c>
      <c r="B138" t="s">
        <v>46</v>
      </c>
      <c r="C138" t="s">
        <v>13</v>
      </c>
      <c r="D138" s="6">
        <v>0</v>
      </c>
      <c r="E138" t="str">
        <f>IFERROR(VLOOKUP($C138,Setting!$H:$J,2,0),"")</f>
        <v>POSM</v>
      </c>
      <c r="F138" t="str">
        <f t="shared" si="10"/>
        <v>AD</v>
      </c>
      <c r="G138" t="str">
        <f>IFERROR(VLOOKUP($C138,Setting!$H:$J,3,0),"")</f>
        <v>B402</v>
      </c>
      <c r="H138" t="str">
        <f>IFERROR(VLOOKUP($B138,Setting!$A:$C,3,0),"")</f>
        <v>10MU</v>
      </c>
      <c r="I138" t="str">
        <f>IFERROR(VLOOKUP($A138,Setting!$E:$F,2,0),"")</f>
        <v>95DADCDIS0</v>
      </c>
      <c r="J138" t="str">
        <f t="shared" si="11"/>
        <v>911VV624</v>
      </c>
      <c r="K138" t="str">
        <f>IF(I138="","",'TCD CONSO'!$D$1)</f>
        <v>PURGE LIST Q4</v>
      </c>
      <c r="L138" s="6">
        <f t="shared" si="12"/>
        <v>0</v>
      </c>
      <c r="M138" t="str">
        <f t="shared" si="13"/>
        <v/>
      </c>
      <c r="N138" t="str">
        <f>IFERROR(VLOOKUP($B138,Setting!$A:$B,2,0),"")</f>
        <v>Z5</v>
      </c>
      <c r="O138" t="str">
        <f>IFERROR(VLOOKUP($C138,Setting!$H:$K,4,0),"")</f>
        <v>B401</v>
      </c>
      <c r="P138" s="6">
        <f>IF(IFERROR(VLOOKUP($A138,Setting!$N:$N,1,0),0)=0,DATABASE!$L138,DATABASE!$L138*VLOOKUP($A138,Setting!$N:$P,2,0)/VLOOKUP($A138,Setting!$N:$P,3,0))</f>
        <v>0</v>
      </c>
      <c r="Q138" t="str">
        <f t="shared" si="14"/>
        <v/>
      </c>
      <c r="R138" t="str">
        <f>IFERROR(VLOOKUP($O138,Setting!$K:$L,2,0),"")</f>
        <v>887HQCSUPE</v>
      </c>
    </row>
    <row r="139" spans="1:18" x14ac:dyDescent="0.3">
      <c r="A139" t="s">
        <v>226</v>
      </c>
      <c r="B139" t="s">
        <v>49</v>
      </c>
      <c r="C139" t="s">
        <v>13</v>
      </c>
      <c r="D139" s="6">
        <v>0</v>
      </c>
      <c r="E139" t="str">
        <f>IFERROR(VLOOKUP($C139,Setting!$H:$J,2,0),"")</f>
        <v>POSM</v>
      </c>
      <c r="F139" t="str">
        <f t="shared" si="10"/>
        <v>AD</v>
      </c>
      <c r="G139" t="str">
        <f>IFERROR(VLOOKUP($C139,Setting!$H:$J,3,0),"")</f>
        <v>B402</v>
      </c>
      <c r="H139" t="str">
        <f>IFERROR(VLOOKUP($B139,Setting!$A:$C,3,0),"")</f>
        <v>10MU</v>
      </c>
      <c r="I139" t="str">
        <f>IFERROR(VLOOKUP($A139,Setting!$E:$F,2,0),"")</f>
        <v>95DADCDIS0</v>
      </c>
      <c r="J139" t="str">
        <f t="shared" si="11"/>
        <v>911VV624</v>
      </c>
      <c r="K139" t="str">
        <f>IF(I139="","",'TCD CONSO'!$D$1)</f>
        <v>PURGE LIST Q4</v>
      </c>
      <c r="L139" s="6">
        <f t="shared" si="12"/>
        <v>0</v>
      </c>
      <c r="M139" t="str">
        <f t="shared" si="13"/>
        <v/>
      </c>
      <c r="N139" t="str">
        <f>IFERROR(VLOOKUP($B139,Setting!$A:$B,2,0),"")</f>
        <v>Z8</v>
      </c>
      <c r="O139" t="str">
        <f>IFERROR(VLOOKUP($C139,Setting!$H:$K,4,0),"")</f>
        <v>B401</v>
      </c>
      <c r="P139" s="6">
        <f>IF(IFERROR(VLOOKUP($A139,Setting!$N:$N,1,0),0)=0,DATABASE!$L139,DATABASE!$L139*VLOOKUP($A139,Setting!$N:$P,2,0)/VLOOKUP($A139,Setting!$N:$P,3,0))</f>
        <v>0</v>
      </c>
      <c r="Q139" t="str">
        <f t="shared" si="14"/>
        <v/>
      </c>
      <c r="R139" t="str">
        <f>IFERROR(VLOOKUP($O139,Setting!$K:$L,2,0),"")</f>
        <v>887HQCSUPE</v>
      </c>
    </row>
    <row r="140" spans="1:18" x14ac:dyDescent="0.3">
      <c r="A140" t="s">
        <v>226</v>
      </c>
      <c r="B140" t="s">
        <v>57</v>
      </c>
      <c r="C140" t="s">
        <v>13</v>
      </c>
      <c r="D140" s="6">
        <v>0</v>
      </c>
      <c r="E140" t="str">
        <f>IFERROR(VLOOKUP($C140,Setting!$H:$J,2,0),"")</f>
        <v>POSM</v>
      </c>
      <c r="F140" t="str">
        <f t="shared" si="10"/>
        <v>AD</v>
      </c>
      <c r="G140" t="str">
        <f>IFERROR(VLOOKUP($C140,Setting!$H:$J,3,0),"")</f>
        <v>B402</v>
      </c>
      <c r="H140" t="str">
        <f>IFERROR(VLOOKUP($B140,Setting!$A:$C,3,0),"")</f>
        <v>10SC</v>
      </c>
      <c r="I140" t="str">
        <f>IFERROR(VLOOKUP($A140,Setting!$E:$F,2,0),"")</f>
        <v>95DADCDIS0</v>
      </c>
      <c r="J140" t="str">
        <f t="shared" si="11"/>
        <v>911VV624</v>
      </c>
      <c r="K140" t="str">
        <f>IF(I140="","",'TCD CONSO'!$D$1)</f>
        <v>PURGE LIST Q4</v>
      </c>
      <c r="L140" s="6">
        <f t="shared" si="12"/>
        <v>0</v>
      </c>
      <c r="M140" t="str">
        <f t="shared" si="13"/>
        <v/>
      </c>
      <c r="N140" t="str">
        <f>IFERROR(VLOOKUP($B140,Setting!$A:$B,2,0),"")</f>
        <v>Z4</v>
      </c>
      <c r="O140" t="str">
        <f>IFERROR(VLOOKUP($C140,Setting!$H:$K,4,0),"")</f>
        <v>B401</v>
      </c>
      <c r="P140" s="6">
        <f>IF(IFERROR(VLOOKUP($A140,Setting!$N:$N,1,0),0)=0,DATABASE!$L140,DATABASE!$L140*VLOOKUP($A140,Setting!$N:$P,2,0)/VLOOKUP($A140,Setting!$N:$P,3,0))</f>
        <v>0</v>
      </c>
      <c r="Q140" t="str">
        <f t="shared" si="14"/>
        <v/>
      </c>
      <c r="R140" t="str">
        <f>IFERROR(VLOOKUP($O140,Setting!$K:$L,2,0),"")</f>
        <v>887HQCSUPE</v>
      </c>
    </row>
    <row r="141" spans="1:18" x14ac:dyDescent="0.3">
      <c r="A141" t="s">
        <v>226</v>
      </c>
      <c r="B141" t="s">
        <v>8</v>
      </c>
      <c r="C141" t="s">
        <v>13</v>
      </c>
      <c r="D141" s="6">
        <v>354.16</v>
      </c>
      <c r="E141" t="str">
        <f>IFERROR(VLOOKUP($C141,Setting!$H:$J,2,0),"")</f>
        <v>POSM</v>
      </c>
      <c r="F141" t="str">
        <f t="shared" si="10"/>
        <v>AD</v>
      </c>
      <c r="G141" t="str">
        <f>IFERROR(VLOOKUP($C141,Setting!$H:$J,3,0),"")</f>
        <v>B402</v>
      </c>
      <c r="H141" t="str">
        <f>IFERROR(VLOOKUP($B141,Setting!$A:$C,3,0),"")</f>
        <v>50FR</v>
      </c>
      <c r="I141" t="str">
        <f>IFERROR(VLOOKUP($A141,Setting!$E:$F,2,0),"")</f>
        <v>95DADCDIS0</v>
      </c>
      <c r="J141" t="str">
        <f t="shared" si="11"/>
        <v>911VV624</v>
      </c>
      <c r="K141" t="str">
        <f>IF(I141="","",'TCD CONSO'!$D$1)</f>
        <v>PURGE LIST Q4</v>
      </c>
      <c r="L141" s="6">
        <f t="shared" si="12"/>
        <v>354.16</v>
      </c>
      <c r="M141" t="str">
        <f t="shared" si="13"/>
        <v>50</v>
      </c>
      <c r="N141" t="str">
        <f>IFERROR(VLOOKUP($B141,Setting!$A:$B,2,0),"")</f>
        <v>JJ</v>
      </c>
      <c r="O141" t="str">
        <f>IFERROR(VLOOKUP($C141,Setting!$H:$K,4,0),"")</f>
        <v>B401</v>
      </c>
      <c r="P141" s="6">
        <f>IF(IFERROR(VLOOKUP($A141,Setting!$N:$N,1,0),0)=0,DATABASE!$L141,DATABASE!$L141*VLOOKUP($A141,Setting!$N:$P,2,0)/VLOOKUP($A141,Setting!$N:$P,3,0))</f>
        <v>354.16</v>
      </c>
      <c r="Q141" t="str">
        <f t="shared" si="14"/>
        <v>40</v>
      </c>
      <c r="R141" t="str">
        <f>IFERROR(VLOOKUP($O141,Setting!$K:$L,2,0),"")</f>
        <v>887HQCSUPE</v>
      </c>
    </row>
    <row r="142" spans="1:18" x14ac:dyDescent="0.3">
      <c r="A142" t="s">
        <v>226</v>
      </c>
      <c r="B142" t="s">
        <v>16</v>
      </c>
      <c r="C142" t="s">
        <v>13</v>
      </c>
      <c r="D142" s="6">
        <v>100.23</v>
      </c>
      <c r="E142" t="str">
        <f>IFERROR(VLOOKUP($C142,Setting!$H:$J,2,0),"")</f>
        <v>POSM</v>
      </c>
      <c r="F142" t="str">
        <f t="shared" si="10"/>
        <v>AD</v>
      </c>
      <c r="G142" t="str">
        <f>IFERROR(VLOOKUP($C142,Setting!$H:$J,3,0),"")</f>
        <v>B402</v>
      </c>
      <c r="H142" t="str">
        <f>IFERROR(VLOOKUP($B142,Setting!$A:$C,3,0),"")</f>
        <v>50FR</v>
      </c>
      <c r="I142" t="str">
        <f>IFERROR(VLOOKUP($A142,Setting!$E:$F,2,0),"")</f>
        <v>95DADCDIS0</v>
      </c>
      <c r="J142" t="str">
        <f t="shared" si="11"/>
        <v>911VV624</v>
      </c>
      <c r="K142" t="str">
        <f>IF(I142="","",'TCD CONSO'!$D$1)</f>
        <v>PURGE LIST Q4</v>
      </c>
      <c r="L142" s="6">
        <f t="shared" si="12"/>
        <v>100.23</v>
      </c>
      <c r="M142" t="str">
        <f t="shared" si="13"/>
        <v>50</v>
      </c>
      <c r="N142" t="str">
        <f>IFERROR(VLOOKUP($B142,Setting!$A:$B,2,0),"")</f>
        <v>XA</v>
      </c>
      <c r="O142" t="str">
        <f>IFERROR(VLOOKUP($C142,Setting!$H:$K,4,0),"")</f>
        <v>B401</v>
      </c>
      <c r="P142" s="6">
        <f>IF(IFERROR(VLOOKUP($A142,Setting!$N:$N,1,0),0)=0,DATABASE!$L142,DATABASE!$L142*VLOOKUP($A142,Setting!$N:$P,2,0)/VLOOKUP($A142,Setting!$N:$P,3,0))</f>
        <v>100.23</v>
      </c>
      <c r="Q142" t="str">
        <f t="shared" si="14"/>
        <v>40</v>
      </c>
      <c r="R142" t="str">
        <f>IFERROR(VLOOKUP($O142,Setting!$K:$L,2,0),"")</f>
        <v>887HQCSUPE</v>
      </c>
    </row>
    <row r="143" spans="1:18" x14ac:dyDescent="0.3">
      <c r="A143" t="s">
        <v>226</v>
      </c>
      <c r="B143" t="s">
        <v>44</v>
      </c>
      <c r="C143" t="s">
        <v>13</v>
      </c>
      <c r="D143" s="6">
        <v>0</v>
      </c>
      <c r="E143" t="str">
        <f>IFERROR(VLOOKUP($C143,Setting!$H:$J,2,0),"")</f>
        <v>POSM</v>
      </c>
      <c r="F143" t="str">
        <f t="shared" si="10"/>
        <v>AD</v>
      </c>
      <c r="G143" t="str">
        <f>IFERROR(VLOOKUP($C143,Setting!$H:$J,3,0),"")</f>
        <v>B402</v>
      </c>
      <c r="H143" t="str">
        <f>IFERROR(VLOOKUP($B143,Setting!$A:$C,3,0),"")</f>
        <v>10MU</v>
      </c>
      <c r="I143" t="str">
        <f>IFERROR(VLOOKUP($A143,Setting!$E:$F,2,0),"")</f>
        <v>95DADCDIS0</v>
      </c>
      <c r="J143" t="str">
        <f t="shared" si="11"/>
        <v>911VV624</v>
      </c>
      <c r="K143" t="str">
        <f>IF(I143="","",'TCD CONSO'!$D$1)</f>
        <v>PURGE LIST Q4</v>
      </c>
      <c r="L143" s="6">
        <f t="shared" si="12"/>
        <v>0</v>
      </c>
      <c r="M143" t="str">
        <f t="shared" si="13"/>
        <v/>
      </c>
      <c r="N143" t="str">
        <f>IFERROR(VLOOKUP($B143,Setting!$A:$B,2,0),"")</f>
        <v>Z6</v>
      </c>
      <c r="O143" t="str">
        <f>IFERROR(VLOOKUP($C143,Setting!$H:$K,4,0),"")</f>
        <v>B401</v>
      </c>
      <c r="P143" s="6">
        <f>IF(IFERROR(VLOOKUP($A143,Setting!$N:$N,1,0),0)=0,DATABASE!$L143,DATABASE!$L143*VLOOKUP($A143,Setting!$N:$P,2,0)/VLOOKUP($A143,Setting!$N:$P,3,0))</f>
        <v>0</v>
      </c>
      <c r="Q143" t="str">
        <f t="shared" si="14"/>
        <v/>
      </c>
      <c r="R143" t="str">
        <f>IFERROR(VLOOKUP($O143,Setting!$K:$L,2,0),"")</f>
        <v>887HQCSUPE</v>
      </c>
    </row>
    <row r="144" spans="1:18" x14ac:dyDescent="0.3">
      <c r="A144" t="s">
        <v>226</v>
      </c>
      <c r="B144" t="s">
        <v>22</v>
      </c>
      <c r="C144" t="s">
        <v>13</v>
      </c>
      <c r="D144" s="6">
        <v>117.67000000000004</v>
      </c>
      <c r="E144" t="str">
        <f>IFERROR(VLOOKUP($C144,Setting!$H:$J,2,0),"")</f>
        <v>POSM</v>
      </c>
      <c r="F144" t="str">
        <f t="shared" si="10"/>
        <v>AD</v>
      </c>
      <c r="G144" t="str">
        <f>IFERROR(VLOOKUP($C144,Setting!$H:$J,3,0),"")</f>
        <v>B402</v>
      </c>
      <c r="H144" t="str">
        <f>IFERROR(VLOOKUP($B144,Setting!$A:$C,3,0),"")</f>
        <v>50FR</v>
      </c>
      <c r="I144" t="str">
        <f>IFERROR(VLOOKUP($A144,Setting!$E:$F,2,0),"")</f>
        <v>95DADCDIS0</v>
      </c>
      <c r="J144" t="str">
        <f t="shared" si="11"/>
        <v>911VV624</v>
      </c>
      <c r="K144" t="str">
        <f>IF(I144="","",'TCD CONSO'!$D$1)</f>
        <v>PURGE LIST Q4</v>
      </c>
      <c r="L144" s="6">
        <f t="shared" si="12"/>
        <v>117.67000000000004</v>
      </c>
      <c r="M144" t="str">
        <f t="shared" si="13"/>
        <v>50</v>
      </c>
      <c r="N144" t="str">
        <f>IFERROR(VLOOKUP($B144,Setting!$A:$B,2,0),"")</f>
        <v>YA</v>
      </c>
      <c r="O144" t="str">
        <f>IFERROR(VLOOKUP($C144,Setting!$H:$K,4,0),"")</f>
        <v>B401</v>
      </c>
      <c r="P144" s="6">
        <f>IF(IFERROR(VLOOKUP($A144,Setting!$N:$N,1,0),0)=0,DATABASE!$L144,DATABASE!$L144*VLOOKUP($A144,Setting!$N:$P,2,0)/VLOOKUP($A144,Setting!$N:$P,3,0))</f>
        <v>117.67000000000004</v>
      </c>
      <c r="Q144" t="str">
        <f t="shared" si="14"/>
        <v>40</v>
      </c>
      <c r="R144" t="str">
        <f>IFERROR(VLOOKUP($O144,Setting!$K:$L,2,0),"")</f>
        <v>887HQCSUPE</v>
      </c>
    </row>
    <row r="145" spans="1:18" x14ac:dyDescent="0.3">
      <c r="A145" t="s">
        <v>226</v>
      </c>
      <c r="B145" t="s">
        <v>25</v>
      </c>
      <c r="C145" t="s">
        <v>13</v>
      </c>
      <c r="D145" s="6">
        <v>0</v>
      </c>
      <c r="E145" t="str">
        <f>IFERROR(VLOOKUP($C145,Setting!$H:$J,2,0),"")</f>
        <v>POSM</v>
      </c>
      <c r="F145" t="str">
        <f t="shared" si="10"/>
        <v>AD</v>
      </c>
      <c r="G145" t="str">
        <f>IFERROR(VLOOKUP($C145,Setting!$H:$J,3,0),"")</f>
        <v>B402</v>
      </c>
      <c r="H145" t="str">
        <f>IFERROR(VLOOKUP($B145,Setting!$A:$C,3,0),"")</f>
        <v>10MU</v>
      </c>
      <c r="I145" t="str">
        <f>IFERROR(VLOOKUP($A145,Setting!$E:$F,2,0),"")</f>
        <v>95DADCDIS0</v>
      </c>
      <c r="J145" t="str">
        <f t="shared" si="11"/>
        <v>911VV624</v>
      </c>
      <c r="K145" t="str">
        <f>IF(I145="","",'TCD CONSO'!$D$1)</f>
        <v>PURGE LIST Q4</v>
      </c>
      <c r="L145" s="6">
        <f t="shared" si="12"/>
        <v>0</v>
      </c>
      <c r="M145" t="str">
        <f t="shared" si="13"/>
        <v/>
      </c>
      <c r="N145" t="str">
        <f>IFERROR(VLOOKUP($B145,Setting!$A:$B,2,0),"")</f>
        <v>Z3</v>
      </c>
      <c r="O145" t="str">
        <f>IFERROR(VLOOKUP($C145,Setting!$H:$K,4,0),"")</f>
        <v>B401</v>
      </c>
      <c r="P145" s="6">
        <f>IF(IFERROR(VLOOKUP($A145,Setting!$N:$N,1,0),0)=0,DATABASE!$L145,DATABASE!$L145*VLOOKUP($A145,Setting!$N:$P,2,0)/VLOOKUP($A145,Setting!$N:$P,3,0))</f>
        <v>0</v>
      </c>
      <c r="Q145" t="str">
        <f t="shared" si="14"/>
        <v/>
      </c>
      <c r="R145" t="str">
        <f>IFERROR(VLOOKUP($O145,Setting!$K:$L,2,0),"")</f>
        <v>887HQCSUPE</v>
      </c>
    </row>
    <row r="146" spans="1:18" x14ac:dyDescent="0.3">
      <c r="A146" t="s">
        <v>226</v>
      </c>
      <c r="B146" t="s">
        <v>30</v>
      </c>
      <c r="C146" t="s">
        <v>13</v>
      </c>
      <c r="D146" s="6">
        <v>49.829999999999991</v>
      </c>
      <c r="E146" t="str">
        <f>IFERROR(VLOOKUP($C146,Setting!$H:$J,2,0),"")</f>
        <v>POSM</v>
      </c>
      <c r="F146" t="str">
        <f t="shared" si="10"/>
        <v>AD</v>
      </c>
      <c r="G146" t="str">
        <f>IFERROR(VLOOKUP($C146,Setting!$H:$J,3,0),"")</f>
        <v>B402</v>
      </c>
      <c r="H146" t="str">
        <f>IFERROR(VLOOKUP($B146,Setting!$A:$C,3,0),"")</f>
        <v>10FR</v>
      </c>
      <c r="I146" t="str">
        <f>IFERROR(VLOOKUP($A146,Setting!$E:$F,2,0),"")</f>
        <v>95DADCDIS0</v>
      </c>
      <c r="J146" t="str">
        <f t="shared" si="11"/>
        <v>911VV624</v>
      </c>
      <c r="K146" t="str">
        <f>IF(I146="","",'TCD CONSO'!$D$1)</f>
        <v>PURGE LIST Q4</v>
      </c>
      <c r="L146" s="6">
        <f t="shared" si="12"/>
        <v>49.829999999999991</v>
      </c>
      <c r="M146" t="str">
        <f t="shared" si="13"/>
        <v>50</v>
      </c>
      <c r="N146" t="str">
        <f>IFERROR(VLOOKUP($B146,Setting!$A:$B,2,0),"")</f>
        <v>Z2</v>
      </c>
      <c r="O146" t="str">
        <f>IFERROR(VLOOKUP($C146,Setting!$H:$K,4,0),"")</f>
        <v>B401</v>
      </c>
      <c r="P146" s="6">
        <f>IF(IFERROR(VLOOKUP($A146,Setting!$N:$N,1,0),0)=0,DATABASE!$L146,DATABASE!$L146*VLOOKUP($A146,Setting!$N:$P,2,0)/VLOOKUP($A146,Setting!$N:$P,3,0))</f>
        <v>49.829999999999991</v>
      </c>
      <c r="Q146" t="str">
        <f t="shared" si="14"/>
        <v>40</v>
      </c>
      <c r="R146" t="str">
        <f>IFERROR(VLOOKUP($O146,Setting!$K:$L,2,0),"")</f>
        <v>887HQCSUPE</v>
      </c>
    </row>
    <row r="147" spans="1:18" x14ac:dyDescent="0.3">
      <c r="A147" t="s">
        <v>226</v>
      </c>
      <c r="B147" t="s">
        <v>35</v>
      </c>
      <c r="C147" t="s">
        <v>13</v>
      </c>
      <c r="D147" s="6">
        <v>9387.869999999948</v>
      </c>
      <c r="E147" t="str">
        <f>IFERROR(VLOOKUP($C147,Setting!$H:$J,2,0),"")</f>
        <v>POSM</v>
      </c>
      <c r="F147" t="str">
        <f t="shared" si="10"/>
        <v>AD</v>
      </c>
      <c r="G147" t="str">
        <f>IFERROR(VLOOKUP($C147,Setting!$H:$J,3,0),"")</f>
        <v>B402</v>
      </c>
      <c r="H147" t="str">
        <f>IFERROR(VLOOKUP($B147,Setting!$A:$C,3,0),"")</f>
        <v>10SC</v>
      </c>
      <c r="I147" t="str">
        <f>IFERROR(VLOOKUP($A147,Setting!$E:$F,2,0),"")</f>
        <v>95DADCDIS0</v>
      </c>
      <c r="J147" t="str">
        <f t="shared" si="11"/>
        <v>911VV624</v>
      </c>
      <c r="K147" t="str">
        <f>IF(I147="","",'TCD CONSO'!$D$1)</f>
        <v>PURGE LIST Q4</v>
      </c>
      <c r="L147" s="6">
        <f t="shared" si="12"/>
        <v>9387.869999999948</v>
      </c>
      <c r="M147" t="str">
        <f t="shared" si="13"/>
        <v>50</v>
      </c>
      <c r="N147" t="str">
        <f>IFERROR(VLOOKUP($B147,Setting!$A:$B,2,0),"")</f>
        <v>Z1</v>
      </c>
      <c r="O147" t="str">
        <f>IFERROR(VLOOKUP($C147,Setting!$H:$K,4,0),"")</f>
        <v>B401</v>
      </c>
      <c r="P147" s="6">
        <f>IF(IFERROR(VLOOKUP($A147,Setting!$N:$N,1,0),0)=0,DATABASE!$L147,DATABASE!$L147*VLOOKUP($A147,Setting!$N:$P,2,0)/VLOOKUP($A147,Setting!$N:$P,3,0))</f>
        <v>9387.869999999948</v>
      </c>
      <c r="Q147" t="str">
        <f t="shared" si="14"/>
        <v>40</v>
      </c>
      <c r="R147" t="str">
        <f>IFERROR(VLOOKUP($O147,Setting!$K:$L,2,0),"")</f>
        <v>887HQCSUPE</v>
      </c>
    </row>
    <row r="148" spans="1:18" x14ac:dyDescent="0.3">
      <c r="A148" t="s">
        <v>226</v>
      </c>
      <c r="B148" t="s">
        <v>40</v>
      </c>
      <c r="C148" t="s">
        <v>13</v>
      </c>
      <c r="D148" s="6">
        <v>56.16</v>
      </c>
      <c r="E148" t="str">
        <f>IFERROR(VLOOKUP($C148,Setting!$H:$J,2,0),"")</f>
        <v>POSM</v>
      </c>
      <c r="F148" t="str">
        <f t="shared" si="10"/>
        <v>AD</v>
      </c>
      <c r="G148" t="str">
        <f>IFERROR(VLOOKUP($C148,Setting!$H:$J,3,0),"")</f>
        <v>B402</v>
      </c>
      <c r="H148" t="str">
        <f>IFERROR(VLOOKUP($B148,Setting!$A:$C,3,0),"")</f>
        <v>50FR</v>
      </c>
      <c r="I148" t="str">
        <f>IFERROR(VLOOKUP($A148,Setting!$E:$F,2,0),"")</f>
        <v>95DADCDIS0</v>
      </c>
      <c r="J148" t="str">
        <f t="shared" si="11"/>
        <v>911VV624</v>
      </c>
      <c r="K148" t="str">
        <f>IF(I148="","",'TCD CONSO'!$D$1)</f>
        <v>PURGE LIST Q4</v>
      </c>
      <c r="L148" s="6">
        <f t="shared" si="12"/>
        <v>56.16</v>
      </c>
      <c r="M148" t="str">
        <f t="shared" si="13"/>
        <v>50</v>
      </c>
      <c r="N148" t="str">
        <f>IFERROR(VLOOKUP($B148,Setting!$A:$B,2,0),"")</f>
        <v>CE</v>
      </c>
      <c r="O148" t="str">
        <f>IFERROR(VLOOKUP($C148,Setting!$H:$K,4,0),"")</f>
        <v>B401</v>
      </c>
      <c r="P148" s="6">
        <f>IF(IFERROR(VLOOKUP($A148,Setting!$N:$N,1,0),0)=0,DATABASE!$L148,DATABASE!$L148*VLOOKUP($A148,Setting!$N:$P,2,0)/VLOOKUP($A148,Setting!$N:$P,3,0))</f>
        <v>56.16</v>
      </c>
      <c r="Q148" t="str">
        <f t="shared" si="14"/>
        <v>40</v>
      </c>
      <c r="R148" t="str">
        <f>IFERROR(VLOOKUP($O148,Setting!$K:$L,2,0),"")</f>
        <v>887HQCSUPE</v>
      </c>
    </row>
    <row r="149" spans="1:18" x14ac:dyDescent="0.3">
      <c r="A149" t="s">
        <v>177</v>
      </c>
      <c r="B149" t="s">
        <v>227</v>
      </c>
      <c r="C149" t="s">
        <v>13</v>
      </c>
      <c r="D149" s="6">
        <v>0</v>
      </c>
      <c r="E149" t="str">
        <f>IFERROR(VLOOKUP($C149,Setting!$H:$J,2,0),"")</f>
        <v>POSM</v>
      </c>
      <c r="F149" t="str">
        <f t="shared" si="10"/>
        <v>95E</v>
      </c>
      <c r="G149" t="str">
        <f>IFERROR(VLOOKUP($C149,Setting!$H:$J,3,0),"")</f>
        <v>B402</v>
      </c>
      <c r="H149" t="str">
        <f>IFERROR(VLOOKUP($B149,Setting!$A:$C,3,0),"")</f>
        <v>10SC</v>
      </c>
      <c r="I149" t="str">
        <f>IFERROR(VLOOKUP($A149,Setting!$E:$F,2,0),"")</f>
        <v>95EBDCDIS0</v>
      </c>
      <c r="J149" t="str">
        <f t="shared" si="11"/>
        <v>911VV624</v>
      </c>
      <c r="K149" t="str">
        <f>IF(I149="","",'TCD CONSO'!$D$1)</f>
        <v>PURGE LIST Q4</v>
      </c>
      <c r="L149" s="6">
        <f t="shared" si="12"/>
        <v>0</v>
      </c>
      <c r="M149" t="str">
        <f t="shared" si="13"/>
        <v/>
      </c>
      <c r="N149" t="str">
        <f>IFERROR(VLOOKUP($B149,Setting!$A:$B,2,0),"")</f>
        <v>Z1</v>
      </c>
      <c r="O149" t="str">
        <f>IFERROR(VLOOKUP($C149,Setting!$H:$K,4,0),"")</f>
        <v>B401</v>
      </c>
      <c r="P149" s="6">
        <f>IF(IFERROR(VLOOKUP($A149,Setting!$N:$N,1,0),0)=0,DATABASE!$L149,DATABASE!$L149*VLOOKUP($A149,Setting!$N:$P,2,0)/VLOOKUP($A149,Setting!$N:$P,3,0))</f>
        <v>0</v>
      </c>
      <c r="Q149" t="str">
        <f t="shared" si="14"/>
        <v/>
      </c>
      <c r="R149" t="str">
        <f>IFERROR(VLOOKUP($O149,Setting!$K:$L,2,0),"")</f>
        <v>887HQCSUPE</v>
      </c>
    </row>
    <row r="150" spans="1:18" x14ac:dyDescent="0.3">
      <c r="A150" t="s">
        <v>177</v>
      </c>
      <c r="B150" t="s">
        <v>46</v>
      </c>
      <c r="C150" t="s">
        <v>13</v>
      </c>
      <c r="D150" s="6">
        <v>263.96000000000009</v>
      </c>
      <c r="E150" t="str">
        <f>IFERROR(VLOOKUP($C150,Setting!$H:$J,2,0),"")</f>
        <v>POSM</v>
      </c>
      <c r="F150" t="str">
        <f t="shared" si="10"/>
        <v>95E</v>
      </c>
      <c r="G150" t="str">
        <f>IFERROR(VLOOKUP($C150,Setting!$H:$J,3,0),"")</f>
        <v>B402</v>
      </c>
      <c r="H150" t="str">
        <f>IFERROR(VLOOKUP($B150,Setting!$A:$C,3,0),"")</f>
        <v>10MU</v>
      </c>
      <c r="I150" t="str">
        <f>IFERROR(VLOOKUP($A150,Setting!$E:$F,2,0),"")</f>
        <v>95EBDCDIS0</v>
      </c>
      <c r="J150" t="str">
        <f t="shared" si="11"/>
        <v>911VV624</v>
      </c>
      <c r="K150" t="str">
        <f>IF(I150="","",'TCD CONSO'!$D$1)</f>
        <v>PURGE LIST Q4</v>
      </c>
      <c r="L150" s="6">
        <f t="shared" si="12"/>
        <v>263.96000000000009</v>
      </c>
      <c r="M150" t="str">
        <f t="shared" si="13"/>
        <v>50</v>
      </c>
      <c r="N150" t="str">
        <f>IFERROR(VLOOKUP($B150,Setting!$A:$B,2,0),"")</f>
        <v>Z5</v>
      </c>
      <c r="O150" t="str">
        <f>IFERROR(VLOOKUP($C150,Setting!$H:$K,4,0),"")</f>
        <v>B401</v>
      </c>
      <c r="P150" s="6">
        <f>IF(IFERROR(VLOOKUP($A150,Setting!$N:$N,1,0),0)=0,DATABASE!$L150,DATABASE!$L150*VLOOKUP($A150,Setting!$N:$P,2,0)/VLOOKUP($A150,Setting!$N:$P,3,0))</f>
        <v>263.96000000000009</v>
      </c>
      <c r="Q150" t="str">
        <f t="shared" si="14"/>
        <v>40</v>
      </c>
      <c r="R150" t="str">
        <f>IFERROR(VLOOKUP($O150,Setting!$K:$L,2,0),"")</f>
        <v>887HQCSUPE</v>
      </c>
    </row>
    <row r="151" spans="1:18" x14ac:dyDescent="0.3">
      <c r="A151" t="s">
        <v>177</v>
      </c>
      <c r="B151" t="s">
        <v>49</v>
      </c>
      <c r="C151" t="s">
        <v>13</v>
      </c>
      <c r="D151" s="6">
        <v>0</v>
      </c>
      <c r="E151" t="str">
        <f>IFERROR(VLOOKUP($C151,Setting!$H:$J,2,0),"")</f>
        <v>POSM</v>
      </c>
      <c r="F151" t="str">
        <f t="shared" si="10"/>
        <v>95E</v>
      </c>
      <c r="G151" t="str">
        <f>IFERROR(VLOOKUP($C151,Setting!$H:$J,3,0),"")</f>
        <v>B402</v>
      </c>
      <c r="H151" t="str">
        <f>IFERROR(VLOOKUP($B151,Setting!$A:$C,3,0),"")</f>
        <v>10MU</v>
      </c>
      <c r="I151" t="str">
        <f>IFERROR(VLOOKUP($A151,Setting!$E:$F,2,0),"")</f>
        <v>95EBDCDIS0</v>
      </c>
      <c r="J151" t="str">
        <f t="shared" si="11"/>
        <v>911VV624</v>
      </c>
      <c r="K151" t="str">
        <f>IF(I151="","",'TCD CONSO'!$D$1)</f>
        <v>PURGE LIST Q4</v>
      </c>
      <c r="L151" s="6">
        <f t="shared" si="12"/>
        <v>0</v>
      </c>
      <c r="M151" t="str">
        <f t="shared" si="13"/>
        <v/>
      </c>
      <c r="N151" t="str">
        <f>IFERROR(VLOOKUP($B151,Setting!$A:$B,2,0),"")</f>
        <v>Z8</v>
      </c>
      <c r="O151" t="str">
        <f>IFERROR(VLOOKUP($C151,Setting!$H:$K,4,0),"")</f>
        <v>B401</v>
      </c>
      <c r="P151" s="6">
        <f>IF(IFERROR(VLOOKUP($A151,Setting!$N:$N,1,0),0)=0,DATABASE!$L151,DATABASE!$L151*VLOOKUP($A151,Setting!$N:$P,2,0)/VLOOKUP($A151,Setting!$N:$P,3,0))</f>
        <v>0</v>
      </c>
      <c r="Q151" t="str">
        <f t="shared" si="14"/>
        <v/>
      </c>
      <c r="R151" t="str">
        <f>IFERROR(VLOOKUP($O151,Setting!$K:$L,2,0),"")</f>
        <v>887HQCSUPE</v>
      </c>
    </row>
    <row r="152" spans="1:18" x14ac:dyDescent="0.3">
      <c r="A152" t="s">
        <v>177</v>
      </c>
      <c r="B152" t="s">
        <v>57</v>
      </c>
      <c r="C152" t="s">
        <v>13</v>
      </c>
      <c r="D152" s="6">
        <v>0</v>
      </c>
      <c r="E152" t="str">
        <f>IFERROR(VLOOKUP($C152,Setting!$H:$J,2,0),"")</f>
        <v>POSM</v>
      </c>
      <c r="F152" t="str">
        <f t="shared" si="10"/>
        <v>95E</v>
      </c>
      <c r="G152" t="str">
        <f>IFERROR(VLOOKUP($C152,Setting!$H:$J,3,0),"")</f>
        <v>B402</v>
      </c>
      <c r="H152" t="str">
        <f>IFERROR(VLOOKUP($B152,Setting!$A:$C,3,0),"")</f>
        <v>10SC</v>
      </c>
      <c r="I152" t="str">
        <f>IFERROR(VLOOKUP($A152,Setting!$E:$F,2,0),"")</f>
        <v>95EBDCDIS0</v>
      </c>
      <c r="J152" t="str">
        <f t="shared" si="11"/>
        <v>911VV624</v>
      </c>
      <c r="K152" t="str">
        <f>IF(I152="","",'TCD CONSO'!$D$1)</f>
        <v>PURGE LIST Q4</v>
      </c>
      <c r="L152" s="6">
        <f t="shared" si="12"/>
        <v>0</v>
      </c>
      <c r="M152" t="str">
        <f t="shared" si="13"/>
        <v/>
      </c>
      <c r="N152" t="str">
        <f>IFERROR(VLOOKUP($B152,Setting!$A:$B,2,0),"")</f>
        <v>Z4</v>
      </c>
      <c r="O152" t="str">
        <f>IFERROR(VLOOKUP($C152,Setting!$H:$K,4,0),"")</f>
        <v>B401</v>
      </c>
      <c r="P152" s="6">
        <f>IF(IFERROR(VLOOKUP($A152,Setting!$N:$N,1,0),0)=0,DATABASE!$L152,DATABASE!$L152*VLOOKUP($A152,Setting!$N:$P,2,0)/VLOOKUP($A152,Setting!$N:$P,3,0))</f>
        <v>0</v>
      </c>
      <c r="Q152" t="str">
        <f t="shared" si="14"/>
        <v/>
      </c>
      <c r="R152" t="str">
        <f>IFERROR(VLOOKUP($O152,Setting!$K:$L,2,0),"")</f>
        <v>887HQCSUPE</v>
      </c>
    </row>
    <row r="153" spans="1:18" x14ac:dyDescent="0.3">
      <c r="A153" t="s">
        <v>177</v>
      </c>
      <c r="B153" t="s">
        <v>8</v>
      </c>
      <c r="C153" t="s">
        <v>13</v>
      </c>
      <c r="D153" s="6">
        <v>19939.020000000026</v>
      </c>
      <c r="E153" t="str">
        <f>IFERROR(VLOOKUP($C153,Setting!$H:$J,2,0),"")</f>
        <v>POSM</v>
      </c>
      <c r="F153" t="str">
        <f t="shared" si="10"/>
        <v>95E</v>
      </c>
      <c r="G153" t="str">
        <f>IFERROR(VLOOKUP($C153,Setting!$H:$J,3,0),"")</f>
        <v>B402</v>
      </c>
      <c r="H153" t="str">
        <f>IFERROR(VLOOKUP($B153,Setting!$A:$C,3,0),"")</f>
        <v>50FR</v>
      </c>
      <c r="I153" t="str">
        <f>IFERROR(VLOOKUP($A153,Setting!$E:$F,2,0),"")</f>
        <v>95EBDCDIS0</v>
      </c>
      <c r="J153" t="str">
        <f t="shared" si="11"/>
        <v>911VV624</v>
      </c>
      <c r="K153" t="str">
        <f>IF(I153="","",'TCD CONSO'!$D$1)</f>
        <v>PURGE LIST Q4</v>
      </c>
      <c r="L153" s="6">
        <f t="shared" si="12"/>
        <v>19939.020000000026</v>
      </c>
      <c r="M153" t="str">
        <f t="shared" si="13"/>
        <v>50</v>
      </c>
      <c r="N153" t="str">
        <f>IFERROR(VLOOKUP($B153,Setting!$A:$B,2,0),"")</f>
        <v>JJ</v>
      </c>
      <c r="O153" t="str">
        <f>IFERROR(VLOOKUP($C153,Setting!$H:$K,4,0),"")</f>
        <v>B401</v>
      </c>
      <c r="P153" s="6">
        <f>IF(IFERROR(VLOOKUP($A153,Setting!$N:$N,1,0),0)=0,DATABASE!$L153,DATABASE!$L153*VLOOKUP($A153,Setting!$N:$P,2,0)/VLOOKUP($A153,Setting!$N:$P,3,0))</f>
        <v>19939.020000000026</v>
      </c>
      <c r="Q153" t="str">
        <f t="shared" si="14"/>
        <v>40</v>
      </c>
      <c r="R153" t="str">
        <f>IFERROR(VLOOKUP($O153,Setting!$K:$L,2,0),"")</f>
        <v>887HQCSUPE</v>
      </c>
    </row>
    <row r="154" spans="1:18" x14ac:dyDescent="0.3">
      <c r="A154" t="s">
        <v>177</v>
      </c>
      <c r="B154" t="s">
        <v>16</v>
      </c>
      <c r="C154" t="s">
        <v>13</v>
      </c>
      <c r="D154" s="6">
        <v>1476.190000000006</v>
      </c>
      <c r="E154" t="str">
        <f>IFERROR(VLOOKUP($C154,Setting!$H:$J,2,0),"")</f>
        <v>POSM</v>
      </c>
      <c r="F154" t="str">
        <f t="shared" si="10"/>
        <v>95E</v>
      </c>
      <c r="G154" t="str">
        <f>IFERROR(VLOOKUP($C154,Setting!$H:$J,3,0),"")</f>
        <v>B402</v>
      </c>
      <c r="H154" t="str">
        <f>IFERROR(VLOOKUP($B154,Setting!$A:$C,3,0),"")</f>
        <v>50FR</v>
      </c>
      <c r="I154" t="str">
        <f>IFERROR(VLOOKUP($A154,Setting!$E:$F,2,0),"")</f>
        <v>95EBDCDIS0</v>
      </c>
      <c r="J154" t="str">
        <f t="shared" si="11"/>
        <v>911VV624</v>
      </c>
      <c r="K154" t="str">
        <f>IF(I154="","",'TCD CONSO'!$D$1)</f>
        <v>PURGE LIST Q4</v>
      </c>
      <c r="L154" s="6">
        <f t="shared" si="12"/>
        <v>1476.190000000006</v>
      </c>
      <c r="M154" t="str">
        <f t="shared" si="13"/>
        <v>50</v>
      </c>
      <c r="N154" t="str">
        <f>IFERROR(VLOOKUP($B154,Setting!$A:$B,2,0),"")</f>
        <v>XA</v>
      </c>
      <c r="O154" t="str">
        <f>IFERROR(VLOOKUP($C154,Setting!$H:$K,4,0),"")</f>
        <v>B401</v>
      </c>
      <c r="P154" s="6">
        <f>IF(IFERROR(VLOOKUP($A154,Setting!$N:$N,1,0),0)=0,DATABASE!$L154,DATABASE!$L154*VLOOKUP($A154,Setting!$N:$P,2,0)/VLOOKUP($A154,Setting!$N:$P,3,0))</f>
        <v>1476.190000000006</v>
      </c>
      <c r="Q154" t="str">
        <f t="shared" si="14"/>
        <v>40</v>
      </c>
      <c r="R154" t="str">
        <f>IFERROR(VLOOKUP($O154,Setting!$K:$L,2,0),"")</f>
        <v>887HQCSUPE</v>
      </c>
    </row>
    <row r="155" spans="1:18" x14ac:dyDescent="0.3">
      <c r="A155" t="s">
        <v>177</v>
      </c>
      <c r="B155" t="s">
        <v>44</v>
      </c>
      <c r="C155" t="s">
        <v>13</v>
      </c>
      <c r="D155" s="6">
        <v>7719.550000000002</v>
      </c>
      <c r="E155" t="str">
        <f>IFERROR(VLOOKUP($C155,Setting!$H:$J,2,0),"")</f>
        <v>POSM</v>
      </c>
      <c r="F155" t="str">
        <f t="shared" si="10"/>
        <v>95E</v>
      </c>
      <c r="G155" t="str">
        <f>IFERROR(VLOOKUP($C155,Setting!$H:$J,3,0),"")</f>
        <v>B402</v>
      </c>
      <c r="H155" t="str">
        <f>IFERROR(VLOOKUP($B155,Setting!$A:$C,3,0),"")</f>
        <v>10MU</v>
      </c>
      <c r="I155" t="str">
        <f>IFERROR(VLOOKUP($A155,Setting!$E:$F,2,0),"")</f>
        <v>95EBDCDIS0</v>
      </c>
      <c r="J155" t="str">
        <f t="shared" si="11"/>
        <v>911VV624</v>
      </c>
      <c r="K155" t="str">
        <f>IF(I155="","",'TCD CONSO'!$D$1)</f>
        <v>PURGE LIST Q4</v>
      </c>
      <c r="L155" s="6">
        <f t="shared" si="12"/>
        <v>7719.550000000002</v>
      </c>
      <c r="M155" t="str">
        <f t="shared" si="13"/>
        <v>50</v>
      </c>
      <c r="N155" t="str">
        <f>IFERROR(VLOOKUP($B155,Setting!$A:$B,2,0),"")</f>
        <v>Z6</v>
      </c>
      <c r="O155" t="str">
        <f>IFERROR(VLOOKUP($C155,Setting!$H:$K,4,0),"")</f>
        <v>B401</v>
      </c>
      <c r="P155" s="6">
        <f>IF(IFERROR(VLOOKUP($A155,Setting!$N:$N,1,0),0)=0,DATABASE!$L155,DATABASE!$L155*VLOOKUP($A155,Setting!$N:$P,2,0)/VLOOKUP($A155,Setting!$N:$P,3,0))</f>
        <v>7719.550000000002</v>
      </c>
      <c r="Q155" t="str">
        <f t="shared" si="14"/>
        <v>40</v>
      </c>
      <c r="R155" t="str">
        <f>IFERROR(VLOOKUP($O155,Setting!$K:$L,2,0),"")</f>
        <v>887HQCSUPE</v>
      </c>
    </row>
    <row r="156" spans="1:18" x14ac:dyDescent="0.3">
      <c r="A156" t="s">
        <v>177</v>
      </c>
      <c r="B156" t="s">
        <v>22</v>
      </c>
      <c r="C156" t="s">
        <v>13</v>
      </c>
      <c r="D156" s="6">
        <v>2793.1100000000024</v>
      </c>
      <c r="E156" t="str">
        <f>IFERROR(VLOOKUP($C156,Setting!$H:$J,2,0),"")</f>
        <v>POSM</v>
      </c>
      <c r="F156" t="str">
        <f t="shared" si="10"/>
        <v>95E</v>
      </c>
      <c r="G156" t="str">
        <f>IFERROR(VLOOKUP($C156,Setting!$H:$J,3,0),"")</f>
        <v>B402</v>
      </c>
      <c r="H156" t="str">
        <f>IFERROR(VLOOKUP($B156,Setting!$A:$C,3,0),"")</f>
        <v>50FR</v>
      </c>
      <c r="I156" t="str">
        <f>IFERROR(VLOOKUP($A156,Setting!$E:$F,2,0),"")</f>
        <v>95EBDCDIS0</v>
      </c>
      <c r="J156" t="str">
        <f t="shared" si="11"/>
        <v>911VV624</v>
      </c>
      <c r="K156" t="str">
        <f>IF(I156="","",'TCD CONSO'!$D$1)</f>
        <v>PURGE LIST Q4</v>
      </c>
      <c r="L156" s="6">
        <f t="shared" si="12"/>
        <v>2793.1100000000024</v>
      </c>
      <c r="M156" t="str">
        <f t="shared" si="13"/>
        <v>50</v>
      </c>
      <c r="N156" t="str">
        <f>IFERROR(VLOOKUP($B156,Setting!$A:$B,2,0),"")</f>
        <v>YA</v>
      </c>
      <c r="O156" t="str">
        <f>IFERROR(VLOOKUP($C156,Setting!$H:$K,4,0),"")</f>
        <v>B401</v>
      </c>
      <c r="P156" s="6">
        <f>IF(IFERROR(VLOOKUP($A156,Setting!$N:$N,1,0),0)=0,DATABASE!$L156,DATABASE!$L156*VLOOKUP($A156,Setting!$N:$P,2,0)/VLOOKUP($A156,Setting!$N:$P,3,0))</f>
        <v>2793.1100000000024</v>
      </c>
      <c r="Q156" t="str">
        <f t="shared" si="14"/>
        <v>40</v>
      </c>
      <c r="R156" t="str">
        <f>IFERROR(VLOOKUP($O156,Setting!$K:$L,2,0),"")</f>
        <v>887HQCSUPE</v>
      </c>
    </row>
    <row r="157" spans="1:18" x14ac:dyDescent="0.3">
      <c r="A157" t="s">
        <v>177</v>
      </c>
      <c r="B157" t="s">
        <v>25</v>
      </c>
      <c r="C157" t="s">
        <v>13</v>
      </c>
      <c r="D157" s="6">
        <v>2396.9299999999998</v>
      </c>
      <c r="E157" t="str">
        <f>IFERROR(VLOOKUP($C157,Setting!$H:$J,2,0),"")</f>
        <v>POSM</v>
      </c>
      <c r="F157" t="str">
        <f t="shared" si="10"/>
        <v>95E</v>
      </c>
      <c r="G157" t="str">
        <f>IFERROR(VLOOKUP($C157,Setting!$H:$J,3,0),"")</f>
        <v>B402</v>
      </c>
      <c r="H157" t="str">
        <f>IFERROR(VLOOKUP($B157,Setting!$A:$C,3,0),"")</f>
        <v>10MU</v>
      </c>
      <c r="I157" t="str">
        <f>IFERROR(VLOOKUP($A157,Setting!$E:$F,2,0),"")</f>
        <v>95EBDCDIS0</v>
      </c>
      <c r="J157" t="str">
        <f t="shared" si="11"/>
        <v>911VV624</v>
      </c>
      <c r="K157" t="str">
        <f>IF(I157="","",'TCD CONSO'!$D$1)</f>
        <v>PURGE LIST Q4</v>
      </c>
      <c r="L157" s="6">
        <f t="shared" si="12"/>
        <v>2396.9299999999998</v>
      </c>
      <c r="M157" t="str">
        <f t="shared" si="13"/>
        <v>50</v>
      </c>
      <c r="N157" t="str">
        <f>IFERROR(VLOOKUP($B157,Setting!$A:$B,2,0),"")</f>
        <v>Z3</v>
      </c>
      <c r="O157" t="str">
        <f>IFERROR(VLOOKUP($C157,Setting!$H:$K,4,0),"")</f>
        <v>B401</v>
      </c>
      <c r="P157" s="6">
        <f>IF(IFERROR(VLOOKUP($A157,Setting!$N:$N,1,0),0)=0,DATABASE!$L157,DATABASE!$L157*VLOOKUP($A157,Setting!$N:$P,2,0)/VLOOKUP($A157,Setting!$N:$P,3,0))</f>
        <v>2396.9299999999998</v>
      </c>
      <c r="Q157" t="str">
        <f t="shared" si="14"/>
        <v>40</v>
      </c>
      <c r="R157" t="str">
        <f>IFERROR(VLOOKUP($O157,Setting!$K:$L,2,0),"")</f>
        <v>887HQCSUPE</v>
      </c>
    </row>
    <row r="158" spans="1:18" x14ac:dyDescent="0.3">
      <c r="A158" t="s">
        <v>177</v>
      </c>
      <c r="B158" t="s">
        <v>30</v>
      </c>
      <c r="C158" t="s">
        <v>13</v>
      </c>
      <c r="D158" s="6">
        <v>94.499999999999986</v>
      </c>
      <c r="E158" t="str">
        <f>IFERROR(VLOOKUP($C158,Setting!$H:$J,2,0),"")</f>
        <v>POSM</v>
      </c>
      <c r="F158" t="str">
        <f t="shared" si="10"/>
        <v>95E</v>
      </c>
      <c r="G158" t="str">
        <f>IFERROR(VLOOKUP($C158,Setting!$H:$J,3,0),"")</f>
        <v>B402</v>
      </c>
      <c r="H158" t="str">
        <f>IFERROR(VLOOKUP($B158,Setting!$A:$C,3,0),"")</f>
        <v>10FR</v>
      </c>
      <c r="I158" t="str">
        <f>IFERROR(VLOOKUP($A158,Setting!$E:$F,2,0),"")</f>
        <v>95EBDCDIS0</v>
      </c>
      <c r="J158" t="str">
        <f t="shared" si="11"/>
        <v>911VV624</v>
      </c>
      <c r="K158" t="str">
        <f>IF(I158="","",'TCD CONSO'!$D$1)</f>
        <v>PURGE LIST Q4</v>
      </c>
      <c r="L158" s="6">
        <f t="shared" si="12"/>
        <v>94.499999999999986</v>
      </c>
      <c r="M158" t="str">
        <f t="shared" si="13"/>
        <v>50</v>
      </c>
      <c r="N158" t="str">
        <f>IFERROR(VLOOKUP($B158,Setting!$A:$B,2,0),"")</f>
        <v>Z2</v>
      </c>
      <c r="O158" t="str">
        <f>IFERROR(VLOOKUP($C158,Setting!$H:$K,4,0),"")</f>
        <v>B401</v>
      </c>
      <c r="P158" s="6">
        <f>IF(IFERROR(VLOOKUP($A158,Setting!$N:$N,1,0),0)=0,DATABASE!$L158,DATABASE!$L158*VLOOKUP($A158,Setting!$N:$P,2,0)/VLOOKUP($A158,Setting!$N:$P,3,0))</f>
        <v>94.499999999999986</v>
      </c>
      <c r="Q158" t="str">
        <f t="shared" si="14"/>
        <v>40</v>
      </c>
      <c r="R158" t="str">
        <f>IFERROR(VLOOKUP($O158,Setting!$K:$L,2,0),"")</f>
        <v>887HQCSUPE</v>
      </c>
    </row>
    <row r="159" spans="1:18" x14ac:dyDescent="0.3">
      <c r="A159" t="s">
        <v>177</v>
      </c>
      <c r="B159" t="s">
        <v>35</v>
      </c>
      <c r="C159" t="s">
        <v>13</v>
      </c>
      <c r="D159" s="6">
        <v>34145.460000000006</v>
      </c>
      <c r="E159" t="str">
        <f>IFERROR(VLOOKUP($C159,Setting!$H:$J,2,0),"")</f>
        <v>POSM</v>
      </c>
      <c r="F159" t="str">
        <f t="shared" si="10"/>
        <v>95E</v>
      </c>
      <c r="G159" t="str">
        <f>IFERROR(VLOOKUP($C159,Setting!$H:$J,3,0),"")</f>
        <v>B402</v>
      </c>
      <c r="H159" t="str">
        <f>IFERROR(VLOOKUP($B159,Setting!$A:$C,3,0),"")</f>
        <v>10SC</v>
      </c>
      <c r="I159" t="str">
        <f>IFERROR(VLOOKUP($A159,Setting!$E:$F,2,0),"")</f>
        <v>95EBDCDIS0</v>
      </c>
      <c r="J159" t="str">
        <f t="shared" si="11"/>
        <v>911VV624</v>
      </c>
      <c r="K159" t="str">
        <f>IF(I159="","",'TCD CONSO'!$D$1)</f>
        <v>PURGE LIST Q4</v>
      </c>
      <c r="L159" s="6">
        <f t="shared" si="12"/>
        <v>34145.460000000006</v>
      </c>
      <c r="M159" t="str">
        <f t="shared" si="13"/>
        <v>50</v>
      </c>
      <c r="N159" t="str">
        <f>IFERROR(VLOOKUP($B159,Setting!$A:$B,2,0),"")</f>
        <v>Z1</v>
      </c>
      <c r="O159" t="str">
        <f>IFERROR(VLOOKUP($C159,Setting!$H:$K,4,0),"")</f>
        <v>B401</v>
      </c>
      <c r="P159" s="6">
        <f>IF(IFERROR(VLOOKUP($A159,Setting!$N:$N,1,0),0)=0,DATABASE!$L159,DATABASE!$L159*VLOOKUP($A159,Setting!$N:$P,2,0)/VLOOKUP($A159,Setting!$N:$P,3,0))</f>
        <v>34145.460000000006</v>
      </c>
      <c r="Q159" t="str">
        <f t="shared" si="14"/>
        <v>40</v>
      </c>
      <c r="R159" t="str">
        <f>IFERROR(VLOOKUP($O159,Setting!$K:$L,2,0),"")</f>
        <v>887HQCSUPE</v>
      </c>
    </row>
    <row r="160" spans="1:18" x14ac:dyDescent="0.3">
      <c r="A160" t="s">
        <v>177</v>
      </c>
      <c r="B160" t="s">
        <v>40</v>
      </c>
      <c r="C160" t="s">
        <v>13</v>
      </c>
      <c r="D160" s="6">
        <v>4061.1799999999989</v>
      </c>
      <c r="E160" t="str">
        <f>IFERROR(VLOOKUP($C160,Setting!$H:$J,2,0),"")</f>
        <v>POSM</v>
      </c>
      <c r="F160" t="str">
        <f t="shared" si="10"/>
        <v>95E</v>
      </c>
      <c r="G160" t="str">
        <f>IFERROR(VLOOKUP($C160,Setting!$H:$J,3,0),"")</f>
        <v>B402</v>
      </c>
      <c r="H160" t="str">
        <f>IFERROR(VLOOKUP($B160,Setting!$A:$C,3,0),"")</f>
        <v>50FR</v>
      </c>
      <c r="I160" t="str">
        <f>IFERROR(VLOOKUP($A160,Setting!$E:$F,2,0),"")</f>
        <v>95EBDCDIS0</v>
      </c>
      <c r="J160" t="str">
        <f t="shared" si="11"/>
        <v>911VV624</v>
      </c>
      <c r="K160" t="str">
        <f>IF(I160="","",'TCD CONSO'!$D$1)</f>
        <v>PURGE LIST Q4</v>
      </c>
      <c r="L160" s="6">
        <f t="shared" si="12"/>
        <v>4061.1799999999989</v>
      </c>
      <c r="M160" t="str">
        <f t="shared" si="13"/>
        <v>50</v>
      </c>
      <c r="N160" t="str">
        <f>IFERROR(VLOOKUP($B160,Setting!$A:$B,2,0),"")</f>
        <v>CE</v>
      </c>
      <c r="O160" t="str">
        <f>IFERROR(VLOOKUP($C160,Setting!$H:$K,4,0),"")</f>
        <v>B401</v>
      </c>
      <c r="P160" s="6">
        <f>IF(IFERROR(VLOOKUP($A160,Setting!$N:$N,1,0),0)=0,DATABASE!$L160,DATABASE!$L160*VLOOKUP($A160,Setting!$N:$P,2,0)/VLOOKUP($A160,Setting!$N:$P,3,0))</f>
        <v>4061.1799999999989</v>
      </c>
      <c r="Q160" t="str">
        <f t="shared" si="14"/>
        <v>40</v>
      </c>
      <c r="R160" t="str">
        <f>IFERROR(VLOOKUP($O160,Setting!$K:$L,2,0),"")</f>
        <v>887HQCSUPE</v>
      </c>
    </row>
    <row r="161" spans="1:18" x14ac:dyDescent="0.3">
      <c r="A161" t="s">
        <v>228</v>
      </c>
      <c r="B161" t="s">
        <v>227</v>
      </c>
      <c r="C161" t="s">
        <v>13</v>
      </c>
      <c r="D161" s="6">
        <v>11.53</v>
      </c>
      <c r="E161" t="str">
        <f>IFERROR(VLOOKUP($C161,Setting!$H:$J,2,0),"")</f>
        <v>POSM</v>
      </c>
      <c r="F161" t="str">
        <f t="shared" si="10"/>
        <v>EL</v>
      </c>
      <c r="G161" t="str">
        <f>IFERROR(VLOOKUP($C161,Setting!$H:$J,3,0),"")</f>
        <v>B402</v>
      </c>
      <c r="H161" t="str">
        <f>IFERROR(VLOOKUP($B161,Setting!$A:$C,3,0),"")</f>
        <v>10SC</v>
      </c>
      <c r="I161" t="str">
        <f>IFERROR(VLOOKUP($A161,Setting!$E:$F,2,0),"")</f>
        <v>887ELCDIS0</v>
      </c>
      <c r="J161" t="str">
        <f t="shared" si="11"/>
        <v>911VV624</v>
      </c>
      <c r="K161" t="str">
        <f>IF(I161="","",'TCD CONSO'!$D$1)</f>
        <v>PURGE LIST Q4</v>
      </c>
      <c r="L161" s="6">
        <f t="shared" si="12"/>
        <v>11.53</v>
      </c>
      <c r="M161" t="str">
        <f t="shared" si="13"/>
        <v>50</v>
      </c>
      <c r="N161" t="str">
        <f>IFERROR(VLOOKUP($B161,Setting!$A:$B,2,0),"")</f>
        <v>Z1</v>
      </c>
      <c r="O161" t="str">
        <f>IFERROR(VLOOKUP($C161,Setting!$H:$K,4,0),"")</f>
        <v>B401</v>
      </c>
      <c r="P161" s="6">
        <f>IF(IFERROR(VLOOKUP($A161,Setting!$N:$N,1,0),0)=0,DATABASE!$L161,DATABASE!$L161*VLOOKUP($A161,Setting!$N:$P,2,0)/VLOOKUP($A161,Setting!$N:$P,3,0))</f>
        <v>11.53</v>
      </c>
      <c r="Q161" t="str">
        <f t="shared" si="14"/>
        <v>40</v>
      </c>
      <c r="R161" t="str">
        <f>IFERROR(VLOOKUP($O161,Setting!$K:$L,2,0),"")</f>
        <v>887HQCSUPE</v>
      </c>
    </row>
    <row r="162" spans="1:18" x14ac:dyDescent="0.3">
      <c r="A162" t="s">
        <v>228</v>
      </c>
      <c r="B162" t="s">
        <v>46</v>
      </c>
      <c r="C162" t="s">
        <v>13</v>
      </c>
      <c r="D162" s="6">
        <v>2059.5500000000002</v>
      </c>
      <c r="E162" t="str">
        <f>IFERROR(VLOOKUP($C162,Setting!$H:$J,2,0),"")</f>
        <v>POSM</v>
      </c>
      <c r="F162" t="str">
        <f t="shared" si="10"/>
        <v>EL</v>
      </c>
      <c r="G162" t="str">
        <f>IFERROR(VLOOKUP($C162,Setting!$H:$J,3,0),"")</f>
        <v>B402</v>
      </c>
      <c r="H162" t="str">
        <f>IFERROR(VLOOKUP($B162,Setting!$A:$C,3,0),"")</f>
        <v>10MU</v>
      </c>
      <c r="I162" t="str">
        <f>IFERROR(VLOOKUP($A162,Setting!$E:$F,2,0),"")</f>
        <v>887ELCDIS0</v>
      </c>
      <c r="J162" t="str">
        <f t="shared" si="11"/>
        <v>911VV624</v>
      </c>
      <c r="K162" t="str">
        <f>IF(I162="","",'TCD CONSO'!$D$1)</f>
        <v>PURGE LIST Q4</v>
      </c>
      <c r="L162" s="6">
        <f t="shared" si="12"/>
        <v>2059.5500000000002</v>
      </c>
      <c r="M162" t="str">
        <f t="shared" si="13"/>
        <v>50</v>
      </c>
      <c r="N162" t="str">
        <f>IFERROR(VLOOKUP($B162,Setting!$A:$B,2,0),"")</f>
        <v>Z5</v>
      </c>
      <c r="O162" t="str">
        <f>IFERROR(VLOOKUP($C162,Setting!$H:$K,4,0),"")</f>
        <v>B401</v>
      </c>
      <c r="P162" s="6">
        <f>IF(IFERROR(VLOOKUP($A162,Setting!$N:$N,1,0),0)=0,DATABASE!$L162,DATABASE!$L162*VLOOKUP($A162,Setting!$N:$P,2,0)/VLOOKUP($A162,Setting!$N:$P,3,0))</f>
        <v>2059.5500000000002</v>
      </c>
      <c r="Q162" t="str">
        <f t="shared" si="14"/>
        <v>40</v>
      </c>
      <c r="R162" t="str">
        <f>IFERROR(VLOOKUP($O162,Setting!$K:$L,2,0),"")</f>
        <v>887HQCSUPE</v>
      </c>
    </row>
    <row r="163" spans="1:18" x14ac:dyDescent="0.3">
      <c r="A163" t="s">
        <v>228</v>
      </c>
      <c r="B163" t="s">
        <v>49</v>
      </c>
      <c r="C163" t="s">
        <v>13</v>
      </c>
      <c r="D163" s="6">
        <v>0</v>
      </c>
      <c r="E163" t="str">
        <f>IFERROR(VLOOKUP($C163,Setting!$H:$J,2,0),"")</f>
        <v>POSM</v>
      </c>
      <c r="F163" t="str">
        <f t="shared" si="10"/>
        <v>EL</v>
      </c>
      <c r="G163" t="str">
        <f>IFERROR(VLOOKUP($C163,Setting!$H:$J,3,0),"")</f>
        <v>B402</v>
      </c>
      <c r="H163" t="str">
        <f>IFERROR(VLOOKUP($B163,Setting!$A:$C,3,0),"")</f>
        <v>10MU</v>
      </c>
      <c r="I163" t="str">
        <f>IFERROR(VLOOKUP($A163,Setting!$E:$F,2,0),"")</f>
        <v>887ELCDIS0</v>
      </c>
      <c r="J163" t="str">
        <f t="shared" si="11"/>
        <v>911VV624</v>
      </c>
      <c r="K163" t="str">
        <f>IF(I163="","",'TCD CONSO'!$D$1)</f>
        <v>PURGE LIST Q4</v>
      </c>
      <c r="L163" s="6">
        <f t="shared" si="12"/>
        <v>0</v>
      </c>
      <c r="M163" t="str">
        <f t="shared" si="13"/>
        <v/>
      </c>
      <c r="N163" t="str">
        <f>IFERROR(VLOOKUP($B163,Setting!$A:$B,2,0),"")</f>
        <v>Z8</v>
      </c>
      <c r="O163" t="str">
        <f>IFERROR(VLOOKUP($C163,Setting!$H:$K,4,0),"")</f>
        <v>B401</v>
      </c>
      <c r="P163" s="6">
        <f>IF(IFERROR(VLOOKUP($A163,Setting!$N:$N,1,0),0)=0,DATABASE!$L163,DATABASE!$L163*VLOOKUP($A163,Setting!$N:$P,2,0)/VLOOKUP($A163,Setting!$N:$P,3,0))</f>
        <v>0</v>
      </c>
      <c r="Q163" t="str">
        <f t="shared" si="14"/>
        <v/>
      </c>
      <c r="R163" t="str">
        <f>IFERROR(VLOOKUP($O163,Setting!$K:$L,2,0),"")</f>
        <v>887HQCSUPE</v>
      </c>
    </row>
    <row r="164" spans="1:18" x14ac:dyDescent="0.3">
      <c r="A164" t="s">
        <v>228</v>
      </c>
      <c r="B164" t="s">
        <v>57</v>
      </c>
      <c r="C164" t="s">
        <v>13</v>
      </c>
      <c r="D164" s="6">
        <v>0</v>
      </c>
      <c r="E164" t="str">
        <f>IFERROR(VLOOKUP($C164,Setting!$H:$J,2,0),"")</f>
        <v>POSM</v>
      </c>
      <c r="F164" t="str">
        <f t="shared" si="10"/>
        <v>EL</v>
      </c>
      <c r="G164" t="str">
        <f>IFERROR(VLOOKUP($C164,Setting!$H:$J,3,0),"")</f>
        <v>B402</v>
      </c>
      <c r="H164" t="str">
        <f>IFERROR(VLOOKUP($B164,Setting!$A:$C,3,0),"")</f>
        <v>10SC</v>
      </c>
      <c r="I164" t="str">
        <f>IFERROR(VLOOKUP($A164,Setting!$E:$F,2,0),"")</f>
        <v>887ELCDIS0</v>
      </c>
      <c r="J164" t="str">
        <f t="shared" si="11"/>
        <v>911VV624</v>
      </c>
      <c r="K164" t="str">
        <f>IF(I164="","",'TCD CONSO'!$D$1)</f>
        <v>PURGE LIST Q4</v>
      </c>
      <c r="L164" s="6">
        <f t="shared" si="12"/>
        <v>0</v>
      </c>
      <c r="M164" t="str">
        <f t="shared" si="13"/>
        <v/>
      </c>
      <c r="N164" t="str">
        <f>IFERROR(VLOOKUP($B164,Setting!$A:$B,2,0),"")</f>
        <v>Z4</v>
      </c>
      <c r="O164" t="str">
        <f>IFERROR(VLOOKUP($C164,Setting!$H:$K,4,0),"")</f>
        <v>B401</v>
      </c>
      <c r="P164" s="6">
        <f>IF(IFERROR(VLOOKUP($A164,Setting!$N:$N,1,0),0)=0,DATABASE!$L164,DATABASE!$L164*VLOOKUP($A164,Setting!$N:$P,2,0)/VLOOKUP($A164,Setting!$N:$P,3,0))</f>
        <v>0</v>
      </c>
      <c r="Q164" t="str">
        <f t="shared" si="14"/>
        <v/>
      </c>
      <c r="R164" t="str">
        <f>IFERROR(VLOOKUP($O164,Setting!$K:$L,2,0),"")</f>
        <v>887HQCSUPE</v>
      </c>
    </row>
    <row r="165" spans="1:18" x14ac:dyDescent="0.3">
      <c r="A165" t="s">
        <v>228</v>
      </c>
      <c r="B165" t="s">
        <v>8</v>
      </c>
      <c r="C165" t="s">
        <v>13</v>
      </c>
      <c r="D165" s="6">
        <v>27920.249999999982</v>
      </c>
      <c r="E165" t="str">
        <f>IFERROR(VLOOKUP($C165,Setting!$H:$J,2,0),"")</f>
        <v>POSM</v>
      </c>
      <c r="F165" t="str">
        <f t="shared" si="10"/>
        <v>EL</v>
      </c>
      <c r="G165" t="str">
        <f>IFERROR(VLOOKUP($C165,Setting!$H:$J,3,0),"")</f>
        <v>B402</v>
      </c>
      <c r="H165" t="str">
        <f>IFERROR(VLOOKUP($B165,Setting!$A:$C,3,0),"")</f>
        <v>50FR</v>
      </c>
      <c r="I165" t="str">
        <f>IFERROR(VLOOKUP($A165,Setting!$E:$F,2,0),"")</f>
        <v>887ELCDIS0</v>
      </c>
      <c r="J165" t="str">
        <f t="shared" si="11"/>
        <v>911VV624</v>
      </c>
      <c r="K165" t="str">
        <f>IF(I165="","",'TCD CONSO'!$D$1)</f>
        <v>PURGE LIST Q4</v>
      </c>
      <c r="L165" s="6">
        <f t="shared" si="12"/>
        <v>27920.249999999982</v>
      </c>
      <c r="M165" t="str">
        <f t="shared" si="13"/>
        <v>50</v>
      </c>
      <c r="N165" t="str">
        <f>IFERROR(VLOOKUP($B165,Setting!$A:$B,2,0),"")</f>
        <v>JJ</v>
      </c>
      <c r="O165" t="str">
        <f>IFERROR(VLOOKUP($C165,Setting!$H:$K,4,0),"")</f>
        <v>B401</v>
      </c>
      <c r="P165" s="6">
        <f>IF(IFERROR(VLOOKUP($A165,Setting!$N:$N,1,0),0)=0,DATABASE!$L165,DATABASE!$L165*VLOOKUP($A165,Setting!$N:$P,2,0)/VLOOKUP($A165,Setting!$N:$P,3,0))</f>
        <v>27920.249999999982</v>
      </c>
      <c r="Q165" t="str">
        <f t="shared" si="14"/>
        <v>40</v>
      </c>
      <c r="R165" t="str">
        <f>IFERROR(VLOOKUP($O165,Setting!$K:$L,2,0),"")</f>
        <v>887HQCSUPE</v>
      </c>
    </row>
    <row r="166" spans="1:18" x14ac:dyDescent="0.3">
      <c r="A166" t="s">
        <v>228</v>
      </c>
      <c r="B166" t="s">
        <v>16</v>
      </c>
      <c r="C166" t="s">
        <v>13</v>
      </c>
      <c r="D166" s="6">
        <v>5225.42</v>
      </c>
      <c r="E166" t="str">
        <f>IFERROR(VLOOKUP($C166,Setting!$H:$J,2,0),"")</f>
        <v>POSM</v>
      </c>
      <c r="F166" t="str">
        <f t="shared" si="10"/>
        <v>EL</v>
      </c>
      <c r="G166" t="str">
        <f>IFERROR(VLOOKUP($C166,Setting!$H:$J,3,0),"")</f>
        <v>B402</v>
      </c>
      <c r="H166" t="str">
        <f>IFERROR(VLOOKUP($B166,Setting!$A:$C,3,0),"")</f>
        <v>50FR</v>
      </c>
      <c r="I166" t="str">
        <f>IFERROR(VLOOKUP($A166,Setting!$E:$F,2,0),"")</f>
        <v>887ELCDIS0</v>
      </c>
      <c r="J166" t="str">
        <f t="shared" si="11"/>
        <v>911VV624</v>
      </c>
      <c r="K166" t="str">
        <f>IF(I166="","",'TCD CONSO'!$D$1)</f>
        <v>PURGE LIST Q4</v>
      </c>
      <c r="L166" s="6">
        <f t="shared" si="12"/>
        <v>5225.42</v>
      </c>
      <c r="M166" t="str">
        <f t="shared" si="13"/>
        <v>50</v>
      </c>
      <c r="N166" t="str">
        <f>IFERROR(VLOOKUP($B166,Setting!$A:$B,2,0),"")</f>
        <v>XA</v>
      </c>
      <c r="O166" t="str">
        <f>IFERROR(VLOOKUP($C166,Setting!$H:$K,4,0),"")</f>
        <v>B401</v>
      </c>
      <c r="P166" s="6">
        <f>IF(IFERROR(VLOOKUP($A166,Setting!$N:$N,1,0),0)=0,DATABASE!$L166,DATABASE!$L166*VLOOKUP($A166,Setting!$N:$P,2,0)/VLOOKUP($A166,Setting!$N:$P,3,0))</f>
        <v>5225.42</v>
      </c>
      <c r="Q166" t="str">
        <f t="shared" si="14"/>
        <v>40</v>
      </c>
      <c r="R166" t="str">
        <f>IFERROR(VLOOKUP($O166,Setting!$K:$L,2,0),"")</f>
        <v>887HQCSUPE</v>
      </c>
    </row>
    <row r="167" spans="1:18" x14ac:dyDescent="0.3">
      <c r="A167" t="s">
        <v>228</v>
      </c>
      <c r="B167" t="s">
        <v>44</v>
      </c>
      <c r="C167" t="s">
        <v>13</v>
      </c>
      <c r="D167" s="6">
        <v>5900.28</v>
      </c>
      <c r="E167" t="str">
        <f>IFERROR(VLOOKUP($C167,Setting!$H:$J,2,0),"")</f>
        <v>POSM</v>
      </c>
      <c r="F167" t="str">
        <f t="shared" si="10"/>
        <v>EL</v>
      </c>
      <c r="G167" t="str">
        <f>IFERROR(VLOOKUP($C167,Setting!$H:$J,3,0),"")</f>
        <v>B402</v>
      </c>
      <c r="H167" t="str">
        <f>IFERROR(VLOOKUP($B167,Setting!$A:$C,3,0),"")</f>
        <v>10MU</v>
      </c>
      <c r="I167" t="str">
        <f>IFERROR(VLOOKUP($A167,Setting!$E:$F,2,0),"")</f>
        <v>887ELCDIS0</v>
      </c>
      <c r="J167" t="str">
        <f t="shared" si="11"/>
        <v>911VV624</v>
      </c>
      <c r="K167" t="str">
        <f>IF(I167="","",'TCD CONSO'!$D$1)</f>
        <v>PURGE LIST Q4</v>
      </c>
      <c r="L167" s="6">
        <f t="shared" si="12"/>
        <v>5900.28</v>
      </c>
      <c r="M167" t="str">
        <f t="shared" si="13"/>
        <v>50</v>
      </c>
      <c r="N167" t="str">
        <f>IFERROR(VLOOKUP($B167,Setting!$A:$B,2,0),"")</f>
        <v>Z6</v>
      </c>
      <c r="O167" t="str">
        <f>IFERROR(VLOOKUP($C167,Setting!$H:$K,4,0),"")</f>
        <v>B401</v>
      </c>
      <c r="P167" s="6">
        <f>IF(IFERROR(VLOOKUP($A167,Setting!$N:$N,1,0),0)=0,DATABASE!$L167,DATABASE!$L167*VLOOKUP($A167,Setting!$N:$P,2,0)/VLOOKUP($A167,Setting!$N:$P,3,0))</f>
        <v>5900.28</v>
      </c>
      <c r="Q167" t="str">
        <f t="shared" si="14"/>
        <v>40</v>
      </c>
      <c r="R167" t="str">
        <f>IFERROR(VLOOKUP($O167,Setting!$K:$L,2,0),"")</f>
        <v>887HQCSUPE</v>
      </c>
    </row>
    <row r="168" spans="1:18" x14ac:dyDescent="0.3">
      <c r="A168" t="s">
        <v>228</v>
      </c>
      <c r="B168" t="s">
        <v>22</v>
      </c>
      <c r="C168" t="s">
        <v>13</v>
      </c>
      <c r="D168" s="6">
        <v>8684.58</v>
      </c>
      <c r="E168" t="str">
        <f>IFERROR(VLOOKUP($C168,Setting!$H:$J,2,0),"")</f>
        <v>POSM</v>
      </c>
      <c r="F168" t="str">
        <f t="shared" si="10"/>
        <v>EL</v>
      </c>
      <c r="G168" t="str">
        <f>IFERROR(VLOOKUP($C168,Setting!$H:$J,3,0),"")</f>
        <v>B402</v>
      </c>
      <c r="H168" t="str">
        <f>IFERROR(VLOOKUP($B168,Setting!$A:$C,3,0),"")</f>
        <v>50FR</v>
      </c>
      <c r="I168" t="str">
        <f>IFERROR(VLOOKUP($A168,Setting!$E:$F,2,0),"")</f>
        <v>887ELCDIS0</v>
      </c>
      <c r="J168" t="str">
        <f t="shared" si="11"/>
        <v>911VV624</v>
      </c>
      <c r="K168" t="str">
        <f>IF(I168="","",'TCD CONSO'!$D$1)</f>
        <v>PURGE LIST Q4</v>
      </c>
      <c r="L168" s="6">
        <f t="shared" si="12"/>
        <v>8684.58</v>
      </c>
      <c r="M168" t="str">
        <f t="shared" si="13"/>
        <v>50</v>
      </c>
      <c r="N168" t="str">
        <f>IFERROR(VLOOKUP($B168,Setting!$A:$B,2,0),"")</f>
        <v>YA</v>
      </c>
      <c r="O168" t="str">
        <f>IFERROR(VLOOKUP($C168,Setting!$H:$K,4,0),"")</f>
        <v>B401</v>
      </c>
      <c r="P168" s="6">
        <f>IF(IFERROR(VLOOKUP($A168,Setting!$N:$N,1,0),0)=0,DATABASE!$L168,DATABASE!$L168*VLOOKUP($A168,Setting!$N:$P,2,0)/VLOOKUP($A168,Setting!$N:$P,3,0))</f>
        <v>8684.58</v>
      </c>
      <c r="Q168" t="str">
        <f t="shared" si="14"/>
        <v>40</v>
      </c>
      <c r="R168" t="str">
        <f>IFERROR(VLOOKUP($O168,Setting!$K:$L,2,0),"")</f>
        <v>887HQCSUPE</v>
      </c>
    </row>
    <row r="169" spans="1:18" x14ac:dyDescent="0.3">
      <c r="A169" t="s">
        <v>228</v>
      </c>
      <c r="B169" t="s">
        <v>25</v>
      </c>
      <c r="C169" t="s">
        <v>13</v>
      </c>
      <c r="D169" s="6">
        <v>2468.6800000000003</v>
      </c>
      <c r="E169" t="str">
        <f>IFERROR(VLOOKUP($C169,Setting!$H:$J,2,0),"")</f>
        <v>POSM</v>
      </c>
      <c r="F169" t="str">
        <f t="shared" si="10"/>
        <v>EL</v>
      </c>
      <c r="G169" t="str">
        <f>IFERROR(VLOOKUP($C169,Setting!$H:$J,3,0),"")</f>
        <v>B402</v>
      </c>
      <c r="H169" t="str">
        <f>IFERROR(VLOOKUP($B169,Setting!$A:$C,3,0),"")</f>
        <v>10MU</v>
      </c>
      <c r="I169" t="str">
        <f>IFERROR(VLOOKUP($A169,Setting!$E:$F,2,0),"")</f>
        <v>887ELCDIS0</v>
      </c>
      <c r="J169" t="str">
        <f t="shared" si="11"/>
        <v>911VV624</v>
      </c>
      <c r="K169" t="str">
        <f>IF(I169="","",'TCD CONSO'!$D$1)</f>
        <v>PURGE LIST Q4</v>
      </c>
      <c r="L169" s="6">
        <f t="shared" si="12"/>
        <v>2468.6800000000003</v>
      </c>
      <c r="M169" t="str">
        <f t="shared" si="13"/>
        <v>50</v>
      </c>
      <c r="N169" t="str">
        <f>IFERROR(VLOOKUP($B169,Setting!$A:$B,2,0),"")</f>
        <v>Z3</v>
      </c>
      <c r="O169" t="str">
        <f>IFERROR(VLOOKUP($C169,Setting!$H:$K,4,0),"")</f>
        <v>B401</v>
      </c>
      <c r="P169" s="6">
        <f>IF(IFERROR(VLOOKUP($A169,Setting!$N:$N,1,0),0)=0,DATABASE!$L169,DATABASE!$L169*VLOOKUP($A169,Setting!$N:$P,2,0)/VLOOKUP($A169,Setting!$N:$P,3,0))</f>
        <v>2468.6800000000003</v>
      </c>
      <c r="Q169" t="str">
        <f t="shared" si="14"/>
        <v>40</v>
      </c>
      <c r="R169" t="str">
        <f>IFERROR(VLOOKUP($O169,Setting!$K:$L,2,0),"")</f>
        <v>887HQCSUPE</v>
      </c>
    </row>
    <row r="170" spans="1:18" x14ac:dyDescent="0.3">
      <c r="A170" t="s">
        <v>228</v>
      </c>
      <c r="B170" t="s">
        <v>30</v>
      </c>
      <c r="C170" t="s">
        <v>13</v>
      </c>
      <c r="D170" s="6">
        <v>791.78000000000009</v>
      </c>
      <c r="E170" t="str">
        <f>IFERROR(VLOOKUP($C170,Setting!$H:$J,2,0),"")</f>
        <v>POSM</v>
      </c>
      <c r="F170" t="str">
        <f t="shared" si="10"/>
        <v>EL</v>
      </c>
      <c r="G170" t="str">
        <f>IFERROR(VLOOKUP($C170,Setting!$H:$J,3,0),"")</f>
        <v>B402</v>
      </c>
      <c r="H170" t="str">
        <f>IFERROR(VLOOKUP($B170,Setting!$A:$C,3,0),"")</f>
        <v>10FR</v>
      </c>
      <c r="I170" t="str">
        <f>IFERROR(VLOOKUP($A170,Setting!$E:$F,2,0),"")</f>
        <v>887ELCDIS0</v>
      </c>
      <c r="J170" t="str">
        <f t="shared" si="11"/>
        <v>911VV624</v>
      </c>
      <c r="K170" t="str">
        <f>IF(I170="","",'TCD CONSO'!$D$1)</f>
        <v>PURGE LIST Q4</v>
      </c>
      <c r="L170" s="6">
        <f t="shared" si="12"/>
        <v>791.78000000000009</v>
      </c>
      <c r="M170" t="str">
        <f t="shared" si="13"/>
        <v>50</v>
      </c>
      <c r="N170" t="str">
        <f>IFERROR(VLOOKUP($B170,Setting!$A:$B,2,0),"")</f>
        <v>Z2</v>
      </c>
      <c r="O170" t="str">
        <f>IFERROR(VLOOKUP($C170,Setting!$H:$K,4,0),"")</f>
        <v>B401</v>
      </c>
      <c r="P170" s="6">
        <f>IF(IFERROR(VLOOKUP($A170,Setting!$N:$N,1,0),0)=0,DATABASE!$L170,DATABASE!$L170*VLOOKUP($A170,Setting!$N:$P,2,0)/VLOOKUP($A170,Setting!$N:$P,3,0))</f>
        <v>791.78000000000009</v>
      </c>
      <c r="Q170" t="str">
        <f t="shared" si="14"/>
        <v>40</v>
      </c>
      <c r="R170" t="str">
        <f>IFERROR(VLOOKUP($O170,Setting!$K:$L,2,0),"")</f>
        <v>887HQCSUPE</v>
      </c>
    </row>
    <row r="171" spans="1:18" x14ac:dyDescent="0.3">
      <c r="A171" t="s">
        <v>228</v>
      </c>
      <c r="B171" t="s">
        <v>35</v>
      </c>
      <c r="C171" t="s">
        <v>13</v>
      </c>
      <c r="D171" s="6">
        <v>75259.710000000196</v>
      </c>
      <c r="E171" t="str">
        <f>IFERROR(VLOOKUP($C171,Setting!$H:$J,2,0),"")</f>
        <v>POSM</v>
      </c>
      <c r="F171" t="str">
        <f t="shared" si="10"/>
        <v>EL</v>
      </c>
      <c r="G171" t="str">
        <f>IFERROR(VLOOKUP($C171,Setting!$H:$J,3,0),"")</f>
        <v>B402</v>
      </c>
      <c r="H171" t="str">
        <f>IFERROR(VLOOKUP($B171,Setting!$A:$C,3,0),"")</f>
        <v>10SC</v>
      </c>
      <c r="I171" t="str">
        <f>IFERROR(VLOOKUP($A171,Setting!$E:$F,2,0),"")</f>
        <v>887ELCDIS0</v>
      </c>
      <c r="J171" t="str">
        <f t="shared" si="11"/>
        <v>911VV624</v>
      </c>
      <c r="K171" t="str">
        <f>IF(I171="","",'TCD CONSO'!$D$1)</f>
        <v>PURGE LIST Q4</v>
      </c>
      <c r="L171" s="6">
        <f t="shared" si="12"/>
        <v>75259.710000000196</v>
      </c>
      <c r="M171" t="str">
        <f t="shared" si="13"/>
        <v>50</v>
      </c>
      <c r="N171" t="str">
        <f>IFERROR(VLOOKUP($B171,Setting!$A:$B,2,0),"")</f>
        <v>Z1</v>
      </c>
      <c r="O171" t="str">
        <f>IFERROR(VLOOKUP($C171,Setting!$H:$K,4,0),"")</f>
        <v>B401</v>
      </c>
      <c r="P171" s="6">
        <f>IF(IFERROR(VLOOKUP($A171,Setting!$N:$N,1,0),0)=0,DATABASE!$L171,DATABASE!$L171*VLOOKUP($A171,Setting!$N:$P,2,0)/VLOOKUP($A171,Setting!$N:$P,3,0))</f>
        <v>75259.710000000196</v>
      </c>
      <c r="Q171" t="str">
        <f t="shared" si="14"/>
        <v>40</v>
      </c>
      <c r="R171" t="str">
        <f>IFERROR(VLOOKUP($O171,Setting!$K:$L,2,0),"")</f>
        <v>887HQCSUPE</v>
      </c>
    </row>
    <row r="172" spans="1:18" x14ac:dyDescent="0.3">
      <c r="A172" t="s">
        <v>228</v>
      </c>
      <c r="B172" t="s">
        <v>40</v>
      </c>
      <c r="C172" t="s">
        <v>13</v>
      </c>
      <c r="D172" s="6">
        <v>2424.0499999999997</v>
      </c>
      <c r="E172" t="str">
        <f>IFERROR(VLOOKUP($C172,Setting!$H:$J,2,0),"")</f>
        <v>POSM</v>
      </c>
      <c r="F172" t="str">
        <f t="shared" si="10"/>
        <v>EL</v>
      </c>
      <c r="G172" t="str">
        <f>IFERROR(VLOOKUP($C172,Setting!$H:$J,3,0),"")</f>
        <v>B402</v>
      </c>
      <c r="H172" t="str">
        <f>IFERROR(VLOOKUP($B172,Setting!$A:$C,3,0),"")</f>
        <v>50FR</v>
      </c>
      <c r="I172" t="str">
        <f>IFERROR(VLOOKUP($A172,Setting!$E:$F,2,0),"")</f>
        <v>887ELCDIS0</v>
      </c>
      <c r="J172" t="str">
        <f t="shared" si="11"/>
        <v>911VV624</v>
      </c>
      <c r="K172" t="str">
        <f>IF(I172="","",'TCD CONSO'!$D$1)</f>
        <v>PURGE LIST Q4</v>
      </c>
      <c r="L172" s="6">
        <f t="shared" si="12"/>
        <v>2424.0499999999997</v>
      </c>
      <c r="M172" t="str">
        <f t="shared" si="13"/>
        <v>50</v>
      </c>
      <c r="N172" t="str">
        <f>IFERROR(VLOOKUP($B172,Setting!$A:$B,2,0),"")</f>
        <v>CE</v>
      </c>
      <c r="O172" t="str">
        <f>IFERROR(VLOOKUP($C172,Setting!$H:$K,4,0),"")</f>
        <v>B401</v>
      </c>
      <c r="P172" s="6">
        <f>IF(IFERROR(VLOOKUP($A172,Setting!$N:$N,1,0),0)=0,DATABASE!$L172,DATABASE!$L172*VLOOKUP($A172,Setting!$N:$P,2,0)/VLOOKUP($A172,Setting!$N:$P,3,0))</f>
        <v>2424.0499999999997</v>
      </c>
      <c r="Q172" t="str">
        <f t="shared" si="14"/>
        <v>40</v>
      </c>
      <c r="R172" t="str">
        <f>IFERROR(VLOOKUP($O172,Setting!$K:$L,2,0),"")</f>
        <v>887HQCSUPE</v>
      </c>
    </row>
    <row r="173" spans="1:18" x14ac:dyDescent="0.3">
      <c r="A173" t="s">
        <v>28</v>
      </c>
      <c r="B173" t="s">
        <v>227</v>
      </c>
      <c r="C173" t="s">
        <v>13</v>
      </c>
      <c r="D173" s="6">
        <v>0</v>
      </c>
      <c r="E173" t="str">
        <f>IFERROR(VLOOKUP($C173,Setting!$H:$J,2,0),"")</f>
        <v>POSM</v>
      </c>
      <c r="F173" t="str">
        <f t="shared" si="10"/>
        <v>FD</v>
      </c>
      <c r="G173" t="str">
        <f>IFERROR(VLOOKUP($C173,Setting!$H:$J,3,0),"")</f>
        <v>B402</v>
      </c>
      <c r="H173" t="str">
        <f>IFERROR(VLOOKUP($B173,Setting!$A:$C,3,0),"")</f>
        <v>10SC</v>
      </c>
      <c r="I173" t="str">
        <f>IFERROR(VLOOKUP($A173,Setting!$E:$F,2,0),"")</f>
        <v>887FDCDIS0</v>
      </c>
      <c r="J173" t="str">
        <f t="shared" si="11"/>
        <v>911VV624</v>
      </c>
      <c r="K173" t="str">
        <f>IF(I173="","",'TCD CONSO'!$D$1)</f>
        <v>PURGE LIST Q4</v>
      </c>
      <c r="L173" s="6">
        <f t="shared" si="12"/>
        <v>0</v>
      </c>
      <c r="M173" t="str">
        <f t="shared" si="13"/>
        <v/>
      </c>
      <c r="N173" t="str">
        <f>IFERROR(VLOOKUP($B173,Setting!$A:$B,2,0),"")</f>
        <v>Z1</v>
      </c>
      <c r="O173" t="str">
        <f>IFERROR(VLOOKUP($C173,Setting!$H:$K,4,0),"")</f>
        <v>B401</v>
      </c>
      <c r="P173" s="6">
        <f>IF(IFERROR(VLOOKUP($A173,Setting!$N:$N,1,0),0)=0,DATABASE!$L173,DATABASE!$L173*VLOOKUP($A173,Setting!$N:$P,2,0)/VLOOKUP($A173,Setting!$N:$P,3,0))</f>
        <v>0</v>
      </c>
      <c r="Q173" t="str">
        <f t="shared" si="14"/>
        <v/>
      </c>
      <c r="R173" t="str">
        <f>IFERROR(VLOOKUP($O173,Setting!$K:$L,2,0),"")</f>
        <v>887HQCSUPE</v>
      </c>
    </row>
    <row r="174" spans="1:18" x14ac:dyDescent="0.3">
      <c r="A174" t="s">
        <v>28</v>
      </c>
      <c r="B174" t="s">
        <v>46</v>
      </c>
      <c r="C174" t="s">
        <v>13</v>
      </c>
      <c r="D174" s="6">
        <v>18.09</v>
      </c>
      <c r="E174" t="str">
        <f>IFERROR(VLOOKUP($C174,Setting!$H:$J,2,0),"")</f>
        <v>POSM</v>
      </c>
      <c r="F174" t="str">
        <f t="shared" si="10"/>
        <v>FD</v>
      </c>
      <c r="G174" t="str">
        <f>IFERROR(VLOOKUP($C174,Setting!$H:$J,3,0),"")</f>
        <v>B402</v>
      </c>
      <c r="H174" t="str">
        <f>IFERROR(VLOOKUP($B174,Setting!$A:$C,3,0),"")</f>
        <v>10MU</v>
      </c>
      <c r="I174" t="str">
        <f>IFERROR(VLOOKUP($A174,Setting!$E:$F,2,0),"")</f>
        <v>887FDCDIS0</v>
      </c>
      <c r="J174" t="str">
        <f t="shared" si="11"/>
        <v>911VV624</v>
      </c>
      <c r="K174" t="str">
        <f>IF(I174="","",'TCD CONSO'!$D$1)</f>
        <v>PURGE LIST Q4</v>
      </c>
      <c r="L174" s="6">
        <f t="shared" si="12"/>
        <v>18.09</v>
      </c>
      <c r="M174" t="str">
        <f t="shared" si="13"/>
        <v>50</v>
      </c>
      <c r="N174" t="str">
        <f>IFERROR(VLOOKUP($B174,Setting!$A:$B,2,0),"")</f>
        <v>Z5</v>
      </c>
      <c r="O174" t="str">
        <f>IFERROR(VLOOKUP($C174,Setting!$H:$K,4,0),"")</f>
        <v>B401</v>
      </c>
      <c r="P174" s="6">
        <f>IF(IFERROR(VLOOKUP($A174,Setting!$N:$N,1,0),0)=0,DATABASE!$L174,DATABASE!$L174*VLOOKUP($A174,Setting!$N:$P,2,0)/VLOOKUP($A174,Setting!$N:$P,3,0))</f>
        <v>18.09</v>
      </c>
      <c r="Q174" t="str">
        <f t="shared" si="14"/>
        <v>40</v>
      </c>
      <c r="R174" t="str">
        <f>IFERROR(VLOOKUP($O174,Setting!$K:$L,2,0),"")</f>
        <v>887HQCSUPE</v>
      </c>
    </row>
    <row r="175" spans="1:18" x14ac:dyDescent="0.3">
      <c r="A175" t="s">
        <v>28</v>
      </c>
      <c r="B175" t="s">
        <v>49</v>
      </c>
      <c r="C175" t="s">
        <v>13</v>
      </c>
      <c r="D175" s="6">
        <v>0</v>
      </c>
      <c r="E175" t="str">
        <f>IFERROR(VLOOKUP($C175,Setting!$H:$J,2,0),"")</f>
        <v>POSM</v>
      </c>
      <c r="F175" t="str">
        <f t="shared" si="10"/>
        <v>FD</v>
      </c>
      <c r="G175" t="str">
        <f>IFERROR(VLOOKUP($C175,Setting!$H:$J,3,0),"")</f>
        <v>B402</v>
      </c>
      <c r="H175" t="str">
        <f>IFERROR(VLOOKUP($B175,Setting!$A:$C,3,0),"")</f>
        <v>10MU</v>
      </c>
      <c r="I175" t="str">
        <f>IFERROR(VLOOKUP($A175,Setting!$E:$F,2,0),"")</f>
        <v>887FDCDIS0</v>
      </c>
      <c r="J175" t="str">
        <f t="shared" si="11"/>
        <v>911VV624</v>
      </c>
      <c r="K175" t="str">
        <f>IF(I175="","",'TCD CONSO'!$D$1)</f>
        <v>PURGE LIST Q4</v>
      </c>
      <c r="L175" s="6">
        <f t="shared" si="12"/>
        <v>0</v>
      </c>
      <c r="M175" t="str">
        <f t="shared" si="13"/>
        <v/>
      </c>
      <c r="N175" t="str">
        <f>IFERROR(VLOOKUP($B175,Setting!$A:$B,2,0),"")</f>
        <v>Z8</v>
      </c>
      <c r="O175" t="str">
        <f>IFERROR(VLOOKUP($C175,Setting!$H:$K,4,0),"")</f>
        <v>B401</v>
      </c>
      <c r="P175" s="6">
        <f>IF(IFERROR(VLOOKUP($A175,Setting!$N:$N,1,0),0)=0,DATABASE!$L175,DATABASE!$L175*VLOOKUP($A175,Setting!$N:$P,2,0)/VLOOKUP($A175,Setting!$N:$P,3,0))</f>
        <v>0</v>
      </c>
      <c r="Q175" t="str">
        <f t="shared" si="14"/>
        <v/>
      </c>
      <c r="R175" t="str">
        <f>IFERROR(VLOOKUP($O175,Setting!$K:$L,2,0),"")</f>
        <v>887HQCSUPE</v>
      </c>
    </row>
    <row r="176" spans="1:18" x14ac:dyDescent="0.3">
      <c r="A176" t="s">
        <v>28</v>
      </c>
      <c r="B176" t="s">
        <v>57</v>
      </c>
      <c r="C176" t="s">
        <v>13</v>
      </c>
      <c r="D176" s="6">
        <v>0</v>
      </c>
      <c r="E176" t="str">
        <f>IFERROR(VLOOKUP($C176,Setting!$H:$J,2,0),"")</f>
        <v>POSM</v>
      </c>
      <c r="F176" t="str">
        <f t="shared" si="10"/>
        <v>FD</v>
      </c>
      <c r="G176" t="str">
        <f>IFERROR(VLOOKUP($C176,Setting!$H:$J,3,0),"")</f>
        <v>B402</v>
      </c>
      <c r="H176" t="str">
        <f>IFERROR(VLOOKUP($B176,Setting!$A:$C,3,0),"")</f>
        <v>10SC</v>
      </c>
      <c r="I176" t="str">
        <f>IFERROR(VLOOKUP($A176,Setting!$E:$F,2,0),"")</f>
        <v>887FDCDIS0</v>
      </c>
      <c r="J176" t="str">
        <f t="shared" si="11"/>
        <v>911VV624</v>
      </c>
      <c r="K176" t="str">
        <f>IF(I176="","",'TCD CONSO'!$D$1)</f>
        <v>PURGE LIST Q4</v>
      </c>
      <c r="L176" s="6">
        <f t="shared" si="12"/>
        <v>0</v>
      </c>
      <c r="M176" t="str">
        <f t="shared" si="13"/>
        <v/>
      </c>
      <c r="N176" t="str">
        <f>IFERROR(VLOOKUP($B176,Setting!$A:$B,2,0),"")</f>
        <v>Z4</v>
      </c>
      <c r="O176" t="str">
        <f>IFERROR(VLOOKUP($C176,Setting!$H:$K,4,0),"")</f>
        <v>B401</v>
      </c>
      <c r="P176" s="6">
        <f>IF(IFERROR(VLOOKUP($A176,Setting!$N:$N,1,0),0)=0,DATABASE!$L176,DATABASE!$L176*VLOOKUP($A176,Setting!$N:$P,2,0)/VLOOKUP($A176,Setting!$N:$P,3,0))</f>
        <v>0</v>
      </c>
      <c r="Q176" t="str">
        <f t="shared" si="14"/>
        <v/>
      </c>
      <c r="R176" t="str">
        <f>IFERROR(VLOOKUP($O176,Setting!$K:$L,2,0),"")</f>
        <v>887HQCSUPE</v>
      </c>
    </row>
    <row r="177" spans="1:18" x14ac:dyDescent="0.3">
      <c r="A177" t="s">
        <v>28</v>
      </c>
      <c r="B177" t="s">
        <v>8</v>
      </c>
      <c r="C177" t="s">
        <v>13</v>
      </c>
      <c r="D177" s="6">
        <v>229.20999999999998</v>
      </c>
      <c r="E177" t="str">
        <f>IFERROR(VLOOKUP($C177,Setting!$H:$J,2,0),"")</f>
        <v>POSM</v>
      </c>
      <c r="F177" t="str">
        <f t="shared" si="10"/>
        <v>FD</v>
      </c>
      <c r="G177" t="str">
        <f>IFERROR(VLOOKUP($C177,Setting!$H:$J,3,0),"")</f>
        <v>B402</v>
      </c>
      <c r="H177" t="str">
        <f>IFERROR(VLOOKUP($B177,Setting!$A:$C,3,0),"")</f>
        <v>50FR</v>
      </c>
      <c r="I177" t="str">
        <f>IFERROR(VLOOKUP($A177,Setting!$E:$F,2,0),"")</f>
        <v>887FDCDIS0</v>
      </c>
      <c r="J177" t="str">
        <f t="shared" si="11"/>
        <v>911VV624</v>
      </c>
      <c r="K177" t="str">
        <f>IF(I177="","",'TCD CONSO'!$D$1)</f>
        <v>PURGE LIST Q4</v>
      </c>
      <c r="L177" s="6">
        <f t="shared" si="12"/>
        <v>229.20999999999998</v>
      </c>
      <c r="M177" t="str">
        <f t="shared" si="13"/>
        <v>50</v>
      </c>
      <c r="N177" t="str">
        <f>IFERROR(VLOOKUP($B177,Setting!$A:$B,2,0),"")</f>
        <v>JJ</v>
      </c>
      <c r="O177" t="str">
        <f>IFERROR(VLOOKUP($C177,Setting!$H:$K,4,0),"")</f>
        <v>B401</v>
      </c>
      <c r="P177" s="6">
        <f>IF(IFERROR(VLOOKUP($A177,Setting!$N:$N,1,0),0)=0,DATABASE!$L177,DATABASE!$L177*VLOOKUP($A177,Setting!$N:$P,2,0)/VLOOKUP($A177,Setting!$N:$P,3,0))</f>
        <v>229.20999999999998</v>
      </c>
      <c r="Q177" t="str">
        <f t="shared" si="14"/>
        <v>40</v>
      </c>
      <c r="R177" t="str">
        <f>IFERROR(VLOOKUP($O177,Setting!$K:$L,2,0),"")</f>
        <v>887HQCSUPE</v>
      </c>
    </row>
    <row r="178" spans="1:18" x14ac:dyDescent="0.3">
      <c r="A178" t="s">
        <v>28</v>
      </c>
      <c r="B178" t="s">
        <v>16</v>
      </c>
      <c r="C178" t="s">
        <v>13</v>
      </c>
      <c r="D178" s="6">
        <v>1452.3200000000011</v>
      </c>
      <c r="E178" t="str">
        <f>IFERROR(VLOOKUP($C178,Setting!$H:$J,2,0),"")</f>
        <v>POSM</v>
      </c>
      <c r="F178" t="str">
        <f t="shared" si="10"/>
        <v>FD</v>
      </c>
      <c r="G178" t="str">
        <f>IFERROR(VLOOKUP($C178,Setting!$H:$J,3,0),"")</f>
        <v>B402</v>
      </c>
      <c r="H178" t="str">
        <f>IFERROR(VLOOKUP($B178,Setting!$A:$C,3,0),"")</f>
        <v>50FR</v>
      </c>
      <c r="I178" t="str">
        <f>IFERROR(VLOOKUP($A178,Setting!$E:$F,2,0),"")</f>
        <v>887FDCDIS0</v>
      </c>
      <c r="J178" t="str">
        <f t="shared" si="11"/>
        <v>911VV624</v>
      </c>
      <c r="K178" t="str">
        <f>IF(I178="","",'TCD CONSO'!$D$1)</f>
        <v>PURGE LIST Q4</v>
      </c>
      <c r="L178" s="6">
        <f t="shared" si="12"/>
        <v>1452.3200000000011</v>
      </c>
      <c r="M178" t="str">
        <f t="shared" si="13"/>
        <v>50</v>
      </c>
      <c r="N178" t="str">
        <f>IFERROR(VLOOKUP($B178,Setting!$A:$B,2,0),"")</f>
        <v>XA</v>
      </c>
      <c r="O178" t="str">
        <f>IFERROR(VLOOKUP($C178,Setting!$H:$K,4,0),"")</f>
        <v>B401</v>
      </c>
      <c r="P178" s="6">
        <f>IF(IFERROR(VLOOKUP($A178,Setting!$N:$N,1,0),0)=0,DATABASE!$L178,DATABASE!$L178*VLOOKUP($A178,Setting!$N:$P,2,0)/VLOOKUP($A178,Setting!$N:$P,3,0))</f>
        <v>1452.3200000000011</v>
      </c>
      <c r="Q178" t="str">
        <f t="shared" si="14"/>
        <v>40</v>
      </c>
      <c r="R178" t="str">
        <f>IFERROR(VLOOKUP($O178,Setting!$K:$L,2,0),"")</f>
        <v>887HQCSUPE</v>
      </c>
    </row>
    <row r="179" spans="1:18" x14ac:dyDescent="0.3">
      <c r="A179" t="s">
        <v>28</v>
      </c>
      <c r="B179" t="s">
        <v>44</v>
      </c>
      <c r="C179" t="s">
        <v>13</v>
      </c>
      <c r="D179" s="6">
        <v>14279.98</v>
      </c>
      <c r="E179" t="str">
        <f>IFERROR(VLOOKUP($C179,Setting!$H:$J,2,0),"")</f>
        <v>POSM</v>
      </c>
      <c r="F179" t="str">
        <f t="shared" si="10"/>
        <v>FD</v>
      </c>
      <c r="G179" t="str">
        <f>IFERROR(VLOOKUP($C179,Setting!$H:$J,3,0),"")</f>
        <v>B402</v>
      </c>
      <c r="H179" t="str">
        <f>IFERROR(VLOOKUP($B179,Setting!$A:$C,3,0),"")</f>
        <v>10MU</v>
      </c>
      <c r="I179" t="str">
        <f>IFERROR(VLOOKUP($A179,Setting!$E:$F,2,0),"")</f>
        <v>887FDCDIS0</v>
      </c>
      <c r="J179" t="str">
        <f t="shared" si="11"/>
        <v>911VV624</v>
      </c>
      <c r="K179" t="str">
        <f>IF(I179="","",'TCD CONSO'!$D$1)</f>
        <v>PURGE LIST Q4</v>
      </c>
      <c r="L179" s="6">
        <f t="shared" si="12"/>
        <v>14279.98</v>
      </c>
      <c r="M179" t="str">
        <f t="shared" si="13"/>
        <v>50</v>
      </c>
      <c r="N179" t="str">
        <f>IFERROR(VLOOKUP($B179,Setting!$A:$B,2,0),"")</f>
        <v>Z6</v>
      </c>
      <c r="O179" t="str">
        <f>IFERROR(VLOOKUP($C179,Setting!$H:$K,4,0),"")</f>
        <v>B401</v>
      </c>
      <c r="P179" s="6">
        <f>IF(IFERROR(VLOOKUP($A179,Setting!$N:$N,1,0),0)=0,DATABASE!$L179,DATABASE!$L179*VLOOKUP($A179,Setting!$N:$P,2,0)/VLOOKUP($A179,Setting!$N:$P,3,0))</f>
        <v>14279.98</v>
      </c>
      <c r="Q179" t="str">
        <f t="shared" si="14"/>
        <v>40</v>
      </c>
      <c r="R179" t="str">
        <f>IFERROR(VLOOKUP($O179,Setting!$K:$L,2,0),"")</f>
        <v>887HQCSUPE</v>
      </c>
    </row>
    <row r="180" spans="1:18" x14ac:dyDescent="0.3">
      <c r="A180" t="s">
        <v>28</v>
      </c>
      <c r="B180" t="s">
        <v>22</v>
      </c>
      <c r="C180" t="s">
        <v>13</v>
      </c>
      <c r="D180" s="6">
        <v>4065.0200000000004</v>
      </c>
      <c r="E180" t="str">
        <f>IFERROR(VLOOKUP($C180,Setting!$H:$J,2,0),"")</f>
        <v>POSM</v>
      </c>
      <c r="F180" t="str">
        <f t="shared" si="10"/>
        <v>FD</v>
      </c>
      <c r="G180" t="str">
        <f>IFERROR(VLOOKUP($C180,Setting!$H:$J,3,0),"")</f>
        <v>B402</v>
      </c>
      <c r="H180" t="str">
        <f>IFERROR(VLOOKUP($B180,Setting!$A:$C,3,0),"")</f>
        <v>50FR</v>
      </c>
      <c r="I180" t="str">
        <f>IFERROR(VLOOKUP($A180,Setting!$E:$F,2,0),"")</f>
        <v>887FDCDIS0</v>
      </c>
      <c r="J180" t="str">
        <f t="shared" si="11"/>
        <v>911VV624</v>
      </c>
      <c r="K180" t="str">
        <f>IF(I180="","",'TCD CONSO'!$D$1)</f>
        <v>PURGE LIST Q4</v>
      </c>
      <c r="L180" s="6">
        <f t="shared" si="12"/>
        <v>4065.0200000000004</v>
      </c>
      <c r="M180" t="str">
        <f t="shared" si="13"/>
        <v>50</v>
      </c>
      <c r="N180" t="str">
        <f>IFERROR(VLOOKUP($B180,Setting!$A:$B,2,0),"")</f>
        <v>YA</v>
      </c>
      <c r="O180" t="str">
        <f>IFERROR(VLOOKUP($C180,Setting!$H:$K,4,0),"")</f>
        <v>B401</v>
      </c>
      <c r="P180" s="6">
        <f>IF(IFERROR(VLOOKUP($A180,Setting!$N:$N,1,0),0)=0,DATABASE!$L180,DATABASE!$L180*VLOOKUP($A180,Setting!$N:$P,2,0)/VLOOKUP($A180,Setting!$N:$P,3,0))</f>
        <v>4065.0200000000004</v>
      </c>
      <c r="Q180" t="str">
        <f t="shared" si="14"/>
        <v>40</v>
      </c>
      <c r="R180" t="str">
        <f>IFERROR(VLOOKUP($O180,Setting!$K:$L,2,0),"")</f>
        <v>887HQCSUPE</v>
      </c>
    </row>
    <row r="181" spans="1:18" x14ac:dyDescent="0.3">
      <c r="A181" t="s">
        <v>28</v>
      </c>
      <c r="B181" t="s">
        <v>25</v>
      </c>
      <c r="C181" t="s">
        <v>13</v>
      </c>
      <c r="D181" s="6">
        <v>10559.41</v>
      </c>
      <c r="E181" t="str">
        <f>IFERROR(VLOOKUP($C181,Setting!$H:$J,2,0),"")</f>
        <v>POSM</v>
      </c>
      <c r="F181" t="str">
        <f t="shared" si="10"/>
        <v>FD</v>
      </c>
      <c r="G181" t="str">
        <f>IFERROR(VLOOKUP($C181,Setting!$H:$J,3,0),"")</f>
        <v>B402</v>
      </c>
      <c r="H181" t="str">
        <f>IFERROR(VLOOKUP($B181,Setting!$A:$C,3,0),"")</f>
        <v>10MU</v>
      </c>
      <c r="I181" t="str">
        <f>IFERROR(VLOOKUP($A181,Setting!$E:$F,2,0),"")</f>
        <v>887FDCDIS0</v>
      </c>
      <c r="J181" t="str">
        <f t="shared" si="11"/>
        <v>911VV624</v>
      </c>
      <c r="K181" t="str">
        <f>IF(I181="","",'TCD CONSO'!$D$1)</f>
        <v>PURGE LIST Q4</v>
      </c>
      <c r="L181" s="6">
        <f t="shared" si="12"/>
        <v>10559.41</v>
      </c>
      <c r="M181" t="str">
        <f t="shared" si="13"/>
        <v>50</v>
      </c>
      <c r="N181" t="str">
        <f>IFERROR(VLOOKUP($B181,Setting!$A:$B,2,0),"")</f>
        <v>Z3</v>
      </c>
      <c r="O181" t="str">
        <f>IFERROR(VLOOKUP($C181,Setting!$H:$K,4,0),"")</f>
        <v>B401</v>
      </c>
      <c r="P181" s="6">
        <f>IF(IFERROR(VLOOKUP($A181,Setting!$N:$N,1,0),0)=0,DATABASE!$L181,DATABASE!$L181*VLOOKUP($A181,Setting!$N:$P,2,0)/VLOOKUP($A181,Setting!$N:$P,3,0))</f>
        <v>10559.41</v>
      </c>
      <c r="Q181" t="str">
        <f t="shared" si="14"/>
        <v>40</v>
      </c>
      <c r="R181" t="str">
        <f>IFERROR(VLOOKUP($O181,Setting!$K:$L,2,0),"")</f>
        <v>887HQCSUPE</v>
      </c>
    </row>
    <row r="182" spans="1:18" x14ac:dyDescent="0.3">
      <c r="A182" t="s">
        <v>28</v>
      </c>
      <c r="B182" t="s">
        <v>30</v>
      </c>
      <c r="C182" t="s">
        <v>13</v>
      </c>
      <c r="D182" s="6">
        <v>3760.8599999999974</v>
      </c>
      <c r="E182" t="str">
        <f>IFERROR(VLOOKUP($C182,Setting!$H:$J,2,0),"")</f>
        <v>POSM</v>
      </c>
      <c r="F182" t="str">
        <f t="shared" si="10"/>
        <v>FD</v>
      </c>
      <c r="G182" t="str">
        <f>IFERROR(VLOOKUP($C182,Setting!$H:$J,3,0),"")</f>
        <v>B402</v>
      </c>
      <c r="H182" t="str">
        <f>IFERROR(VLOOKUP($B182,Setting!$A:$C,3,0),"")</f>
        <v>10FR</v>
      </c>
      <c r="I182" t="str">
        <f>IFERROR(VLOOKUP($A182,Setting!$E:$F,2,0),"")</f>
        <v>887FDCDIS0</v>
      </c>
      <c r="J182" t="str">
        <f t="shared" si="11"/>
        <v>911VV624</v>
      </c>
      <c r="K182" t="str">
        <f>IF(I182="","",'TCD CONSO'!$D$1)</f>
        <v>PURGE LIST Q4</v>
      </c>
      <c r="L182" s="6">
        <f t="shared" si="12"/>
        <v>3760.8599999999974</v>
      </c>
      <c r="M182" t="str">
        <f t="shared" si="13"/>
        <v>50</v>
      </c>
      <c r="N182" t="str">
        <f>IFERROR(VLOOKUP($B182,Setting!$A:$B,2,0),"")</f>
        <v>Z2</v>
      </c>
      <c r="O182" t="str">
        <f>IFERROR(VLOOKUP($C182,Setting!$H:$K,4,0),"")</f>
        <v>B401</v>
      </c>
      <c r="P182" s="6">
        <f>IF(IFERROR(VLOOKUP($A182,Setting!$N:$N,1,0),0)=0,DATABASE!$L182,DATABASE!$L182*VLOOKUP($A182,Setting!$N:$P,2,0)/VLOOKUP($A182,Setting!$N:$P,3,0))</f>
        <v>3760.8599999999974</v>
      </c>
      <c r="Q182" t="str">
        <f t="shared" si="14"/>
        <v>40</v>
      </c>
      <c r="R182" t="str">
        <f>IFERROR(VLOOKUP($O182,Setting!$K:$L,2,0),"")</f>
        <v>887HQCSUPE</v>
      </c>
    </row>
    <row r="183" spans="1:18" x14ac:dyDescent="0.3">
      <c r="A183" t="s">
        <v>28</v>
      </c>
      <c r="B183" t="s">
        <v>35</v>
      </c>
      <c r="C183" t="s">
        <v>13</v>
      </c>
      <c r="D183" s="6">
        <v>17071.129999999994</v>
      </c>
      <c r="E183" t="str">
        <f>IFERROR(VLOOKUP($C183,Setting!$H:$J,2,0),"")</f>
        <v>POSM</v>
      </c>
      <c r="F183" t="str">
        <f t="shared" si="10"/>
        <v>FD</v>
      </c>
      <c r="G183" t="str">
        <f>IFERROR(VLOOKUP($C183,Setting!$H:$J,3,0),"")</f>
        <v>B402</v>
      </c>
      <c r="H183" t="str">
        <f>IFERROR(VLOOKUP($B183,Setting!$A:$C,3,0),"")</f>
        <v>10SC</v>
      </c>
      <c r="I183" t="str">
        <f>IFERROR(VLOOKUP($A183,Setting!$E:$F,2,0),"")</f>
        <v>887FDCDIS0</v>
      </c>
      <c r="J183" t="str">
        <f t="shared" si="11"/>
        <v>911VV624</v>
      </c>
      <c r="K183" t="str">
        <f>IF(I183="","",'TCD CONSO'!$D$1)</f>
        <v>PURGE LIST Q4</v>
      </c>
      <c r="L183" s="6">
        <f t="shared" si="12"/>
        <v>17071.129999999994</v>
      </c>
      <c r="M183" t="str">
        <f t="shared" si="13"/>
        <v>50</v>
      </c>
      <c r="N183" t="str">
        <f>IFERROR(VLOOKUP($B183,Setting!$A:$B,2,0),"")</f>
        <v>Z1</v>
      </c>
      <c r="O183" t="str">
        <f>IFERROR(VLOOKUP($C183,Setting!$H:$K,4,0),"")</f>
        <v>B401</v>
      </c>
      <c r="P183" s="6">
        <f>IF(IFERROR(VLOOKUP($A183,Setting!$N:$N,1,0),0)=0,DATABASE!$L183,DATABASE!$L183*VLOOKUP($A183,Setting!$N:$P,2,0)/VLOOKUP($A183,Setting!$N:$P,3,0))</f>
        <v>17071.129999999994</v>
      </c>
      <c r="Q183" t="str">
        <f t="shared" si="14"/>
        <v>40</v>
      </c>
      <c r="R183" t="str">
        <f>IFERROR(VLOOKUP($O183,Setting!$K:$L,2,0),"")</f>
        <v>887HQCSUPE</v>
      </c>
    </row>
    <row r="184" spans="1:18" x14ac:dyDescent="0.3">
      <c r="A184" t="s">
        <v>28</v>
      </c>
      <c r="B184" t="s">
        <v>40</v>
      </c>
      <c r="C184" t="s">
        <v>13</v>
      </c>
      <c r="D184" s="6">
        <v>2866.060000000004</v>
      </c>
      <c r="E184" t="str">
        <f>IFERROR(VLOOKUP($C184,Setting!$H:$J,2,0),"")</f>
        <v>POSM</v>
      </c>
      <c r="F184" t="str">
        <f t="shared" si="10"/>
        <v>FD</v>
      </c>
      <c r="G184" t="str">
        <f>IFERROR(VLOOKUP($C184,Setting!$H:$J,3,0),"")</f>
        <v>B402</v>
      </c>
      <c r="H184" t="str">
        <f>IFERROR(VLOOKUP($B184,Setting!$A:$C,3,0),"")</f>
        <v>50FR</v>
      </c>
      <c r="I184" t="str">
        <f>IFERROR(VLOOKUP($A184,Setting!$E:$F,2,0),"")</f>
        <v>887FDCDIS0</v>
      </c>
      <c r="J184" t="str">
        <f t="shared" si="11"/>
        <v>911VV624</v>
      </c>
      <c r="K184" t="str">
        <f>IF(I184="","",'TCD CONSO'!$D$1)</f>
        <v>PURGE LIST Q4</v>
      </c>
      <c r="L184" s="6">
        <f t="shared" si="12"/>
        <v>2866.060000000004</v>
      </c>
      <c r="M184" t="str">
        <f t="shared" si="13"/>
        <v>50</v>
      </c>
      <c r="N184" t="str">
        <f>IFERROR(VLOOKUP($B184,Setting!$A:$B,2,0),"")</f>
        <v>CE</v>
      </c>
      <c r="O184" t="str">
        <f>IFERROR(VLOOKUP($C184,Setting!$H:$K,4,0),"")</f>
        <v>B401</v>
      </c>
      <c r="P184" s="6">
        <f>IF(IFERROR(VLOOKUP($A184,Setting!$N:$N,1,0),0)=0,DATABASE!$L184,DATABASE!$L184*VLOOKUP($A184,Setting!$N:$P,2,0)/VLOOKUP($A184,Setting!$N:$P,3,0))</f>
        <v>2866.060000000004</v>
      </c>
      <c r="Q184" t="str">
        <f t="shared" si="14"/>
        <v>40</v>
      </c>
      <c r="R184" t="str">
        <f>IFERROR(VLOOKUP($O184,Setting!$K:$L,2,0),"")</f>
        <v>887HQCSUPE</v>
      </c>
    </row>
    <row r="185" spans="1:18" x14ac:dyDescent="0.3">
      <c r="A185" t="s">
        <v>229</v>
      </c>
      <c r="B185" t="s">
        <v>227</v>
      </c>
      <c r="C185" t="s">
        <v>13</v>
      </c>
      <c r="D185" s="6">
        <v>23.06</v>
      </c>
      <c r="E185" t="str">
        <f>IFERROR(VLOOKUP($C185,Setting!$H:$J,2,0),"")</f>
        <v>POSM</v>
      </c>
      <c r="F185" t="str">
        <f t="shared" si="10"/>
        <v>DD</v>
      </c>
      <c r="G185" t="str">
        <f>IFERROR(VLOOKUP($C185,Setting!$H:$J,3,0),"")</f>
        <v>B402</v>
      </c>
      <c r="H185" t="str">
        <f>IFERROR(VLOOKUP($B185,Setting!$A:$C,3,0),"")</f>
        <v>10SC</v>
      </c>
      <c r="I185" t="str">
        <f>IFERROR(VLOOKUP($A185,Setting!$E:$F,2,0),"")</f>
        <v>95DDDCDIS0</v>
      </c>
      <c r="J185" t="str">
        <f t="shared" si="11"/>
        <v>911VV624</v>
      </c>
      <c r="K185" t="str">
        <f>IF(I185="","",'TCD CONSO'!$D$1)</f>
        <v>PURGE LIST Q4</v>
      </c>
      <c r="L185" s="6">
        <f t="shared" si="12"/>
        <v>23.06</v>
      </c>
      <c r="M185" t="str">
        <f t="shared" si="13"/>
        <v>50</v>
      </c>
      <c r="N185" t="str">
        <f>IFERROR(VLOOKUP($B185,Setting!$A:$B,2,0),"")</f>
        <v>Z1</v>
      </c>
      <c r="O185" t="str">
        <f>IFERROR(VLOOKUP($C185,Setting!$H:$K,4,0),"")</f>
        <v>B401</v>
      </c>
      <c r="P185" s="6">
        <f>IF(IFERROR(VLOOKUP($A185,Setting!$N:$N,1,0),0)=0,DATABASE!$L185,DATABASE!$L185*VLOOKUP($A185,Setting!$N:$P,2,0)/VLOOKUP($A185,Setting!$N:$P,3,0))</f>
        <v>23.06</v>
      </c>
      <c r="Q185" t="str">
        <f t="shared" si="14"/>
        <v>40</v>
      </c>
      <c r="R185" t="str">
        <f>IFERROR(VLOOKUP($O185,Setting!$K:$L,2,0),"")</f>
        <v>887HQCSUPE</v>
      </c>
    </row>
    <row r="186" spans="1:18" x14ac:dyDescent="0.3">
      <c r="A186" t="s">
        <v>229</v>
      </c>
      <c r="B186" t="s">
        <v>46</v>
      </c>
      <c r="C186" t="s">
        <v>13</v>
      </c>
      <c r="D186" s="6">
        <v>650.92000000000098</v>
      </c>
      <c r="E186" t="str">
        <f>IFERROR(VLOOKUP($C186,Setting!$H:$J,2,0),"")</f>
        <v>POSM</v>
      </c>
      <c r="F186" t="str">
        <f t="shared" si="10"/>
        <v>DD</v>
      </c>
      <c r="G186" t="str">
        <f>IFERROR(VLOOKUP($C186,Setting!$H:$J,3,0),"")</f>
        <v>B402</v>
      </c>
      <c r="H186" t="str">
        <f>IFERROR(VLOOKUP($B186,Setting!$A:$C,3,0),"")</f>
        <v>10MU</v>
      </c>
      <c r="I186" t="str">
        <f>IFERROR(VLOOKUP($A186,Setting!$E:$F,2,0),"")</f>
        <v>95DDDCDIS0</v>
      </c>
      <c r="J186" t="str">
        <f t="shared" si="11"/>
        <v>911VV624</v>
      </c>
      <c r="K186" t="str">
        <f>IF(I186="","",'TCD CONSO'!$D$1)</f>
        <v>PURGE LIST Q4</v>
      </c>
      <c r="L186" s="6">
        <f t="shared" si="12"/>
        <v>650.92000000000098</v>
      </c>
      <c r="M186" t="str">
        <f t="shared" si="13"/>
        <v>50</v>
      </c>
      <c r="N186" t="str">
        <f>IFERROR(VLOOKUP($B186,Setting!$A:$B,2,0),"")</f>
        <v>Z5</v>
      </c>
      <c r="O186" t="str">
        <f>IFERROR(VLOOKUP($C186,Setting!$H:$K,4,0),"")</f>
        <v>B401</v>
      </c>
      <c r="P186" s="6">
        <f>IF(IFERROR(VLOOKUP($A186,Setting!$N:$N,1,0),0)=0,DATABASE!$L186,DATABASE!$L186*VLOOKUP($A186,Setting!$N:$P,2,0)/VLOOKUP($A186,Setting!$N:$P,3,0))</f>
        <v>650.92000000000098</v>
      </c>
      <c r="Q186" t="str">
        <f t="shared" si="14"/>
        <v>40</v>
      </c>
      <c r="R186" t="str">
        <f>IFERROR(VLOOKUP($O186,Setting!$K:$L,2,0),"")</f>
        <v>887HQCSUPE</v>
      </c>
    </row>
    <row r="187" spans="1:18" x14ac:dyDescent="0.3">
      <c r="A187" t="s">
        <v>229</v>
      </c>
      <c r="B187" t="s">
        <v>49</v>
      </c>
      <c r="C187" t="s">
        <v>13</v>
      </c>
      <c r="D187" s="6">
        <v>2.04</v>
      </c>
      <c r="E187" t="str">
        <f>IFERROR(VLOOKUP($C187,Setting!$H:$J,2,0),"")</f>
        <v>POSM</v>
      </c>
      <c r="F187" t="str">
        <f t="shared" si="10"/>
        <v>DD</v>
      </c>
      <c r="G187" t="str">
        <f>IFERROR(VLOOKUP($C187,Setting!$H:$J,3,0),"")</f>
        <v>B402</v>
      </c>
      <c r="H187" t="str">
        <f>IFERROR(VLOOKUP($B187,Setting!$A:$C,3,0),"")</f>
        <v>10MU</v>
      </c>
      <c r="I187" t="str">
        <f>IFERROR(VLOOKUP($A187,Setting!$E:$F,2,0),"")</f>
        <v>95DDDCDIS0</v>
      </c>
      <c r="J187" t="str">
        <f t="shared" si="11"/>
        <v>911VV624</v>
      </c>
      <c r="K187" t="str">
        <f>IF(I187="","",'TCD CONSO'!$D$1)</f>
        <v>PURGE LIST Q4</v>
      </c>
      <c r="L187" s="6">
        <f t="shared" si="12"/>
        <v>2.04</v>
      </c>
      <c r="M187" t="str">
        <f t="shared" si="13"/>
        <v>50</v>
      </c>
      <c r="N187" t="str">
        <f>IFERROR(VLOOKUP($B187,Setting!$A:$B,2,0),"")</f>
        <v>Z8</v>
      </c>
      <c r="O187" t="str">
        <f>IFERROR(VLOOKUP($C187,Setting!$H:$K,4,0),"")</f>
        <v>B401</v>
      </c>
      <c r="P187" s="6">
        <f>IF(IFERROR(VLOOKUP($A187,Setting!$N:$N,1,0),0)=0,DATABASE!$L187,DATABASE!$L187*VLOOKUP($A187,Setting!$N:$P,2,0)/VLOOKUP($A187,Setting!$N:$P,3,0))</f>
        <v>2.04</v>
      </c>
      <c r="Q187" t="str">
        <f t="shared" si="14"/>
        <v>40</v>
      </c>
      <c r="R187" t="str">
        <f>IFERROR(VLOOKUP($O187,Setting!$K:$L,2,0),"")</f>
        <v>887HQCSUPE</v>
      </c>
    </row>
    <row r="188" spans="1:18" x14ac:dyDescent="0.3">
      <c r="A188" t="s">
        <v>229</v>
      </c>
      <c r="B188" t="s">
        <v>57</v>
      </c>
      <c r="C188" t="s">
        <v>13</v>
      </c>
      <c r="D188" s="6">
        <v>99.429999999999993</v>
      </c>
      <c r="E188" t="str">
        <f>IFERROR(VLOOKUP($C188,Setting!$H:$J,2,0),"")</f>
        <v>POSM</v>
      </c>
      <c r="F188" t="str">
        <f t="shared" si="10"/>
        <v>DD</v>
      </c>
      <c r="G188" t="str">
        <f>IFERROR(VLOOKUP($C188,Setting!$H:$J,3,0),"")</f>
        <v>B402</v>
      </c>
      <c r="H188" t="str">
        <f>IFERROR(VLOOKUP($B188,Setting!$A:$C,3,0),"")</f>
        <v>10SC</v>
      </c>
      <c r="I188" t="str">
        <f>IFERROR(VLOOKUP($A188,Setting!$E:$F,2,0),"")</f>
        <v>95DDDCDIS0</v>
      </c>
      <c r="J188" t="str">
        <f t="shared" si="11"/>
        <v>911VV624</v>
      </c>
      <c r="K188" t="str">
        <f>IF(I188="","",'TCD CONSO'!$D$1)</f>
        <v>PURGE LIST Q4</v>
      </c>
      <c r="L188" s="6">
        <f t="shared" si="12"/>
        <v>99.429999999999993</v>
      </c>
      <c r="M188" t="str">
        <f t="shared" si="13"/>
        <v>50</v>
      </c>
      <c r="N188" t="str">
        <f>IFERROR(VLOOKUP($B188,Setting!$A:$B,2,0),"")</f>
        <v>Z4</v>
      </c>
      <c r="O188" t="str">
        <f>IFERROR(VLOOKUP($C188,Setting!$H:$K,4,0),"")</f>
        <v>B401</v>
      </c>
      <c r="P188" s="6">
        <f>IF(IFERROR(VLOOKUP($A188,Setting!$N:$N,1,0),0)=0,DATABASE!$L188,DATABASE!$L188*VLOOKUP($A188,Setting!$N:$P,2,0)/VLOOKUP($A188,Setting!$N:$P,3,0))</f>
        <v>99.429999999999993</v>
      </c>
      <c r="Q188" t="str">
        <f t="shared" si="14"/>
        <v>40</v>
      </c>
      <c r="R188" t="str">
        <f>IFERROR(VLOOKUP($O188,Setting!$K:$L,2,0),"")</f>
        <v>887HQCSUPE</v>
      </c>
    </row>
    <row r="189" spans="1:18" x14ac:dyDescent="0.3">
      <c r="A189" t="s">
        <v>229</v>
      </c>
      <c r="B189" t="s">
        <v>8</v>
      </c>
      <c r="C189" t="s">
        <v>13</v>
      </c>
      <c r="D189" s="6">
        <v>51030.389999999992</v>
      </c>
      <c r="E189" t="str">
        <f>IFERROR(VLOOKUP($C189,Setting!$H:$J,2,0),"")</f>
        <v>POSM</v>
      </c>
      <c r="F189" t="str">
        <f t="shared" si="10"/>
        <v>DD</v>
      </c>
      <c r="G189" t="str">
        <f>IFERROR(VLOOKUP($C189,Setting!$H:$J,3,0),"")</f>
        <v>B402</v>
      </c>
      <c r="H189" t="str">
        <f>IFERROR(VLOOKUP($B189,Setting!$A:$C,3,0),"")</f>
        <v>50FR</v>
      </c>
      <c r="I189" t="str">
        <f>IFERROR(VLOOKUP($A189,Setting!$E:$F,2,0),"")</f>
        <v>95DDDCDIS0</v>
      </c>
      <c r="J189" t="str">
        <f t="shared" si="11"/>
        <v>911VV624</v>
      </c>
      <c r="K189" t="str">
        <f>IF(I189="","",'TCD CONSO'!$D$1)</f>
        <v>PURGE LIST Q4</v>
      </c>
      <c r="L189" s="6">
        <f t="shared" si="12"/>
        <v>51030.389999999992</v>
      </c>
      <c r="M189" t="str">
        <f t="shared" si="13"/>
        <v>50</v>
      </c>
      <c r="N189" t="str">
        <f>IFERROR(VLOOKUP($B189,Setting!$A:$B,2,0),"")</f>
        <v>JJ</v>
      </c>
      <c r="O189" t="str">
        <f>IFERROR(VLOOKUP($C189,Setting!$H:$K,4,0),"")</f>
        <v>B401</v>
      </c>
      <c r="P189" s="6">
        <f>IF(IFERROR(VLOOKUP($A189,Setting!$N:$N,1,0),0)=0,DATABASE!$L189,DATABASE!$L189*VLOOKUP($A189,Setting!$N:$P,2,0)/VLOOKUP($A189,Setting!$N:$P,3,0))</f>
        <v>51030.389999999992</v>
      </c>
      <c r="Q189" t="str">
        <f t="shared" si="14"/>
        <v>40</v>
      </c>
      <c r="R189" t="str">
        <f>IFERROR(VLOOKUP($O189,Setting!$K:$L,2,0),"")</f>
        <v>887HQCSUPE</v>
      </c>
    </row>
    <row r="190" spans="1:18" x14ac:dyDescent="0.3">
      <c r="A190" t="s">
        <v>229</v>
      </c>
      <c r="B190" t="s">
        <v>16</v>
      </c>
      <c r="C190" t="s">
        <v>13</v>
      </c>
      <c r="D190" s="6">
        <v>4817.6700000000083</v>
      </c>
      <c r="E190" t="str">
        <f>IFERROR(VLOOKUP($C190,Setting!$H:$J,2,0),"")</f>
        <v>POSM</v>
      </c>
      <c r="F190" t="str">
        <f t="shared" si="10"/>
        <v>DD</v>
      </c>
      <c r="G190" t="str">
        <f>IFERROR(VLOOKUP($C190,Setting!$H:$J,3,0),"")</f>
        <v>B402</v>
      </c>
      <c r="H190" t="str">
        <f>IFERROR(VLOOKUP($B190,Setting!$A:$C,3,0),"")</f>
        <v>50FR</v>
      </c>
      <c r="I190" t="str">
        <f>IFERROR(VLOOKUP($A190,Setting!$E:$F,2,0),"")</f>
        <v>95DDDCDIS0</v>
      </c>
      <c r="J190" t="str">
        <f t="shared" si="11"/>
        <v>911VV624</v>
      </c>
      <c r="K190" t="str">
        <f>IF(I190="","",'TCD CONSO'!$D$1)</f>
        <v>PURGE LIST Q4</v>
      </c>
      <c r="L190" s="6">
        <f t="shared" si="12"/>
        <v>4817.6700000000083</v>
      </c>
      <c r="M190" t="str">
        <f t="shared" si="13"/>
        <v>50</v>
      </c>
      <c r="N190" t="str">
        <f>IFERROR(VLOOKUP($B190,Setting!$A:$B,2,0),"")</f>
        <v>XA</v>
      </c>
      <c r="O190" t="str">
        <f>IFERROR(VLOOKUP($C190,Setting!$H:$K,4,0),"")</f>
        <v>B401</v>
      </c>
      <c r="P190" s="6">
        <f>IF(IFERROR(VLOOKUP($A190,Setting!$N:$N,1,0),0)=0,DATABASE!$L190,DATABASE!$L190*VLOOKUP($A190,Setting!$N:$P,2,0)/VLOOKUP($A190,Setting!$N:$P,3,0))</f>
        <v>4817.6700000000083</v>
      </c>
      <c r="Q190" t="str">
        <f t="shared" si="14"/>
        <v>40</v>
      </c>
      <c r="R190" t="str">
        <f>IFERROR(VLOOKUP($O190,Setting!$K:$L,2,0),"")</f>
        <v>887HQCSUPE</v>
      </c>
    </row>
    <row r="191" spans="1:18" x14ac:dyDescent="0.3">
      <c r="A191" t="s">
        <v>229</v>
      </c>
      <c r="B191" t="s">
        <v>44</v>
      </c>
      <c r="C191" t="s">
        <v>13</v>
      </c>
      <c r="D191" s="6">
        <v>6568.06</v>
      </c>
      <c r="E191" t="str">
        <f>IFERROR(VLOOKUP($C191,Setting!$H:$J,2,0),"")</f>
        <v>POSM</v>
      </c>
      <c r="F191" t="str">
        <f t="shared" si="10"/>
        <v>DD</v>
      </c>
      <c r="G191" t="str">
        <f>IFERROR(VLOOKUP($C191,Setting!$H:$J,3,0),"")</f>
        <v>B402</v>
      </c>
      <c r="H191" t="str">
        <f>IFERROR(VLOOKUP($B191,Setting!$A:$C,3,0),"")</f>
        <v>10MU</v>
      </c>
      <c r="I191" t="str">
        <f>IFERROR(VLOOKUP($A191,Setting!$E:$F,2,0),"")</f>
        <v>95DDDCDIS0</v>
      </c>
      <c r="J191" t="str">
        <f t="shared" si="11"/>
        <v>911VV624</v>
      </c>
      <c r="K191" t="str">
        <f>IF(I191="","",'TCD CONSO'!$D$1)</f>
        <v>PURGE LIST Q4</v>
      </c>
      <c r="L191" s="6">
        <f t="shared" si="12"/>
        <v>6568.06</v>
      </c>
      <c r="M191" t="str">
        <f t="shared" si="13"/>
        <v>50</v>
      </c>
      <c r="N191" t="str">
        <f>IFERROR(VLOOKUP($B191,Setting!$A:$B,2,0),"")</f>
        <v>Z6</v>
      </c>
      <c r="O191" t="str">
        <f>IFERROR(VLOOKUP($C191,Setting!$H:$K,4,0),"")</f>
        <v>B401</v>
      </c>
      <c r="P191" s="6">
        <f>IF(IFERROR(VLOOKUP($A191,Setting!$N:$N,1,0),0)=0,DATABASE!$L191,DATABASE!$L191*VLOOKUP($A191,Setting!$N:$P,2,0)/VLOOKUP($A191,Setting!$N:$P,3,0))</f>
        <v>6568.06</v>
      </c>
      <c r="Q191" t="str">
        <f t="shared" si="14"/>
        <v>40</v>
      </c>
      <c r="R191" t="str">
        <f>IFERROR(VLOOKUP($O191,Setting!$K:$L,2,0),"")</f>
        <v>887HQCSUPE</v>
      </c>
    </row>
    <row r="192" spans="1:18" x14ac:dyDescent="0.3">
      <c r="A192" t="s">
        <v>229</v>
      </c>
      <c r="B192" t="s">
        <v>22</v>
      </c>
      <c r="C192" t="s">
        <v>13</v>
      </c>
      <c r="D192" s="6">
        <v>2889.5000000000018</v>
      </c>
      <c r="E192" t="str">
        <f>IFERROR(VLOOKUP($C192,Setting!$H:$J,2,0),"")</f>
        <v>POSM</v>
      </c>
      <c r="F192" t="str">
        <f t="shared" si="10"/>
        <v>DD</v>
      </c>
      <c r="G192" t="str">
        <f>IFERROR(VLOOKUP($C192,Setting!$H:$J,3,0),"")</f>
        <v>B402</v>
      </c>
      <c r="H192" t="str">
        <f>IFERROR(VLOOKUP($B192,Setting!$A:$C,3,0),"")</f>
        <v>50FR</v>
      </c>
      <c r="I192" t="str">
        <f>IFERROR(VLOOKUP($A192,Setting!$E:$F,2,0),"")</f>
        <v>95DDDCDIS0</v>
      </c>
      <c r="J192" t="str">
        <f t="shared" si="11"/>
        <v>911VV624</v>
      </c>
      <c r="K192" t="str">
        <f>IF(I192="","",'TCD CONSO'!$D$1)</f>
        <v>PURGE LIST Q4</v>
      </c>
      <c r="L192" s="6">
        <f t="shared" si="12"/>
        <v>2889.5000000000018</v>
      </c>
      <c r="M192" t="str">
        <f t="shared" si="13"/>
        <v>50</v>
      </c>
      <c r="N192" t="str">
        <f>IFERROR(VLOOKUP($B192,Setting!$A:$B,2,0),"")</f>
        <v>YA</v>
      </c>
      <c r="O192" t="str">
        <f>IFERROR(VLOOKUP($C192,Setting!$H:$K,4,0),"")</f>
        <v>B401</v>
      </c>
      <c r="P192" s="6">
        <f>IF(IFERROR(VLOOKUP($A192,Setting!$N:$N,1,0),0)=0,DATABASE!$L192,DATABASE!$L192*VLOOKUP($A192,Setting!$N:$P,2,0)/VLOOKUP($A192,Setting!$N:$P,3,0))</f>
        <v>2889.5000000000018</v>
      </c>
      <c r="Q192" t="str">
        <f t="shared" si="14"/>
        <v>40</v>
      </c>
      <c r="R192" t="str">
        <f>IFERROR(VLOOKUP($O192,Setting!$K:$L,2,0),"")</f>
        <v>887HQCSUPE</v>
      </c>
    </row>
    <row r="193" spans="1:18" x14ac:dyDescent="0.3">
      <c r="A193" t="s">
        <v>229</v>
      </c>
      <c r="B193" t="s">
        <v>25</v>
      </c>
      <c r="C193" t="s">
        <v>13</v>
      </c>
      <c r="D193" s="6">
        <v>6465.990000000008</v>
      </c>
      <c r="E193" t="str">
        <f>IFERROR(VLOOKUP($C193,Setting!$H:$J,2,0),"")</f>
        <v>POSM</v>
      </c>
      <c r="F193" t="str">
        <f t="shared" si="10"/>
        <v>DD</v>
      </c>
      <c r="G193" t="str">
        <f>IFERROR(VLOOKUP($C193,Setting!$H:$J,3,0),"")</f>
        <v>B402</v>
      </c>
      <c r="H193" t="str">
        <f>IFERROR(VLOOKUP($B193,Setting!$A:$C,3,0),"")</f>
        <v>10MU</v>
      </c>
      <c r="I193" t="str">
        <f>IFERROR(VLOOKUP($A193,Setting!$E:$F,2,0),"")</f>
        <v>95DDDCDIS0</v>
      </c>
      <c r="J193" t="str">
        <f t="shared" si="11"/>
        <v>911VV624</v>
      </c>
      <c r="K193" t="str">
        <f>IF(I193="","",'TCD CONSO'!$D$1)</f>
        <v>PURGE LIST Q4</v>
      </c>
      <c r="L193" s="6">
        <f t="shared" si="12"/>
        <v>6465.990000000008</v>
      </c>
      <c r="M193" t="str">
        <f t="shared" si="13"/>
        <v>50</v>
      </c>
      <c r="N193" t="str">
        <f>IFERROR(VLOOKUP($B193,Setting!$A:$B,2,0),"")</f>
        <v>Z3</v>
      </c>
      <c r="O193" t="str">
        <f>IFERROR(VLOOKUP($C193,Setting!$H:$K,4,0),"")</f>
        <v>B401</v>
      </c>
      <c r="P193" s="6">
        <f>IF(IFERROR(VLOOKUP($A193,Setting!$N:$N,1,0),0)=0,DATABASE!$L193,DATABASE!$L193*VLOOKUP($A193,Setting!$N:$P,2,0)/VLOOKUP($A193,Setting!$N:$P,3,0))</f>
        <v>6465.990000000008</v>
      </c>
      <c r="Q193" t="str">
        <f t="shared" si="14"/>
        <v>40</v>
      </c>
      <c r="R193" t="str">
        <f>IFERROR(VLOOKUP($O193,Setting!$K:$L,2,0),"")</f>
        <v>887HQCSUPE</v>
      </c>
    </row>
    <row r="194" spans="1:18" x14ac:dyDescent="0.3">
      <c r="A194" t="s">
        <v>229</v>
      </c>
      <c r="B194" t="s">
        <v>30</v>
      </c>
      <c r="C194" t="s">
        <v>13</v>
      </c>
      <c r="D194" s="6">
        <v>2889.5600000000004</v>
      </c>
      <c r="E194" t="str">
        <f>IFERROR(VLOOKUP($C194,Setting!$H:$J,2,0),"")</f>
        <v>POSM</v>
      </c>
      <c r="F194" t="str">
        <f t="shared" si="10"/>
        <v>DD</v>
      </c>
      <c r="G194" t="str">
        <f>IFERROR(VLOOKUP($C194,Setting!$H:$J,3,0),"")</f>
        <v>B402</v>
      </c>
      <c r="H194" t="str">
        <f>IFERROR(VLOOKUP($B194,Setting!$A:$C,3,0),"")</f>
        <v>10FR</v>
      </c>
      <c r="I194" t="str">
        <f>IFERROR(VLOOKUP($A194,Setting!$E:$F,2,0),"")</f>
        <v>95DDDCDIS0</v>
      </c>
      <c r="J194" t="str">
        <f t="shared" si="11"/>
        <v>911VV624</v>
      </c>
      <c r="K194" t="str">
        <f>IF(I194="","",'TCD CONSO'!$D$1)</f>
        <v>PURGE LIST Q4</v>
      </c>
      <c r="L194" s="6">
        <f t="shared" si="12"/>
        <v>2889.5600000000004</v>
      </c>
      <c r="M194" t="str">
        <f t="shared" si="13"/>
        <v>50</v>
      </c>
      <c r="N194" t="str">
        <f>IFERROR(VLOOKUP($B194,Setting!$A:$B,2,0),"")</f>
        <v>Z2</v>
      </c>
      <c r="O194" t="str">
        <f>IFERROR(VLOOKUP($C194,Setting!$H:$K,4,0),"")</f>
        <v>B401</v>
      </c>
      <c r="P194" s="6">
        <f>IF(IFERROR(VLOOKUP($A194,Setting!$N:$N,1,0),0)=0,DATABASE!$L194,DATABASE!$L194*VLOOKUP($A194,Setting!$N:$P,2,0)/VLOOKUP($A194,Setting!$N:$P,3,0))</f>
        <v>2889.5600000000004</v>
      </c>
      <c r="Q194" t="str">
        <f t="shared" si="14"/>
        <v>40</v>
      </c>
      <c r="R194" t="str">
        <f>IFERROR(VLOOKUP($O194,Setting!$K:$L,2,0),"")</f>
        <v>887HQCSUPE</v>
      </c>
    </row>
    <row r="195" spans="1:18" x14ac:dyDescent="0.3">
      <c r="A195" t="s">
        <v>229</v>
      </c>
      <c r="B195" t="s">
        <v>35</v>
      </c>
      <c r="C195" t="s">
        <v>13</v>
      </c>
      <c r="D195" s="6">
        <v>88249.460000004809</v>
      </c>
      <c r="E195" t="str">
        <f>IFERROR(VLOOKUP($C195,Setting!$H:$J,2,0),"")</f>
        <v>POSM</v>
      </c>
      <c r="F195" t="str">
        <f t="shared" si="10"/>
        <v>DD</v>
      </c>
      <c r="G195" t="str">
        <f>IFERROR(VLOOKUP($C195,Setting!$H:$J,3,0),"")</f>
        <v>B402</v>
      </c>
      <c r="H195" t="str">
        <f>IFERROR(VLOOKUP($B195,Setting!$A:$C,3,0),"")</f>
        <v>10SC</v>
      </c>
      <c r="I195" t="str">
        <f>IFERROR(VLOOKUP($A195,Setting!$E:$F,2,0),"")</f>
        <v>95DDDCDIS0</v>
      </c>
      <c r="J195" t="str">
        <f t="shared" si="11"/>
        <v>911VV624</v>
      </c>
      <c r="K195" t="str">
        <f>IF(I195="","",'TCD CONSO'!$D$1)</f>
        <v>PURGE LIST Q4</v>
      </c>
      <c r="L195" s="6">
        <f t="shared" si="12"/>
        <v>88249.460000004809</v>
      </c>
      <c r="M195" t="str">
        <f t="shared" si="13"/>
        <v>50</v>
      </c>
      <c r="N195" t="str">
        <f>IFERROR(VLOOKUP($B195,Setting!$A:$B,2,0),"")</f>
        <v>Z1</v>
      </c>
      <c r="O195" t="str">
        <f>IFERROR(VLOOKUP($C195,Setting!$H:$K,4,0),"")</f>
        <v>B401</v>
      </c>
      <c r="P195" s="6">
        <f>IF(IFERROR(VLOOKUP($A195,Setting!$N:$N,1,0),0)=0,DATABASE!$L195,DATABASE!$L195*VLOOKUP($A195,Setting!$N:$P,2,0)/VLOOKUP($A195,Setting!$N:$P,3,0))</f>
        <v>88249.460000004809</v>
      </c>
      <c r="Q195" t="str">
        <f t="shared" si="14"/>
        <v>40</v>
      </c>
      <c r="R195" t="str">
        <f>IFERROR(VLOOKUP($O195,Setting!$K:$L,2,0),"")</f>
        <v>887HQCSUPE</v>
      </c>
    </row>
    <row r="196" spans="1:18" x14ac:dyDescent="0.3">
      <c r="A196" t="s">
        <v>229</v>
      </c>
      <c r="B196" t="s">
        <v>40</v>
      </c>
      <c r="C196" t="s">
        <v>13</v>
      </c>
      <c r="D196" s="6">
        <v>22223.580000000005</v>
      </c>
      <c r="E196" t="str">
        <f>IFERROR(VLOOKUP($C196,Setting!$H:$J,2,0),"")</f>
        <v>POSM</v>
      </c>
      <c r="F196" t="str">
        <f t="shared" si="10"/>
        <v>DD</v>
      </c>
      <c r="G196" t="str">
        <f>IFERROR(VLOOKUP($C196,Setting!$H:$J,3,0),"")</f>
        <v>B402</v>
      </c>
      <c r="H196" t="str">
        <f>IFERROR(VLOOKUP($B196,Setting!$A:$C,3,0),"")</f>
        <v>50FR</v>
      </c>
      <c r="I196" t="str">
        <f>IFERROR(VLOOKUP($A196,Setting!$E:$F,2,0),"")</f>
        <v>95DDDCDIS0</v>
      </c>
      <c r="J196" t="str">
        <f t="shared" si="11"/>
        <v>911VV624</v>
      </c>
      <c r="K196" t="str">
        <f>IF(I196="","",'TCD CONSO'!$D$1)</f>
        <v>PURGE LIST Q4</v>
      </c>
      <c r="L196" s="6">
        <f t="shared" si="12"/>
        <v>22223.580000000005</v>
      </c>
      <c r="M196" t="str">
        <f t="shared" si="13"/>
        <v>50</v>
      </c>
      <c r="N196" t="str">
        <f>IFERROR(VLOOKUP($B196,Setting!$A:$B,2,0),"")</f>
        <v>CE</v>
      </c>
      <c r="O196" t="str">
        <f>IFERROR(VLOOKUP($C196,Setting!$H:$K,4,0),"")</f>
        <v>B401</v>
      </c>
      <c r="P196" s="6">
        <f>IF(IFERROR(VLOOKUP($A196,Setting!$N:$N,1,0),0)=0,DATABASE!$L196,DATABASE!$L196*VLOOKUP($A196,Setting!$N:$P,2,0)/VLOOKUP($A196,Setting!$N:$P,3,0))</f>
        <v>22223.580000000005</v>
      </c>
      <c r="Q196" t="str">
        <f t="shared" si="14"/>
        <v>40</v>
      </c>
      <c r="R196" t="str">
        <f>IFERROR(VLOOKUP($O196,Setting!$K:$L,2,0),"")</f>
        <v>887HQCSUPE</v>
      </c>
    </row>
    <row r="197" spans="1:18" x14ac:dyDescent="0.3">
      <c r="A197" t="s">
        <v>63</v>
      </c>
      <c r="B197" t="s">
        <v>227</v>
      </c>
      <c r="C197" t="s">
        <v>13</v>
      </c>
      <c r="D197" s="6">
        <v>0</v>
      </c>
      <c r="E197" t="str">
        <f>IFERROR(VLOOKUP($C197,Setting!$H:$J,2,0),"")</f>
        <v>POSM</v>
      </c>
      <c r="F197" t="str">
        <f t="shared" si="10"/>
        <v>847</v>
      </c>
      <c r="G197" t="str">
        <f>IFERROR(VLOOKUP($C197,Setting!$H:$J,3,0),"")</f>
        <v>B402</v>
      </c>
      <c r="H197" t="str">
        <f>IFERROR(VLOOKUP($B197,Setting!$A:$C,3,0),"")</f>
        <v>10SC</v>
      </c>
      <c r="I197" t="str">
        <f>IFERROR(VLOOKUP($A197,Setting!$E:$F,2,0),"")</f>
        <v>847GDCDIS0</v>
      </c>
      <c r="J197" t="str">
        <f t="shared" si="11"/>
        <v>911VV624</v>
      </c>
      <c r="K197" t="str">
        <f>IF(I197="","",'TCD CONSO'!$D$1)</f>
        <v>PURGE LIST Q4</v>
      </c>
      <c r="L197" s="6">
        <f t="shared" si="12"/>
        <v>0</v>
      </c>
      <c r="M197" t="str">
        <f t="shared" si="13"/>
        <v/>
      </c>
      <c r="N197" t="str">
        <f>IFERROR(VLOOKUP($B197,Setting!$A:$B,2,0),"")</f>
        <v>Z1</v>
      </c>
      <c r="O197" t="str">
        <f>IFERROR(VLOOKUP($C197,Setting!$H:$K,4,0),"")</f>
        <v>B401</v>
      </c>
      <c r="P197" s="6">
        <f>IF(IFERROR(VLOOKUP($A197,Setting!$N:$N,1,0),0)=0,DATABASE!$L197,DATABASE!$L197*VLOOKUP($A197,Setting!$N:$P,2,0)/VLOOKUP($A197,Setting!$N:$P,3,0))</f>
        <v>0</v>
      </c>
      <c r="Q197" t="str">
        <f t="shared" si="14"/>
        <v/>
      </c>
      <c r="R197" t="str">
        <f>IFERROR(VLOOKUP($O197,Setting!$K:$L,2,0),"")</f>
        <v>887HQCSUPE</v>
      </c>
    </row>
    <row r="198" spans="1:18" x14ac:dyDescent="0.3">
      <c r="A198" t="s">
        <v>63</v>
      </c>
      <c r="B198" t="s">
        <v>46</v>
      </c>
      <c r="C198" t="s">
        <v>13</v>
      </c>
      <c r="D198" s="6">
        <v>43328.260000000024</v>
      </c>
      <c r="E198" t="str">
        <f>IFERROR(VLOOKUP($C198,Setting!$H:$J,2,0),"")</f>
        <v>POSM</v>
      </c>
      <c r="F198" t="str">
        <f t="shared" ref="F198:F261" si="15">IF(OR(LEFT(I198,3)="887",LEFT(I198,3)="95D"),RIGHT(LEFT(I198,5),2),LEFT(I198,3))</f>
        <v>847</v>
      </c>
      <c r="G198" t="str">
        <f>IFERROR(VLOOKUP($C198,Setting!$H:$J,3,0),"")</f>
        <v>B402</v>
      </c>
      <c r="H198" t="str">
        <f>IFERROR(VLOOKUP($B198,Setting!$A:$C,3,0),"")</f>
        <v>10MU</v>
      </c>
      <c r="I198" t="str">
        <f>IFERROR(VLOOKUP($A198,Setting!$E:$F,2,0),"")</f>
        <v>847GDCDIS0</v>
      </c>
      <c r="J198" t="str">
        <f t="shared" ref="J198:J261" si="16">IF(I198="","","911VV624")</f>
        <v>911VV624</v>
      </c>
      <c r="K198" t="str">
        <f>IF(I198="","",'TCD CONSO'!$D$1)</f>
        <v>PURGE LIST Q4</v>
      </c>
      <c r="L198" s="6">
        <f t="shared" ref="L198:L261" si="17">IF(OR(AND($A198="MIDDLE EAST",$N198="Z1")),"",IF(D198&lt;0,-D198,D198))</f>
        <v>43328.260000000024</v>
      </c>
      <c r="M198" t="str">
        <f t="shared" ref="M198:M261" si="18">IF(OR($L198="",$L198=0),"",IF($D198&gt;0,"50","40"))</f>
        <v>50</v>
      </c>
      <c r="N198" t="str">
        <f>IFERROR(VLOOKUP($B198,Setting!$A:$B,2,0),"")</f>
        <v>Z5</v>
      </c>
      <c r="O198" t="str">
        <f>IFERROR(VLOOKUP($C198,Setting!$H:$K,4,0),"")</f>
        <v>B401</v>
      </c>
      <c r="P198" s="6">
        <f>IF(IFERROR(VLOOKUP($A198,Setting!$N:$N,1,0),0)=0,DATABASE!$L198,DATABASE!$L198*VLOOKUP($A198,Setting!$N:$P,2,0)/VLOOKUP($A198,Setting!$N:$P,3,0))</f>
        <v>43932.596628646796</v>
      </c>
      <c r="Q198" t="str">
        <f t="shared" ref="Q198:Q261" si="19">IF(M198="40","50",IF(M198="50","40",""))</f>
        <v>40</v>
      </c>
      <c r="R198" t="str">
        <f>IFERROR(VLOOKUP($O198,Setting!$K:$L,2,0),"")</f>
        <v>887HQCSUPE</v>
      </c>
    </row>
    <row r="199" spans="1:18" x14ac:dyDescent="0.3">
      <c r="A199" t="s">
        <v>63</v>
      </c>
      <c r="B199" t="s">
        <v>49</v>
      </c>
      <c r="C199" t="s">
        <v>13</v>
      </c>
      <c r="D199" s="6">
        <v>0</v>
      </c>
      <c r="E199" t="str">
        <f>IFERROR(VLOOKUP($C199,Setting!$H:$J,2,0),"")</f>
        <v>POSM</v>
      </c>
      <c r="F199" t="str">
        <f t="shared" si="15"/>
        <v>847</v>
      </c>
      <c r="G199" t="str">
        <f>IFERROR(VLOOKUP($C199,Setting!$H:$J,3,0),"")</f>
        <v>B402</v>
      </c>
      <c r="H199" t="str">
        <f>IFERROR(VLOOKUP($B199,Setting!$A:$C,3,0),"")</f>
        <v>10MU</v>
      </c>
      <c r="I199" t="str">
        <f>IFERROR(VLOOKUP($A199,Setting!$E:$F,2,0),"")</f>
        <v>847GDCDIS0</v>
      </c>
      <c r="J199" t="str">
        <f t="shared" si="16"/>
        <v>911VV624</v>
      </c>
      <c r="K199" t="str">
        <f>IF(I199="","",'TCD CONSO'!$D$1)</f>
        <v>PURGE LIST Q4</v>
      </c>
      <c r="L199" s="6">
        <f t="shared" si="17"/>
        <v>0</v>
      </c>
      <c r="M199" t="str">
        <f t="shared" si="18"/>
        <v/>
      </c>
      <c r="N199" t="str">
        <f>IFERROR(VLOOKUP($B199,Setting!$A:$B,2,0),"")</f>
        <v>Z8</v>
      </c>
      <c r="O199" t="str">
        <f>IFERROR(VLOOKUP($C199,Setting!$H:$K,4,0),"")</f>
        <v>B401</v>
      </c>
      <c r="P199" s="6">
        <f>IF(IFERROR(VLOOKUP($A199,Setting!$N:$N,1,0),0)=0,DATABASE!$L199,DATABASE!$L199*VLOOKUP($A199,Setting!$N:$P,2,0)/VLOOKUP($A199,Setting!$N:$P,3,0))</f>
        <v>0</v>
      </c>
      <c r="Q199" t="str">
        <f t="shared" si="19"/>
        <v/>
      </c>
      <c r="R199" t="str">
        <f>IFERROR(VLOOKUP($O199,Setting!$K:$L,2,0),"")</f>
        <v>887HQCSUPE</v>
      </c>
    </row>
    <row r="200" spans="1:18" x14ac:dyDescent="0.3">
      <c r="A200" t="s">
        <v>63</v>
      </c>
      <c r="B200" t="s">
        <v>57</v>
      </c>
      <c r="C200" t="s">
        <v>13</v>
      </c>
      <c r="D200" s="6">
        <v>25686.639999999992</v>
      </c>
      <c r="E200" t="str">
        <f>IFERROR(VLOOKUP($C200,Setting!$H:$J,2,0),"")</f>
        <v>POSM</v>
      </c>
      <c r="F200" t="str">
        <f t="shared" si="15"/>
        <v>847</v>
      </c>
      <c r="G200" t="str">
        <f>IFERROR(VLOOKUP($C200,Setting!$H:$J,3,0),"")</f>
        <v>B402</v>
      </c>
      <c r="H200" t="str">
        <f>IFERROR(VLOOKUP($B200,Setting!$A:$C,3,0),"")</f>
        <v>10SC</v>
      </c>
      <c r="I200" t="str">
        <f>IFERROR(VLOOKUP($A200,Setting!$E:$F,2,0),"")</f>
        <v>847GDCDIS0</v>
      </c>
      <c r="J200" t="str">
        <f t="shared" si="16"/>
        <v>911VV624</v>
      </c>
      <c r="K200" t="str">
        <f>IF(I200="","",'TCD CONSO'!$D$1)</f>
        <v>PURGE LIST Q4</v>
      </c>
      <c r="L200" s="6">
        <f t="shared" si="17"/>
        <v>25686.639999999992</v>
      </c>
      <c r="M200" t="str">
        <f t="shared" si="18"/>
        <v>50</v>
      </c>
      <c r="N200" t="str">
        <f>IFERROR(VLOOKUP($B200,Setting!$A:$B,2,0),"")</f>
        <v>Z4</v>
      </c>
      <c r="O200" t="str">
        <f>IFERROR(VLOOKUP($C200,Setting!$H:$K,4,0),"")</f>
        <v>B401</v>
      </c>
      <c r="P200" s="6">
        <f>IF(IFERROR(VLOOKUP($A200,Setting!$N:$N,1,0),0)=0,DATABASE!$L200,DATABASE!$L200*VLOOKUP($A200,Setting!$N:$P,2,0)/VLOOKUP($A200,Setting!$N:$P,3,0))</f>
        <v>26044.91373217533</v>
      </c>
      <c r="Q200" t="str">
        <f t="shared" si="19"/>
        <v>40</v>
      </c>
      <c r="R200" t="str">
        <f>IFERROR(VLOOKUP($O200,Setting!$K:$L,2,0),"")</f>
        <v>887HQCSUPE</v>
      </c>
    </row>
    <row r="201" spans="1:18" x14ac:dyDescent="0.3">
      <c r="A201" t="s">
        <v>63</v>
      </c>
      <c r="B201" t="s">
        <v>8</v>
      </c>
      <c r="C201" t="s">
        <v>13</v>
      </c>
      <c r="D201" s="6">
        <v>3573.0599999999995</v>
      </c>
      <c r="E201" t="str">
        <f>IFERROR(VLOOKUP($C201,Setting!$H:$J,2,0),"")</f>
        <v>POSM</v>
      </c>
      <c r="F201" t="str">
        <f t="shared" si="15"/>
        <v>847</v>
      </c>
      <c r="G201" t="str">
        <f>IFERROR(VLOOKUP($C201,Setting!$H:$J,3,0),"")</f>
        <v>B402</v>
      </c>
      <c r="H201" t="str">
        <f>IFERROR(VLOOKUP($B201,Setting!$A:$C,3,0),"")</f>
        <v>50FR</v>
      </c>
      <c r="I201" t="str">
        <f>IFERROR(VLOOKUP($A201,Setting!$E:$F,2,0),"")</f>
        <v>847GDCDIS0</v>
      </c>
      <c r="J201" t="str">
        <f t="shared" si="16"/>
        <v>911VV624</v>
      </c>
      <c r="K201" t="str">
        <f>IF(I201="","",'TCD CONSO'!$D$1)</f>
        <v>PURGE LIST Q4</v>
      </c>
      <c r="L201" s="6">
        <f t="shared" si="17"/>
        <v>3573.0599999999995</v>
      </c>
      <c r="M201" t="str">
        <f t="shared" si="18"/>
        <v>50</v>
      </c>
      <c r="N201" t="str">
        <f>IFERROR(VLOOKUP($B201,Setting!$A:$B,2,0),"")</f>
        <v>JJ</v>
      </c>
      <c r="O201" t="str">
        <f>IFERROR(VLOOKUP($C201,Setting!$H:$K,4,0),"")</f>
        <v>B401</v>
      </c>
      <c r="P201" s="6">
        <f>IF(IFERROR(VLOOKUP($A201,Setting!$N:$N,1,0),0)=0,DATABASE!$L201,DATABASE!$L201*VLOOKUP($A201,Setting!$N:$P,2,0)/VLOOKUP($A201,Setting!$N:$P,3,0))</f>
        <v>3622.896550887403</v>
      </c>
      <c r="Q201" t="str">
        <f t="shared" si="19"/>
        <v>40</v>
      </c>
      <c r="R201" t="str">
        <f>IFERROR(VLOOKUP($O201,Setting!$K:$L,2,0),"")</f>
        <v>887HQCSUPE</v>
      </c>
    </row>
    <row r="202" spans="1:18" x14ac:dyDescent="0.3">
      <c r="A202" t="s">
        <v>63</v>
      </c>
      <c r="B202" t="s">
        <v>16</v>
      </c>
      <c r="C202" t="s">
        <v>13</v>
      </c>
      <c r="D202" s="6">
        <v>13030.99</v>
      </c>
      <c r="E202" t="str">
        <f>IFERROR(VLOOKUP($C202,Setting!$H:$J,2,0),"")</f>
        <v>POSM</v>
      </c>
      <c r="F202" t="str">
        <f t="shared" si="15"/>
        <v>847</v>
      </c>
      <c r="G202" t="str">
        <f>IFERROR(VLOOKUP($C202,Setting!$H:$J,3,0),"")</f>
        <v>B402</v>
      </c>
      <c r="H202" t="str">
        <f>IFERROR(VLOOKUP($B202,Setting!$A:$C,3,0),"")</f>
        <v>50FR</v>
      </c>
      <c r="I202" t="str">
        <f>IFERROR(VLOOKUP($A202,Setting!$E:$F,2,0),"")</f>
        <v>847GDCDIS0</v>
      </c>
      <c r="J202" t="str">
        <f t="shared" si="16"/>
        <v>911VV624</v>
      </c>
      <c r="K202" t="str">
        <f>IF(I202="","",'TCD CONSO'!$D$1)</f>
        <v>PURGE LIST Q4</v>
      </c>
      <c r="L202" s="6">
        <f t="shared" si="17"/>
        <v>13030.99</v>
      </c>
      <c r="M202" t="str">
        <f t="shared" si="18"/>
        <v>50</v>
      </c>
      <c r="N202" t="str">
        <f>IFERROR(VLOOKUP($B202,Setting!$A:$B,2,0),"")</f>
        <v>XA</v>
      </c>
      <c r="O202" t="str">
        <f>IFERROR(VLOOKUP($C202,Setting!$H:$K,4,0),"")</f>
        <v>B401</v>
      </c>
      <c r="P202" s="6">
        <f>IF(IFERROR(VLOOKUP($A202,Setting!$N:$N,1,0),0)=0,DATABASE!$L202,DATABASE!$L202*VLOOKUP($A202,Setting!$N:$P,2,0)/VLOOKUP($A202,Setting!$N:$P,3,0))</f>
        <v>13212.744461511489</v>
      </c>
      <c r="Q202" t="str">
        <f t="shared" si="19"/>
        <v>40</v>
      </c>
      <c r="R202" t="str">
        <f>IFERROR(VLOOKUP($O202,Setting!$K:$L,2,0),"")</f>
        <v>887HQCSUPE</v>
      </c>
    </row>
    <row r="203" spans="1:18" x14ac:dyDescent="0.3">
      <c r="A203" t="s">
        <v>63</v>
      </c>
      <c r="B203" t="s">
        <v>44</v>
      </c>
      <c r="C203" t="s">
        <v>13</v>
      </c>
      <c r="D203" s="6">
        <v>36488.690000000024</v>
      </c>
      <c r="E203" t="str">
        <f>IFERROR(VLOOKUP($C203,Setting!$H:$J,2,0),"")</f>
        <v>POSM</v>
      </c>
      <c r="F203" t="str">
        <f t="shared" si="15"/>
        <v>847</v>
      </c>
      <c r="G203" t="str">
        <f>IFERROR(VLOOKUP($C203,Setting!$H:$J,3,0),"")</f>
        <v>B402</v>
      </c>
      <c r="H203" t="str">
        <f>IFERROR(VLOOKUP($B203,Setting!$A:$C,3,0),"")</f>
        <v>10MU</v>
      </c>
      <c r="I203" t="str">
        <f>IFERROR(VLOOKUP($A203,Setting!$E:$F,2,0),"")</f>
        <v>847GDCDIS0</v>
      </c>
      <c r="J203" t="str">
        <f t="shared" si="16"/>
        <v>911VV624</v>
      </c>
      <c r="K203" t="str">
        <f>IF(I203="","",'TCD CONSO'!$D$1)</f>
        <v>PURGE LIST Q4</v>
      </c>
      <c r="L203" s="6">
        <f t="shared" si="17"/>
        <v>36488.690000000024</v>
      </c>
      <c r="M203" t="str">
        <f t="shared" si="18"/>
        <v>50</v>
      </c>
      <c r="N203" t="str">
        <f>IFERROR(VLOOKUP($B203,Setting!$A:$B,2,0),"")</f>
        <v>Z6</v>
      </c>
      <c r="O203" t="str">
        <f>IFERROR(VLOOKUP($C203,Setting!$H:$K,4,0),"")</f>
        <v>B401</v>
      </c>
      <c r="P203" s="6">
        <f>IF(IFERROR(VLOOKUP($A203,Setting!$N:$N,1,0),0)=0,DATABASE!$L203,DATABASE!$L203*VLOOKUP($A203,Setting!$N:$P,2,0)/VLOOKUP($A203,Setting!$N:$P,3,0))</f>
        <v>36997.629244233169</v>
      </c>
      <c r="Q203" t="str">
        <f t="shared" si="19"/>
        <v>40</v>
      </c>
      <c r="R203" t="str">
        <f>IFERROR(VLOOKUP($O203,Setting!$K:$L,2,0),"")</f>
        <v>887HQCSUPE</v>
      </c>
    </row>
    <row r="204" spans="1:18" x14ac:dyDescent="0.3">
      <c r="A204" t="s">
        <v>63</v>
      </c>
      <c r="B204" t="s">
        <v>22</v>
      </c>
      <c r="C204" t="s">
        <v>13</v>
      </c>
      <c r="D204" s="6">
        <v>4421.6800000000012</v>
      </c>
      <c r="E204" t="str">
        <f>IFERROR(VLOOKUP($C204,Setting!$H:$J,2,0),"")</f>
        <v>POSM</v>
      </c>
      <c r="F204" t="str">
        <f t="shared" si="15"/>
        <v>847</v>
      </c>
      <c r="G204" t="str">
        <f>IFERROR(VLOOKUP($C204,Setting!$H:$J,3,0),"")</f>
        <v>B402</v>
      </c>
      <c r="H204" t="str">
        <f>IFERROR(VLOOKUP($B204,Setting!$A:$C,3,0),"")</f>
        <v>50FR</v>
      </c>
      <c r="I204" t="str">
        <f>IFERROR(VLOOKUP($A204,Setting!$E:$F,2,0),"")</f>
        <v>847GDCDIS0</v>
      </c>
      <c r="J204" t="str">
        <f t="shared" si="16"/>
        <v>911VV624</v>
      </c>
      <c r="K204" t="str">
        <f>IF(I204="","",'TCD CONSO'!$D$1)</f>
        <v>PURGE LIST Q4</v>
      </c>
      <c r="L204" s="6">
        <f t="shared" si="17"/>
        <v>4421.6800000000012</v>
      </c>
      <c r="M204" t="str">
        <f t="shared" si="18"/>
        <v>50</v>
      </c>
      <c r="N204" t="str">
        <f>IFERROR(VLOOKUP($B204,Setting!$A:$B,2,0),"")</f>
        <v>YA</v>
      </c>
      <c r="O204" t="str">
        <f>IFERROR(VLOOKUP($C204,Setting!$H:$K,4,0),"")</f>
        <v>B401</v>
      </c>
      <c r="P204" s="6">
        <f>IF(IFERROR(VLOOKUP($A204,Setting!$N:$N,1,0),0)=0,DATABASE!$L204,DATABASE!$L204*VLOOKUP($A204,Setting!$N:$P,2,0)/VLOOKUP($A204,Setting!$N:$P,3,0))</f>
        <v>4483.3529862716605</v>
      </c>
      <c r="Q204" t="str">
        <f t="shared" si="19"/>
        <v>40</v>
      </c>
      <c r="R204" t="str">
        <f>IFERROR(VLOOKUP($O204,Setting!$K:$L,2,0),"")</f>
        <v>887HQCSUPE</v>
      </c>
    </row>
    <row r="205" spans="1:18" x14ac:dyDescent="0.3">
      <c r="A205" t="s">
        <v>63</v>
      </c>
      <c r="B205" t="s">
        <v>25</v>
      </c>
      <c r="C205" t="s">
        <v>13</v>
      </c>
      <c r="D205" s="6">
        <v>18165.999999999971</v>
      </c>
      <c r="E205" t="str">
        <f>IFERROR(VLOOKUP($C205,Setting!$H:$J,2,0),"")</f>
        <v>POSM</v>
      </c>
      <c r="F205" t="str">
        <f t="shared" si="15"/>
        <v>847</v>
      </c>
      <c r="G205" t="str">
        <f>IFERROR(VLOOKUP($C205,Setting!$H:$J,3,0),"")</f>
        <v>B402</v>
      </c>
      <c r="H205" t="str">
        <f>IFERROR(VLOOKUP($B205,Setting!$A:$C,3,0),"")</f>
        <v>10MU</v>
      </c>
      <c r="I205" t="str">
        <f>IFERROR(VLOOKUP($A205,Setting!$E:$F,2,0),"")</f>
        <v>847GDCDIS0</v>
      </c>
      <c r="J205" t="str">
        <f t="shared" si="16"/>
        <v>911VV624</v>
      </c>
      <c r="K205" t="str">
        <f>IF(I205="","",'TCD CONSO'!$D$1)</f>
        <v>PURGE LIST Q4</v>
      </c>
      <c r="L205" s="6">
        <f t="shared" si="17"/>
        <v>18165.999999999971</v>
      </c>
      <c r="M205" t="str">
        <f t="shared" si="18"/>
        <v>50</v>
      </c>
      <c r="N205" t="str">
        <f>IFERROR(VLOOKUP($B205,Setting!$A:$B,2,0),"")</f>
        <v>Z3</v>
      </c>
      <c r="O205" t="str">
        <f>IFERROR(VLOOKUP($C205,Setting!$H:$K,4,0),"")</f>
        <v>B401</v>
      </c>
      <c r="P205" s="6">
        <f>IF(IFERROR(VLOOKUP($A205,Setting!$N:$N,1,0),0)=0,DATABASE!$L205,DATABASE!$L205*VLOOKUP($A205,Setting!$N:$P,2,0)/VLOOKUP($A205,Setting!$N:$P,3,0))</f>
        <v>18419.376876800408</v>
      </c>
      <c r="Q205" t="str">
        <f t="shared" si="19"/>
        <v>40</v>
      </c>
      <c r="R205" t="str">
        <f>IFERROR(VLOOKUP($O205,Setting!$K:$L,2,0),"")</f>
        <v>887HQCSUPE</v>
      </c>
    </row>
    <row r="206" spans="1:18" x14ac:dyDescent="0.3">
      <c r="A206" t="s">
        <v>63</v>
      </c>
      <c r="B206" t="s">
        <v>30</v>
      </c>
      <c r="C206" t="s">
        <v>13</v>
      </c>
      <c r="D206" s="6">
        <v>4612.0499999999984</v>
      </c>
      <c r="E206" t="str">
        <f>IFERROR(VLOOKUP($C206,Setting!$H:$J,2,0),"")</f>
        <v>POSM</v>
      </c>
      <c r="F206" t="str">
        <f t="shared" si="15"/>
        <v>847</v>
      </c>
      <c r="G206" t="str">
        <f>IFERROR(VLOOKUP($C206,Setting!$H:$J,3,0),"")</f>
        <v>B402</v>
      </c>
      <c r="H206" t="str">
        <f>IFERROR(VLOOKUP($B206,Setting!$A:$C,3,0),"")</f>
        <v>10FR</v>
      </c>
      <c r="I206" t="str">
        <f>IFERROR(VLOOKUP($A206,Setting!$E:$F,2,0),"")</f>
        <v>847GDCDIS0</v>
      </c>
      <c r="J206" t="str">
        <f t="shared" si="16"/>
        <v>911VV624</v>
      </c>
      <c r="K206" t="str">
        <f>IF(I206="","",'TCD CONSO'!$D$1)</f>
        <v>PURGE LIST Q4</v>
      </c>
      <c r="L206" s="6">
        <f t="shared" si="17"/>
        <v>4612.0499999999984</v>
      </c>
      <c r="M206" t="str">
        <f t="shared" si="18"/>
        <v>50</v>
      </c>
      <c r="N206" t="str">
        <f>IFERROR(VLOOKUP($B206,Setting!$A:$B,2,0),"")</f>
        <v>Z2</v>
      </c>
      <c r="O206" t="str">
        <f>IFERROR(VLOOKUP($C206,Setting!$H:$K,4,0),"")</f>
        <v>B401</v>
      </c>
      <c r="P206" s="6">
        <f>IF(IFERROR(VLOOKUP($A206,Setting!$N:$N,1,0),0)=0,DATABASE!$L206,DATABASE!$L206*VLOOKUP($A206,Setting!$N:$P,2,0)/VLOOKUP($A206,Setting!$N:$P,3,0))</f>
        <v>4676.3782409252135</v>
      </c>
      <c r="Q206" t="str">
        <f t="shared" si="19"/>
        <v>40</v>
      </c>
      <c r="R206" t="str">
        <f>IFERROR(VLOOKUP($O206,Setting!$K:$L,2,0),"")</f>
        <v>887HQCSUPE</v>
      </c>
    </row>
    <row r="207" spans="1:18" x14ac:dyDescent="0.3">
      <c r="A207" t="s">
        <v>63</v>
      </c>
      <c r="B207" t="s">
        <v>35</v>
      </c>
      <c r="C207" t="s">
        <v>13</v>
      </c>
      <c r="D207" s="6">
        <v>13077.469999999994</v>
      </c>
      <c r="E207" t="str">
        <f>IFERROR(VLOOKUP($C207,Setting!$H:$J,2,0),"")</f>
        <v>POSM</v>
      </c>
      <c r="F207" t="str">
        <f t="shared" si="15"/>
        <v>847</v>
      </c>
      <c r="G207" t="str">
        <f>IFERROR(VLOOKUP($C207,Setting!$H:$J,3,0),"")</f>
        <v>B402</v>
      </c>
      <c r="H207" t="str">
        <f>IFERROR(VLOOKUP($B207,Setting!$A:$C,3,0),"")</f>
        <v>10SC</v>
      </c>
      <c r="I207" t="str">
        <f>IFERROR(VLOOKUP($A207,Setting!$E:$F,2,0),"")</f>
        <v>847GDCDIS0</v>
      </c>
      <c r="J207" t="str">
        <f t="shared" si="16"/>
        <v>911VV624</v>
      </c>
      <c r="K207" t="str">
        <f>IF(I207="","",'TCD CONSO'!$D$1)</f>
        <v>PURGE LIST Q4</v>
      </c>
      <c r="L207" s="6">
        <f t="shared" si="17"/>
        <v>13077.469999999994</v>
      </c>
      <c r="M207" t="str">
        <f t="shared" si="18"/>
        <v>50</v>
      </c>
      <c r="N207" t="str">
        <f>IFERROR(VLOOKUP($B207,Setting!$A:$B,2,0),"")</f>
        <v>Z1</v>
      </c>
      <c r="O207" t="str">
        <f>IFERROR(VLOOKUP($C207,Setting!$H:$K,4,0),"")</f>
        <v>B401</v>
      </c>
      <c r="P207" s="6">
        <f>IF(IFERROR(VLOOKUP($A207,Setting!$N:$N,1,0),0)=0,DATABASE!$L207,DATABASE!$L207*VLOOKUP($A207,Setting!$N:$P,2,0)/VLOOKUP($A207,Setting!$N:$P,3,0))</f>
        <v>13259.872758177436</v>
      </c>
      <c r="Q207" t="str">
        <f t="shared" si="19"/>
        <v>40</v>
      </c>
      <c r="R207" t="str">
        <f>IFERROR(VLOOKUP($O207,Setting!$K:$L,2,0),"")</f>
        <v>887HQCSUPE</v>
      </c>
    </row>
    <row r="208" spans="1:18" x14ac:dyDescent="0.3">
      <c r="A208" t="s">
        <v>63</v>
      </c>
      <c r="B208" t="s">
        <v>40</v>
      </c>
      <c r="C208" t="s">
        <v>13</v>
      </c>
      <c r="D208" s="6">
        <v>0</v>
      </c>
      <c r="E208" t="str">
        <f>IFERROR(VLOOKUP($C208,Setting!$H:$J,2,0),"")</f>
        <v>POSM</v>
      </c>
      <c r="F208" t="str">
        <f t="shared" si="15"/>
        <v>847</v>
      </c>
      <c r="G208" t="str">
        <f>IFERROR(VLOOKUP($C208,Setting!$H:$J,3,0),"")</f>
        <v>B402</v>
      </c>
      <c r="H208" t="str">
        <f>IFERROR(VLOOKUP($B208,Setting!$A:$C,3,0),"")</f>
        <v>50FR</v>
      </c>
      <c r="I208" t="str">
        <f>IFERROR(VLOOKUP($A208,Setting!$E:$F,2,0),"")</f>
        <v>847GDCDIS0</v>
      </c>
      <c r="J208" t="str">
        <f t="shared" si="16"/>
        <v>911VV624</v>
      </c>
      <c r="K208" t="str">
        <f>IF(I208="","",'TCD CONSO'!$D$1)</f>
        <v>PURGE LIST Q4</v>
      </c>
      <c r="L208" s="6">
        <f t="shared" si="17"/>
        <v>0</v>
      </c>
      <c r="M208" t="str">
        <f t="shared" si="18"/>
        <v/>
      </c>
      <c r="N208" t="str">
        <f>IFERROR(VLOOKUP($B208,Setting!$A:$B,2,0),"")</f>
        <v>CE</v>
      </c>
      <c r="O208" t="str">
        <f>IFERROR(VLOOKUP($C208,Setting!$H:$K,4,0),"")</f>
        <v>B401</v>
      </c>
      <c r="P208" s="6">
        <f>IF(IFERROR(VLOOKUP($A208,Setting!$N:$N,1,0),0)=0,DATABASE!$L208,DATABASE!$L208*VLOOKUP($A208,Setting!$N:$P,2,0)/VLOOKUP($A208,Setting!$N:$P,3,0))</f>
        <v>0</v>
      </c>
      <c r="Q208" t="str">
        <f t="shared" si="19"/>
        <v/>
      </c>
      <c r="R208" t="str">
        <f>IFERROR(VLOOKUP($O208,Setting!$K:$L,2,0),"")</f>
        <v>887HQCSUPE</v>
      </c>
    </row>
    <row r="209" spans="1:18" x14ac:dyDescent="0.3">
      <c r="A209" t="s">
        <v>38</v>
      </c>
      <c r="B209" t="s">
        <v>227</v>
      </c>
      <c r="C209" t="s">
        <v>13</v>
      </c>
      <c r="D209" s="6">
        <v>0</v>
      </c>
      <c r="E209" t="str">
        <f>IFERROR(VLOOKUP($C209,Setting!$H:$J,2,0),"")</f>
        <v>POSM</v>
      </c>
      <c r="F209" t="str">
        <f t="shared" si="15"/>
        <v>95C</v>
      </c>
      <c r="G209" t="str">
        <f>IFERROR(VLOOKUP($C209,Setting!$H:$J,3,0),"")</f>
        <v>B402</v>
      </c>
      <c r="H209" t="str">
        <f>IFERROR(VLOOKUP($B209,Setting!$A:$C,3,0),"")</f>
        <v>10SC</v>
      </c>
      <c r="I209" t="str">
        <f>IFERROR(VLOOKUP($A209,Setting!$E:$F,2,0),"")</f>
        <v>95CIDCDIS0</v>
      </c>
      <c r="J209" t="str">
        <f t="shared" si="16"/>
        <v>911VV624</v>
      </c>
      <c r="K209" t="str">
        <f>IF(I209="","",'TCD CONSO'!$D$1)</f>
        <v>PURGE LIST Q4</v>
      </c>
      <c r="L209" s="6">
        <f t="shared" si="17"/>
        <v>0</v>
      </c>
      <c r="M209" t="str">
        <f t="shared" si="18"/>
        <v/>
      </c>
      <c r="N209" t="str">
        <f>IFERROR(VLOOKUP($B209,Setting!$A:$B,2,0),"")</f>
        <v>Z1</v>
      </c>
      <c r="O209" t="str">
        <f>IFERROR(VLOOKUP($C209,Setting!$H:$K,4,0),"")</f>
        <v>B401</v>
      </c>
      <c r="P209" s="6">
        <f>IF(IFERROR(VLOOKUP($A209,Setting!$N:$N,1,0),0)=0,DATABASE!$L209,DATABASE!$L209*VLOOKUP($A209,Setting!$N:$P,2,0)/VLOOKUP($A209,Setting!$N:$P,3,0))</f>
        <v>0</v>
      </c>
      <c r="Q209" t="str">
        <f t="shared" si="19"/>
        <v/>
      </c>
      <c r="R209" t="str">
        <f>IFERROR(VLOOKUP($O209,Setting!$K:$L,2,0),"")</f>
        <v>887HQCSUPE</v>
      </c>
    </row>
    <row r="210" spans="1:18" x14ac:dyDescent="0.3">
      <c r="A210" t="s">
        <v>38</v>
      </c>
      <c r="B210" t="s">
        <v>46</v>
      </c>
      <c r="C210" t="s">
        <v>13</v>
      </c>
      <c r="D210" s="6">
        <v>2965.0300000000034</v>
      </c>
      <c r="E210" t="str">
        <f>IFERROR(VLOOKUP($C210,Setting!$H:$J,2,0),"")</f>
        <v>POSM</v>
      </c>
      <c r="F210" t="str">
        <f t="shared" si="15"/>
        <v>95C</v>
      </c>
      <c r="G210" t="str">
        <f>IFERROR(VLOOKUP($C210,Setting!$H:$J,3,0),"")</f>
        <v>B402</v>
      </c>
      <c r="H210" t="str">
        <f>IFERROR(VLOOKUP($B210,Setting!$A:$C,3,0),"")</f>
        <v>10MU</v>
      </c>
      <c r="I210" t="str">
        <f>IFERROR(VLOOKUP($A210,Setting!$E:$F,2,0),"")</f>
        <v>95CIDCDIS0</v>
      </c>
      <c r="J210" t="str">
        <f t="shared" si="16"/>
        <v>911VV624</v>
      </c>
      <c r="K210" t="str">
        <f>IF(I210="","",'TCD CONSO'!$D$1)</f>
        <v>PURGE LIST Q4</v>
      </c>
      <c r="L210" s="6">
        <f t="shared" si="17"/>
        <v>2965.0300000000034</v>
      </c>
      <c r="M210" t="str">
        <f t="shared" si="18"/>
        <v>50</v>
      </c>
      <c r="N210" t="str">
        <f>IFERROR(VLOOKUP($B210,Setting!$A:$B,2,0),"")</f>
        <v>Z5</v>
      </c>
      <c r="O210" t="str">
        <f>IFERROR(VLOOKUP($C210,Setting!$H:$K,4,0),"")</f>
        <v>B401</v>
      </c>
      <c r="P210" s="6">
        <f>IF(IFERROR(VLOOKUP($A210,Setting!$N:$N,1,0),0)=0,DATABASE!$L210,DATABASE!$L210*VLOOKUP($A210,Setting!$N:$P,2,0)/VLOOKUP($A210,Setting!$N:$P,3,0))</f>
        <v>2965.0300000000034</v>
      </c>
      <c r="Q210" t="str">
        <f t="shared" si="19"/>
        <v>40</v>
      </c>
      <c r="R210" t="str">
        <f>IFERROR(VLOOKUP($O210,Setting!$K:$L,2,0),"")</f>
        <v>887HQCSUPE</v>
      </c>
    </row>
    <row r="211" spans="1:18" x14ac:dyDescent="0.3">
      <c r="A211" t="s">
        <v>38</v>
      </c>
      <c r="B211" t="s">
        <v>49</v>
      </c>
      <c r="C211" t="s">
        <v>13</v>
      </c>
      <c r="D211" s="6">
        <v>0</v>
      </c>
      <c r="E211" t="str">
        <f>IFERROR(VLOOKUP($C211,Setting!$H:$J,2,0),"")</f>
        <v>POSM</v>
      </c>
      <c r="F211" t="str">
        <f t="shared" si="15"/>
        <v>95C</v>
      </c>
      <c r="G211" t="str">
        <f>IFERROR(VLOOKUP($C211,Setting!$H:$J,3,0),"")</f>
        <v>B402</v>
      </c>
      <c r="H211" t="str">
        <f>IFERROR(VLOOKUP($B211,Setting!$A:$C,3,0),"")</f>
        <v>10MU</v>
      </c>
      <c r="I211" t="str">
        <f>IFERROR(VLOOKUP($A211,Setting!$E:$F,2,0),"")</f>
        <v>95CIDCDIS0</v>
      </c>
      <c r="J211" t="str">
        <f t="shared" si="16"/>
        <v>911VV624</v>
      </c>
      <c r="K211" t="str">
        <f>IF(I211="","",'TCD CONSO'!$D$1)</f>
        <v>PURGE LIST Q4</v>
      </c>
      <c r="L211" s="6">
        <f t="shared" si="17"/>
        <v>0</v>
      </c>
      <c r="M211" t="str">
        <f t="shared" si="18"/>
        <v/>
      </c>
      <c r="N211" t="str">
        <f>IFERROR(VLOOKUP($B211,Setting!$A:$B,2,0),"")</f>
        <v>Z8</v>
      </c>
      <c r="O211" t="str">
        <f>IFERROR(VLOOKUP($C211,Setting!$H:$K,4,0),"")</f>
        <v>B401</v>
      </c>
      <c r="P211" s="6">
        <f>IF(IFERROR(VLOOKUP($A211,Setting!$N:$N,1,0),0)=0,DATABASE!$L211,DATABASE!$L211*VLOOKUP($A211,Setting!$N:$P,2,0)/VLOOKUP($A211,Setting!$N:$P,3,0))</f>
        <v>0</v>
      </c>
      <c r="Q211" t="str">
        <f t="shared" si="19"/>
        <v/>
      </c>
      <c r="R211" t="str">
        <f>IFERROR(VLOOKUP($O211,Setting!$K:$L,2,0),"")</f>
        <v>887HQCSUPE</v>
      </c>
    </row>
    <row r="212" spans="1:18" x14ac:dyDescent="0.3">
      <c r="A212" t="s">
        <v>38</v>
      </c>
      <c r="B212" t="s">
        <v>57</v>
      </c>
      <c r="C212" t="s">
        <v>13</v>
      </c>
      <c r="D212" s="6">
        <v>10439.050000000005</v>
      </c>
      <c r="E212" t="str">
        <f>IFERROR(VLOOKUP($C212,Setting!$H:$J,2,0),"")</f>
        <v>POSM</v>
      </c>
      <c r="F212" t="str">
        <f t="shared" si="15"/>
        <v>95C</v>
      </c>
      <c r="G212" t="str">
        <f>IFERROR(VLOOKUP($C212,Setting!$H:$J,3,0),"")</f>
        <v>B402</v>
      </c>
      <c r="H212" t="str">
        <f>IFERROR(VLOOKUP($B212,Setting!$A:$C,3,0),"")</f>
        <v>10SC</v>
      </c>
      <c r="I212" t="str">
        <f>IFERROR(VLOOKUP($A212,Setting!$E:$F,2,0),"")</f>
        <v>95CIDCDIS0</v>
      </c>
      <c r="J212" t="str">
        <f t="shared" si="16"/>
        <v>911VV624</v>
      </c>
      <c r="K212" t="str">
        <f>IF(I212="","",'TCD CONSO'!$D$1)</f>
        <v>PURGE LIST Q4</v>
      </c>
      <c r="L212" s="6">
        <f t="shared" si="17"/>
        <v>10439.050000000005</v>
      </c>
      <c r="M212" t="str">
        <f t="shared" si="18"/>
        <v>50</v>
      </c>
      <c r="N212" t="str">
        <f>IFERROR(VLOOKUP($B212,Setting!$A:$B,2,0),"")</f>
        <v>Z4</v>
      </c>
      <c r="O212" t="str">
        <f>IFERROR(VLOOKUP($C212,Setting!$H:$K,4,0),"")</f>
        <v>B401</v>
      </c>
      <c r="P212" s="6">
        <f>IF(IFERROR(VLOOKUP($A212,Setting!$N:$N,1,0),0)=0,DATABASE!$L212,DATABASE!$L212*VLOOKUP($A212,Setting!$N:$P,2,0)/VLOOKUP($A212,Setting!$N:$P,3,0))</f>
        <v>10439.050000000005</v>
      </c>
      <c r="Q212" t="str">
        <f t="shared" si="19"/>
        <v>40</v>
      </c>
      <c r="R212" t="str">
        <f>IFERROR(VLOOKUP($O212,Setting!$K:$L,2,0),"")</f>
        <v>887HQCSUPE</v>
      </c>
    </row>
    <row r="213" spans="1:18" x14ac:dyDescent="0.3">
      <c r="A213" t="s">
        <v>38</v>
      </c>
      <c r="B213" t="s">
        <v>8</v>
      </c>
      <c r="C213" t="s">
        <v>13</v>
      </c>
      <c r="D213" s="6">
        <v>1082212.149999999</v>
      </c>
      <c r="E213" t="str">
        <f>IFERROR(VLOOKUP($C213,Setting!$H:$J,2,0),"")</f>
        <v>POSM</v>
      </c>
      <c r="F213" t="str">
        <f t="shared" si="15"/>
        <v>95C</v>
      </c>
      <c r="G213" t="str">
        <f>IFERROR(VLOOKUP($C213,Setting!$H:$J,3,0),"")</f>
        <v>B402</v>
      </c>
      <c r="H213" t="str">
        <f>IFERROR(VLOOKUP($B213,Setting!$A:$C,3,0),"")</f>
        <v>50FR</v>
      </c>
      <c r="I213" t="str">
        <f>IFERROR(VLOOKUP($A213,Setting!$E:$F,2,0),"")</f>
        <v>95CIDCDIS0</v>
      </c>
      <c r="J213" t="str">
        <f t="shared" si="16"/>
        <v>911VV624</v>
      </c>
      <c r="K213" t="str">
        <f>IF(I213="","",'TCD CONSO'!$D$1)</f>
        <v>PURGE LIST Q4</v>
      </c>
      <c r="L213" s="6">
        <f t="shared" si="17"/>
        <v>1082212.149999999</v>
      </c>
      <c r="M213" t="str">
        <f t="shared" si="18"/>
        <v>50</v>
      </c>
      <c r="N213" t="str">
        <f>IFERROR(VLOOKUP($B213,Setting!$A:$B,2,0),"")</f>
        <v>JJ</v>
      </c>
      <c r="O213" t="str">
        <f>IFERROR(VLOOKUP($C213,Setting!$H:$K,4,0),"")</f>
        <v>B401</v>
      </c>
      <c r="P213" s="6">
        <f>IF(IFERROR(VLOOKUP($A213,Setting!$N:$N,1,0),0)=0,DATABASE!$L213,DATABASE!$L213*VLOOKUP($A213,Setting!$N:$P,2,0)/VLOOKUP($A213,Setting!$N:$P,3,0))</f>
        <v>1082212.149999999</v>
      </c>
      <c r="Q213" t="str">
        <f t="shared" si="19"/>
        <v>40</v>
      </c>
      <c r="R213" t="str">
        <f>IFERROR(VLOOKUP($O213,Setting!$K:$L,2,0),"")</f>
        <v>887HQCSUPE</v>
      </c>
    </row>
    <row r="214" spans="1:18" x14ac:dyDescent="0.3">
      <c r="A214" t="s">
        <v>38</v>
      </c>
      <c r="B214" t="s">
        <v>16</v>
      </c>
      <c r="C214" t="s">
        <v>13</v>
      </c>
      <c r="D214" s="6">
        <v>6594.9199999999673</v>
      </c>
      <c r="E214" t="str">
        <f>IFERROR(VLOOKUP($C214,Setting!$H:$J,2,0),"")</f>
        <v>POSM</v>
      </c>
      <c r="F214" t="str">
        <f t="shared" si="15"/>
        <v>95C</v>
      </c>
      <c r="G214" t="str">
        <f>IFERROR(VLOOKUP($C214,Setting!$H:$J,3,0),"")</f>
        <v>B402</v>
      </c>
      <c r="H214" t="str">
        <f>IFERROR(VLOOKUP($B214,Setting!$A:$C,3,0),"")</f>
        <v>50FR</v>
      </c>
      <c r="I214" t="str">
        <f>IFERROR(VLOOKUP($A214,Setting!$E:$F,2,0),"")</f>
        <v>95CIDCDIS0</v>
      </c>
      <c r="J214" t="str">
        <f t="shared" si="16"/>
        <v>911VV624</v>
      </c>
      <c r="K214" t="str">
        <f>IF(I214="","",'TCD CONSO'!$D$1)</f>
        <v>PURGE LIST Q4</v>
      </c>
      <c r="L214" s="6">
        <f t="shared" si="17"/>
        <v>6594.9199999999673</v>
      </c>
      <c r="M214" t="str">
        <f t="shared" si="18"/>
        <v>50</v>
      </c>
      <c r="N214" t="str">
        <f>IFERROR(VLOOKUP($B214,Setting!$A:$B,2,0),"")</f>
        <v>XA</v>
      </c>
      <c r="O214" t="str">
        <f>IFERROR(VLOOKUP($C214,Setting!$H:$K,4,0),"")</f>
        <v>B401</v>
      </c>
      <c r="P214" s="6">
        <f>IF(IFERROR(VLOOKUP($A214,Setting!$N:$N,1,0),0)=0,DATABASE!$L214,DATABASE!$L214*VLOOKUP($A214,Setting!$N:$P,2,0)/VLOOKUP($A214,Setting!$N:$P,3,0))</f>
        <v>6594.9199999999673</v>
      </c>
      <c r="Q214" t="str">
        <f t="shared" si="19"/>
        <v>40</v>
      </c>
      <c r="R214" t="str">
        <f>IFERROR(VLOOKUP($O214,Setting!$K:$L,2,0),"")</f>
        <v>887HQCSUPE</v>
      </c>
    </row>
    <row r="215" spans="1:18" x14ac:dyDescent="0.3">
      <c r="A215" t="s">
        <v>38</v>
      </c>
      <c r="B215" t="s">
        <v>44</v>
      </c>
      <c r="C215" t="s">
        <v>13</v>
      </c>
      <c r="D215" s="6">
        <v>15407.77</v>
      </c>
      <c r="E215" t="str">
        <f>IFERROR(VLOOKUP($C215,Setting!$H:$J,2,0),"")</f>
        <v>POSM</v>
      </c>
      <c r="F215" t="str">
        <f t="shared" si="15"/>
        <v>95C</v>
      </c>
      <c r="G215" t="str">
        <f>IFERROR(VLOOKUP($C215,Setting!$H:$J,3,0),"")</f>
        <v>B402</v>
      </c>
      <c r="H215" t="str">
        <f>IFERROR(VLOOKUP($B215,Setting!$A:$C,3,0),"")</f>
        <v>10MU</v>
      </c>
      <c r="I215" t="str">
        <f>IFERROR(VLOOKUP($A215,Setting!$E:$F,2,0),"")</f>
        <v>95CIDCDIS0</v>
      </c>
      <c r="J215" t="str">
        <f t="shared" si="16"/>
        <v>911VV624</v>
      </c>
      <c r="K215" t="str">
        <f>IF(I215="","",'TCD CONSO'!$D$1)</f>
        <v>PURGE LIST Q4</v>
      </c>
      <c r="L215" s="6">
        <f t="shared" si="17"/>
        <v>15407.77</v>
      </c>
      <c r="M215" t="str">
        <f t="shared" si="18"/>
        <v>50</v>
      </c>
      <c r="N215" t="str">
        <f>IFERROR(VLOOKUP($B215,Setting!$A:$B,2,0),"")</f>
        <v>Z6</v>
      </c>
      <c r="O215" t="str">
        <f>IFERROR(VLOOKUP($C215,Setting!$H:$K,4,0),"")</f>
        <v>B401</v>
      </c>
      <c r="P215" s="6">
        <f>IF(IFERROR(VLOOKUP($A215,Setting!$N:$N,1,0),0)=0,DATABASE!$L215,DATABASE!$L215*VLOOKUP($A215,Setting!$N:$P,2,0)/VLOOKUP($A215,Setting!$N:$P,3,0))</f>
        <v>15407.77</v>
      </c>
      <c r="Q215" t="str">
        <f t="shared" si="19"/>
        <v>40</v>
      </c>
      <c r="R215" t="str">
        <f>IFERROR(VLOOKUP($O215,Setting!$K:$L,2,0),"")</f>
        <v>887HQCSUPE</v>
      </c>
    </row>
    <row r="216" spans="1:18" x14ac:dyDescent="0.3">
      <c r="A216" t="s">
        <v>38</v>
      </c>
      <c r="B216" t="s">
        <v>22</v>
      </c>
      <c r="C216" t="s">
        <v>13</v>
      </c>
      <c r="D216" s="6">
        <v>38475.149999999994</v>
      </c>
      <c r="E216" t="str">
        <f>IFERROR(VLOOKUP($C216,Setting!$H:$J,2,0),"")</f>
        <v>POSM</v>
      </c>
      <c r="F216" t="str">
        <f t="shared" si="15"/>
        <v>95C</v>
      </c>
      <c r="G216" t="str">
        <f>IFERROR(VLOOKUP($C216,Setting!$H:$J,3,0),"")</f>
        <v>B402</v>
      </c>
      <c r="H216" t="str">
        <f>IFERROR(VLOOKUP($B216,Setting!$A:$C,3,0),"")</f>
        <v>50FR</v>
      </c>
      <c r="I216" t="str">
        <f>IFERROR(VLOOKUP($A216,Setting!$E:$F,2,0),"")</f>
        <v>95CIDCDIS0</v>
      </c>
      <c r="J216" t="str">
        <f t="shared" si="16"/>
        <v>911VV624</v>
      </c>
      <c r="K216" t="str">
        <f>IF(I216="","",'TCD CONSO'!$D$1)</f>
        <v>PURGE LIST Q4</v>
      </c>
      <c r="L216" s="6">
        <f t="shared" si="17"/>
        <v>38475.149999999994</v>
      </c>
      <c r="M216" t="str">
        <f t="shared" si="18"/>
        <v>50</v>
      </c>
      <c r="N216" t="str">
        <f>IFERROR(VLOOKUP($B216,Setting!$A:$B,2,0),"")</f>
        <v>YA</v>
      </c>
      <c r="O216" t="str">
        <f>IFERROR(VLOOKUP($C216,Setting!$H:$K,4,0),"")</f>
        <v>B401</v>
      </c>
      <c r="P216" s="6">
        <f>IF(IFERROR(VLOOKUP($A216,Setting!$N:$N,1,0),0)=0,DATABASE!$L216,DATABASE!$L216*VLOOKUP($A216,Setting!$N:$P,2,0)/VLOOKUP($A216,Setting!$N:$P,3,0))</f>
        <v>38475.149999999994</v>
      </c>
      <c r="Q216" t="str">
        <f t="shared" si="19"/>
        <v>40</v>
      </c>
      <c r="R216" t="str">
        <f>IFERROR(VLOOKUP($O216,Setting!$K:$L,2,0),"")</f>
        <v>887HQCSUPE</v>
      </c>
    </row>
    <row r="217" spans="1:18" x14ac:dyDescent="0.3">
      <c r="A217" t="s">
        <v>38</v>
      </c>
      <c r="B217" t="s">
        <v>25</v>
      </c>
      <c r="C217" t="s">
        <v>13</v>
      </c>
      <c r="D217" s="6">
        <v>18993.790000000005</v>
      </c>
      <c r="E217" t="str">
        <f>IFERROR(VLOOKUP($C217,Setting!$H:$J,2,0),"")</f>
        <v>POSM</v>
      </c>
      <c r="F217" t="str">
        <f t="shared" si="15"/>
        <v>95C</v>
      </c>
      <c r="G217" t="str">
        <f>IFERROR(VLOOKUP($C217,Setting!$H:$J,3,0),"")</f>
        <v>B402</v>
      </c>
      <c r="H217" t="str">
        <f>IFERROR(VLOOKUP($B217,Setting!$A:$C,3,0),"")</f>
        <v>10MU</v>
      </c>
      <c r="I217" t="str">
        <f>IFERROR(VLOOKUP($A217,Setting!$E:$F,2,0),"")</f>
        <v>95CIDCDIS0</v>
      </c>
      <c r="J217" t="str">
        <f t="shared" si="16"/>
        <v>911VV624</v>
      </c>
      <c r="K217" t="str">
        <f>IF(I217="","",'TCD CONSO'!$D$1)</f>
        <v>PURGE LIST Q4</v>
      </c>
      <c r="L217" s="6">
        <f t="shared" si="17"/>
        <v>18993.790000000005</v>
      </c>
      <c r="M217" t="str">
        <f t="shared" si="18"/>
        <v>50</v>
      </c>
      <c r="N217" t="str">
        <f>IFERROR(VLOOKUP($B217,Setting!$A:$B,2,0),"")</f>
        <v>Z3</v>
      </c>
      <c r="O217" t="str">
        <f>IFERROR(VLOOKUP($C217,Setting!$H:$K,4,0),"")</f>
        <v>B401</v>
      </c>
      <c r="P217" s="6">
        <f>IF(IFERROR(VLOOKUP($A217,Setting!$N:$N,1,0),0)=0,DATABASE!$L217,DATABASE!$L217*VLOOKUP($A217,Setting!$N:$P,2,0)/VLOOKUP($A217,Setting!$N:$P,3,0))</f>
        <v>18993.790000000005</v>
      </c>
      <c r="Q217" t="str">
        <f t="shared" si="19"/>
        <v>40</v>
      </c>
      <c r="R217" t="str">
        <f>IFERROR(VLOOKUP($O217,Setting!$K:$L,2,0),"")</f>
        <v>887HQCSUPE</v>
      </c>
    </row>
    <row r="218" spans="1:18" x14ac:dyDescent="0.3">
      <c r="A218" t="s">
        <v>38</v>
      </c>
      <c r="B218" t="s">
        <v>30</v>
      </c>
      <c r="C218" t="s">
        <v>13</v>
      </c>
      <c r="D218" s="6">
        <v>20948.77000000003</v>
      </c>
      <c r="E218" t="str">
        <f>IFERROR(VLOOKUP($C218,Setting!$H:$J,2,0),"")</f>
        <v>POSM</v>
      </c>
      <c r="F218" t="str">
        <f t="shared" si="15"/>
        <v>95C</v>
      </c>
      <c r="G218" t="str">
        <f>IFERROR(VLOOKUP($C218,Setting!$H:$J,3,0),"")</f>
        <v>B402</v>
      </c>
      <c r="H218" t="str">
        <f>IFERROR(VLOOKUP($B218,Setting!$A:$C,3,0),"")</f>
        <v>10FR</v>
      </c>
      <c r="I218" t="str">
        <f>IFERROR(VLOOKUP($A218,Setting!$E:$F,2,0),"")</f>
        <v>95CIDCDIS0</v>
      </c>
      <c r="J218" t="str">
        <f t="shared" si="16"/>
        <v>911VV624</v>
      </c>
      <c r="K218" t="str">
        <f>IF(I218="","",'TCD CONSO'!$D$1)</f>
        <v>PURGE LIST Q4</v>
      </c>
      <c r="L218" s="6">
        <f t="shared" si="17"/>
        <v>20948.77000000003</v>
      </c>
      <c r="M218" t="str">
        <f t="shared" si="18"/>
        <v>50</v>
      </c>
      <c r="N218" t="str">
        <f>IFERROR(VLOOKUP($B218,Setting!$A:$B,2,0),"")</f>
        <v>Z2</v>
      </c>
      <c r="O218" t="str">
        <f>IFERROR(VLOOKUP($C218,Setting!$H:$K,4,0),"")</f>
        <v>B401</v>
      </c>
      <c r="P218" s="6">
        <f>IF(IFERROR(VLOOKUP($A218,Setting!$N:$N,1,0),0)=0,DATABASE!$L218,DATABASE!$L218*VLOOKUP($A218,Setting!$N:$P,2,0)/VLOOKUP($A218,Setting!$N:$P,3,0))</f>
        <v>20948.77000000003</v>
      </c>
      <c r="Q218" t="str">
        <f t="shared" si="19"/>
        <v>40</v>
      </c>
      <c r="R218" t="str">
        <f>IFERROR(VLOOKUP($O218,Setting!$K:$L,2,0),"")</f>
        <v>887HQCSUPE</v>
      </c>
    </row>
    <row r="219" spans="1:18" x14ac:dyDescent="0.3">
      <c r="A219" t="s">
        <v>38</v>
      </c>
      <c r="B219" t="s">
        <v>35</v>
      </c>
      <c r="C219" t="s">
        <v>13</v>
      </c>
      <c r="D219" s="6">
        <v>598064.64999999967</v>
      </c>
      <c r="E219" t="str">
        <f>IFERROR(VLOOKUP($C219,Setting!$H:$J,2,0),"")</f>
        <v>POSM</v>
      </c>
      <c r="F219" t="str">
        <f t="shared" si="15"/>
        <v>95C</v>
      </c>
      <c r="G219" t="str">
        <f>IFERROR(VLOOKUP($C219,Setting!$H:$J,3,0),"")</f>
        <v>B402</v>
      </c>
      <c r="H219" t="str">
        <f>IFERROR(VLOOKUP($B219,Setting!$A:$C,3,0),"")</f>
        <v>10SC</v>
      </c>
      <c r="I219" t="str">
        <f>IFERROR(VLOOKUP($A219,Setting!$E:$F,2,0),"")</f>
        <v>95CIDCDIS0</v>
      </c>
      <c r="J219" t="str">
        <f t="shared" si="16"/>
        <v>911VV624</v>
      </c>
      <c r="K219" t="str">
        <f>IF(I219="","",'TCD CONSO'!$D$1)</f>
        <v>PURGE LIST Q4</v>
      </c>
      <c r="L219" s="6">
        <f t="shared" si="17"/>
        <v>598064.64999999967</v>
      </c>
      <c r="M219" t="str">
        <f t="shared" si="18"/>
        <v>50</v>
      </c>
      <c r="N219" t="str">
        <f>IFERROR(VLOOKUP($B219,Setting!$A:$B,2,0),"")</f>
        <v>Z1</v>
      </c>
      <c r="O219" t="str">
        <f>IFERROR(VLOOKUP($C219,Setting!$H:$K,4,0),"")</f>
        <v>B401</v>
      </c>
      <c r="P219" s="6">
        <f>IF(IFERROR(VLOOKUP($A219,Setting!$N:$N,1,0),0)=0,DATABASE!$L219,DATABASE!$L219*VLOOKUP($A219,Setting!$N:$P,2,0)/VLOOKUP($A219,Setting!$N:$P,3,0))</f>
        <v>598064.64999999967</v>
      </c>
      <c r="Q219" t="str">
        <f t="shared" si="19"/>
        <v>40</v>
      </c>
      <c r="R219" t="str">
        <f>IFERROR(VLOOKUP($O219,Setting!$K:$L,2,0),"")</f>
        <v>887HQCSUPE</v>
      </c>
    </row>
    <row r="220" spans="1:18" x14ac:dyDescent="0.3">
      <c r="A220" t="s">
        <v>38</v>
      </c>
      <c r="B220" t="s">
        <v>40</v>
      </c>
      <c r="C220" t="s">
        <v>13</v>
      </c>
      <c r="D220" s="6">
        <v>14313.879999999979</v>
      </c>
      <c r="E220" t="str">
        <f>IFERROR(VLOOKUP($C220,Setting!$H:$J,2,0),"")</f>
        <v>POSM</v>
      </c>
      <c r="F220" t="str">
        <f t="shared" si="15"/>
        <v>95C</v>
      </c>
      <c r="G220" t="str">
        <f>IFERROR(VLOOKUP($C220,Setting!$H:$J,3,0),"")</f>
        <v>B402</v>
      </c>
      <c r="H220" t="str">
        <f>IFERROR(VLOOKUP($B220,Setting!$A:$C,3,0),"")</f>
        <v>50FR</v>
      </c>
      <c r="I220" t="str">
        <f>IFERROR(VLOOKUP($A220,Setting!$E:$F,2,0),"")</f>
        <v>95CIDCDIS0</v>
      </c>
      <c r="J220" t="str">
        <f t="shared" si="16"/>
        <v>911VV624</v>
      </c>
      <c r="K220" t="str">
        <f>IF(I220="","",'TCD CONSO'!$D$1)</f>
        <v>PURGE LIST Q4</v>
      </c>
      <c r="L220" s="6">
        <f t="shared" si="17"/>
        <v>14313.879999999979</v>
      </c>
      <c r="M220" t="str">
        <f t="shared" si="18"/>
        <v>50</v>
      </c>
      <c r="N220" t="str">
        <f>IFERROR(VLOOKUP($B220,Setting!$A:$B,2,0),"")</f>
        <v>CE</v>
      </c>
      <c r="O220" t="str">
        <f>IFERROR(VLOOKUP($C220,Setting!$H:$K,4,0),"")</f>
        <v>B401</v>
      </c>
      <c r="P220" s="6">
        <f>IF(IFERROR(VLOOKUP($A220,Setting!$N:$N,1,0),0)=0,DATABASE!$L220,DATABASE!$L220*VLOOKUP($A220,Setting!$N:$P,2,0)/VLOOKUP($A220,Setting!$N:$P,3,0))</f>
        <v>14313.879999999979</v>
      </c>
      <c r="Q220" t="str">
        <f t="shared" si="19"/>
        <v>40</v>
      </c>
      <c r="R220" t="str">
        <f>IFERROR(VLOOKUP($O220,Setting!$K:$L,2,0),"")</f>
        <v>887HQCSUPE</v>
      </c>
    </row>
    <row r="221" spans="1:18" x14ac:dyDescent="0.3">
      <c r="A221" t="s">
        <v>42</v>
      </c>
      <c r="B221" t="s">
        <v>227</v>
      </c>
      <c r="C221" t="s">
        <v>13</v>
      </c>
      <c r="D221" s="6">
        <v>0</v>
      </c>
      <c r="E221" t="str">
        <f>IFERROR(VLOOKUP($C221,Setting!$H:$J,2,0),"")</f>
        <v>POSM</v>
      </c>
      <c r="F221" t="str">
        <f t="shared" si="15"/>
        <v>M2</v>
      </c>
      <c r="G221" t="str">
        <f>IFERROR(VLOOKUP($C221,Setting!$H:$J,3,0),"")</f>
        <v>B402</v>
      </c>
      <c r="H221" t="str">
        <f>IFERROR(VLOOKUP($B221,Setting!$A:$C,3,0),"")</f>
        <v>10SC</v>
      </c>
      <c r="I221" t="str">
        <f>IFERROR(VLOOKUP($A221,Setting!$E:$F,2,0),"")</f>
        <v>887M2CDIS0</v>
      </c>
      <c r="J221" t="str">
        <f t="shared" si="16"/>
        <v>911VV624</v>
      </c>
      <c r="K221" t="str">
        <f>IF(I221="","",'TCD CONSO'!$D$1)</f>
        <v>PURGE LIST Q4</v>
      </c>
      <c r="L221" s="6" t="str">
        <f t="shared" si="17"/>
        <v/>
      </c>
      <c r="M221" t="str">
        <f t="shared" si="18"/>
        <v/>
      </c>
      <c r="N221" t="str">
        <f>IFERROR(VLOOKUP($B221,Setting!$A:$B,2,0),"")</f>
        <v>Z1</v>
      </c>
      <c r="O221" t="str">
        <f>IFERROR(VLOOKUP($C221,Setting!$H:$K,4,0),"")</f>
        <v>B401</v>
      </c>
      <c r="P221" s="6" t="e">
        <f>IF(IFERROR(VLOOKUP($A221,Setting!$N:$N,1,0),0)=0,DATABASE!$L221,DATABASE!$L221*VLOOKUP($A221,Setting!$N:$P,2,0)/VLOOKUP($A221,Setting!$N:$P,3,0))</f>
        <v>#VALUE!</v>
      </c>
      <c r="Q221" t="str">
        <f t="shared" si="19"/>
        <v/>
      </c>
      <c r="R221" t="str">
        <f>IFERROR(VLOOKUP($O221,Setting!$K:$L,2,0),"")</f>
        <v>887HQCSUPE</v>
      </c>
    </row>
    <row r="222" spans="1:18" x14ac:dyDescent="0.3">
      <c r="A222" t="s">
        <v>42</v>
      </c>
      <c r="B222" t="s">
        <v>46</v>
      </c>
      <c r="C222" t="s">
        <v>13</v>
      </c>
      <c r="D222" s="6">
        <v>0</v>
      </c>
      <c r="E222" t="str">
        <f>IFERROR(VLOOKUP($C222,Setting!$H:$J,2,0),"")</f>
        <v>POSM</v>
      </c>
      <c r="F222" t="str">
        <f t="shared" si="15"/>
        <v>M2</v>
      </c>
      <c r="G222" t="str">
        <f>IFERROR(VLOOKUP($C222,Setting!$H:$J,3,0),"")</f>
        <v>B402</v>
      </c>
      <c r="H222" t="str">
        <f>IFERROR(VLOOKUP($B222,Setting!$A:$C,3,0),"")</f>
        <v>10MU</v>
      </c>
      <c r="I222" t="str">
        <f>IFERROR(VLOOKUP($A222,Setting!$E:$F,2,0),"")</f>
        <v>887M2CDIS0</v>
      </c>
      <c r="J222" t="str">
        <f t="shared" si="16"/>
        <v>911VV624</v>
      </c>
      <c r="K222" t="str">
        <f>IF(I222="","",'TCD CONSO'!$D$1)</f>
        <v>PURGE LIST Q4</v>
      </c>
      <c r="L222" s="6">
        <f t="shared" si="17"/>
        <v>0</v>
      </c>
      <c r="M222" t="str">
        <f t="shared" si="18"/>
        <v/>
      </c>
      <c r="N222" t="str">
        <f>IFERROR(VLOOKUP($B222,Setting!$A:$B,2,0),"")</f>
        <v>Z5</v>
      </c>
      <c r="O222" t="str">
        <f>IFERROR(VLOOKUP($C222,Setting!$H:$K,4,0),"")</f>
        <v>B401</v>
      </c>
      <c r="P222" s="6">
        <f>IF(IFERROR(VLOOKUP($A222,Setting!$N:$N,1,0),0)=0,DATABASE!$L222,DATABASE!$L222*VLOOKUP($A222,Setting!$N:$P,2,0)/VLOOKUP($A222,Setting!$N:$P,3,0))</f>
        <v>0</v>
      </c>
      <c r="Q222" t="str">
        <f t="shared" si="19"/>
        <v/>
      </c>
      <c r="R222" t="str">
        <f>IFERROR(VLOOKUP($O222,Setting!$K:$L,2,0),"")</f>
        <v>887HQCSUPE</v>
      </c>
    </row>
    <row r="223" spans="1:18" x14ac:dyDescent="0.3">
      <c r="A223" t="s">
        <v>42</v>
      </c>
      <c r="B223" t="s">
        <v>49</v>
      </c>
      <c r="C223" t="s">
        <v>13</v>
      </c>
      <c r="D223" s="6">
        <v>0</v>
      </c>
      <c r="E223" t="str">
        <f>IFERROR(VLOOKUP($C223,Setting!$H:$J,2,0),"")</f>
        <v>POSM</v>
      </c>
      <c r="F223" t="str">
        <f t="shared" si="15"/>
        <v>M2</v>
      </c>
      <c r="G223" t="str">
        <f>IFERROR(VLOOKUP($C223,Setting!$H:$J,3,0),"")</f>
        <v>B402</v>
      </c>
      <c r="H223" t="str">
        <f>IFERROR(VLOOKUP($B223,Setting!$A:$C,3,0),"")</f>
        <v>10MU</v>
      </c>
      <c r="I223" t="str">
        <f>IFERROR(VLOOKUP($A223,Setting!$E:$F,2,0),"")</f>
        <v>887M2CDIS0</v>
      </c>
      <c r="J223" t="str">
        <f t="shared" si="16"/>
        <v>911VV624</v>
      </c>
      <c r="K223" t="str">
        <f>IF(I223="","",'TCD CONSO'!$D$1)</f>
        <v>PURGE LIST Q4</v>
      </c>
      <c r="L223" s="6">
        <f t="shared" si="17"/>
        <v>0</v>
      </c>
      <c r="M223" t="str">
        <f t="shared" si="18"/>
        <v/>
      </c>
      <c r="N223" t="str">
        <f>IFERROR(VLOOKUP($B223,Setting!$A:$B,2,0),"")</f>
        <v>Z8</v>
      </c>
      <c r="O223" t="str">
        <f>IFERROR(VLOOKUP($C223,Setting!$H:$K,4,0),"")</f>
        <v>B401</v>
      </c>
      <c r="P223" s="6">
        <f>IF(IFERROR(VLOOKUP($A223,Setting!$N:$N,1,0),0)=0,DATABASE!$L223,DATABASE!$L223*VLOOKUP($A223,Setting!$N:$P,2,0)/VLOOKUP($A223,Setting!$N:$P,3,0))</f>
        <v>0</v>
      </c>
      <c r="Q223" t="str">
        <f t="shared" si="19"/>
        <v/>
      </c>
      <c r="R223" t="str">
        <f>IFERROR(VLOOKUP($O223,Setting!$K:$L,2,0),"")</f>
        <v>887HQCSUPE</v>
      </c>
    </row>
    <row r="224" spans="1:18" x14ac:dyDescent="0.3">
      <c r="A224" t="s">
        <v>42</v>
      </c>
      <c r="B224" t="s">
        <v>57</v>
      </c>
      <c r="C224" t="s">
        <v>13</v>
      </c>
      <c r="D224" s="6">
        <v>0</v>
      </c>
      <c r="E224" t="str">
        <f>IFERROR(VLOOKUP($C224,Setting!$H:$J,2,0),"")</f>
        <v>POSM</v>
      </c>
      <c r="F224" t="str">
        <f t="shared" si="15"/>
        <v>M2</v>
      </c>
      <c r="G224" t="str">
        <f>IFERROR(VLOOKUP($C224,Setting!$H:$J,3,0),"")</f>
        <v>B402</v>
      </c>
      <c r="H224" t="str">
        <f>IFERROR(VLOOKUP($B224,Setting!$A:$C,3,0),"")</f>
        <v>10SC</v>
      </c>
      <c r="I224" t="str">
        <f>IFERROR(VLOOKUP($A224,Setting!$E:$F,2,0),"")</f>
        <v>887M2CDIS0</v>
      </c>
      <c r="J224" t="str">
        <f t="shared" si="16"/>
        <v>911VV624</v>
      </c>
      <c r="K224" t="str">
        <f>IF(I224="","",'TCD CONSO'!$D$1)</f>
        <v>PURGE LIST Q4</v>
      </c>
      <c r="L224" s="6">
        <f t="shared" si="17"/>
        <v>0</v>
      </c>
      <c r="M224" t="str">
        <f t="shared" si="18"/>
        <v/>
      </c>
      <c r="N224" t="str">
        <f>IFERROR(VLOOKUP($B224,Setting!$A:$B,2,0),"")</f>
        <v>Z4</v>
      </c>
      <c r="O224" t="str">
        <f>IFERROR(VLOOKUP($C224,Setting!$H:$K,4,0),"")</f>
        <v>B401</v>
      </c>
      <c r="P224" s="6">
        <f>IF(IFERROR(VLOOKUP($A224,Setting!$N:$N,1,0),0)=0,DATABASE!$L224,DATABASE!$L224*VLOOKUP($A224,Setting!$N:$P,2,0)/VLOOKUP($A224,Setting!$N:$P,3,0))</f>
        <v>0</v>
      </c>
      <c r="Q224" t="str">
        <f t="shared" si="19"/>
        <v/>
      </c>
      <c r="R224" t="str">
        <f>IFERROR(VLOOKUP($O224,Setting!$K:$L,2,0),"")</f>
        <v>887HQCSUPE</v>
      </c>
    </row>
    <row r="225" spans="1:18" x14ac:dyDescent="0.3">
      <c r="A225" t="s">
        <v>42</v>
      </c>
      <c r="B225" t="s">
        <v>8</v>
      </c>
      <c r="C225" t="s">
        <v>13</v>
      </c>
      <c r="D225" s="6">
        <f>550262.61+37737</f>
        <v>587999.61</v>
      </c>
      <c r="E225" t="str">
        <f>IFERROR(VLOOKUP($C225,Setting!$H:$J,2,0),"")</f>
        <v>POSM</v>
      </c>
      <c r="F225" t="str">
        <f t="shared" si="15"/>
        <v>M2</v>
      </c>
      <c r="G225" t="str">
        <f>IFERROR(VLOOKUP($C225,Setting!$H:$J,3,0),"")</f>
        <v>B402</v>
      </c>
      <c r="H225" t="str">
        <f>IFERROR(VLOOKUP($B225,Setting!$A:$C,3,0),"")</f>
        <v>50FR</v>
      </c>
      <c r="I225" t="str">
        <f>IFERROR(VLOOKUP($A225,Setting!$E:$F,2,0),"")</f>
        <v>887M2CDIS0</v>
      </c>
      <c r="J225" t="str">
        <f t="shared" si="16"/>
        <v>911VV624</v>
      </c>
      <c r="K225" t="str">
        <f>IF(I225="","",'TCD CONSO'!$D$1)</f>
        <v>PURGE LIST Q4</v>
      </c>
      <c r="L225" s="6">
        <f t="shared" si="17"/>
        <v>587999.61</v>
      </c>
      <c r="M225" t="str">
        <f t="shared" si="18"/>
        <v>50</v>
      </c>
      <c r="N225" t="str">
        <f>IFERROR(VLOOKUP($B225,Setting!$A:$B,2,0),"")</f>
        <v>JJ</v>
      </c>
      <c r="O225" t="str">
        <f>IFERROR(VLOOKUP($C225,Setting!$H:$K,4,0),"")</f>
        <v>B401</v>
      </c>
      <c r="P225" s="6">
        <f>IF(IFERROR(VLOOKUP($A225,Setting!$N:$N,1,0),0)=0,DATABASE!$L225,DATABASE!$L225*VLOOKUP($A225,Setting!$N:$P,2,0)/VLOOKUP($A225,Setting!$N:$P,3,0))</f>
        <v>587999.61</v>
      </c>
      <c r="Q225" t="str">
        <f t="shared" si="19"/>
        <v>40</v>
      </c>
      <c r="R225" t="str">
        <f>IFERROR(VLOOKUP($O225,Setting!$K:$L,2,0),"")</f>
        <v>887HQCSUPE</v>
      </c>
    </row>
    <row r="226" spans="1:18" x14ac:dyDescent="0.3">
      <c r="A226" t="s">
        <v>42</v>
      </c>
      <c r="B226" t="s">
        <v>16</v>
      </c>
      <c r="C226" t="s">
        <v>13</v>
      </c>
      <c r="D226" s="6">
        <f>223984.25-37737</f>
        <v>186247.25</v>
      </c>
      <c r="E226" t="str">
        <f>IFERROR(VLOOKUP($C226,Setting!$H:$J,2,0),"")</f>
        <v>POSM</v>
      </c>
      <c r="F226" t="str">
        <f t="shared" si="15"/>
        <v>M2</v>
      </c>
      <c r="G226" t="str">
        <f>IFERROR(VLOOKUP($C226,Setting!$H:$J,3,0),"")</f>
        <v>B402</v>
      </c>
      <c r="H226" t="str">
        <f>IFERROR(VLOOKUP($B226,Setting!$A:$C,3,0),"")</f>
        <v>50FR</v>
      </c>
      <c r="I226" t="str">
        <f>IFERROR(VLOOKUP($A226,Setting!$E:$F,2,0),"")</f>
        <v>887M2CDIS0</v>
      </c>
      <c r="J226" t="str">
        <f t="shared" si="16"/>
        <v>911VV624</v>
      </c>
      <c r="K226" t="str">
        <f>IF(I226="","",'TCD CONSO'!$D$1)</f>
        <v>PURGE LIST Q4</v>
      </c>
      <c r="L226" s="6">
        <f t="shared" si="17"/>
        <v>186247.25</v>
      </c>
      <c r="M226" t="str">
        <f t="shared" si="18"/>
        <v>50</v>
      </c>
      <c r="N226" t="str">
        <f>IFERROR(VLOOKUP($B226,Setting!$A:$B,2,0),"")</f>
        <v>XA</v>
      </c>
      <c r="O226" t="str">
        <f>IFERROR(VLOOKUP($C226,Setting!$H:$K,4,0),"")</f>
        <v>B401</v>
      </c>
      <c r="P226" s="6">
        <f>IF(IFERROR(VLOOKUP($A226,Setting!$N:$N,1,0),0)=0,DATABASE!$L226,DATABASE!$L226*VLOOKUP($A226,Setting!$N:$P,2,0)/VLOOKUP($A226,Setting!$N:$P,3,0))</f>
        <v>186247.25</v>
      </c>
      <c r="Q226" t="str">
        <f t="shared" si="19"/>
        <v>40</v>
      </c>
      <c r="R226" t="str">
        <f>IFERROR(VLOOKUP($O226,Setting!$K:$L,2,0),"")</f>
        <v>887HQCSUPE</v>
      </c>
    </row>
    <row r="227" spans="1:18" x14ac:dyDescent="0.3">
      <c r="A227" t="s">
        <v>42</v>
      </c>
      <c r="B227" t="s">
        <v>44</v>
      </c>
      <c r="C227" t="s">
        <v>13</v>
      </c>
      <c r="D227" s="6">
        <v>0</v>
      </c>
      <c r="E227" t="str">
        <f>IFERROR(VLOOKUP($C227,Setting!$H:$J,2,0),"")</f>
        <v>POSM</v>
      </c>
      <c r="F227" t="str">
        <f t="shared" si="15"/>
        <v>M2</v>
      </c>
      <c r="G227" t="str">
        <f>IFERROR(VLOOKUP($C227,Setting!$H:$J,3,0),"")</f>
        <v>B402</v>
      </c>
      <c r="H227" t="str">
        <f>IFERROR(VLOOKUP($B227,Setting!$A:$C,3,0),"")</f>
        <v>10MU</v>
      </c>
      <c r="I227" t="str">
        <f>IFERROR(VLOOKUP($A227,Setting!$E:$F,2,0),"")</f>
        <v>887M2CDIS0</v>
      </c>
      <c r="J227" t="str">
        <f t="shared" si="16"/>
        <v>911VV624</v>
      </c>
      <c r="K227" t="str">
        <f>IF(I227="","",'TCD CONSO'!$D$1)</f>
        <v>PURGE LIST Q4</v>
      </c>
      <c r="L227" s="6">
        <f t="shared" si="17"/>
        <v>0</v>
      </c>
      <c r="M227" t="str">
        <f t="shared" si="18"/>
        <v/>
      </c>
      <c r="N227" t="str">
        <f>IFERROR(VLOOKUP($B227,Setting!$A:$B,2,0),"")</f>
        <v>Z6</v>
      </c>
      <c r="O227" t="str">
        <f>IFERROR(VLOOKUP($C227,Setting!$H:$K,4,0),"")</f>
        <v>B401</v>
      </c>
      <c r="P227" s="6">
        <f>IF(IFERROR(VLOOKUP($A227,Setting!$N:$N,1,0),0)=0,DATABASE!$L227,DATABASE!$L227*VLOOKUP($A227,Setting!$N:$P,2,0)/VLOOKUP($A227,Setting!$N:$P,3,0))</f>
        <v>0</v>
      </c>
      <c r="Q227" t="str">
        <f t="shared" si="19"/>
        <v/>
      </c>
      <c r="R227" t="str">
        <f>IFERROR(VLOOKUP($O227,Setting!$K:$L,2,0),"")</f>
        <v>887HQCSUPE</v>
      </c>
    </row>
    <row r="228" spans="1:18" x14ac:dyDescent="0.3">
      <c r="A228" t="s">
        <v>42</v>
      </c>
      <c r="B228" t="s">
        <v>22</v>
      </c>
      <c r="C228" t="s">
        <v>13</v>
      </c>
      <c r="D228" s="6">
        <v>42368.049999999996</v>
      </c>
      <c r="E228" t="str">
        <f>IFERROR(VLOOKUP($C228,Setting!$H:$J,2,0),"")</f>
        <v>POSM</v>
      </c>
      <c r="F228" t="str">
        <f t="shared" si="15"/>
        <v>M2</v>
      </c>
      <c r="G228" t="str">
        <f>IFERROR(VLOOKUP($C228,Setting!$H:$J,3,0),"")</f>
        <v>B402</v>
      </c>
      <c r="H228" t="str">
        <f>IFERROR(VLOOKUP($B228,Setting!$A:$C,3,0),"")</f>
        <v>50FR</v>
      </c>
      <c r="I228" t="str">
        <f>IFERROR(VLOOKUP($A228,Setting!$E:$F,2,0),"")</f>
        <v>887M2CDIS0</v>
      </c>
      <c r="J228" t="str">
        <f t="shared" si="16"/>
        <v>911VV624</v>
      </c>
      <c r="K228" t="str">
        <f>IF(I228="","",'TCD CONSO'!$D$1)</f>
        <v>PURGE LIST Q4</v>
      </c>
      <c r="L228" s="6">
        <f t="shared" si="17"/>
        <v>42368.049999999996</v>
      </c>
      <c r="M228" t="str">
        <f t="shared" si="18"/>
        <v>50</v>
      </c>
      <c r="N228" t="str">
        <f>IFERROR(VLOOKUP($B228,Setting!$A:$B,2,0),"")</f>
        <v>YA</v>
      </c>
      <c r="O228" t="str">
        <f>IFERROR(VLOOKUP($C228,Setting!$H:$K,4,0),"")</f>
        <v>B401</v>
      </c>
      <c r="P228" s="6">
        <f>IF(IFERROR(VLOOKUP($A228,Setting!$N:$N,1,0),0)=0,DATABASE!$L228,DATABASE!$L228*VLOOKUP($A228,Setting!$N:$P,2,0)/VLOOKUP($A228,Setting!$N:$P,3,0))</f>
        <v>42368.049999999996</v>
      </c>
      <c r="Q228" t="str">
        <f t="shared" si="19"/>
        <v>40</v>
      </c>
      <c r="R228" t="str">
        <f>IFERROR(VLOOKUP($O228,Setting!$K:$L,2,0),"")</f>
        <v>887HQCSUPE</v>
      </c>
    </row>
    <row r="229" spans="1:18" x14ac:dyDescent="0.3">
      <c r="A229" t="s">
        <v>42</v>
      </c>
      <c r="B229" t="s">
        <v>25</v>
      </c>
      <c r="C229" t="s">
        <v>13</v>
      </c>
      <c r="D229" s="6">
        <v>9909.3099999999959</v>
      </c>
      <c r="E229" t="str">
        <f>IFERROR(VLOOKUP($C229,Setting!$H:$J,2,0),"")</f>
        <v>POSM</v>
      </c>
      <c r="F229" t="str">
        <f t="shared" si="15"/>
        <v>M2</v>
      </c>
      <c r="G229" t="str">
        <f>IFERROR(VLOOKUP($C229,Setting!$H:$J,3,0),"")</f>
        <v>B402</v>
      </c>
      <c r="H229" t="str">
        <f>IFERROR(VLOOKUP($B229,Setting!$A:$C,3,0),"")</f>
        <v>10MU</v>
      </c>
      <c r="I229" t="str">
        <f>IFERROR(VLOOKUP($A229,Setting!$E:$F,2,0),"")</f>
        <v>887M2CDIS0</v>
      </c>
      <c r="J229" t="str">
        <f t="shared" si="16"/>
        <v>911VV624</v>
      </c>
      <c r="K229" t="str">
        <f>IF(I229="","",'TCD CONSO'!$D$1)</f>
        <v>PURGE LIST Q4</v>
      </c>
      <c r="L229" s="6">
        <f t="shared" si="17"/>
        <v>9909.3099999999959</v>
      </c>
      <c r="M229" t="str">
        <f t="shared" si="18"/>
        <v>50</v>
      </c>
      <c r="N229" t="str">
        <f>IFERROR(VLOOKUP($B229,Setting!$A:$B,2,0),"")</f>
        <v>Z3</v>
      </c>
      <c r="O229" t="str">
        <f>IFERROR(VLOOKUP($C229,Setting!$H:$K,4,0),"")</f>
        <v>B401</v>
      </c>
      <c r="P229" s="6">
        <f>IF(IFERROR(VLOOKUP($A229,Setting!$N:$N,1,0),0)=0,DATABASE!$L229,DATABASE!$L229*VLOOKUP($A229,Setting!$N:$P,2,0)/VLOOKUP($A229,Setting!$N:$P,3,0))</f>
        <v>9909.3099999999959</v>
      </c>
      <c r="Q229" t="str">
        <f t="shared" si="19"/>
        <v>40</v>
      </c>
      <c r="R229" t="str">
        <f>IFERROR(VLOOKUP($O229,Setting!$K:$L,2,0),"")</f>
        <v>887HQCSUPE</v>
      </c>
    </row>
    <row r="230" spans="1:18" x14ac:dyDescent="0.3">
      <c r="A230" t="s">
        <v>42</v>
      </c>
      <c r="B230" t="s">
        <v>30</v>
      </c>
      <c r="C230" t="s">
        <v>13</v>
      </c>
      <c r="D230" s="6">
        <v>550.4799999999999</v>
      </c>
      <c r="E230" t="str">
        <f>IFERROR(VLOOKUP($C230,Setting!$H:$J,2,0),"")</f>
        <v>POSM</v>
      </c>
      <c r="F230" t="str">
        <f t="shared" si="15"/>
        <v>M2</v>
      </c>
      <c r="G230" t="str">
        <f>IFERROR(VLOOKUP($C230,Setting!$H:$J,3,0),"")</f>
        <v>B402</v>
      </c>
      <c r="H230" t="str">
        <f>IFERROR(VLOOKUP($B230,Setting!$A:$C,3,0),"")</f>
        <v>10FR</v>
      </c>
      <c r="I230" t="str">
        <f>IFERROR(VLOOKUP($A230,Setting!$E:$F,2,0),"")</f>
        <v>887M2CDIS0</v>
      </c>
      <c r="J230" t="str">
        <f t="shared" si="16"/>
        <v>911VV624</v>
      </c>
      <c r="K230" t="str">
        <f>IF(I230="","",'TCD CONSO'!$D$1)</f>
        <v>PURGE LIST Q4</v>
      </c>
      <c r="L230" s="6">
        <f t="shared" si="17"/>
        <v>550.4799999999999</v>
      </c>
      <c r="M230" t="str">
        <f t="shared" si="18"/>
        <v>50</v>
      </c>
      <c r="N230" t="str">
        <f>IFERROR(VLOOKUP($B230,Setting!$A:$B,2,0),"")</f>
        <v>Z2</v>
      </c>
      <c r="O230" t="str">
        <f>IFERROR(VLOOKUP($C230,Setting!$H:$K,4,0),"")</f>
        <v>B401</v>
      </c>
      <c r="P230" s="6">
        <f>IF(IFERROR(VLOOKUP($A230,Setting!$N:$N,1,0),0)=0,DATABASE!$L230,DATABASE!$L230*VLOOKUP($A230,Setting!$N:$P,2,0)/VLOOKUP($A230,Setting!$N:$P,3,0))</f>
        <v>550.4799999999999</v>
      </c>
      <c r="Q230" t="str">
        <f t="shared" si="19"/>
        <v>40</v>
      </c>
      <c r="R230" t="str">
        <f>IFERROR(VLOOKUP($O230,Setting!$K:$L,2,0),"")</f>
        <v>887HQCSUPE</v>
      </c>
    </row>
    <row r="231" spans="1:18" x14ac:dyDescent="0.3">
      <c r="A231" t="s">
        <v>42</v>
      </c>
      <c r="B231" t="s">
        <v>35</v>
      </c>
      <c r="C231" t="s">
        <v>13</v>
      </c>
      <c r="D231" s="6">
        <v>0</v>
      </c>
      <c r="E231" t="str">
        <f>IFERROR(VLOOKUP($C231,Setting!$H:$J,2,0),"")</f>
        <v>POSM</v>
      </c>
      <c r="F231" t="str">
        <f t="shared" si="15"/>
        <v>M2</v>
      </c>
      <c r="G231" t="str">
        <f>IFERROR(VLOOKUP($C231,Setting!$H:$J,3,0),"")</f>
        <v>B402</v>
      </c>
      <c r="H231" t="str">
        <f>IFERROR(VLOOKUP($B231,Setting!$A:$C,3,0),"")</f>
        <v>10SC</v>
      </c>
      <c r="I231" t="str">
        <f>IFERROR(VLOOKUP($A231,Setting!$E:$F,2,0),"")</f>
        <v>887M2CDIS0</v>
      </c>
      <c r="J231" t="str">
        <f t="shared" si="16"/>
        <v>911VV624</v>
      </c>
      <c r="K231" t="str">
        <f>IF(I231="","",'TCD CONSO'!$D$1)</f>
        <v>PURGE LIST Q4</v>
      </c>
      <c r="L231" s="6" t="str">
        <f t="shared" si="17"/>
        <v/>
      </c>
      <c r="M231" t="str">
        <f t="shared" si="18"/>
        <v/>
      </c>
      <c r="N231" t="str">
        <f>IFERROR(VLOOKUP($B231,Setting!$A:$B,2,0),"")</f>
        <v>Z1</v>
      </c>
      <c r="O231" t="str">
        <f>IFERROR(VLOOKUP($C231,Setting!$H:$K,4,0),"")</f>
        <v>B401</v>
      </c>
      <c r="P231" s="6" t="e">
        <f>IF(IFERROR(VLOOKUP($A231,Setting!$N:$N,1,0),0)=0,DATABASE!$L231,DATABASE!$L231*VLOOKUP($A231,Setting!$N:$P,2,0)/VLOOKUP($A231,Setting!$N:$P,3,0))</f>
        <v>#VALUE!</v>
      </c>
      <c r="Q231" t="str">
        <f t="shared" si="19"/>
        <v/>
      </c>
      <c r="R231" t="str">
        <f>IFERROR(VLOOKUP($O231,Setting!$K:$L,2,0),"")</f>
        <v>887HQCSUPE</v>
      </c>
    </row>
    <row r="232" spans="1:18" x14ac:dyDescent="0.3">
      <c r="A232" t="s">
        <v>42</v>
      </c>
      <c r="B232" t="s">
        <v>40</v>
      </c>
      <c r="C232" t="s">
        <v>13</v>
      </c>
      <c r="D232" s="6">
        <v>0</v>
      </c>
      <c r="E232" t="str">
        <f>IFERROR(VLOOKUP($C232,Setting!$H:$J,2,0),"")</f>
        <v>POSM</v>
      </c>
      <c r="F232" t="str">
        <f t="shared" si="15"/>
        <v>M2</v>
      </c>
      <c r="G232" t="str">
        <f>IFERROR(VLOOKUP($C232,Setting!$H:$J,3,0),"")</f>
        <v>B402</v>
      </c>
      <c r="H232" t="str">
        <f>IFERROR(VLOOKUP($B232,Setting!$A:$C,3,0),"")</f>
        <v>50FR</v>
      </c>
      <c r="I232" t="str">
        <f>IFERROR(VLOOKUP($A232,Setting!$E:$F,2,0),"")</f>
        <v>887M2CDIS0</v>
      </c>
      <c r="J232" t="str">
        <f t="shared" si="16"/>
        <v>911VV624</v>
      </c>
      <c r="K232" t="str">
        <f>IF(I232="","",'TCD CONSO'!$D$1)</f>
        <v>PURGE LIST Q4</v>
      </c>
      <c r="L232" s="6">
        <f t="shared" si="17"/>
        <v>0</v>
      </c>
      <c r="M232" t="str">
        <f t="shared" si="18"/>
        <v/>
      </c>
      <c r="N232" t="str">
        <f>IFERROR(VLOOKUP($B232,Setting!$A:$B,2,0),"")</f>
        <v>CE</v>
      </c>
      <c r="O232" t="str">
        <f>IFERROR(VLOOKUP($C232,Setting!$H:$K,4,0),"")</f>
        <v>B401</v>
      </c>
      <c r="P232" s="6">
        <f>IF(IFERROR(VLOOKUP($A232,Setting!$N:$N,1,0),0)=0,DATABASE!$L232,DATABASE!$L232*VLOOKUP($A232,Setting!$N:$P,2,0)/VLOOKUP($A232,Setting!$N:$P,3,0))</f>
        <v>0</v>
      </c>
      <c r="Q232" t="str">
        <f t="shared" si="19"/>
        <v/>
      </c>
      <c r="R232" t="str">
        <f>IFERROR(VLOOKUP($O232,Setting!$K:$L,2,0),"")</f>
        <v>887HQCSUPE</v>
      </c>
    </row>
    <row r="233" spans="1:18" x14ac:dyDescent="0.3">
      <c r="A233" t="s">
        <v>76</v>
      </c>
      <c r="B233" t="s">
        <v>227</v>
      </c>
      <c r="C233" t="s">
        <v>13</v>
      </c>
      <c r="D233" s="6">
        <v>0</v>
      </c>
      <c r="E233" t="str">
        <f>IFERROR(VLOOKUP($C233,Setting!$H:$J,2,0),"")</f>
        <v>POSM</v>
      </c>
      <c r="F233" t="str">
        <f t="shared" si="15"/>
        <v>899</v>
      </c>
      <c r="G233" t="str">
        <f>IFERROR(VLOOKUP($C233,Setting!$H:$J,3,0),"")</f>
        <v>B402</v>
      </c>
      <c r="H233" t="str">
        <f>IFERROR(VLOOKUP($B233,Setting!$A:$C,3,0),"")</f>
        <v>10SC</v>
      </c>
      <c r="I233" t="str">
        <f>IFERROR(VLOOKUP($A233,Setting!$E:$F,2,0),"")</f>
        <v>899FB1DIS0</v>
      </c>
      <c r="J233" t="str">
        <f t="shared" si="16"/>
        <v>911VV624</v>
      </c>
      <c r="K233" t="str">
        <f>IF(I233="","",'TCD CONSO'!$D$1)</f>
        <v>PURGE LIST Q4</v>
      </c>
      <c r="L233" s="6">
        <f t="shared" si="17"/>
        <v>0</v>
      </c>
      <c r="M233" t="str">
        <f t="shared" si="18"/>
        <v/>
      </c>
      <c r="N233" t="str">
        <f>IFERROR(VLOOKUP($B233,Setting!$A:$B,2,0),"")</f>
        <v>Z1</v>
      </c>
      <c r="O233" t="str">
        <f>IFERROR(VLOOKUP($C233,Setting!$H:$K,4,0),"")</f>
        <v>B401</v>
      </c>
      <c r="P233" s="6">
        <f>IF(IFERROR(VLOOKUP($A233,Setting!$N:$N,1,0),0)=0,DATABASE!$L233,DATABASE!$L233*VLOOKUP($A233,Setting!$N:$P,2,0)/VLOOKUP($A233,Setting!$N:$P,3,0))</f>
        <v>0</v>
      </c>
      <c r="Q233" t="str">
        <f t="shared" si="19"/>
        <v/>
      </c>
      <c r="R233" t="str">
        <f>IFERROR(VLOOKUP($O233,Setting!$K:$L,2,0),"")</f>
        <v>887HQCSUPE</v>
      </c>
    </row>
    <row r="234" spans="1:18" x14ac:dyDescent="0.3">
      <c r="A234" t="s">
        <v>76</v>
      </c>
      <c r="B234" t="s">
        <v>46</v>
      </c>
      <c r="C234" t="s">
        <v>13</v>
      </c>
      <c r="D234" s="6">
        <v>0</v>
      </c>
      <c r="E234" t="str">
        <f>IFERROR(VLOOKUP($C234,Setting!$H:$J,2,0),"")</f>
        <v>POSM</v>
      </c>
      <c r="F234" t="str">
        <f t="shared" si="15"/>
        <v>899</v>
      </c>
      <c r="G234" t="str">
        <f>IFERROR(VLOOKUP($C234,Setting!$H:$J,3,0),"")</f>
        <v>B402</v>
      </c>
      <c r="H234" t="str">
        <f>IFERROR(VLOOKUP($B234,Setting!$A:$C,3,0),"")</f>
        <v>10MU</v>
      </c>
      <c r="I234" t="str">
        <f>IFERROR(VLOOKUP($A234,Setting!$E:$F,2,0),"")</f>
        <v>899FB1DIS0</v>
      </c>
      <c r="J234" t="str">
        <f t="shared" si="16"/>
        <v>911VV624</v>
      </c>
      <c r="K234" t="str">
        <f>IF(I234="","",'TCD CONSO'!$D$1)</f>
        <v>PURGE LIST Q4</v>
      </c>
      <c r="L234" s="6">
        <f t="shared" si="17"/>
        <v>0</v>
      </c>
      <c r="M234" t="str">
        <f t="shared" si="18"/>
        <v/>
      </c>
      <c r="N234" t="str">
        <f>IFERROR(VLOOKUP($B234,Setting!$A:$B,2,0),"")</f>
        <v>Z5</v>
      </c>
      <c r="O234" t="str">
        <f>IFERROR(VLOOKUP($C234,Setting!$H:$K,4,0),"")</f>
        <v>B401</v>
      </c>
      <c r="P234" s="6">
        <f>IF(IFERROR(VLOOKUP($A234,Setting!$N:$N,1,0),0)=0,DATABASE!$L234,DATABASE!$L234*VLOOKUP($A234,Setting!$N:$P,2,0)/VLOOKUP($A234,Setting!$N:$P,3,0))</f>
        <v>0</v>
      </c>
      <c r="Q234" t="str">
        <f t="shared" si="19"/>
        <v/>
      </c>
      <c r="R234" t="str">
        <f>IFERROR(VLOOKUP($O234,Setting!$K:$L,2,0),"")</f>
        <v>887HQCSUPE</v>
      </c>
    </row>
    <row r="235" spans="1:18" x14ac:dyDescent="0.3">
      <c r="A235" t="s">
        <v>76</v>
      </c>
      <c r="B235" t="s">
        <v>49</v>
      </c>
      <c r="C235" t="s">
        <v>13</v>
      </c>
      <c r="D235" s="6">
        <v>0</v>
      </c>
      <c r="E235" t="str">
        <f>IFERROR(VLOOKUP($C235,Setting!$H:$J,2,0),"")</f>
        <v>POSM</v>
      </c>
      <c r="F235" t="str">
        <f t="shared" si="15"/>
        <v>899</v>
      </c>
      <c r="G235" t="str">
        <f>IFERROR(VLOOKUP($C235,Setting!$H:$J,3,0),"")</f>
        <v>B402</v>
      </c>
      <c r="H235" t="str">
        <f>IFERROR(VLOOKUP($B235,Setting!$A:$C,3,0),"")</f>
        <v>10MU</v>
      </c>
      <c r="I235" t="str">
        <f>IFERROR(VLOOKUP($A235,Setting!$E:$F,2,0),"")</f>
        <v>899FB1DIS0</v>
      </c>
      <c r="J235" t="str">
        <f t="shared" si="16"/>
        <v>911VV624</v>
      </c>
      <c r="K235" t="str">
        <f>IF(I235="","",'TCD CONSO'!$D$1)</f>
        <v>PURGE LIST Q4</v>
      </c>
      <c r="L235" s="6">
        <f t="shared" si="17"/>
        <v>0</v>
      </c>
      <c r="M235" t="str">
        <f t="shared" si="18"/>
        <v/>
      </c>
      <c r="N235" t="str">
        <f>IFERROR(VLOOKUP($B235,Setting!$A:$B,2,0),"")</f>
        <v>Z8</v>
      </c>
      <c r="O235" t="str">
        <f>IFERROR(VLOOKUP($C235,Setting!$H:$K,4,0),"")</f>
        <v>B401</v>
      </c>
      <c r="P235" s="6">
        <f>IF(IFERROR(VLOOKUP($A235,Setting!$N:$N,1,0),0)=0,DATABASE!$L235,DATABASE!$L235*VLOOKUP($A235,Setting!$N:$P,2,0)/VLOOKUP($A235,Setting!$N:$P,3,0))</f>
        <v>0</v>
      </c>
      <c r="Q235" t="str">
        <f t="shared" si="19"/>
        <v/>
      </c>
      <c r="R235" t="str">
        <f>IFERROR(VLOOKUP($O235,Setting!$K:$L,2,0),"")</f>
        <v>887HQCSUPE</v>
      </c>
    </row>
    <row r="236" spans="1:18" x14ac:dyDescent="0.3">
      <c r="A236" t="s">
        <v>76</v>
      </c>
      <c r="B236" t="s">
        <v>57</v>
      </c>
      <c r="C236" t="s">
        <v>13</v>
      </c>
      <c r="D236" s="6">
        <v>0</v>
      </c>
      <c r="E236" t="str">
        <f>IFERROR(VLOOKUP($C236,Setting!$H:$J,2,0),"")</f>
        <v>POSM</v>
      </c>
      <c r="F236" t="str">
        <f t="shared" si="15"/>
        <v>899</v>
      </c>
      <c r="G236" t="str">
        <f>IFERROR(VLOOKUP($C236,Setting!$H:$J,3,0),"")</f>
        <v>B402</v>
      </c>
      <c r="H236" t="str">
        <f>IFERROR(VLOOKUP($B236,Setting!$A:$C,3,0),"")</f>
        <v>10SC</v>
      </c>
      <c r="I236" t="str">
        <f>IFERROR(VLOOKUP($A236,Setting!$E:$F,2,0),"")</f>
        <v>899FB1DIS0</v>
      </c>
      <c r="J236" t="str">
        <f t="shared" si="16"/>
        <v>911VV624</v>
      </c>
      <c r="K236" t="str">
        <f>IF(I236="","",'TCD CONSO'!$D$1)</f>
        <v>PURGE LIST Q4</v>
      </c>
      <c r="L236" s="6">
        <f t="shared" si="17"/>
        <v>0</v>
      </c>
      <c r="M236" t="str">
        <f t="shared" si="18"/>
        <v/>
      </c>
      <c r="N236" t="str">
        <f>IFERROR(VLOOKUP($B236,Setting!$A:$B,2,0),"")</f>
        <v>Z4</v>
      </c>
      <c r="O236" t="str">
        <f>IFERROR(VLOOKUP($C236,Setting!$H:$K,4,0),"")</f>
        <v>B401</v>
      </c>
      <c r="P236" s="6">
        <f>IF(IFERROR(VLOOKUP($A236,Setting!$N:$N,1,0),0)=0,DATABASE!$L236,DATABASE!$L236*VLOOKUP($A236,Setting!$N:$P,2,0)/VLOOKUP($A236,Setting!$N:$P,3,0))</f>
        <v>0</v>
      </c>
      <c r="Q236" t="str">
        <f t="shared" si="19"/>
        <v/>
      </c>
      <c r="R236" t="str">
        <f>IFERROR(VLOOKUP($O236,Setting!$K:$L,2,0),"")</f>
        <v>887HQCSUPE</v>
      </c>
    </row>
    <row r="237" spans="1:18" x14ac:dyDescent="0.3">
      <c r="A237" t="s">
        <v>76</v>
      </c>
      <c r="B237" t="s">
        <v>8</v>
      </c>
      <c r="C237" t="s">
        <v>13</v>
      </c>
      <c r="D237" s="6">
        <v>0</v>
      </c>
      <c r="E237" t="str">
        <f>IFERROR(VLOOKUP($C237,Setting!$H:$J,2,0),"")</f>
        <v>POSM</v>
      </c>
      <c r="F237" t="str">
        <f t="shared" si="15"/>
        <v>899</v>
      </c>
      <c r="G237" t="str">
        <f>IFERROR(VLOOKUP($C237,Setting!$H:$J,3,0),"")</f>
        <v>B402</v>
      </c>
      <c r="H237" t="str">
        <f>IFERROR(VLOOKUP($B237,Setting!$A:$C,3,0),"")</f>
        <v>50FR</v>
      </c>
      <c r="I237" t="str">
        <f>IFERROR(VLOOKUP($A237,Setting!$E:$F,2,0),"")</f>
        <v>899FB1DIS0</v>
      </c>
      <c r="J237" t="str">
        <f t="shared" si="16"/>
        <v>911VV624</v>
      </c>
      <c r="K237" t="str">
        <f>IF(I237="","",'TCD CONSO'!$D$1)</f>
        <v>PURGE LIST Q4</v>
      </c>
      <c r="L237" s="6">
        <f t="shared" si="17"/>
        <v>0</v>
      </c>
      <c r="M237" t="str">
        <f t="shared" si="18"/>
        <v/>
      </c>
      <c r="N237" t="str">
        <f>IFERROR(VLOOKUP($B237,Setting!$A:$B,2,0),"")</f>
        <v>JJ</v>
      </c>
      <c r="O237" t="str">
        <f>IFERROR(VLOOKUP($C237,Setting!$H:$K,4,0),"")</f>
        <v>B401</v>
      </c>
      <c r="P237" s="6">
        <f>IF(IFERROR(VLOOKUP($A237,Setting!$N:$N,1,0),0)=0,DATABASE!$L237,DATABASE!$L237*VLOOKUP($A237,Setting!$N:$P,2,0)/VLOOKUP($A237,Setting!$N:$P,3,0))</f>
        <v>0</v>
      </c>
      <c r="Q237" t="str">
        <f t="shared" si="19"/>
        <v/>
      </c>
      <c r="R237" t="str">
        <f>IFERROR(VLOOKUP($O237,Setting!$K:$L,2,0),"")</f>
        <v>887HQCSUPE</v>
      </c>
    </row>
    <row r="238" spans="1:18" x14ac:dyDescent="0.3">
      <c r="A238" t="s">
        <v>76</v>
      </c>
      <c r="B238" t="s">
        <v>16</v>
      </c>
      <c r="C238" t="s">
        <v>13</v>
      </c>
      <c r="D238" s="6">
        <v>0</v>
      </c>
      <c r="E238" t="str">
        <f>IFERROR(VLOOKUP($C238,Setting!$H:$J,2,0),"")</f>
        <v>POSM</v>
      </c>
      <c r="F238" t="str">
        <f t="shared" si="15"/>
        <v>899</v>
      </c>
      <c r="G238" t="str">
        <f>IFERROR(VLOOKUP($C238,Setting!$H:$J,3,0),"")</f>
        <v>B402</v>
      </c>
      <c r="H238" t="str">
        <f>IFERROR(VLOOKUP($B238,Setting!$A:$C,3,0),"")</f>
        <v>50FR</v>
      </c>
      <c r="I238" t="str">
        <f>IFERROR(VLOOKUP($A238,Setting!$E:$F,2,0),"")</f>
        <v>899FB1DIS0</v>
      </c>
      <c r="J238" t="str">
        <f t="shared" si="16"/>
        <v>911VV624</v>
      </c>
      <c r="K238" t="str">
        <f>IF(I238="","",'TCD CONSO'!$D$1)</f>
        <v>PURGE LIST Q4</v>
      </c>
      <c r="L238" s="6">
        <f t="shared" si="17"/>
        <v>0</v>
      </c>
      <c r="M238" t="str">
        <f t="shared" si="18"/>
        <v/>
      </c>
      <c r="N238" t="str">
        <f>IFERROR(VLOOKUP($B238,Setting!$A:$B,2,0),"")</f>
        <v>XA</v>
      </c>
      <c r="O238" t="str">
        <f>IFERROR(VLOOKUP($C238,Setting!$H:$K,4,0),"")</f>
        <v>B401</v>
      </c>
      <c r="P238" s="6">
        <f>IF(IFERROR(VLOOKUP($A238,Setting!$N:$N,1,0),0)=0,DATABASE!$L238,DATABASE!$L238*VLOOKUP($A238,Setting!$N:$P,2,0)/VLOOKUP($A238,Setting!$N:$P,3,0))</f>
        <v>0</v>
      </c>
      <c r="Q238" t="str">
        <f t="shared" si="19"/>
        <v/>
      </c>
      <c r="R238" t="str">
        <f>IFERROR(VLOOKUP($O238,Setting!$K:$L,2,0),"")</f>
        <v>887HQCSUPE</v>
      </c>
    </row>
    <row r="239" spans="1:18" x14ac:dyDescent="0.3">
      <c r="A239" t="s">
        <v>76</v>
      </c>
      <c r="B239" t="s">
        <v>44</v>
      </c>
      <c r="C239" t="s">
        <v>13</v>
      </c>
      <c r="D239" s="6">
        <v>0</v>
      </c>
      <c r="E239" t="str">
        <f>IFERROR(VLOOKUP($C239,Setting!$H:$J,2,0),"")</f>
        <v>POSM</v>
      </c>
      <c r="F239" t="str">
        <f t="shared" si="15"/>
        <v>899</v>
      </c>
      <c r="G239" t="str">
        <f>IFERROR(VLOOKUP($C239,Setting!$H:$J,3,0),"")</f>
        <v>B402</v>
      </c>
      <c r="H239" t="str">
        <f>IFERROR(VLOOKUP($B239,Setting!$A:$C,3,0),"")</f>
        <v>10MU</v>
      </c>
      <c r="I239" t="str">
        <f>IFERROR(VLOOKUP($A239,Setting!$E:$F,2,0),"")</f>
        <v>899FB1DIS0</v>
      </c>
      <c r="J239" t="str">
        <f t="shared" si="16"/>
        <v>911VV624</v>
      </c>
      <c r="K239" t="str">
        <f>IF(I239="","",'TCD CONSO'!$D$1)</f>
        <v>PURGE LIST Q4</v>
      </c>
      <c r="L239" s="6">
        <f t="shared" si="17"/>
        <v>0</v>
      </c>
      <c r="M239" t="str">
        <f t="shared" si="18"/>
        <v/>
      </c>
      <c r="N239" t="str">
        <f>IFERROR(VLOOKUP($B239,Setting!$A:$B,2,0),"")</f>
        <v>Z6</v>
      </c>
      <c r="O239" t="str">
        <f>IFERROR(VLOOKUP($C239,Setting!$H:$K,4,0),"")</f>
        <v>B401</v>
      </c>
      <c r="P239" s="6">
        <f>IF(IFERROR(VLOOKUP($A239,Setting!$N:$N,1,0),0)=0,DATABASE!$L239,DATABASE!$L239*VLOOKUP($A239,Setting!$N:$P,2,0)/VLOOKUP($A239,Setting!$N:$P,3,0))</f>
        <v>0</v>
      </c>
      <c r="Q239" t="str">
        <f t="shared" si="19"/>
        <v/>
      </c>
      <c r="R239" t="str">
        <f>IFERROR(VLOOKUP($O239,Setting!$K:$L,2,0),"")</f>
        <v>887HQCSUPE</v>
      </c>
    </row>
    <row r="240" spans="1:18" x14ac:dyDescent="0.3">
      <c r="A240" t="s">
        <v>76</v>
      </c>
      <c r="B240" t="s">
        <v>22</v>
      </c>
      <c r="C240" t="s">
        <v>13</v>
      </c>
      <c r="D240" s="6">
        <v>0</v>
      </c>
      <c r="E240" t="str">
        <f>IFERROR(VLOOKUP($C240,Setting!$H:$J,2,0),"")</f>
        <v>POSM</v>
      </c>
      <c r="F240" t="str">
        <f t="shared" si="15"/>
        <v>899</v>
      </c>
      <c r="G240" t="str">
        <f>IFERROR(VLOOKUP($C240,Setting!$H:$J,3,0),"")</f>
        <v>B402</v>
      </c>
      <c r="H240" t="str">
        <f>IFERROR(VLOOKUP($B240,Setting!$A:$C,3,0),"")</f>
        <v>50FR</v>
      </c>
      <c r="I240" t="str">
        <f>IFERROR(VLOOKUP($A240,Setting!$E:$F,2,0),"")</f>
        <v>899FB1DIS0</v>
      </c>
      <c r="J240" t="str">
        <f t="shared" si="16"/>
        <v>911VV624</v>
      </c>
      <c r="K240" t="str">
        <f>IF(I240="","",'TCD CONSO'!$D$1)</f>
        <v>PURGE LIST Q4</v>
      </c>
      <c r="L240" s="6">
        <f t="shared" si="17"/>
        <v>0</v>
      </c>
      <c r="M240" t="str">
        <f t="shared" si="18"/>
        <v/>
      </c>
      <c r="N240" t="str">
        <f>IFERROR(VLOOKUP($B240,Setting!$A:$B,2,0),"")</f>
        <v>YA</v>
      </c>
      <c r="O240" t="str">
        <f>IFERROR(VLOOKUP($C240,Setting!$H:$K,4,0),"")</f>
        <v>B401</v>
      </c>
      <c r="P240" s="6">
        <f>IF(IFERROR(VLOOKUP($A240,Setting!$N:$N,1,0),0)=0,DATABASE!$L240,DATABASE!$L240*VLOOKUP($A240,Setting!$N:$P,2,0)/VLOOKUP($A240,Setting!$N:$P,3,0))</f>
        <v>0</v>
      </c>
      <c r="Q240" t="str">
        <f t="shared" si="19"/>
        <v/>
      </c>
      <c r="R240" t="str">
        <f>IFERROR(VLOOKUP($O240,Setting!$K:$L,2,0),"")</f>
        <v>887HQCSUPE</v>
      </c>
    </row>
    <row r="241" spans="1:18" x14ac:dyDescent="0.3">
      <c r="A241" t="s">
        <v>76</v>
      </c>
      <c r="B241" t="s">
        <v>25</v>
      </c>
      <c r="C241" t="s">
        <v>13</v>
      </c>
      <c r="D241" s="6">
        <v>0</v>
      </c>
      <c r="E241" t="str">
        <f>IFERROR(VLOOKUP($C241,Setting!$H:$J,2,0),"")</f>
        <v>POSM</v>
      </c>
      <c r="F241" t="str">
        <f t="shared" si="15"/>
        <v>899</v>
      </c>
      <c r="G241" t="str">
        <f>IFERROR(VLOOKUP($C241,Setting!$H:$J,3,0),"")</f>
        <v>B402</v>
      </c>
      <c r="H241" t="str">
        <f>IFERROR(VLOOKUP($B241,Setting!$A:$C,3,0),"")</f>
        <v>10MU</v>
      </c>
      <c r="I241" t="str">
        <f>IFERROR(VLOOKUP($A241,Setting!$E:$F,2,0),"")</f>
        <v>899FB1DIS0</v>
      </c>
      <c r="J241" t="str">
        <f t="shared" si="16"/>
        <v>911VV624</v>
      </c>
      <c r="K241" t="str">
        <f>IF(I241="","",'TCD CONSO'!$D$1)</f>
        <v>PURGE LIST Q4</v>
      </c>
      <c r="L241" s="6">
        <f t="shared" si="17"/>
        <v>0</v>
      </c>
      <c r="M241" t="str">
        <f t="shared" si="18"/>
        <v/>
      </c>
      <c r="N241" t="str">
        <f>IFERROR(VLOOKUP($B241,Setting!$A:$B,2,0),"")</f>
        <v>Z3</v>
      </c>
      <c r="O241" t="str">
        <f>IFERROR(VLOOKUP($C241,Setting!$H:$K,4,0),"")</f>
        <v>B401</v>
      </c>
      <c r="P241" s="6">
        <f>IF(IFERROR(VLOOKUP($A241,Setting!$N:$N,1,0),0)=0,DATABASE!$L241,DATABASE!$L241*VLOOKUP($A241,Setting!$N:$P,2,0)/VLOOKUP($A241,Setting!$N:$P,3,0))</f>
        <v>0</v>
      </c>
      <c r="Q241" t="str">
        <f t="shared" si="19"/>
        <v/>
      </c>
      <c r="R241" t="str">
        <f>IFERROR(VLOOKUP($O241,Setting!$K:$L,2,0),"")</f>
        <v>887HQCSUPE</v>
      </c>
    </row>
    <row r="242" spans="1:18" x14ac:dyDescent="0.3">
      <c r="A242" t="s">
        <v>76</v>
      </c>
      <c r="B242" t="s">
        <v>30</v>
      </c>
      <c r="C242" t="s">
        <v>13</v>
      </c>
      <c r="D242" s="6">
        <v>173320.56999999998</v>
      </c>
      <c r="E242" t="str">
        <f>IFERROR(VLOOKUP($C242,Setting!$H:$J,2,0),"")</f>
        <v>POSM</v>
      </c>
      <c r="F242" t="str">
        <f t="shared" si="15"/>
        <v>899</v>
      </c>
      <c r="G242" t="str">
        <f>IFERROR(VLOOKUP($C242,Setting!$H:$J,3,0),"")</f>
        <v>B402</v>
      </c>
      <c r="H242" t="str">
        <f>IFERROR(VLOOKUP($B242,Setting!$A:$C,3,0),"")</f>
        <v>10FR</v>
      </c>
      <c r="I242" t="str">
        <f>IFERROR(VLOOKUP($A242,Setting!$E:$F,2,0),"")</f>
        <v>899FB1DIS0</v>
      </c>
      <c r="J242" t="str">
        <f t="shared" si="16"/>
        <v>911VV624</v>
      </c>
      <c r="K242" t="str">
        <f>IF(I242="","",'TCD CONSO'!$D$1)</f>
        <v>PURGE LIST Q4</v>
      </c>
      <c r="L242" s="6">
        <f t="shared" si="17"/>
        <v>173320.56999999998</v>
      </c>
      <c r="M242" t="str">
        <f t="shared" si="18"/>
        <v>50</v>
      </c>
      <c r="N242" t="str">
        <f>IFERROR(VLOOKUP($B242,Setting!$A:$B,2,0),"")</f>
        <v>Z2</v>
      </c>
      <c r="O242" t="str">
        <f>IFERROR(VLOOKUP($C242,Setting!$H:$K,4,0),"")</f>
        <v>B401</v>
      </c>
      <c r="P242" s="6">
        <f>IF(IFERROR(VLOOKUP($A242,Setting!$N:$N,1,0),0)=0,DATABASE!$L242,DATABASE!$L242*VLOOKUP($A242,Setting!$N:$P,2,0)/VLOOKUP($A242,Setting!$N:$P,3,0))</f>
        <v>173320.56999999998</v>
      </c>
      <c r="Q242" t="str">
        <f t="shared" si="19"/>
        <v>40</v>
      </c>
      <c r="R242" t="str">
        <f>IFERROR(VLOOKUP($O242,Setting!$K:$L,2,0),"")</f>
        <v>887HQCSUPE</v>
      </c>
    </row>
    <row r="243" spans="1:18" x14ac:dyDescent="0.3">
      <c r="A243" t="s">
        <v>76</v>
      </c>
      <c r="B243" t="s">
        <v>35</v>
      </c>
      <c r="C243" t="s">
        <v>13</v>
      </c>
      <c r="D243" s="6">
        <v>0</v>
      </c>
      <c r="E243" t="str">
        <f>IFERROR(VLOOKUP($C243,Setting!$H:$J,2,0),"")</f>
        <v>POSM</v>
      </c>
      <c r="F243" t="str">
        <f t="shared" si="15"/>
        <v>899</v>
      </c>
      <c r="G243" t="str">
        <f>IFERROR(VLOOKUP($C243,Setting!$H:$J,3,0),"")</f>
        <v>B402</v>
      </c>
      <c r="H243" t="str">
        <f>IFERROR(VLOOKUP($B243,Setting!$A:$C,3,0),"")</f>
        <v>10SC</v>
      </c>
      <c r="I243" t="str">
        <f>IFERROR(VLOOKUP($A243,Setting!$E:$F,2,0),"")</f>
        <v>899FB1DIS0</v>
      </c>
      <c r="J243" t="str">
        <f t="shared" si="16"/>
        <v>911VV624</v>
      </c>
      <c r="K243" t="str">
        <f>IF(I243="","",'TCD CONSO'!$D$1)</f>
        <v>PURGE LIST Q4</v>
      </c>
      <c r="L243" s="6">
        <f t="shared" si="17"/>
        <v>0</v>
      </c>
      <c r="M243" t="str">
        <f t="shared" si="18"/>
        <v/>
      </c>
      <c r="N243" t="str">
        <f>IFERROR(VLOOKUP($B243,Setting!$A:$B,2,0),"")</f>
        <v>Z1</v>
      </c>
      <c r="O243" t="str">
        <f>IFERROR(VLOOKUP($C243,Setting!$H:$K,4,0),"")</f>
        <v>B401</v>
      </c>
      <c r="P243" s="6">
        <f>IF(IFERROR(VLOOKUP($A243,Setting!$N:$N,1,0),0)=0,DATABASE!$L243,DATABASE!$L243*VLOOKUP($A243,Setting!$N:$P,2,0)/VLOOKUP($A243,Setting!$N:$P,3,0))</f>
        <v>0</v>
      </c>
      <c r="Q243" t="str">
        <f t="shared" si="19"/>
        <v/>
      </c>
      <c r="R243" t="str">
        <f>IFERROR(VLOOKUP($O243,Setting!$K:$L,2,0),"")</f>
        <v>887HQCSUPE</v>
      </c>
    </row>
    <row r="244" spans="1:18" x14ac:dyDescent="0.3">
      <c r="A244" t="s">
        <v>76</v>
      </c>
      <c r="B244" t="s">
        <v>40</v>
      </c>
      <c r="C244" t="s">
        <v>13</v>
      </c>
      <c r="D244" s="6">
        <v>0</v>
      </c>
      <c r="E244" t="str">
        <f>IFERROR(VLOOKUP($C244,Setting!$H:$J,2,0),"")</f>
        <v>POSM</v>
      </c>
      <c r="F244" t="str">
        <f t="shared" si="15"/>
        <v>899</v>
      </c>
      <c r="G244" t="str">
        <f>IFERROR(VLOOKUP($C244,Setting!$H:$J,3,0),"")</f>
        <v>B402</v>
      </c>
      <c r="H244" t="str">
        <f>IFERROR(VLOOKUP($B244,Setting!$A:$C,3,0),"")</f>
        <v>50FR</v>
      </c>
      <c r="I244" t="str">
        <f>IFERROR(VLOOKUP($A244,Setting!$E:$F,2,0),"")</f>
        <v>899FB1DIS0</v>
      </c>
      <c r="J244" t="str">
        <f t="shared" si="16"/>
        <v>911VV624</v>
      </c>
      <c r="K244" t="str">
        <f>IF(I244="","",'TCD CONSO'!$D$1)</f>
        <v>PURGE LIST Q4</v>
      </c>
      <c r="L244" s="6">
        <f t="shared" si="17"/>
        <v>0</v>
      </c>
      <c r="M244" t="str">
        <f t="shared" si="18"/>
        <v/>
      </c>
      <c r="N244" t="str">
        <f>IFERROR(VLOOKUP($B244,Setting!$A:$B,2,0),"")</f>
        <v>CE</v>
      </c>
      <c r="O244" t="str">
        <f>IFERROR(VLOOKUP($C244,Setting!$H:$K,4,0),"")</f>
        <v>B401</v>
      </c>
      <c r="P244" s="6">
        <f>IF(IFERROR(VLOOKUP($A244,Setting!$N:$N,1,0),0)=0,DATABASE!$L244,DATABASE!$L244*VLOOKUP($A244,Setting!$N:$P,2,0)/VLOOKUP($A244,Setting!$N:$P,3,0))</f>
        <v>0</v>
      </c>
      <c r="Q244" t="str">
        <f t="shared" si="19"/>
        <v/>
      </c>
      <c r="R244" t="str">
        <f>IFERROR(VLOOKUP($O244,Setting!$K:$L,2,0),"")</f>
        <v>887HQCSUPE</v>
      </c>
    </row>
    <row r="245" spans="1:18" x14ac:dyDescent="0.3">
      <c r="A245" t="s">
        <v>55</v>
      </c>
      <c r="B245" t="s">
        <v>227</v>
      </c>
      <c r="C245" t="s">
        <v>13</v>
      </c>
      <c r="D245" s="6">
        <v>0</v>
      </c>
      <c r="E245" t="str">
        <f>IFERROR(VLOOKUP($C245,Setting!$H:$J,2,0),"")</f>
        <v>POSM</v>
      </c>
      <c r="F245" t="str">
        <f t="shared" si="15"/>
        <v>95F</v>
      </c>
      <c r="G245" t="str">
        <f>IFERROR(VLOOKUP($C245,Setting!$H:$J,3,0),"")</f>
        <v>B402</v>
      </c>
      <c r="H245" t="str">
        <f>IFERROR(VLOOKUP($B245,Setting!$A:$C,3,0),"")</f>
        <v>10SC</v>
      </c>
      <c r="I245" t="str">
        <f>IFERROR(VLOOKUP($A245,Setting!$E:$F,2,0),"")</f>
        <v>95FSDCDIS0</v>
      </c>
      <c r="J245" t="str">
        <f t="shared" si="16"/>
        <v>911VV624</v>
      </c>
      <c r="K245" t="str">
        <f>IF(I245="","",'TCD CONSO'!$D$1)</f>
        <v>PURGE LIST Q4</v>
      </c>
      <c r="L245" s="6">
        <f t="shared" si="17"/>
        <v>0</v>
      </c>
      <c r="M245" t="str">
        <f t="shared" si="18"/>
        <v/>
      </c>
      <c r="N245" t="str">
        <f>IFERROR(VLOOKUP($B245,Setting!$A:$B,2,0),"")</f>
        <v>Z1</v>
      </c>
      <c r="O245" t="str">
        <f>IFERROR(VLOOKUP($C245,Setting!$H:$K,4,0),"")</f>
        <v>B401</v>
      </c>
      <c r="P245" s="6">
        <f>IF(IFERROR(VLOOKUP($A245,Setting!$N:$N,1,0),0)=0,DATABASE!$L245,DATABASE!$L245*VLOOKUP($A245,Setting!$N:$P,2,0)/VLOOKUP($A245,Setting!$N:$P,3,0))</f>
        <v>0</v>
      </c>
      <c r="Q245" t="str">
        <f t="shared" si="19"/>
        <v/>
      </c>
      <c r="R245" t="str">
        <f>IFERROR(VLOOKUP($O245,Setting!$K:$L,2,0),"")</f>
        <v>887HQCSUPE</v>
      </c>
    </row>
    <row r="246" spans="1:18" x14ac:dyDescent="0.3">
      <c r="A246" t="s">
        <v>55</v>
      </c>
      <c r="B246" t="s">
        <v>46</v>
      </c>
      <c r="C246" t="s">
        <v>13</v>
      </c>
      <c r="D246" s="6">
        <v>11843.190000000002</v>
      </c>
      <c r="E246" t="str">
        <f>IFERROR(VLOOKUP($C246,Setting!$H:$J,2,0),"")</f>
        <v>POSM</v>
      </c>
      <c r="F246" t="str">
        <f t="shared" si="15"/>
        <v>95F</v>
      </c>
      <c r="G246" t="str">
        <f>IFERROR(VLOOKUP($C246,Setting!$H:$J,3,0),"")</f>
        <v>B402</v>
      </c>
      <c r="H246" t="str">
        <f>IFERROR(VLOOKUP($B246,Setting!$A:$C,3,0),"")</f>
        <v>10MU</v>
      </c>
      <c r="I246" t="str">
        <f>IFERROR(VLOOKUP($A246,Setting!$E:$F,2,0),"")</f>
        <v>95FSDCDIS0</v>
      </c>
      <c r="J246" t="str">
        <f t="shared" si="16"/>
        <v>911VV624</v>
      </c>
      <c r="K246" t="str">
        <f>IF(I246="","",'TCD CONSO'!$D$1)</f>
        <v>PURGE LIST Q4</v>
      </c>
      <c r="L246" s="6">
        <f t="shared" si="17"/>
        <v>11843.190000000002</v>
      </c>
      <c r="M246" t="str">
        <f t="shared" si="18"/>
        <v>50</v>
      </c>
      <c r="N246" t="str">
        <f>IFERROR(VLOOKUP($B246,Setting!$A:$B,2,0),"")</f>
        <v>Z5</v>
      </c>
      <c r="O246" t="str">
        <f>IFERROR(VLOOKUP($C246,Setting!$H:$K,4,0),"")</f>
        <v>B401</v>
      </c>
      <c r="P246" s="6">
        <f>IF(IFERROR(VLOOKUP($A246,Setting!$N:$N,1,0),0)=0,DATABASE!$L246,DATABASE!$L246*VLOOKUP($A246,Setting!$N:$P,2,0)/VLOOKUP($A246,Setting!$N:$P,3,0))</f>
        <v>11843.190000000002</v>
      </c>
      <c r="Q246" t="str">
        <f t="shared" si="19"/>
        <v>40</v>
      </c>
      <c r="R246" t="str">
        <f>IFERROR(VLOOKUP($O246,Setting!$K:$L,2,0),"")</f>
        <v>887HQCSUPE</v>
      </c>
    </row>
    <row r="247" spans="1:18" x14ac:dyDescent="0.3">
      <c r="A247" t="s">
        <v>55</v>
      </c>
      <c r="B247" t="s">
        <v>49</v>
      </c>
      <c r="C247" t="s">
        <v>13</v>
      </c>
      <c r="D247" s="6">
        <v>4221.3200000000015</v>
      </c>
      <c r="E247" t="str">
        <f>IFERROR(VLOOKUP($C247,Setting!$H:$J,2,0),"")</f>
        <v>POSM</v>
      </c>
      <c r="F247" t="str">
        <f t="shared" si="15"/>
        <v>95F</v>
      </c>
      <c r="G247" t="str">
        <f>IFERROR(VLOOKUP($C247,Setting!$H:$J,3,0),"")</f>
        <v>B402</v>
      </c>
      <c r="H247" t="str">
        <f>IFERROR(VLOOKUP($B247,Setting!$A:$C,3,0),"")</f>
        <v>10MU</v>
      </c>
      <c r="I247" t="str">
        <f>IFERROR(VLOOKUP($A247,Setting!$E:$F,2,0),"")</f>
        <v>95FSDCDIS0</v>
      </c>
      <c r="J247" t="str">
        <f t="shared" si="16"/>
        <v>911VV624</v>
      </c>
      <c r="K247" t="str">
        <f>IF(I247="","",'TCD CONSO'!$D$1)</f>
        <v>PURGE LIST Q4</v>
      </c>
      <c r="L247" s="6">
        <f t="shared" si="17"/>
        <v>4221.3200000000015</v>
      </c>
      <c r="M247" t="str">
        <f t="shared" si="18"/>
        <v>50</v>
      </c>
      <c r="N247" t="str">
        <f>IFERROR(VLOOKUP($B247,Setting!$A:$B,2,0),"")</f>
        <v>Z8</v>
      </c>
      <c r="O247" t="str">
        <f>IFERROR(VLOOKUP($C247,Setting!$H:$K,4,0),"")</f>
        <v>B401</v>
      </c>
      <c r="P247" s="6">
        <f>IF(IFERROR(VLOOKUP($A247,Setting!$N:$N,1,0),0)=0,DATABASE!$L247,DATABASE!$L247*VLOOKUP($A247,Setting!$N:$P,2,0)/VLOOKUP($A247,Setting!$N:$P,3,0))</f>
        <v>4221.3200000000015</v>
      </c>
      <c r="Q247" t="str">
        <f t="shared" si="19"/>
        <v>40</v>
      </c>
      <c r="R247" t="str">
        <f>IFERROR(VLOOKUP($O247,Setting!$K:$L,2,0),"")</f>
        <v>887HQCSUPE</v>
      </c>
    </row>
    <row r="248" spans="1:18" x14ac:dyDescent="0.3">
      <c r="A248" t="s">
        <v>55</v>
      </c>
      <c r="B248" t="s">
        <v>57</v>
      </c>
      <c r="C248" t="s">
        <v>13</v>
      </c>
      <c r="D248" s="6">
        <v>21830.71000000005</v>
      </c>
      <c r="E248" t="str">
        <f>IFERROR(VLOOKUP($C248,Setting!$H:$J,2,0),"")</f>
        <v>POSM</v>
      </c>
      <c r="F248" t="str">
        <f t="shared" si="15"/>
        <v>95F</v>
      </c>
      <c r="G248" t="str">
        <f>IFERROR(VLOOKUP($C248,Setting!$H:$J,3,0),"")</f>
        <v>B402</v>
      </c>
      <c r="H248" t="str">
        <f>IFERROR(VLOOKUP($B248,Setting!$A:$C,3,0),"")</f>
        <v>10SC</v>
      </c>
      <c r="I248" t="str">
        <f>IFERROR(VLOOKUP($A248,Setting!$E:$F,2,0),"")</f>
        <v>95FSDCDIS0</v>
      </c>
      <c r="J248" t="str">
        <f t="shared" si="16"/>
        <v>911VV624</v>
      </c>
      <c r="K248" t="str">
        <f>IF(I248="","",'TCD CONSO'!$D$1)</f>
        <v>PURGE LIST Q4</v>
      </c>
      <c r="L248" s="6">
        <f t="shared" si="17"/>
        <v>21830.71000000005</v>
      </c>
      <c r="M248" t="str">
        <f t="shared" si="18"/>
        <v>50</v>
      </c>
      <c r="N248" t="str">
        <f>IFERROR(VLOOKUP($B248,Setting!$A:$B,2,0),"")</f>
        <v>Z4</v>
      </c>
      <c r="O248" t="str">
        <f>IFERROR(VLOOKUP($C248,Setting!$H:$K,4,0),"")</f>
        <v>B401</v>
      </c>
      <c r="P248" s="6">
        <f>IF(IFERROR(VLOOKUP($A248,Setting!$N:$N,1,0),0)=0,DATABASE!$L248,DATABASE!$L248*VLOOKUP($A248,Setting!$N:$P,2,0)/VLOOKUP($A248,Setting!$N:$P,3,0))</f>
        <v>21830.71000000005</v>
      </c>
      <c r="Q248" t="str">
        <f t="shared" si="19"/>
        <v>40</v>
      </c>
      <c r="R248" t="str">
        <f>IFERROR(VLOOKUP($O248,Setting!$K:$L,2,0),"")</f>
        <v>887HQCSUPE</v>
      </c>
    </row>
    <row r="249" spans="1:18" x14ac:dyDescent="0.3">
      <c r="A249" t="s">
        <v>55</v>
      </c>
      <c r="B249" t="s">
        <v>8</v>
      </c>
      <c r="C249" t="s">
        <v>13</v>
      </c>
      <c r="D249" s="6">
        <v>11493.650000000003</v>
      </c>
      <c r="E249" t="str">
        <f>IFERROR(VLOOKUP($C249,Setting!$H:$J,2,0),"")</f>
        <v>POSM</v>
      </c>
      <c r="F249" t="str">
        <f t="shared" si="15"/>
        <v>95F</v>
      </c>
      <c r="G249" t="str">
        <f>IFERROR(VLOOKUP($C249,Setting!$H:$J,3,0),"")</f>
        <v>B402</v>
      </c>
      <c r="H249" t="str">
        <f>IFERROR(VLOOKUP($B249,Setting!$A:$C,3,0),"")</f>
        <v>50FR</v>
      </c>
      <c r="I249" t="str">
        <f>IFERROR(VLOOKUP($A249,Setting!$E:$F,2,0),"")</f>
        <v>95FSDCDIS0</v>
      </c>
      <c r="J249" t="str">
        <f t="shared" si="16"/>
        <v>911VV624</v>
      </c>
      <c r="K249" t="str">
        <f>IF(I249="","",'TCD CONSO'!$D$1)</f>
        <v>PURGE LIST Q4</v>
      </c>
      <c r="L249" s="6">
        <f t="shared" si="17"/>
        <v>11493.650000000003</v>
      </c>
      <c r="M249" t="str">
        <f t="shared" si="18"/>
        <v>50</v>
      </c>
      <c r="N249" t="str">
        <f>IFERROR(VLOOKUP($B249,Setting!$A:$B,2,0),"")</f>
        <v>JJ</v>
      </c>
      <c r="O249" t="str">
        <f>IFERROR(VLOOKUP($C249,Setting!$H:$K,4,0),"")</f>
        <v>B401</v>
      </c>
      <c r="P249" s="6">
        <f>IF(IFERROR(VLOOKUP($A249,Setting!$N:$N,1,0),0)=0,DATABASE!$L249,DATABASE!$L249*VLOOKUP($A249,Setting!$N:$P,2,0)/VLOOKUP($A249,Setting!$N:$P,3,0))</f>
        <v>11493.650000000003</v>
      </c>
      <c r="Q249" t="str">
        <f t="shared" si="19"/>
        <v>40</v>
      </c>
      <c r="R249" t="str">
        <f>IFERROR(VLOOKUP($O249,Setting!$K:$L,2,0),"")</f>
        <v>887HQCSUPE</v>
      </c>
    </row>
    <row r="250" spans="1:18" x14ac:dyDescent="0.3">
      <c r="A250" t="s">
        <v>55</v>
      </c>
      <c r="B250" t="s">
        <v>16</v>
      </c>
      <c r="C250" t="s">
        <v>13</v>
      </c>
      <c r="D250" s="6">
        <v>12672.080000000018</v>
      </c>
      <c r="E250" t="str">
        <f>IFERROR(VLOOKUP($C250,Setting!$H:$J,2,0),"")</f>
        <v>POSM</v>
      </c>
      <c r="F250" t="str">
        <f t="shared" si="15"/>
        <v>95F</v>
      </c>
      <c r="G250" t="str">
        <f>IFERROR(VLOOKUP($C250,Setting!$H:$J,3,0),"")</f>
        <v>B402</v>
      </c>
      <c r="H250" t="str">
        <f>IFERROR(VLOOKUP($B250,Setting!$A:$C,3,0),"")</f>
        <v>50FR</v>
      </c>
      <c r="I250" t="str">
        <f>IFERROR(VLOOKUP($A250,Setting!$E:$F,2,0),"")</f>
        <v>95FSDCDIS0</v>
      </c>
      <c r="J250" t="str">
        <f t="shared" si="16"/>
        <v>911VV624</v>
      </c>
      <c r="K250" t="str">
        <f>IF(I250="","",'TCD CONSO'!$D$1)</f>
        <v>PURGE LIST Q4</v>
      </c>
      <c r="L250" s="6">
        <f t="shared" si="17"/>
        <v>12672.080000000018</v>
      </c>
      <c r="M250" t="str">
        <f t="shared" si="18"/>
        <v>50</v>
      </c>
      <c r="N250" t="str">
        <f>IFERROR(VLOOKUP($B250,Setting!$A:$B,2,0),"")</f>
        <v>XA</v>
      </c>
      <c r="O250" t="str">
        <f>IFERROR(VLOOKUP($C250,Setting!$H:$K,4,0),"")</f>
        <v>B401</v>
      </c>
      <c r="P250" s="6">
        <f>IF(IFERROR(VLOOKUP($A250,Setting!$N:$N,1,0),0)=0,DATABASE!$L250,DATABASE!$L250*VLOOKUP($A250,Setting!$N:$P,2,0)/VLOOKUP($A250,Setting!$N:$P,3,0))</f>
        <v>12672.080000000018</v>
      </c>
      <c r="Q250" t="str">
        <f t="shared" si="19"/>
        <v>40</v>
      </c>
      <c r="R250" t="str">
        <f>IFERROR(VLOOKUP($O250,Setting!$K:$L,2,0),"")</f>
        <v>887HQCSUPE</v>
      </c>
    </row>
    <row r="251" spans="1:18" x14ac:dyDescent="0.3">
      <c r="A251" t="s">
        <v>55</v>
      </c>
      <c r="B251" t="s">
        <v>44</v>
      </c>
      <c r="C251" t="s">
        <v>13</v>
      </c>
      <c r="D251" s="6">
        <v>0</v>
      </c>
      <c r="E251" t="str">
        <f>IFERROR(VLOOKUP($C251,Setting!$H:$J,2,0),"")</f>
        <v>POSM</v>
      </c>
      <c r="F251" t="str">
        <f t="shared" si="15"/>
        <v>95F</v>
      </c>
      <c r="G251" t="str">
        <f>IFERROR(VLOOKUP($C251,Setting!$H:$J,3,0),"")</f>
        <v>B402</v>
      </c>
      <c r="H251" t="str">
        <f>IFERROR(VLOOKUP($B251,Setting!$A:$C,3,0),"")</f>
        <v>10MU</v>
      </c>
      <c r="I251" t="str">
        <f>IFERROR(VLOOKUP($A251,Setting!$E:$F,2,0),"")</f>
        <v>95FSDCDIS0</v>
      </c>
      <c r="J251" t="str">
        <f t="shared" si="16"/>
        <v>911VV624</v>
      </c>
      <c r="K251" t="str">
        <f>IF(I251="","",'TCD CONSO'!$D$1)</f>
        <v>PURGE LIST Q4</v>
      </c>
      <c r="L251" s="6">
        <f t="shared" si="17"/>
        <v>0</v>
      </c>
      <c r="M251" t="str">
        <f t="shared" si="18"/>
        <v/>
      </c>
      <c r="N251" t="str">
        <f>IFERROR(VLOOKUP($B251,Setting!$A:$B,2,0),"")</f>
        <v>Z6</v>
      </c>
      <c r="O251" t="str">
        <f>IFERROR(VLOOKUP($C251,Setting!$H:$K,4,0),"")</f>
        <v>B401</v>
      </c>
      <c r="P251" s="6">
        <f>IF(IFERROR(VLOOKUP($A251,Setting!$N:$N,1,0),0)=0,DATABASE!$L251,DATABASE!$L251*VLOOKUP($A251,Setting!$N:$P,2,0)/VLOOKUP($A251,Setting!$N:$P,3,0))</f>
        <v>0</v>
      </c>
      <c r="Q251" t="str">
        <f t="shared" si="19"/>
        <v/>
      </c>
      <c r="R251" t="str">
        <f>IFERROR(VLOOKUP($O251,Setting!$K:$L,2,0),"")</f>
        <v>887HQCSUPE</v>
      </c>
    </row>
    <row r="252" spans="1:18" x14ac:dyDescent="0.3">
      <c r="A252" t="s">
        <v>55</v>
      </c>
      <c r="B252" t="s">
        <v>22</v>
      </c>
      <c r="C252" t="s">
        <v>13</v>
      </c>
      <c r="D252" s="6">
        <v>480</v>
      </c>
      <c r="E252" t="str">
        <f>IFERROR(VLOOKUP($C252,Setting!$H:$J,2,0),"")</f>
        <v>POSM</v>
      </c>
      <c r="F252" t="str">
        <f t="shared" si="15"/>
        <v>95F</v>
      </c>
      <c r="G252" t="str">
        <f>IFERROR(VLOOKUP($C252,Setting!$H:$J,3,0),"")</f>
        <v>B402</v>
      </c>
      <c r="H252" t="str">
        <f>IFERROR(VLOOKUP($B252,Setting!$A:$C,3,0),"")</f>
        <v>50FR</v>
      </c>
      <c r="I252" t="str">
        <f>IFERROR(VLOOKUP($A252,Setting!$E:$F,2,0),"")</f>
        <v>95FSDCDIS0</v>
      </c>
      <c r="J252" t="str">
        <f t="shared" si="16"/>
        <v>911VV624</v>
      </c>
      <c r="K252" t="str">
        <f>IF(I252="","",'TCD CONSO'!$D$1)</f>
        <v>PURGE LIST Q4</v>
      </c>
      <c r="L252" s="6">
        <f t="shared" si="17"/>
        <v>480</v>
      </c>
      <c r="M252" t="str">
        <f t="shared" si="18"/>
        <v>50</v>
      </c>
      <c r="N252" t="str">
        <f>IFERROR(VLOOKUP($B252,Setting!$A:$B,2,0),"")</f>
        <v>YA</v>
      </c>
      <c r="O252" t="str">
        <f>IFERROR(VLOOKUP($C252,Setting!$H:$K,4,0),"")</f>
        <v>B401</v>
      </c>
      <c r="P252" s="6">
        <f>IF(IFERROR(VLOOKUP($A252,Setting!$N:$N,1,0),0)=0,DATABASE!$L252,DATABASE!$L252*VLOOKUP($A252,Setting!$N:$P,2,0)/VLOOKUP($A252,Setting!$N:$P,3,0))</f>
        <v>480</v>
      </c>
      <c r="Q252" t="str">
        <f t="shared" si="19"/>
        <v>40</v>
      </c>
      <c r="R252" t="str">
        <f>IFERROR(VLOOKUP($O252,Setting!$K:$L,2,0),"")</f>
        <v>887HQCSUPE</v>
      </c>
    </row>
    <row r="253" spans="1:18" x14ac:dyDescent="0.3">
      <c r="A253" t="s">
        <v>55</v>
      </c>
      <c r="B253" t="s">
        <v>25</v>
      </c>
      <c r="C253" t="s">
        <v>13</v>
      </c>
      <c r="D253" s="6">
        <v>198333.88999999978</v>
      </c>
      <c r="E253" t="str">
        <f>IFERROR(VLOOKUP($C253,Setting!$H:$J,2,0),"")</f>
        <v>POSM</v>
      </c>
      <c r="F253" t="str">
        <f t="shared" si="15"/>
        <v>95F</v>
      </c>
      <c r="G253" t="str">
        <f>IFERROR(VLOOKUP($C253,Setting!$H:$J,3,0),"")</f>
        <v>B402</v>
      </c>
      <c r="H253" t="str">
        <f>IFERROR(VLOOKUP($B253,Setting!$A:$C,3,0),"")</f>
        <v>10MU</v>
      </c>
      <c r="I253" t="str">
        <f>IFERROR(VLOOKUP($A253,Setting!$E:$F,2,0),"")</f>
        <v>95FSDCDIS0</v>
      </c>
      <c r="J253" t="str">
        <f t="shared" si="16"/>
        <v>911VV624</v>
      </c>
      <c r="K253" t="str">
        <f>IF(I253="","",'TCD CONSO'!$D$1)</f>
        <v>PURGE LIST Q4</v>
      </c>
      <c r="L253" s="6">
        <f t="shared" si="17"/>
        <v>198333.88999999978</v>
      </c>
      <c r="M253" t="str">
        <f t="shared" si="18"/>
        <v>50</v>
      </c>
      <c r="N253" t="str">
        <f>IFERROR(VLOOKUP($B253,Setting!$A:$B,2,0),"")</f>
        <v>Z3</v>
      </c>
      <c r="O253" t="str">
        <f>IFERROR(VLOOKUP($C253,Setting!$H:$K,4,0),"")</f>
        <v>B401</v>
      </c>
      <c r="P253" s="6">
        <f>IF(IFERROR(VLOOKUP($A253,Setting!$N:$N,1,0),0)=0,DATABASE!$L253,DATABASE!$L253*VLOOKUP($A253,Setting!$N:$P,2,0)/VLOOKUP($A253,Setting!$N:$P,3,0))</f>
        <v>198333.88999999978</v>
      </c>
      <c r="Q253" t="str">
        <f t="shared" si="19"/>
        <v>40</v>
      </c>
      <c r="R253" t="str">
        <f>IFERROR(VLOOKUP($O253,Setting!$K:$L,2,0),"")</f>
        <v>887HQCSUPE</v>
      </c>
    </row>
    <row r="254" spans="1:18" x14ac:dyDescent="0.3">
      <c r="A254" t="s">
        <v>55</v>
      </c>
      <c r="B254" t="s">
        <v>30</v>
      </c>
      <c r="C254" t="s">
        <v>13</v>
      </c>
      <c r="D254" s="6">
        <v>1831.7499999999998</v>
      </c>
      <c r="E254" t="str">
        <f>IFERROR(VLOOKUP($C254,Setting!$H:$J,2,0),"")</f>
        <v>POSM</v>
      </c>
      <c r="F254" t="str">
        <f t="shared" si="15"/>
        <v>95F</v>
      </c>
      <c r="G254" t="str">
        <f>IFERROR(VLOOKUP($C254,Setting!$H:$J,3,0),"")</f>
        <v>B402</v>
      </c>
      <c r="H254" t="str">
        <f>IFERROR(VLOOKUP($B254,Setting!$A:$C,3,0),"")</f>
        <v>10FR</v>
      </c>
      <c r="I254" t="str">
        <f>IFERROR(VLOOKUP($A254,Setting!$E:$F,2,0),"")</f>
        <v>95FSDCDIS0</v>
      </c>
      <c r="J254" t="str">
        <f t="shared" si="16"/>
        <v>911VV624</v>
      </c>
      <c r="K254" t="str">
        <f>IF(I254="","",'TCD CONSO'!$D$1)</f>
        <v>PURGE LIST Q4</v>
      </c>
      <c r="L254" s="6">
        <f t="shared" si="17"/>
        <v>1831.7499999999998</v>
      </c>
      <c r="M254" t="str">
        <f t="shared" si="18"/>
        <v>50</v>
      </c>
      <c r="N254" t="str">
        <f>IFERROR(VLOOKUP($B254,Setting!$A:$B,2,0),"")</f>
        <v>Z2</v>
      </c>
      <c r="O254" t="str">
        <f>IFERROR(VLOOKUP($C254,Setting!$H:$K,4,0),"")</f>
        <v>B401</v>
      </c>
      <c r="P254" s="6">
        <f>IF(IFERROR(VLOOKUP($A254,Setting!$N:$N,1,0),0)=0,DATABASE!$L254,DATABASE!$L254*VLOOKUP($A254,Setting!$N:$P,2,0)/VLOOKUP($A254,Setting!$N:$P,3,0))</f>
        <v>1831.7499999999998</v>
      </c>
      <c r="Q254" t="str">
        <f t="shared" si="19"/>
        <v>40</v>
      </c>
      <c r="R254" t="str">
        <f>IFERROR(VLOOKUP($O254,Setting!$K:$L,2,0),"")</f>
        <v>887HQCSUPE</v>
      </c>
    </row>
    <row r="255" spans="1:18" x14ac:dyDescent="0.3">
      <c r="A255" t="s">
        <v>55</v>
      </c>
      <c r="B255" t="s">
        <v>35</v>
      </c>
      <c r="C255" t="s">
        <v>13</v>
      </c>
      <c r="D255" s="6">
        <v>241063.33000000849</v>
      </c>
      <c r="E255" t="str">
        <f>IFERROR(VLOOKUP($C255,Setting!$H:$J,2,0),"")</f>
        <v>POSM</v>
      </c>
      <c r="F255" t="str">
        <f t="shared" si="15"/>
        <v>95F</v>
      </c>
      <c r="G255" t="str">
        <f>IFERROR(VLOOKUP($C255,Setting!$H:$J,3,0),"")</f>
        <v>B402</v>
      </c>
      <c r="H255" t="str">
        <f>IFERROR(VLOOKUP($B255,Setting!$A:$C,3,0),"")</f>
        <v>10SC</v>
      </c>
      <c r="I255" t="str">
        <f>IFERROR(VLOOKUP($A255,Setting!$E:$F,2,0),"")</f>
        <v>95FSDCDIS0</v>
      </c>
      <c r="J255" t="str">
        <f t="shared" si="16"/>
        <v>911VV624</v>
      </c>
      <c r="K255" t="str">
        <f>IF(I255="","",'TCD CONSO'!$D$1)</f>
        <v>PURGE LIST Q4</v>
      </c>
      <c r="L255" s="6">
        <f t="shared" si="17"/>
        <v>241063.33000000849</v>
      </c>
      <c r="M255" t="str">
        <f t="shared" si="18"/>
        <v>50</v>
      </c>
      <c r="N255" t="str">
        <f>IFERROR(VLOOKUP($B255,Setting!$A:$B,2,0),"")</f>
        <v>Z1</v>
      </c>
      <c r="O255" t="str">
        <f>IFERROR(VLOOKUP($C255,Setting!$H:$K,4,0),"")</f>
        <v>B401</v>
      </c>
      <c r="P255" s="6">
        <f>IF(IFERROR(VLOOKUP($A255,Setting!$N:$N,1,0),0)=0,DATABASE!$L255,DATABASE!$L255*VLOOKUP($A255,Setting!$N:$P,2,0)/VLOOKUP($A255,Setting!$N:$P,3,0))</f>
        <v>241063.33000000849</v>
      </c>
      <c r="Q255" t="str">
        <f t="shared" si="19"/>
        <v>40</v>
      </c>
      <c r="R255" t="str">
        <f>IFERROR(VLOOKUP($O255,Setting!$K:$L,2,0),"")</f>
        <v>887HQCSUPE</v>
      </c>
    </row>
    <row r="256" spans="1:18" x14ac:dyDescent="0.3">
      <c r="A256" t="s">
        <v>55</v>
      </c>
      <c r="B256" t="s">
        <v>40</v>
      </c>
      <c r="C256" t="s">
        <v>13</v>
      </c>
      <c r="D256" s="6">
        <v>6936.8600000000051</v>
      </c>
      <c r="E256" t="str">
        <f>IFERROR(VLOOKUP($C256,Setting!$H:$J,2,0),"")</f>
        <v>POSM</v>
      </c>
      <c r="F256" t="str">
        <f t="shared" si="15"/>
        <v>95F</v>
      </c>
      <c r="G256" t="str">
        <f>IFERROR(VLOOKUP($C256,Setting!$H:$J,3,0),"")</f>
        <v>B402</v>
      </c>
      <c r="H256" t="str">
        <f>IFERROR(VLOOKUP($B256,Setting!$A:$C,3,0),"")</f>
        <v>50FR</v>
      </c>
      <c r="I256" t="str">
        <f>IFERROR(VLOOKUP($A256,Setting!$E:$F,2,0),"")</f>
        <v>95FSDCDIS0</v>
      </c>
      <c r="J256" t="str">
        <f t="shared" si="16"/>
        <v>911VV624</v>
      </c>
      <c r="K256" t="str">
        <f>IF(I256="","",'TCD CONSO'!$D$1)</f>
        <v>PURGE LIST Q4</v>
      </c>
      <c r="L256" s="6">
        <f t="shared" si="17"/>
        <v>6936.8600000000051</v>
      </c>
      <c r="M256" t="str">
        <f t="shared" si="18"/>
        <v>50</v>
      </c>
      <c r="N256" t="str">
        <f>IFERROR(VLOOKUP($B256,Setting!$A:$B,2,0),"")</f>
        <v>CE</v>
      </c>
      <c r="O256" t="str">
        <f>IFERROR(VLOOKUP($C256,Setting!$H:$K,4,0),"")</f>
        <v>B401</v>
      </c>
      <c r="P256" s="6">
        <f>IF(IFERROR(VLOOKUP($A256,Setting!$N:$N,1,0),0)=0,DATABASE!$L256,DATABASE!$L256*VLOOKUP($A256,Setting!$N:$P,2,0)/VLOOKUP($A256,Setting!$N:$P,3,0))</f>
        <v>6936.8600000000051</v>
      </c>
      <c r="Q256" t="str">
        <f t="shared" si="19"/>
        <v>40</v>
      </c>
      <c r="R256" t="str">
        <f>IFERROR(VLOOKUP($O256,Setting!$K:$L,2,0),"")</f>
        <v>887HQCSUPE</v>
      </c>
    </row>
    <row r="257" spans="1:18" x14ac:dyDescent="0.3">
      <c r="A257" t="s">
        <v>59</v>
      </c>
      <c r="B257" t="s">
        <v>227</v>
      </c>
      <c r="C257" t="s">
        <v>13</v>
      </c>
      <c r="D257" s="6">
        <v>69.179999999999993</v>
      </c>
      <c r="E257" t="str">
        <f>IFERROR(VLOOKUP($C257,Setting!$H:$J,2,0),"")</f>
        <v>POSM</v>
      </c>
      <c r="F257" t="str">
        <f t="shared" si="15"/>
        <v>CD</v>
      </c>
      <c r="G257" t="str">
        <f>IFERROR(VLOOKUP($C257,Setting!$H:$J,3,0),"")</f>
        <v>B402</v>
      </c>
      <c r="H257" t="str">
        <f>IFERROR(VLOOKUP($B257,Setting!$A:$C,3,0),"")</f>
        <v>10SC</v>
      </c>
      <c r="I257" t="str">
        <f>IFERROR(VLOOKUP($A257,Setting!$E:$F,2,0),"")</f>
        <v>95DCDCDIS0</v>
      </c>
      <c r="J257" t="str">
        <f t="shared" si="16"/>
        <v>911VV624</v>
      </c>
      <c r="K257" t="str">
        <f>IF(I257="","",'TCD CONSO'!$D$1)</f>
        <v>PURGE LIST Q4</v>
      </c>
      <c r="L257" s="6">
        <f t="shared" si="17"/>
        <v>69.179999999999993</v>
      </c>
      <c r="M257" t="str">
        <f t="shared" si="18"/>
        <v>50</v>
      </c>
      <c r="N257" t="str">
        <f>IFERROR(VLOOKUP($B257,Setting!$A:$B,2,0),"")</f>
        <v>Z1</v>
      </c>
      <c r="O257" t="str">
        <f>IFERROR(VLOOKUP($C257,Setting!$H:$K,4,0),"")</f>
        <v>B401</v>
      </c>
      <c r="P257" s="6">
        <f>IF(IFERROR(VLOOKUP($A257,Setting!$N:$N,1,0),0)=0,DATABASE!$L257,DATABASE!$L257*VLOOKUP($A257,Setting!$N:$P,2,0)/VLOOKUP($A257,Setting!$N:$P,3,0))</f>
        <v>70.459003000677583</v>
      </c>
      <c r="Q257" t="str">
        <f t="shared" si="19"/>
        <v>40</v>
      </c>
      <c r="R257" t="str">
        <f>IFERROR(VLOOKUP($O257,Setting!$K:$L,2,0),"")</f>
        <v>887HQCSUPE</v>
      </c>
    </row>
    <row r="258" spans="1:18" x14ac:dyDescent="0.3">
      <c r="A258" t="s">
        <v>59</v>
      </c>
      <c r="B258" t="s">
        <v>46</v>
      </c>
      <c r="C258" t="s">
        <v>13</v>
      </c>
      <c r="D258" s="6">
        <v>82.169999999999987</v>
      </c>
      <c r="E258" t="str">
        <f>IFERROR(VLOOKUP($C258,Setting!$H:$J,2,0),"")</f>
        <v>POSM</v>
      </c>
      <c r="F258" t="str">
        <f t="shared" si="15"/>
        <v>CD</v>
      </c>
      <c r="G258" t="str">
        <f>IFERROR(VLOOKUP($C258,Setting!$H:$J,3,0),"")</f>
        <v>B402</v>
      </c>
      <c r="H258" t="str">
        <f>IFERROR(VLOOKUP($B258,Setting!$A:$C,3,0),"")</f>
        <v>10MU</v>
      </c>
      <c r="I258" t="str">
        <f>IFERROR(VLOOKUP($A258,Setting!$E:$F,2,0),"")</f>
        <v>95DCDCDIS0</v>
      </c>
      <c r="J258" t="str">
        <f t="shared" si="16"/>
        <v>911VV624</v>
      </c>
      <c r="K258" t="str">
        <f>IF(I258="","",'TCD CONSO'!$D$1)</f>
        <v>PURGE LIST Q4</v>
      </c>
      <c r="L258" s="6">
        <f t="shared" si="17"/>
        <v>82.169999999999987</v>
      </c>
      <c r="M258" t="str">
        <f t="shared" si="18"/>
        <v>50</v>
      </c>
      <c r="N258" t="str">
        <f>IFERROR(VLOOKUP($B258,Setting!$A:$B,2,0),"")</f>
        <v>Z5</v>
      </c>
      <c r="O258" t="str">
        <f>IFERROR(VLOOKUP($C258,Setting!$H:$K,4,0),"")</f>
        <v>B401</v>
      </c>
      <c r="P258" s="6">
        <f>IF(IFERROR(VLOOKUP($A258,Setting!$N:$N,1,0),0)=0,DATABASE!$L258,DATABASE!$L258*VLOOKUP($A258,Setting!$N:$P,2,0)/VLOOKUP($A258,Setting!$N:$P,3,0))</f>
        <v>83.68916271416127</v>
      </c>
      <c r="Q258" t="str">
        <f t="shared" si="19"/>
        <v>40</v>
      </c>
      <c r="R258" t="str">
        <f>IFERROR(VLOOKUP($O258,Setting!$K:$L,2,0),"")</f>
        <v>887HQCSUPE</v>
      </c>
    </row>
    <row r="259" spans="1:18" x14ac:dyDescent="0.3">
      <c r="A259" t="s">
        <v>59</v>
      </c>
      <c r="B259" t="s">
        <v>49</v>
      </c>
      <c r="C259" t="s">
        <v>13</v>
      </c>
      <c r="D259" s="6">
        <v>0</v>
      </c>
      <c r="E259" t="str">
        <f>IFERROR(VLOOKUP($C259,Setting!$H:$J,2,0),"")</f>
        <v>POSM</v>
      </c>
      <c r="F259" t="str">
        <f t="shared" si="15"/>
        <v>CD</v>
      </c>
      <c r="G259" t="str">
        <f>IFERROR(VLOOKUP($C259,Setting!$H:$J,3,0),"")</f>
        <v>B402</v>
      </c>
      <c r="H259" t="str">
        <f>IFERROR(VLOOKUP($B259,Setting!$A:$C,3,0),"")</f>
        <v>10MU</v>
      </c>
      <c r="I259" t="str">
        <f>IFERROR(VLOOKUP($A259,Setting!$E:$F,2,0),"")</f>
        <v>95DCDCDIS0</v>
      </c>
      <c r="J259" t="str">
        <f t="shared" si="16"/>
        <v>911VV624</v>
      </c>
      <c r="K259" t="str">
        <f>IF(I259="","",'TCD CONSO'!$D$1)</f>
        <v>PURGE LIST Q4</v>
      </c>
      <c r="L259" s="6">
        <f t="shared" si="17"/>
        <v>0</v>
      </c>
      <c r="M259" t="str">
        <f t="shared" si="18"/>
        <v/>
      </c>
      <c r="N259" t="str">
        <f>IFERROR(VLOOKUP($B259,Setting!$A:$B,2,0),"")</f>
        <v>Z8</v>
      </c>
      <c r="O259" t="str">
        <f>IFERROR(VLOOKUP($C259,Setting!$H:$K,4,0),"")</f>
        <v>B401</v>
      </c>
      <c r="P259" s="6">
        <f>IF(IFERROR(VLOOKUP($A259,Setting!$N:$N,1,0),0)=0,DATABASE!$L259,DATABASE!$L259*VLOOKUP($A259,Setting!$N:$P,2,0)/VLOOKUP($A259,Setting!$N:$P,3,0))</f>
        <v>0</v>
      </c>
      <c r="Q259" t="str">
        <f t="shared" si="19"/>
        <v/>
      </c>
      <c r="R259" t="str">
        <f>IFERROR(VLOOKUP($O259,Setting!$K:$L,2,0),"")</f>
        <v>887HQCSUPE</v>
      </c>
    </row>
    <row r="260" spans="1:18" x14ac:dyDescent="0.3">
      <c r="A260" t="s">
        <v>59</v>
      </c>
      <c r="B260" t="s">
        <v>57</v>
      </c>
      <c r="C260" t="s">
        <v>13</v>
      </c>
      <c r="D260" s="6">
        <v>0</v>
      </c>
      <c r="E260" t="str">
        <f>IFERROR(VLOOKUP($C260,Setting!$H:$J,2,0),"")</f>
        <v>POSM</v>
      </c>
      <c r="F260" t="str">
        <f t="shared" si="15"/>
        <v>CD</v>
      </c>
      <c r="G260" t="str">
        <f>IFERROR(VLOOKUP($C260,Setting!$H:$J,3,0),"")</f>
        <v>B402</v>
      </c>
      <c r="H260" t="str">
        <f>IFERROR(VLOOKUP($B260,Setting!$A:$C,3,0),"")</f>
        <v>10SC</v>
      </c>
      <c r="I260" t="str">
        <f>IFERROR(VLOOKUP($A260,Setting!$E:$F,2,0),"")</f>
        <v>95DCDCDIS0</v>
      </c>
      <c r="J260" t="str">
        <f t="shared" si="16"/>
        <v>911VV624</v>
      </c>
      <c r="K260" t="str">
        <f>IF(I260="","",'TCD CONSO'!$D$1)</f>
        <v>PURGE LIST Q4</v>
      </c>
      <c r="L260" s="6">
        <f t="shared" si="17"/>
        <v>0</v>
      </c>
      <c r="M260" t="str">
        <f t="shared" si="18"/>
        <v/>
      </c>
      <c r="N260" t="str">
        <f>IFERROR(VLOOKUP($B260,Setting!$A:$B,2,0),"")</f>
        <v>Z4</v>
      </c>
      <c r="O260" t="str">
        <f>IFERROR(VLOOKUP($C260,Setting!$H:$K,4,0),"")</f>
        <v>B401</v>
      </c>
      <c r="P260" s="6">
        <f>IF(IFERROR(VLOOKUP($A260,Setting!$N:$N,1,0),0)=0,DATABASE!$L260,DATABASE!$L260*VLOOKUP($A260,Setting!$N:$P,2,0)/VLOOKUP($A260,Setting!$N:$P,3,0))</f>
        <v>0</v>
      </c>
      <c r="Q260" t="str">
        <f t="shared" si="19"/>
        <v/>
      </c>
      <c r="R260" t="str">
        <f>IFERROR(VLOOKUP($O260,Setting!$K:$L,2,0),"")</f>
        <v>887HQCSUPE</v>
      </c>
    </row>
    <row r="261" spans="1:18" x14ac:dyDescent="0.3">
      <c r="A261" t="s">
        <v>59</v>
      </c>
      <c r="B261" t="s">
        <v>8</v>
      </c>
      <c r="C261" t="s">
        <v>13</v>
      </c>
      <c r="D261" s="6">
        <v>452.04</v>
      </c>
      <c r="E261" t="str">
        <f>IFERROR(VLOOKUP($C261,Setting!$H:$J,2,0),"")</f>
        <v>POSM</v>
      </c>
      <c r="F261" t="str">
        <f t="shared" si="15"/>
        <v>CD</v>
      </c>
      <c r="G261" t="str">
        <f>IFERROR(VLOOKUP($C261,Setting!$H:$J,3,0),"")</f>
        <v>B402</v>
      </c>
      <c r="H261" t="str">
        <f>IFERROR(VLOOKUP($B261,Setting!$A:$C,3,0),"")</f>
        <v>50FR</v>
      </c>
      <c r="I261" t="str">
        <f>IFERROR(VLOOKUP($A261,Setting!$E:$F,2,0),"")</f>
        <v>95DCDCDIS0</v>
      </c>
      <c r="J261" t="str">
        <f t="shared" si="16"/>
        <v>911VV624</v>
      </c>
      <c r="K261" t="str">
        <f>IF(I261="","",'TCD CONSO'!$D$1)</f>
        <v>PURGE LIST Q4</v>
      </c>
      <c r="L261" s="6">
        <f t="shared" si="17"/>
        <v>452.04</v>
      </c>
      <c r="M261" t="str">
        <f t="shared" si="18"/>
        <v>50</v>
      </c>
      <c r="N261" t="str">
        <f>IFERROR(VLOOKUP($B261,Setting!$A:$B,2,0),"")</f>
        <v>JJ</v>
      </c>
      <c r="O261" t="str">
        <f>IFERROR(VLOOKUP($C261,Setting!$H:$K,4,0),"")</f>
        <v>B401</v>
      </c>
      <c r="P261" s="6">
        <f>IF(IFERROR(VLOOKUP($A261,Setting!$N:$N,1,0),0)=0,DATABASE!$L261,DATABASE!$L261*VLOOKUP($A261,Setting!$N:$P,2,0)/VLOOKUP($A261,Setting!$N:$P,3,0))</f>
        <v>460.39733617268422</v>
      </c>
      <c r="Q261" t="str">
        <f t="shared" si="19"/>
        <v>40</v>
      </c>
      <c r="R261" t="str">
        <f>IFERROR(VLOOKUP($O261,Setting!$K:$L,2,0),"")</f>
        <v>887HQCSUPE</v>
      </c>
    </row>
    <row r="262" spans="1:18" x14ac:dyDescent="0.3">
      <c r="A262" t="s">
        <v>59</v>
      </c>
      <c r="B262" t="s">
        <v>16</v>
      </c>
      <c r="C262" t="s">
        <v>13</v>
      </c>
      <c r="D262" s="6">
        <v>890.08000000000038</v>
      </c>
      <c r="E262" t="str">
        <f>IFERROR(VLOOKUP($C262,Setting!$H:$J,2,0),"")</f>
        <v>POSM</v>
      </c>
      <c r="F262" t="str">
        <f t="shared" ref="F262:F268" si="20">IF(OR(LEFT(I262,3)="887",LEFT(I262,3)="95D"),RIGHT(LEFT(I262,5),2),LEFT(I262,3))</f>
        <v>CD</v>
      </c>
      <c r="G262" t="str">
        <f>IFERROR(VLOOKUP($C262,Setting!$H:$J,3,0),"")</f>
        <v>B402</v>
      </c>
      <c r="H262" t="str">
        <f>IFERROR(VLOOKUP($B262,Setting!$A:$C,3,0),"")</f>
        <v>50FR</v>
      </c>
      <c r="I262" t="str">
        <f>IFERROR(VLOOKUP($A262,Setting!$E:$F,2,0),"")</f>
        <v>95DCDCDIS0</v>
      </c>
      <c r="J262" t="str">
        <f t="shared" ref="J262:J268" si="21">IF(I262="","","911VV624")</f>
        <v>911VV624</v>
      </c>
      <c r="K262" t="str">
        <f>IF(I262="","",'TCD CONSO'!$D$1)</f>
        <v>PURGE LIST Q4</v>
      </c>
      <c r="L262" s="6">
        <f t="shared" ref="L262:L292" si="22">IF(OR(AND($A262="MIDDLE EAST",$N262="Z1")),"",IF(D262&lt;0,-D262,D262))</f>
        <v>890.08000000000038</v>
      </c>
      <c r="M262" t="str">
        <f t="shared" ref="M262:M292" si="23">IF(OR($L262="",$L262=0),"",IF($D262&gt;0,"50","40"))</f>
        <v>50</v>
      </c>
      <c r="N262" t="str">
        <f>IFERROR(VLOOKUP($B262,Setting!$A:$B,2,0),"")</f>
        <v>XA</v>
      </c>
      <c r="O262" t="str">
        <f>IFERROR(VLOOKUP($C262,Setting!$H:$K,4,0),"")</f>
        <v>B401</v>
      </c>
      <c r="P262" s="6">
        <f>IF(IFERROR(VLOOKUP($A262,Setting!$N:$N,1,0),0)=0,DATABASE!$L262,DATABASE!$L262*VLOOKUP($A262,Setting!$N:$P,2,0)/VLOOKUP($A262,Setting!$N:$P,3,0))</f>
        <v>906.5358397057405</v>
      </c>
      <c r="Q262" t="str">
        <f t="shared" ref="Q262:Q268" si="24">IF(M262="40","50",IF(M262="50","40",""))</f>
        <v>40</v>
      </c>
      <c r="R262" t="str">
        <f>IFERROR(VLOOKUP($O262,Setting!$K:$L,2,0),"")</f>
        <v>887HQCSUPE</v>
      </c>
    </row>
    <row r="263" spans="1:18" x14ac:dyDescent="0.3">
      <c r="A263" t="s">
        <v>59</v>
      </c>
      <c r="B263" t="s">
        <v>44</v>
      </c>
      <c r="C263" t="s">
        <v>13</v>
      </c>
      <c r="D263" s="6">
        <v>0</v>
      </c>
      <c r="E263" t="str">
        <f>IFERROR(VLOOKUP($C263,Setting!$H:$J,2,0),"")</f>
        <v>POSM</v>
      </c>
      <c r="F263" t="str">
        <f t="shared" si="20"/>
        <v>CD</v>
      </c>
      <c r="G263" t="str">
        <f>IFERROR(VLOOKUP($C263,Setting!$H:$J,3,0),"")</f>
        <v>B402</v>
      </c>
      <c r="H263" t="str">
        <f>IFERROR(VLOOKUP($B263,Setting!$A:$C,3,0),"")</f>
        <v>10MU</v>
      </c>
      <c r="I263" t="str">
        <f>IFERROR(VLOOKUP($A263,Setting!$E:$F,2,0),"")</f>
        <v>95DCDCDIS0</v>
      </c>
      <c r="J263" t="str">
        <f t="shared" si="21"/>
        <v>911VV624</v>
      </c>
      <c r="K263" t="str">
        <f>IF(I263="","",'TCD CONSO'!$D$1)</f>
        <v>PURGE LIST Q4</v>
      </c>
      <c r="L263" s="6">
        <f t="shared" si="22"/>
        <v>0</v>
      </c>
      <c r="M263" t="str">
        <f t="shared" si="23"/>
        <v/>
      </c>
      <c r="N263" t="str">
        <f>IFERROR(VLOOKUP($B263,Setting!$A:$B,2,0),"")</f>
        <v>Z6</v>
      </c>
      <c r="O263" t="str">
        <f>IFERROR(VLOOKUP($C263,Setting!$H:$K,4,0),"")</f>
        <v>B401</v>
      </c>
      <c r="P263" s="6">
        <f>IF(IFERROR(VLOOKUP($A263,Setting!$N:$N,1,0),0)=0,DATABASE!$L263,DATABASE!$L263*VLOOKUP($A263,Setting!$N:$P,2,0)/VLOOKUP($A263,Setting!$N:$P,3,0))</f>
        <v>0</v>
      </c>
      <c r="Q263" t="str">
        <f t="shared" si="24"/>
        <v/>
      </c>
      <c r="R263" t="str">
        <f>IFERROR(VLOOKUP($O263,Setting!$K:$L,2,0),"")</f>
        <v>887HQCSUPE</v>
      </c>
    </row>
    <row r="264" spans="1:18" x14ac:dyDescent="0.3">
      <c r="A264" t="s">
        <v>59</v>
      </c>
      <c r="B264" t="s">
        <v>22</v>
      </c>
      <c r="C264" t="s">
        <v>13</v>
      </c>
      <c r="D264" s="6">
        <v>2743.3600000000124</v>
      </c>
      <c r="E264" t="str">
        <f>IFERROR(VLOOKUP($C264,Setting!$H:$J,2,0),"")</f>
        <v>POSM</v>
      </c>
      <c r="F264" t="str">
        <f t="shared" si="20"/>
        <v>CD</v>
      </c>
      <c r="G264" t="str">
        <f>IFERROR(VLOOKUP($C264,Setting!$H:$J,3,0),"")</f>
        <v>B402</v>
      </c>
      <c r="H264" t="str">
        <f>IFERROR(VLOOKUP($B264,Setting!$A:$C,3,0),"")</f>
        <v>50FR</v>
      </c>
      <c r="I264" t="str">
        <f>IFERROR(VLOOKUP($A264,Setting!$E:$F,2,0),"")</f>
        <v>95DCDCDIS0</v>
      </c>
      <c r="J264" t="str">
        <f t="shared" si="21"/>
        <v>911VV624</v>
      </c>
      <c r="K264" t="str">
        <f>IF(I264="","",'TCD CONSO'!$D$1)</f>
        <v>PURGE LIST Q4</v>
      </c>
      <c r="L264" s="6">
        <f t="shared" si="22"/>
        <v>2743.3600000000124</v>
      </c>
      <c r="M264" t="str">
        <f t="shared" si="23"/>
        <v>50</v>
      </c>
      <c r="N264" t="str">
        <f>IFERROR(VLOOKUP($B264,Setting!$A:$B,2,0),"")</f>
        <v>YA</v>
      </c>
      <c r="O264" t="str">
        <f>IFERROR(VLOOKUP($C264,Setting!$H:$K,4,0),"")</f>
        <v>B401</v>
      </c>
      <c r="P264" s="6">
        <f>IF(IFERROR(VLOOKUP($A264,Setting!$N:$N,1,0),0)=0,DATABASE!$L264,DATABASE!$L264*VLOOKUP($A264,Setting!$N:$P,2,0)/VLOOKUP($A264,Setting!$N:$P,3,0))</f>
        <v>2794.0793650179203</v>
      </c>
      <c r="Q264" t="str">
        <f t="shared" si="24"/>
        <v>40</v>
      </c>
      <c r="R264" t="str">
        <f>IFERROR(VLOOKUP($O264,Setting!$K:$L,2,0),"")</f>
        <v>887HQCSUPE</v>
      </c>
    </row>
    <row r="265" spans="1:18" x14ac:dyDescent="0.3">
      <c r="A265" t="s">
        <v>59</v>
      </c>
      <c r="B265" t="s">
        <v>25</v>
      </c>
      <c r="C265" t="s">
        <v>13</v>
      </c>
      <c r="D265" s="6">
        <v>1282.4000000000019</v>
      </c>
      <c r="E265" t="str">
        <f>IFERROR(VLOOKUP($C265,Setting!$H:$J,2,0),"")</f>
        <v>POSM</v>
      </c>
      <c r="F265" t="str">
        <f t="shared" si="20"/>
        <v>CD</v>
      </c>
      <c r="G265" t="str">
        <f>IFERROR(VLOOKUP($C265,Setting!$H:$J,3,0),"")</f>
        <v>B402</v>
      </c>
      <c r="H265" t="str">
        <f>IFERROR(VLOOKUP($B265,Setting!$A:$C,3,0),"")</f>
        <v>10MU</v>
      </c>
      <c r="I265" t="str">
        <f>IFERROR(VLOOKUP($A265,Setting!$E:$F,2,0),"")</f>
        <v>95DCDCDIS0</v>
      </c>
      <c r="J265" t="str">
        <f t="shared" si="21"/>
        <v>911VV624</v>
      </c>
      <c r="K265" t="str">
        <f>IF(I265="","",'TCD CONSO'!$D$1)</f>
        <v>PURGE LIST Q4</v>
      </c>
      <c r="L265" s="6">
        <f t="shared" si="22"/>
        <v>1282.4000000000019</v>
      </c>
      <c r="M265" t="str">
        <f t="shared" si="23"/>
        <v>50</v>
      </c>
      <c r="N265" t="str">
        <f>IFERROR(VLOOKUP($B265,Setting!$A:$B,2,0),"")</f>
        <v>Z3</v>
      </c>
      <c r="O265" t="str">
        <f>IFERROR(VLOOKUP($C265,Setting!$H:$K,4,0),"")</f>
        <v>B401</v>
      </c>
      <c r="P265" s="6">
        <f>IF(IFERROR(VLOOKUP($A265,Setting!$N:$N,1,0),0)=0,DATABASE!$L265,DATABASE!$L265*VLOOKUP($A265,Setting!$N:$P,2,0)/VLOOKUP($A265,Setting!$N:$P,3,0))</f>
        <v>1306.1090697899547</v>
      </c>
      <c r="Q265" t="str">
        <f t="shared" si="24"/>
        <v>40</v>
      </c>
      <c r="R265" t="str">
        <f>IFERROR(VLOOKUP($O265,Setting!$K:$L,2,0),"")</f>
        <v>887HQCSUPE</v>
      </c>
    </row>
    <row r="266" spans="1:18" x14ac:dyDescent="0.3">
      <c r="A266" t="s">
        <v>59</v>
      </c>
      <c r="B266" t="s">
        <v>30</v>
      </c>
      <c r="C266" t="s">
        <v>13</v>
      </c>
      <c r="D266" s="6">
        <v>629.57000000000005</v>
      </c>
      <c r="E266" t="str">
        <f>IFERROR(VLOOKUP($C266,Setting!$H:$J,2,0),"")</f>
        <v>POSM</v>
      </c>
      <c r="F266" t="str">
        <f t="shared" si="20"/>
        <v>CD</v>
      </c>
      <c r="G266" t="str">
        <f>IFERROR(VLOOKUP($C266,Setting!$H:$J,3,0),"")</f>
        <v>B402</v>
      </c>
      <c r="H266" t="str">
        <f>IFERROR(VLOOKUP($B266,Setting!$A:$C,3,0),"")</f>
        <v>10FR</v>
      </c>
      <c r="I266" t="str">
        <f>IFERROR(VLOOKUP($A266,Setting!$E:$F,2,0),"")</f>
        <v>95DCDCDIS0</v>
      </c>
      <c r="J266" t="str">
        <f t="shared" si="21"/>
        <v>911VV624</v>
      </c>
      <c r="K266" t="str">
        <f>IF(I266="","",'TCD CONSO'!$D$1)</f>
        <v>PURGE LIST Q4</v>
      </c>
      <c r="L266" s="6">
        <f t="shared" si="22"/>
        <v>629.57000000000005</v>
      </c>
      <c r="M266" t="str">
        <f t="shared" si="23"/>
        <v>50</v>
      </c>
      <c r="N266" t="str">
        <f>IFERROR(VLOOKUP($B266,Setting!$A:$B,2,0),"")</f>
        <v>Z2</v>
      </c>
      <c r="O266" t="str">
        <f>IFERROR(VLOOKUP($C266,Setting!$H:$K,4,0),"")</f>
        <v>B401</v>
      </c>
      <c r="P266" s="6">
        <f>IF(IFERROR(VLOOKUP($A266,Setting!$N:$N,1,0),0)=0,DATABASE!$L266,DATABASE!$L266*VLOOKUP($A266,Setting!$N:$P,2,0)/VLOOKUP($A266,Setting!$N:$P,3,0))</f>
        <v>641.20951892362802</v>
      </c>
      <c r="Q266" t="str">
        <f t="shared" si="24"/>
        <v>40</v>
      </c>
      <c r="R266" t="str">
        <f>IFERROR(VLOOKUP($O266,Setting!$K:$L,2,0),"")</f>
        <v>887HQCSUPE</v>
      </c>
    </row>
    <row r="267" spans="1:18" x14ac:dyDescent="0.3">
      <c r="A267" t="s">
        <v>59</v>
      </c>
      <c r="B267" t="s">
        <v>35</v>
      </c>
      <c r="C267" t="s">
        <v>13</v>
      </c>
      <c r="D267" s="6">
        <v>145676.83000000007</v>
      </c>
      <c r="E267" t="str">
        <f>IFERROR(VLOOKUP($C267,Setting!$H:$J,2,0),"")</f>
        <v>POSM</v>
      </c>
      <c r="F267" t="str">
        <f t="shared" si="20"/>
        <v>CD</v>
      </c>
      <c r="G267" t="str">
        <f>IFERROR(VLOOKUP($C267,Setting!$H:$J,3,0),"")</f>
        <v>B402</v>
      </c>
      <c r="H267" t="str">
        <f>IFERROR(VLOOKUP($B267,Setting!$A:$C,3,0),"")</f>
        <v>10SC</v>
      </c>
      <c r="I267" t="str">
        <f>IFERROR(VLOOKUP($A267,Setting!$E:$F,2,0),"")</f>
        <v>95DCDCDIS0</v>
      </c>
      <c r="J267" t="str">
        <f t="shared" si="21"/>
        <v>911VV624</v>
      </c>
      <c r="K267" t="str">
        <f>IF(I267="","",'TCD CONSO'!$D$1)</f>
        <v>PURGE LIST Q4</v>
      </c>
      <c r="L267" s="6">
        <f t="shared" si="22"/>
        <v>145676.83000000007</v>
      </c>
      <c r="M267" t="str">
        <f t="shared" si="23"/>
        <v>50</v>
      </c>
      <c r="N267" t="str">
        <f>IFERROR(VLOOKUP($B267,Setting!$A:$B,2,0),"")</f>
        <v>Z1</v>
      </c>
      <c r="O267" t="str">
        <f>IFERROR(VLOOKUP($C267,Setting!$H:$K,4,0),"")</f>
        <v>B401</v>
      </c>
      <c r="P267" s="6">
        <f>IF(IFERROR(VLOOKUP($A267,Setting!$N:$N,1,0),0)=0,DATABASE!$L267,DATABASE!$L267*VLOOKUP($A267,Setting!$N:$P,2,0)/VLOOKUP($A267,Setting!$N:$P,3,0))</f>
        <v>148370.10988868464</v>
      </c>
      <c r="Q267" t="str">
        <f t="shared" si="24"/>
        <v>40</v>
      </c>
      <c r="R267" t="str">
        <f>IFERROR(VLOOKUP($O267,Setting!$K:$L,2,0),"")</f>
        <v>887HQCSUPE</v>
      </c>
    </row>
    <row r="268" spans="1:18" x14ac:dyDescent="0.3">
      <c r="A268" t="s">
        <v>59</v>
      </c>
      <c r="B268" t="s">
        <v>40</v>
      </c>
      <c r="C268" t="s">
        <v>13</v>
      </c>
      <c r="D268" s="6">
        <v>824.53999999999712</v>
      </c>
      <c r="E268" t="str">
        <f>IFERROR(VLOOKUP($C268,Setting!$H:$J,2,0),"")</f>
        <v>POSM</v>
      </c>
      <c r="F268" t="str">
        <f t="shared" si="20"/>
        <v>CD</v>
      </c>
      <c r="G268" t="str">
        <f>IFERROR(VLOOKUP($C268,Setting!$H:$J,3,0),"")</f>
        <v>B402</v>
      </c>
      <c r="H268" t="str">
        <f>IFERROR(VLOOKUP($B268,Setting!$A:$C,3,0),"")</f>
        <v>50FR</v>
      </c>
      <c r="I268" t="str">
        <f>IFERROR(VLOOKUP($A268,Setting!$E:$F,2,0),"")</f>
        <v>95DCDCDIS0</v>
      </c>
      <c r="J268" t="str">
        <f t="shared" si="21"/>
        <v>911VV624</v>
      </c>
      <c r="K268" t="str">
        <f>IF(I268="","",'TCD CONSO'!$D$1)</f>
        <v>PURGE LIST Q4</v>
      </c>
      <c r="L268" s="6">
        <f t="shared" si="22"/>
        <v>824.53999999999712</v>
      </c>
      <c r="M268" t="str">
        <f t="shared" si="23"/>
        <v>50</v>
      </c>
      <c r="N268" t="str">
        <f>IFERROR(VLOOKUP($B268,Setting!$A:$B,2,0),"")</f>
        <v>CE</v>
      </c>
      <c r="O268" t="str">
        <f>IFERROR(VLOOKUP($C268,Setting!$H:$K,4,0),"")</f>
        <v>B401</v>
      </c>
      <c r="P268" s="6">
        <f>IF(IFERROR(VLOOKUP($A268,Setting!$N:$N,1,0),0)=0,DATABASE!$L268,DATABASE!$L268*VLOOKUP($A268,Setting!$N:$P,2,0)/VLOOKUP($A268,Setting!$N:$P,3,0))</f>
        <v>839.78413319136291</v>
      </c>
      <c r="Q268" t="str">
        <f t="shared" si="24"/>
        <v>40</v>
      </c>
      <c r="R268" t="str">
        <f>IFERROR(VLOOKUP($O268,Setting!$K:$L,2,0),"")</f>
        <v>887HQCSUPE</v>
      </c>
    </row>
    <row r="269" spans="1:18" x14ac:dyDescent="0.3">
      <c r="A269" t="s">
        <v>51</v>
      </c>
      <c r="B269" t="s">
        <v>227</v>
      </c>
      <c r="C269" t="s">
        <v>19</v>
      </c>
      <c r="D269">
        <v>2939.42</v>
      </c>
      <c r="E269" t="str">
        <f>IFERROR(VLOOKUP($C269,Setting!$H:$J,2,0),"")</f>
        <v>SALEABLE</v>
      </c>
      <c r="F269" t="str">
        <f t="shared" ref="F269:F292" si="25">IF(OR(LEFT(I269,3)="887",LEFT(I269,3)="95D"),RIGHT(LEFT(I269,5),2),LEFT(I269,3))</f>
        <v>870</v>
      </c>
      <c r="G269" t="str">
        <f>IFERROR(VLOOKUP($C269,Setting!$H:$J,3,0),"")</f>
        <v>L792</v>
      </c>
      <c r="H269" t="str">
        <f>IFERROR(VLOOKUP($B269,Setting!$A:$C,3,0),"")</f>
        <v>10SC</v>
      </c>
      <c r="I269" t="str">
        <f>IFERROR(VLOOKUP($A269,Setting!$E:$F,2,0),"")</f>
        <v>870GDCDIS0</v>
      </c>
      <c r="J269" t="str">
        <f t="shared" ref="J269:J292" si="26">IF(I269="","","911VV624")</f>
        <v>911VV624</v>
      </c>
      <c r="K269" t="str">
        <f>IF(I269="","",'TCD CONSO'!$D$1)</f>
        <v>PURGE LIST Q4</v>
      </c>
      <c r="L269" s="6">
        <f t="shared" si="22"/>
        <v>2939.42</v>
      </c>
      <c r="M269" t="str">
        <f t="shared" si="23"/>
        <v>50</v>
      </c>
      <c r="N269" t="str">
        <f>IFERROR(VLOOKUP($B269,Setting!$A:$B,2,0),"")</f>
        <v>Z1</v>
      </c>
      <c r="O269" t="str">
        <f>IFERROR(VLOOKUP($C269,Setting!$H:$K,4,0),"")</f>
        <v>L791</v>
      </c>
      <c r="P269" s="6">
        <f>IF(IFERROR(VLOOKUP($A269,Setting!$N:$N,1,0),0)=0,DATABASE!$L269,DATABASE!$L269*VLOOKUP($A269,Setting!$N:$P,2,0)/VLOOKUP($A269,Setting!$N:$P,3,0))</f>
        <v>2939.42</v>
      </c>
      <c r="Q269" t="str">
        <f t="shared" ref="Q269:Q292" si="27">IF(M269="40","50",IF(M269="50","40",""))</f>
        <v>40</v>
      </c>
      <c r="R269" t="str">
        <f>IFERROR(VLOOKUP($O269,Setting!$K:$L,2,0),"")</f>
        <v>887HQCSUPE</v>
      </c>
    </row>
    <row r="270" spans="1:18" x14ac:dyDescent="0.3">
      <c r="A270" t="s">
        <v>51</v>
      </c>
      <c r="B270" t="s">
        <v>46</v>
      </c>
      <c r="C270" t="s">
        <v>19</v>
      </c>
      <c r="D270">
        <v>0</v>
      </c>
      <c r="E270" t="str">
        <f>IFERROR(VLOOKUP($C270,Setting!$H:$J,2,0),"")</f>
        <v>SALEABLE</v>
      </c>
      <c r="F270" t="str">
        <f t="shared" si="25"/>
        <v>870</v>
      </c>
      <c r="G270" t="str">
        <f>IFERROR(VLOOKUP($C270,Setting!$H:$J,3,0),"")</f>
        <v>L792</v>
      </c>
      <c r="H270" t="str">
        <f>IFERROR(VLOOKUP($B270,Setting!$A:$C,3,0),"")</f>
        <v>10MU</v>
      </c>
      <c r="I270" t="str">
        <f>IFERROR(VLOOKUP($A270,Setting!$E:$F,2,0),"")</f>
        <v>870GDCDIS0</v>
      </c>
      <c r="J270" t="str">
        <f t="shared" si="26"/>
        <v>911VV624</v>
      </c>
      <c r="K270" t="str">
        <f>IF(I270="","",'TCD CONSO'!$D$1)</f>
        <v>PURGE LIST Q4</v>
      </c>
      <c r="L270" s="6">
        <f t="shared" si="22"/>
        <v>0</v>
      </c>
      <c r="M270" t="str">
        <f t="shared" si="23"/>
        <v/>
      </c>
      <c r="N270" t="str">
        <f>IFERROR(VLOOKUP($B270,Setting!$A:$B,2,0),"")</f>
        <v>Z5</v>
      </c>
      <c r="O270" t="str">
        <f>IFERROR(VLOOKUP($C270,Setting!$H:$K,4,0),"")</f>
        <v>L791</v>
      </c>
      <c r="P270" s="6">
        <f>IF(IFERROR(VLOOKUP($A270,Setting!$N:$N,1,0),0)=0,DATABASE!$L270,DATABASE!$L270*VLOOKUP($A270,Setting!$N:$P,2,0)/VLOOKUP($A270,Setting!$N:$P,3,0))</f>
        <v>0</v>
      </c>
      <c r="Q270" t="str">
        <f t="shared" si="27"/>
        <v/>
      </c>
      <c r="R270" t="str">
        <f>IFERROR(VLOOKUP($O270,Setting!$K:$L,2,0),"")</f>
        <v>887HQCSUPE</v>
      </c>
    </row>
    <row r="271" spans="1:18" x14ac:dyDescent="0.3">
      <c r="A271" t="s">
        <v>51</v>
      </c>
      <c r="B271" t="s">
        <v>49</v>
      </c>
      <c r="C271" t="s">
        <v>19</v>
      </c>
      <c r="D271">
        <v>3427.3599999999997</v>
      </c>
      <c r="E271" t="str">
        <f>IFERROR(VLOOKUP($C271,Setting!$H:$J,2,0),"")</f>
        <v>SALEABLE</v>
      </c>
      <c r="F271" t="str">
        <f t="shared" si="25"/>
        <v>870</v>
      </c>
      <c r="G271" t="str">
        <f>IFERROR(VLOOKUP($C271,Setting!$H:$J,3,0),"")</f>
        <v>L792</v>
      </c>
      <c r="H271" t="str">
        <f>IFERROR(VLOOKUP($B271,Setting!$A:$C,3,0),"")</f>
        <v>10MU</v>
      </c>
      <c r="I271" t="str">
        <f>IFERROR(VLOOKUP($A271,Setting!$E:$F,2,0),"")</f>
        <v>870GDCDIS0</v>
      </c>
      <c r="J271" t="str">
        <f t="shared" si="26"/>
        <v>911VV624</v>
      </c>
      <c r="K271" t="str">
        <f>IF(I271="","",'TCD CONSO'!$D$1)</f>
        <v>PURGE LIST Q4</v>
      </c>
      <c r="L271" s="6">
        <f t="shared" si="22"/>
        <v>3427.3599999999997</v>
      </c>
      <c r="M271" t="str">
        <f t="shared" si="23"/>
        <v>50</v>
      </c>
      <c r="N271" t="str">
        <f>IFERROR(VLOOKUP($B271,Setting!$A:$B,2,0),"")</f>
        <v>Z8</v>
      </c>
      <c r="O271" t="str">
        <f>IFERROR(VLOOKUP($C271,Setting!$H:$K,4,0),"")</f>
        <v>L791</v>
      </c>
      <c r="P271" s="6">
        <f>IF(IFERROR(VLOOKUP($A271,Setting!$N:$N,1,0),0)=0,DATABASE!$L271,DATABASE!$L271*VLOOKUP($A271,Setting!$N:$P,2,0)/VLOOKUP($A271,Setting!$N:$P,3,0))</f>
        <v>3427.3599999999997</v>
      </c>
      <c r="Q271" t="str">
        <f t="shared" si="27"/>
        <v>40</v>
      </c>
      <c r="R271" t="str">
        <f>IFERROR(VLOOKUP($O271,Setting!$K:$L,2,0),"")</f>
        <v>887HQCSUPE</v>
      </c>
    </row>
    <row r="272" spans="1:18" x14ac:dyDescent="0.3">
      <c r="A272" t="s">
        <v>51</v>
      </c>
      <c r="B272" t="s">
        <v>57</v>
      </c>
      <c r="C272" t="s">
        <v>19</v>
      </c>
      <c r="D272">
        <v>44708.385000000002</v>
      </c>
      <c r="E272" t="str">
        <f>IFERROR(VLOOKUP($C272,Setting!$H:$J,2,0),"")</f>
        <v>SALEABLE</v>
      </c>
      <c r="F272" t="str">
        <f t="shared" si="25"/>
        <v>870</v>
      </c>
      <c r="G272" t="str">
        <f>IFERROR(VLOOKUP($C272,Setting!$H:$J,3,0),"")</f>
        <v>L792</v>
      </c>
      <c r="H272" t="str">
        <f>IFERROR(VLOOKUP($B272,Setting!$A:$C,3,0),"")</f>
        <v>10SC</v>
      </c>
      <c r="I272" t="str">
        <f>IFERROR(VLOOKUP($A272,Setting!$E:$F,2,0),"")</f>
        <v>870GDCDIS0</v>
      </c>
      <c r="J272" t="str">
        <f t="shared" si="26"/>
        <v>911VV624</v>
      </c>
      <c r="K272" t="str">
        <f>IF(I272="","",'TCD CONSO'!$D$1)</f>
        <v>PURGE LIST Q4</v>
      </c>
      <c r="L272" s="6">
        <f t="shared" si="22"/>
        <v>44708.385000000002</v>
      </c>
      <c r="M272" t="str">
        <f t="shared" si="23"/>
        <v>50</v>
      </c>
      <c r="N272" t="str">
        <f>IFERROR(VLOOKUP($B272,Setting!$A:$B,2,0),"")</f>
        <v>Z4</v>
      </c>
      <c r="O272" t="str">
        <f>IFERROR(VLOOKUP($C272,Setting!$H:$K,4,0),"")</f>
        <v>L791</v>
      </c>
      <c r="P272" s="6">
        <f>IF(IFERROR(VLOOKUP($A272,Setting!$N:$N,1,0),0)=0,DATABASE!$L272,DATABASE!$L272*VLOOKUP($A272,Setting!$N:$P,2,0)/VLOOKUP($A272,Setting!$N:$P,3,0))</f>
        <v>44708.385000000002</v>
      </c>
      <c r="Q272" t="str">
        <f t="shared" si="27"/>
        <v>40</v>
      </c>
      <c r="R272" t="str">
        <f>IFERROR(VLOOKUP($O272,Setting!$K:$L,2,0),"")</f>
        <v>887HQCSUPE</v>
      </c>
    </row>
    <row r="273" spans="1:18" x14ac:dyDescent="0.3">
      <c r="A273" t="s">
        <v>51</v>
      </c>
      <c r="B273" t="s">
        <v>8</v>
      </c>
      <c r="C273" t="s">
        <v>19</v>
      </c>
      <c r="D273">
        <v>89740.329999999973</v>
      </c>
      <c r="E273" t="str">
        <f>IFERROR(VLOOKUP($C273,Setting!$H:$J,2,0),"")</f>
        <v>SALEABLE</v>
      </c>
      <c r="F273" t="str">
        <f t="shared" si="25"/>
        <v>870</v>
      </c>
      <c r="G273" t="str">
        <f>IFERROR(VLOOKUP($C273,Setting!$H:$J,3,0),"")</f>
        <v>L792</v>
      </c>
      <c r="H273" t="str">
        <f>IFERROR(VLOOKUP($B273,Setting!$A:$C,3,0),"")</f>
        <v>50FR</v>
      </c>
      <c r="I273" t="str">
        <f>IFERROR(VLOOKUP($A273,Setting!$E:$F,2,0),"")</f>
        <v>870GDCDIS0</v>
      </c>
      <c r="J273" t="str">
        <f t="shared" si="26"/>
        <v>911VV624</v>
      </c>
      <c r="K273" t="str">
        <f>IF(I273="","",'TCD CONSO'!$D$1)</f>
        <v>PURGE LIST Q4</v>
      </c>
      <c r="L273" s="6">
        <f t="shared" si="22"/>
        <v>89740.329999999973</v>
      </c>
      <c r="M273" t="str">
        <f t="shared" si="23"/>
        <v>50</v>
      </c>
      <c r="N273" t="str">
        <f>IFERROR(VLOOKUP($B273,Setting!$A:$B,2,0),"")</f>
        <v>JJ</v>
      </c>
      <c r="O273" t="str">
        <f>IFERROR(VLOOKUP($C273,Setting!$H:$K,4,0),"")</f>
        <v>L791</v>
      </c>
      <c r="P273" s="6">
        <f>IF(IFERROR(VLOOKUP($A273,Setting!$N:$N,1,0),0)=0,DATABASE!$L273,DATABASE!$L273*VLOOKUP($A273,Setting!$N:$P,2,0)/VLOOKUP($A273,Setting!$N:$P,3,0))</f>
        <v>89740.329999999973</v>
      </c>
      <c r="Q273" t="str">
        <f t="shared" si="27"/>
        <v>40</v>
      </c>
      <c r="R273" t="str">
        <f>IFERROR(VLOOKUP($O273,Setting!$K:$L,2,0),"")</f>
        <v>887HQCSUPE</v>
      </c>
    </row>
    <row r="274" spans="1:18" x14ac:dyDescent="0.3">
      <c r="A274" t="s">
        <v>51</v>
      </c>
      <c r="B274" t="s">
        <v>16</v>
      </c>
      <c r="C274" t="s">
        <v>19</v>
      </c>
      <c r="D274">
        <v>3449.8</v>
      </c>
      <c r="E274" t="str">
        <f>IFERROR(VLOOKUP($C274,Setting!$H:$J,2,0),"")</f>
        <v>SALEABLE</v>
      </c>
      <c r="F274" t="str">
        <f t="shared" si="25"/>
        <v>870</v>
      </c>
      <c r="G274" t="str">
        <f>IFERROR(VLOOKUP($C274,Setting!$H:$J,3,0),"")</f>
        <v>L792</v>
      </c>
      <c r="H274" t="str">
        <f>IFERROR(VLOOKUP($B274,Setting!$A:$C,3,0),"")</f>
        <v>50FR</v>
      </c>
      <c r="I274" t="str">
        <f>IFERROR(VLOOKUP($A274,Setting!$E:$F,2,0),"")</f>
        <v>870GDCDIS0</v>
      </c>
      <c r="J274" t="str">
        <f t="shared" si="26"/>
        <v>911VV624</v>
      </c>
      <c r="K274" t="str">
        <f>IF(I274="","",'TCD CONSO'!$D$1)</f>
        <v>PURGE LIST Q4</v>
      </c>
      <c r="L274" s="6">
        <f t="shared" si="22"/>
        <v>3449.8</v>
      </c>
      <c r="M274" t="str">
        <f t="shared" si="23"/>
        <v>50</v>
      </c>
      <c r="N274" t="str">
        <f>IFERROR(VLOOKUP($B274,Setting!$A:$B,2,0),"")</f>
        <v>XA</v>
      </c>
      <c r="O274" t="str">
        <f>IFERROR(VLOOKUP($C274,Setting!$H:$K,4,0),"")</f>
        <v>L791</v>
      </c>
      <c r="P274" s="6">
        <f>IF(IFERROR(VLOOKUP($A274,Setting!$N:$N,1,0),0)=0,DATABASE!$L274,DATABASE!$L274*VLOOKUP($A274,Setting!$N:$P,2,0)/VLOOKUP($A274,Setting!$N:$P,3,0))</f>
        <v>3449.8</v>
      </c>
      <c r="Q274" t="str">
        <f t="shared" si="27"/>
        <v>40</v>
      </c>
      <c r="R274" t="str">
        <f>IFERROR(VLOOKUP($O274,Setting!$K:$L,2,0),"")</f>
        <v>887HQCSUPE</v>
      </c>
    </row>
    <row r="275" spans="1:18" x14ac:dyDescent="0.3">
      <c r="A275" t="s">
        <v>51</v>
      </c>
      <c r="B275" t="s">
        <v>44</v>
      </c>
      <c r="C275" t="s">
        <v>19</v>
      </c>
      <c r="D275">
        <v>7406.9750000000004</v>
      </c>
      <c r="E275" t="str">
        <f>IFERROR(VLOOKUP($C275,Setting!$H:$J,2,0),"")</f>
        <v>SALEABLE</v>
      </c>
      <c r="F275" t="str">
        <f t="shared" si="25"/>
        <v>870</v>
      </c>
      <c r="G275" t="str">
        <f>IFERROR(VLOOKUP($C275,Setting!$H:$J,3,0),"")</f>
        <v>L792</v>
      </c>
      <c r="H275" t="str">
        <f>IFERROR(VLOOKUP($B275,Setting!$A:$C,3,0),"")</f>
        <v>10MU</v>
      </c>
      <c r="I275" t="str">
        <f>IFERROR(VLOOKUP($A275,Setting!$E:$F,2,0),"")</f>
        <v>870GDCDIS0</v>
      </c>
      <c r="J275" t="str">
        <f t="shared" si="26"/>
        <v>911VV624</v>
      </c>
      <c r="K275" t="str">
        <f>IF(I275="","",'TCD CONSO'!$D$1)</f>
        <v>PURGE LIST Q4</v>
      </c>
      <c r="L275" s="6">
        <f t="shared" si="22"/>
        <v>7406.9750000000004</v>
      </c>
      <c r="M275" t="str">
        <f t="shared" si="23"/>
        <v>50</v>
      </c>
      <c r="N275" t="str">
        <f>IFERROR(VLOOKUP($B275,Setting!$A:$B,2,0),"")</f>
        <v>Z6</v>
      </c>
      <c r="O275" t="str">
        <f>IFERROR(VLOOKUP($C275,Setting!$H:$K,4,0),"")</f>
        <v>L791</v>
      </c>
      <c r="P275" s="6">
        <f>IF(IFERROR(VLOOKUP($A275,Setting!$N:$N,1,0),0)=0,DATABASE!$L275,DATABASE!$L275*VLOOKUP($A275,Setting!$N:$P,2,0)/VLOOKUP($A275,Setting!$N:$P,3,0))</f>
        <v>7406.9749999999995</v>
      </c>
      <c r="Q275" t="str">
        <f t="shared" si="27"/>
        <v>40</v>
      </c>
      <c r="R275" t="str">
        <f>IFERROR(VLOOKUP($O275,Setting!$K:$L,2,0),"")</f>
        <v>887HQCSUPE</v>
      </c>
    </row>
    <row r="276" spans="1:18" x14ac:dyDescent="0.3">
      <c r="A276" t="s">
        <v>51</v>
      </c>
      <c r="B276" t="s">
        <v>22</v>
      </c>
      <c r="C276" t="s">
        <v>19</v>
      </c>
      <c r="D276">
        <v>36137.694999999992</v>
      </c>
      <c r="E276" t="str">
        <f>IFERROR(VLOOKUP($C276,Setting!$H:$J,2,0),"")</f>
        <v>SALEABLE</v>
      </c>
      <c r="F276" t="str">
        <f t="shared" si="25"/>
        <v>870</v>
      </c>
      <c r="G276" t="str">
        <f>IFERROR(VLOOKUP($C276,Setting!$H:$J,3,0),"")</f>
        <v>L792</v>
      </c>
      <c r="H276" t="str">
        <f>IFERROR(VLOOKUP($B276,Setting!$A:$C,3,0),"")</f>
        <v>50FR</v>
      </c>
      <c r="I276" t="str">
        <f>IFERROR(VLOOKUP($A276,Setting!$E:$F,2,0),"")</f>
        <v>870GDCDIS0</v>
      </c>
      <c r="J276" t="str">
        <f t="shared" si="26"/>
        <v>911VV624</v>
      </c>
      <c r="K276" t="str">
        <f>IF(I276="","",'TCD CONSO'!$D$1)</f>
        <v>PURGE LIST Q4</v>
      </c>
      <c r="L276" s="6">
        <f t="shared" si="22"/>
        <v>36137.694999999992</v>
      </c>
      <c r="M276" t="str">
        <f t="shared" si="23"/>
        <v>50</v>
      </c>
      <c r="N276" t="str">
        <f>IFERROR(VLOOKUP($B276,Setting!$A:$B,2,0),"")</f>
        <v>YA</v>
      </c>
      <c r="O276" t="str">
        <f>IFERROR(VLOOKUP($C276,Setting!$H:$K,4,0),"")</f>
        <v>L791</v>
      </c>
      <c r="P276" s="6">
        <f>IF(IFERROR(VLOOKUP($A276,Setting!$N:$N,1,0),0)=0,DATABASE!$L276,DATABASE!$L276*VLOOKUP($A276,Setting!$N:$P,2,0)/VLOOKUP($A276,Setting!$N:$P,3,0))</f>
        <v>36137.694999999992</v>
      </c>
      <c r="Q276" t="str">
        <f t="shared" si="27"/>
        <v>40</v>
      </c>
      <c r="R276" t="str">
        <f>IFERROR(VLOOKUP($O276,Setting!$K:$L,2,0),"")</f>
        <v>887HQCSUPE</v>
      </c>
    </row>
    <row r="277" spans="1:18" x14ac:dyDescent="0.3">
      <c r="A277" t="s">
        <v>51</v>
      </c>
      <c r="B277" t="s">
        <v>25</v>
      </c>
      <c r="C277" t="s">
        <v>19</v>
      </c>
      <c r="D277" s="6">
        <v>19868.249999999993</v>
      </c>
      <c r="E277" t="str">
        <f>IFERROR(VLOOKUP($C277,Setting!$H:$J,2,0),"")</f>
        <v>SALEABLE</v>
      </c>
      <c r="F277" t="str">
        <f t="shared" si="25"/>
        <v>870</v>
      </c>
      <c r="G277" t="str">
        <f>IFERROR(VLOOKUP($C277,Setting!$H:$J,3,0),"")</f>
        <v>L792</v>
      </c>
      <c r="H277" t="str">
        <f>IFERROR(VLOOKUP($B277,Setting!$A:$C,3,0),"")</f>
        <v>10MU</v>
      </c>
      <c r="I277" t="str">
        <f>IFERROR(VLOOKUP($A277,Setting!$E:$F,2,0),"")</f>
        <v>870GDCDIS0</v>
      </c>
      <c r="J277" t="str">
        <f t="shared" si="26"/>
        <v>911VV624</v>
      </c>
      <c r="K277" t="str">
        <f>IF(I277="","",'TCD CONSO'!$D$1)</f>
        <v>PURGE LIST Q4</v>
      </c>
      <c r="L277" s="6">
        <f t="shared" si="22"/>
        <v>19868.249999999993</v>
      </c>
      <c r="M277" t="str">
        <f t="shared" si="23"/>
        <v>50</v>
      </c>
      <c r="N277" t="str">
        <f>IFERROR(VLOOKUP($B277,Setting!$A:$B,2,0),"")</f>
        <v>Z3</v>
      </c>
      <c r="O277" t="str">
        <f>IFERROR(VLOOKUP($C277,Setting!$H:$K,4,0),"")</f>
        <v>L791</v>
      </c>
      <c r="P277" s="6">
        <f>IF(IFERROR(VLOOKUP($A277,Setting!$N:$N,1,0),0)=0,DATABASE!$L277,DATABASE!$L277*VLOOKUP($A277,Setting!$N:$P,2,0)/VLOOKUP($A277,Setting!$N:$P,3,0))</f>
        <v>19868.249999999993</v>
      </c>
      <c r="Q277" t="str">
        <f t="shared" si="27"/>
        <v>40</v>
      </c>
      <c r="R277" t="str">
        <f>IFERROR(VLOOKUP($O277,Setting!$K:$L,2,0),"")</f>
        <v>887HQCSUPE</v>
      </c>
    </row>
    <row r="278" spans="1:18" x14ac:dyDescent="0.3">
      <c r="A278" t="s">
        <v>51</v>
      </c>
      <c r="B278" t="s">
        <v>30</v>
      </c>
      <c r="C278" t="s">
        <v>19</v>
      </c>
      <c r="D278">
        <v>0</v>
      </c>
      <c r="E278" t="str">
        <f>IFERROR(VLOOKUP($C278,Setting!$H:$J,2,0),"")</f>
        <v>SALEABLE</v>
      </c>
      <c r="F278" t="str">
        <f t="shared" si="25"/>
        <v>870</v>
      </c>
      <c r="G278" t="str">
        <f>IFERROR(VLOOKUP($C278,Setting!$H:$J,3,0),"")</f>
        <v>L792</v>
      </c>
      <c r="H278" t="str">
        <f>IFERROR(VLOOKUP($B278,Setting!$A:$C,3,0),"")</f>
        <v>10FR</v>
      </c>
      <c r="I278" t="str">
        <f>IFERROR(VLOOKUP($A278,Setting!$E:$F,2,0),"")</f>
        <v>870GDCDIS0</v>
      </c>
      <c r="J278" t="str">
        <f t="shared" si="26"/>
        <v>911VV624</v>
      </c>
      <c r="K278" t="str">
        <f>IF(I278="","",'TCD CONSO'!$D$1)</f>
        <v>PURGE LIST Q4</v>
      </c>
      <c r="L278" s="6">
        <f t="shared" si="22"/>
        <v>0</v>
      </c>
      <c r="M278" t="str">
        <f t="shared" si="23"/>
        <v/>
      </c>
      <c r="N278" t="str">
        <f>IFERROR(VLOOKUP($B278,Setting!$A:$B,2,0),"")</f>
        <v>Z2</v>
      </c>
      <c r="O278" t="str">
        <f>IFERROR(VLOOKUP($C278,Setting!$H:$K,4,0),"")</f>
        <v>L791</v>
      </c>
      <c r="P278" s="6">
        <f>IF(IFERROR(VLOOKUP($A278,Setting!$N:$N,1,0),0)=0,DATABASE!$L278,DATABASE!$L278*VLOOKUP($A278,Setting!$N:$P,2,0)/VLOOKUP($A278,Setting!$N:$P,3,0))</f>
        <v>0</v>
      </c>
      <c r="Q278" t="str">
        <f t="shared" si="27"/>
        <v/>
      </c>
      <c r="R278" t="str">
        <f>IFERROR(VLOOKUP($O278,Setting!$K:$L,2,0),"")</f>
        <v>887HQCSUPE</v>
      </c>
    </row>
    <row r="279" spans="1:18" x14ac:dyDescent="0.3">
      <c r="A279" t="s">
        <v>51</v>
      </c>
      <c r="B279" t="s">
        <v>35</v>
      </c>
      <c r="C279" t="s">
        <v>19</v>
      </c>
      <c r="D279">
        <v>222205.2450000002</v>
      </c>
      <c r="E279" t="str">
        <f>IFERROR(VLOOKUP($C279,Setting!$H:$J,2,0),"")</f>
        <v>SALEABLE</v>
      </c>
      <c r="F279" t="str">
        <f t="shared" si="25"/>
        <v>870</v>
      </c>
      <c r="G279" t="str">
        <f>IFERROR(VLOOKUP($C279,Setting!$H:$J,3,0),"")</f>
        <v>L792</v>
      </c>
      <c r="H279" t="str">
        <f>IFERROR(VLOOKUP($B279,Setting!$A:$C,3,0),"")</f>
        <v>10SC</v>
      </c>
      <c r="I279" t="str">
        <f>IFERROR(VLOOKUP($A279,Setting!$E:$F,2,0),"")</f>
        <v>870GDCDIS0</v>
      </c>
      <c r="J279" t="str">
        <f t="shared" si="26"/>
        <v>911VV624</v>
      </c>
      <c r="K279" t="str">
        <f>IF(I279="","",'TCD CONSO'!$D$1)</f>
        <v>PURGE LIST Q4</v>
      </c>
      <c r="L279" s="6">
        <f t="shared" si="22"/>
        <v>222205.2450000002</v>
      </c>
      <c r="M279" t="str">
        <f t="shared" si="23"/>
        <v>50</v>
      </c>
      <c r="N279" t="str">
        <f>IFERROR(VLOOKUP($B279,Setting!$A:$B,2,0),"")</f>
        <v>Z1</v>
      </c>
      <c r="O279" t="str">
        <f>IFERROR(VLOOKUP($C279,Setting!$H:$K,4,0),"")</f>
        <v>L791</v>
      </c>
      <c r="P279" s="6">
        <f>IF(IFERROR(VLOOKUP($A279,Setting!$N:$N,1,0),0)=0,DATABASE!$L279,DATABASE!$L279*VLOOKUP($A279,Setting!$N:$P,2,0)/VLOOKUP($A279,Setting!$N:$P,3,0))</f>
        <v>222205.2450000002</v>
      </c>
      <c r="Q279" t="str">
        <f t="shared" si="27"/>
        <v>40</v>
      </c>
      <c r="R279" t="str">
        <f>IFERROR(VLOOKUP($O279,Setting!$K:$L,2,0),"")</f>
        <v>887HQCSUPE</v>
      </c>
    </row>
    <row r="280" spans="1:18" x14ac:dyDescent="0.3">
      <c r="A280" t="s">
        <v>51</v>
      </c>
      <c r="B280" t="s">
        <v>40</v>
      </c>
      <c r="C280" t="s">
        <v>19</v>
      </c>
      <c r="D280">
        <v>16548.264999999999</v>
      </c>
      <c r="E280" t="str">
        <f>IFERROR(VLOOKUP($C280,Setting!$H:$J,2,0),"")</f>
        <v>SALEABLE</v>
      </c>
      <c r="F280" t="str">
        <f t="shared" si="25"/>
        <v>870</v>
      </c>
      <c r="G280" t="str">
        <f>IFERROR(VLOOKUP($C280,Setting!$H:$J,3,0),"")</f>
        <v>L792</v>
      </c>
      <c r="H280" t="str">
        <f>IFERROR(VLOOKUP($B280,Setting!$A:$C,3,0),"")</f>
        <v>50FR</v>
      </c>
      <c r="I280" t="str">
        <f>IFERROR(VLOOKUP($A280,Setting!$E:$F,2,0),"")</f>
        <v>870GDCDIS0</v>
      </c>
      <c r="J280" t="str">
        <f t="shared" si="26"/>
        <v>911VV624</v>
      </c>
      <c r="K280" t="str">
        <f>IF(I280="","",'TCD CONSO'!$D$1)</f>
        <v>PURGE LIST Q4</v>
      </c>
      <c r="L280" s="6">
        <f t="shared" si="22"/>
        <v>16548.264999999999</v>
      </c>
      <c r="M280" t="str">
        <f t="shared" si="23"/>
        <v>50</v>
      </c>
      <c r="N280" t="str">
        <f>IFERROR(VLOOKUP($B280,Setting!$A:$B,2,0),"")</f>
        <v>CE</v>
      </c>
      <c r="O280" t="str">
        <f>IFERROR(VLOOKUP($C280,Setting!$H:$K,4,0),"")</f>
        <v>L791</v>
      </c>
      <c r="P280" s="6">
        <f>IF(IFERROR(VLOOKUP($A280,Setting!$N:$N,1,0),0)=0,DATABASE!$L280,DATABASE!$L280*VLOOKUP($A280,Setting!$N:$P,2,0)/VLOOKUP($A280,Setting!$N:$P,3,0))</f>
        <v>16548.264999999999</v>
      </c>
      <c r="Q280" t="str">
        <f t="shared" si="27"/>
        <v>40</v>
      </c>
      <c r="R280" t="str">
        <f>IFERROR(VLOOKUP($O280,Setting!$K:$L,2,0),"")</f>
        <v>887HQCSUPE</v>
      </c>
    </row>
    <row r="281" spans="1:18" x14ac:dyDescent="0.3">
      <c r="A281" t="s">
        <v>51</v>
      </c>
      <c r="B281" t="s">
        <v>227</v>
      </c>
      <c r="C281" t="s">
        <v>13</v>
      </c>
      <c r="E281" t="str">
        <f>IFERROR(VLOOKUP($C281,Setting!$H:$J,2,0),"")</f>
        <v>POSM</v>
      </c>
      <c r="F281" t="str">
        <f t="shared" si="25"/>
        <v>870</v>
      </c>
      <c r="G281" t="str">
        <f>IFERROR(VLOOKUP($C281,Setting!$H:$J,3,0),"")</f>
        <v>B402</v>
      </c>
      <c r="H281" t="str">
        <f>IFERROR(VLOOKUP($B281,Setting!$A:$C,3,0),"")</f>
        <v>10SC</v>
      </c>
      <c r="I281" t="str">
        <f>IFERROR(VLOOKUP($A281,Setting!$E:$F,2,0),"")</f>
        <v>870GDCDIS0</v>
      </c>
      <c r="J281" t="str">
        <f t="shared" si="26"/>
        <v>911VV624</v>
      </c>
      <c r="K281" t="str">
        <f>IF(I281="","",'TCD CONSO'!$D$1)</f>
        <v>PURGE LIST Q4</v>
      </c>
      <c r="L281" s="6">
        <f t="shared" si="22"/>
        <v>0</v>
      </c>
      <c r="M281" t="str">
        <f t="shared" si="23"/>
        <v/>
      </c>
      <c r="N281" t="str">
        <f>IFERROR(VLOOKUP($B281,Setting!$A:$B,2,0),"")</f>
        <v>Z1</v>
      </c>
      <c r="O281" t="str">
        <f>IFERROR(VLOOKUP($C281,Setting!$H:$K,4,0),"")</f>
        <v>B401</v>
      </c>
      <c r="P281" s="6">
        <f>IF(IFERROR(VLOOKUP($A281,Setting!$N:$N,1,0),0)=0,DATABASE!$L281,DATABASE!$L281*VLOOKUP($A281,Setting!$N:$P,2,0)/VLOOKUP($A281,Setting!$N:$P,3,0))</f>
        <v>0</v>
      </c>
      <c r="Q281" t="str">
        <f t="shared" si="27"/>
        <v/>
      </c>
      <c r="R281" t="str">
        <f>IFERROR(VLOOKUP($O281,Setting!$K:$L,2,0),"")</f>
        <v>887HQCSUPE</v>
      </c>
    </row>
    <row r="282" spans="1:18" x14ac:dyDescent="0.3">
      <c r="A282" t="s">
        <v>51</v>
      </c>
      <c r="B282" t="s">
        <v>46</v>
      </c>
      <c r="C282" t="s">
        <v>13</v>
      </c>
      <c r="E282" t="str">
        <f>IFERROR(VLOOKUP($C282,Setting!$H:$J,2,0),"")</f>
        <v>POSM</v>
      </c>
      <c r="F282" t="str">
        <f t="shared" si="25"/>
        <v>870</v>
      </c>
      <c r="G282" t="str">
        <f>IFERROR(VLOOKUP($C282,Setting!$H:$J,3,0),"")</f>
        <v>B402</v>
      </c>
      <c r="H282" t="str">
        <f>IFERROR(VLOOKUP($B282,Setting!$A:$C,3,0),"")</f>
        <v>10MU</v>
      </c>
      <c r="I282" t="str">
        <f>IFERROR(VLOOKUP($A282,Setting!$E:$F,2,0),"")</f>
        <v>870GDCDIS0</v>
      </c>
      <c r="J282" t="str">
        <f t="shared" si="26"/>
        <v>911VV624</v>
      </c>
      <c r="K282" t="str">
        <f>IF(I282="","",'TCD CONSO'!$D$1)</f>
        <v>PURGE LIST Q4</v>
      </c>
      <c r="L282" s="6">
        <f t="shared" si="22"/>
        <v>0</v>
      </c>
      <c r="M282" t="str">
        <f t="shared" si="23"/>
        <v/>
      </c>
      <c r="N282" t="str">
        <f>IFERROR(VLOOKUP($B282,Setting!$A:$B,2,0),"")</f>
        <v>Z5</v>
      </c>
      <c r="O282" t="str">
        <f>IFERROR(VLOOKUP($C282,Setting!$H:$K,4,0),"")</f>
        <v>B401</v>
      </c>
      <c r="P282" s="6">
        <f>IF(IFERROR(VLOOKUP($A282,Setting!$N:$N,1,0),0)=0,DATABASE!$L282,DATABASE!$L282*VLOOKUP($A282,Setting!$N:$P,2,0)/VLOOKUP($A282,Setting!$N:$P,3,0))</f>
        <v>0</v>
      </c>
      <c r="Q282" t="str">
        <f t="shared" si="27"/>
        <v/>
      </c>
      <c r="R282" t="str">
        <f>IFERROR(VLOOKUP($O282,Setting!$K:$L,2,0),"")</f>
        <v>887HQCSUPE</v>
      </c>
    </row>
    <row r="283" spans="1:18" x14ac:dyDescent="0.3">
      <c r="A283" t="s">
        <v>51</v>
      </c>
      <c r="B283" t="s">
        <v>49</v>
      </c>
      <c r="C283" t="s">
        <v>13</v>
      </c>
      <c r="E283" t="str">
        <f>IFERROR(VLOOKUP($C283,Setting!$H:$J,2,0),"")</f>
        <v>POSM</v>
      </c>
      <c r="F283" t="str">
        <f t="shared" si="25"/>
        <v>870</v>
      </c>
      <c r="G283" t="str">
        <f>IFERROR(VLOOKUP($C283,Setting!$H:$J,3,0),"")</f>
        <v>B402</v>
      </c>
      <c r="H283" t="str">
        <f>IFERROR(VLOOKUP($B283,Setting!$A:$C,3,0),"")</f>
        <v>10MU</v>
      </c>
      <c r="I283" t="str">
        <f>IFERROR(VLOOKUP($A283,Setting!$E:$F,2,0),"")</f>
        <v>870GDCDIS0</v>
      </c>
      <c r="J283" t="str">
        <f t="shared" si="26"/>
        <v>911VV624</v>
      </c>
      <c r="K283" t="str">
        <f>IF(I283="","",'TCD CONSO'!$D$1)</f>
        <v>PURGE LIST Q4</v>
      </c>
      <c r="L283" s="6">
        <f t="shared" si="22"/>
        <v>0</v>
      </c>
      <c r="M283" t="str">
        <f t="shared" si="23"/>
        <v/>
      </c>
      <c r="N283" t="str">
        <f>IFERROR(VLOOKUP($B283,Setting!$A:$B,2,0),"")</f>
        <v>Z8</v>
      </c>
      <c r="O283" t="str">
        <f>IFERROR(VLOOKUP($C283,Setting!$H:$K,4,0),"")</f>
        <v>B401</v>
      </c>
      <c r="P283" s="6">
        <f>IF(IFERROR(VLOOKUP($A283,Setting!$N:$N,1,0),0)=0,DATABASE!$L283,DATABASE!$L283*VLOOKUP($A283,Setting!$N:$P,2,0)/VLOOKUP($A283,Setting!$N:$P,3,0))</f>
        <v>0</v>
      </c>
      <c r="Q283" t="str">
        <f t="shared" si="27"/>
        <v/>
      </c>
      <c r="R283" t="str">
        <f>IFERROR(VLOOKUP($O283,Setting!$K:$L,2,0),"")</f>
        <v>887HQCSUPE</v>
      </c>
    </row>
    <row r="284" spans="1:18" x14ac:dyDescent="0.3">
      <c r="A284" t="s">
        <v>51</v>
      </c>
      <c r="B284" t="s">
        <v>57</v>
      </c>
      <c r="C284" t="s">
        <v>13</v>
      </c>
      <c r="D284">
        <v>23.81</v>
      </c>
      <c r="E284" t="str">
        <f>IFERROR(VLOOKUP($C284,Setting!$H:$J,2,0),"")</f>
        <v>POSM</v>
      </c>
      <c r="F284" t="str">
        <f t="shared" si="25"/>
        <v>870</v>
      </c>
      <c r="G284" t="str">
        <f>IFERROR(VLOOKUP($C284,Setting!$H:$J,3,0),"")</f>
        <v>B402</v>
      </c>
      <c r="H284" t="str">
        <f>IFERROR(VLOOKUP($B284,Setting!$A:$C,3,0),"")</f>
        <v>10SC</v>
      </c>
      <c r="I284" t="str">
        <f>IFERROR(VLOOKUP($A284,Setting!$E:$F,2,0),"")</f>
        <v>870GDCDIS0</v>
      </c>
      <c r="J284" t="str">
        <f t="shared" si="26"/>
        <v>911VV624</v>
      </c>
      <c r="K284" t="str">
        <f>IF(I284="","",'TCD CONSO'!$D$1)</f>
        <v>PURGE LIST Q4</v>
      </c>
      <c r="L284" s="6">
        <f t="shared" si="22"/>
        <v>23.81</v>
      </c>
      <c r="M284" t="str">
        <f t="shared" si="23"/>
        <v>50</v>
      </c>
      <c r="N284" t="str">
        <f>IFERROR(VLOOKUP($B284,Setting!$A:$B,2,0),"")</f>
        <v>Z4</v>
      </c>
      <c r="O284" t="str">
        <f>IFERROR(VLOOKUP($C284,Setting!$H:$K,4,0),"")</f>
        <v>B401</v>
      </c>
      <c r="P284" s="6">
        <f>IF(IFERROR(VLOOKUP($A284,Setting!$N:$N,1,0),0)=0,DATABASE!$L284,DATABASE!$L284*VLOOKUP($A284,Setting!$N:$P,2,0)/VLOOKUP($A284,Setting!$N:$P,3,0))</f>
        <v>23.81</v>
      </c>
      <c r="Q284" t="str">
        <f t="shared" si="27"/>
        <v>40</v>
      </c>
      <c r="R284" t="str">
        <f>IFERROR(VLOOKUP($O284,Setting!$K:$L,2,0),"")</f>
        <v>887HQCSUPE</v>
      </c>
    </row>
    <row r="285" spans="1:18" x14ac:dyDescent="0.3">
      <c r="A285" t="s">
        <v>51</v>
      </c>
      <c r="B285" t="s">
        <v>8</v>
      </c>
      <c r="C285" t="s">
        <v>13</v>
      </c>
      <c r="E285" t="str">
        <f>IFERROR(VLOOKUP($C285,Setting!$H:$J,2,0),"")</f>
        <v>POSM</v>
      </c>
      <c r="F285" t="str">
        <f t="shared" si="25"/>
        <v>870</v>
      </c>
      <c r="G285" t="str">
        <f>IFERROR(VLOOKUP($C285,Setting!$H:$J,3,0),"")</f>
        <v>B402</v>
      </c>
      <c r="H285" t="str">
        <f>IFERROR(VLOOKUP($B285,Setting!$A:$C,3,0),"")</f>
        <v>50FR</v>
      </c>
      <c r="I285" t="str">
        <f>IFERROR(VLOOKUP($A285,Setting!$E:$F,2,0),"")</f>
        <v>870GDCDIS0</v>
      </c>
      <c r="J285" t="str">
        <f t="shared" si="26"/>
        <v>911VV624</v>
      </c>
      <c r="K285" t="str">
        <f>IF(I285="","",'TCD CONSO'!$D$1)</f>
        <v>PURGE LIST Q4</v>
      </c>
      <c r="L285" s="6">
        <f t="shared" si="22"/>
        <v>0</v>
      </c>
      <c r="M285" t="str">
        <f t="shared" si="23"/>
        <v/>
      </c>
      <c r="N285" t="str">
        <f>IFERROR(VLOOKUP($B285,Setting!$A:$B,2,0),"")</f>
        <v>JJ</v>
      </c>
      <c r="O285" t="str">
        <f>IFERROR(VLOOKUP($C285,Setting!$H:$K,4,0),"")</f>
        <v>B401</v>
      </c>
      <c r="P285" s="6">
        <f>IF(IFERROR(VLOOKUP($A285,Setting!$N:$N,1,0),0)=0,DATABASE!$L285,DATABASE!$L285*VLOOKUP($A285,Setting!$N:$P,2,0)/VLOOKUP($A285,Setting!$N:$P,3,0))</f>
        <v>0</v>
      </c>
      <c r="Q285" t="str">
        <f t="shared" si="27"/>
        <v/>
      </c>
      <c r="R285" t="str">
        <f>IFERROR(VLOOKUP($O285,Setting!$K:$L,2,0),"")</f>
        <v>887HQCSUPE</v>
      </c>
    </row>
    <row r="286" spans="1:18" x14ac:dyDescent="0.3">
      <c r="A286" t="s">
        <v>51</v>
      </c>
      <c r="B286" t="s">
        <v>16</v>
      </c>
      <c r="C286" t="s">
        <v>13</v>
      </c>
      <c r="E286" t="str">
        <f>IFERROR(VLOOKUP($C286,Setting!$H:$J,2,0),"")</f>
        <v>POSM</v>
      </c>
      <c r="F286" t="str">
        <f t="shared" si="25"/>
        <v>870</v>
      </c>
      <c r="G286" t="str">
        <f>IFERROR(VLOOKUP($C286,Setting!$H:$J,3,0),"")</f>
        <v>B402</v>
      </c>
      <c r="H286" t="str">
        <f>IFERROR(VLOOKUP($B286,Setting!$A:$C,3,0),"")</f>
        <v>50FR</v>
      </c>
      <c r="I286" t="str">
        <f>IFERROR(VLOOKUP($A286,Setting!$E:$F,2,0),"")</f>
        <v>870GDCDIS0</v>
      </c>
      <c r="J286" t="str">
        <f t="shared" si="26"/>
        <v>911VV624</v>
      </c>
      <c r="K286" t="str">
        <f>IF(I286="","",'TCD CONSO'!$D$1)</f>
        <v>PURGE LIST Q4</v>
      </c>
      <c r="L286" s="6">
        <f t="shared" si="22"/>
        <v>0</v>
      </c>
      <c r="M286" t="str">
        <f t="shared" si="23"/>
        <v/>
      </c>
      <c r="N286" t="str">
        <f>IFERROR(VLOOKUP($B286,Setting!$A:$B,2,0),"")</f>
        <v>XA</v>
      </c>
      <c r="O286" t="str">
        <f>IFERROR(VLOOKUP($C286,Setting!$H:$K,4,0),"")</f>
        <v>B401</v>
      </c>
      <c r="P286" s="6">
        <f>IF(IFERROR(VLOOKUP($A286,Setting!$N:$N,1,0),0)=0,DATABASE!$L286,DATABASE!$L286*VLOOKUP($A286,Setting!$N:$P,2,0)/VLOOKUP($A286,Setting!$N:$P,3,0))</f>
        <v>0</v>
      </c>
      <c r="Q286" t="str">
        <f t="shared" si="27"/>
        <v/>
      </c>
      <c r="R286" t="str">
        <f>IFERROR(VLOOKUP($O286,Setting!$K:$L,2,0),"")</f>
        <v>887HQCSUPE</v>
      </c>
    </row>
    <row r="287" spans="1:18" x14ac:dyDescent="0.3">
      <c r="A287" t="s">
        <v>51</v>
      </c>
      <c r="B287" t="s">
        <v>44</v>
      </c>
      <c r="C287" t="s">
        <v>13</v>
      </c>
      <c r="E287" t="str">
        <f>IFERROR(VLOOKUP($C287,Setting!$H:$J,2,0),"")</f>
        <v>POSM</v>
      </c>
      <c r="F287" t="str">
        <f t="shared" si="25"/>
        <v>870</v>
      </c>
      <c r="G287" t="str">
        <f>IFERROR(VLOOKUP($C287,Setting!$H:$J,3,0),"")</f>
        <v>B402</v>
      </c>
      <c r="H287" t="str">
        <f>IFERROR(VLOOKUP($B287,Setting!$A:$C,3,0),"")</f>
        <v>10MU</v>
      </c>
      <c r="I287" t="str">
        <f>IFERROR(VLOOKUP($A287,Setting!$E:$F,2,0),"")</f>
        <v>870GDCDIS0</v>
      </c>
      <c r="J287" t="str">
        <f t="shared" si="26"/>
        <v>911VV624</v>
      </c>
      <c r="K287" t="str">
        <f>IF(I287="","",'TCD CONSO'!$D$1)</f>
        <v>PURGE LIST Q4</v>
      </c>
      <c r="L287" s="6">
        <f t="shared" si="22"/>
        <v>0</v>
      </c>
      <c r="M287" t="str">
        <f t="shared" si="23"/>
        <v/>
      </c>
      <c r="N287" t="str">
        <f>IFERROR(VLOOKUP($B287,Setting!$A:$B,2,0),"")</f>
        <v>Z6</v>
      </c>
      <c r="O287" t="str">
        <f>IFERROR(VLOOKUP($C287,Setting!$H:$K,4,0),"")</f>
        <v>B401</v>
      </c>
      <c r="P287" s="6">
        <f>IF(IFERROR(VLOOKUP($A287,Setting!$N:$N,1,0),0)=0,DATABASE!$L287,DATABASE!$L287*VLOOKUP($A287,Setting!$N:$P,2,0)/VLOOKUP($A287,Setting!$N:$P,3,0))</f>
        <v>0</v>
      </c>
      <c r="Q287" t="str">
        <f t="shared" si="27"/>
        <v/>
      </c>
      <c r="R287" t="str">
        <f>IFERROR(VLOOKUP($O287,Setting!$K:$L,2,0),"")</f>
        <v>887HQCSUPE</v>
      </c>
    </row>
    <row r="288" spans="1:18" x14ac:dyDescent="0.3">
      <c r="A288" t="s">
        <v>51</v>
      </c>
      <c r="B288" t="s">
        <v>22</v>
      </c>
      <c r="C288" t="s">
        <v>13</v>
      </c>
      <c r="E288" t="str">
        <f>IFERROR(VLOOKUP($C288,Setting!$H:$J,2,0),"")</f>
        <v>POSM</v>
      </c>
      <c r="F288" t="str">
        <f t="shared" si="25"/>
        <v>870</v>
      </c>
      <c r="G288" t="str">
        <f>IFERROR(VLOOKUP($C288,Setting!$H:$J,3,0),"")</f>
        <v>B402</v>
      </c>
      <c r="H288" t="str">
        <f>IFERROR(VLOOKUP($B288,Setting!$A:$C,3,0),"")</f>
        <v>50FR</v>
      </c>
      <c r="I288" t="str">
        <f>IFERROR(VLOOKUP($A288,Setting!$E:$F,2,0),"")</f>
        <v>870GDCDIS0</v>
      </c>
      <c r="J288" t="str">
        <f t="shared" si="26"/>
        <v>911VV624</v>
      </c>
      <c r="K288" t="str">
        <f>IF(I288="","",'TCD CONSO'!$D$1)</f>
        <v>PURGE LIST Q4</v>
      </c>
      <c r="L288" s="6">
        <f t="shared" si="22"/>
        <v>0</v>
      </c>
      <c r="M288" t="str">
        <f t="shared" si="23"/>
        <v/>
      </c>
      <c r="N288" t="str">
        <f>IFERROR(VLOOKUP($B288,Setting!$A:$B,2,0),"")</f>
        <v>YA</v>
      </c>
      <c r="O288" t="str">
        <f>IFERROR(VLOOKUP($C288,Setting!$H:$K,4,0),"")</f>
        <v>B401</v>
      </c>
      <c r="P288" s="6">
        <f>IF(IFERROR(VLOOKUP($A288,Setting!$N:$N,1,0),0)=0,DATABASE!$L288,DATABASE!$L288*VLOOKUP($A288,Setting!$N:$P,2,0)/VLOOKUP($A288,Setting!$N:$P,3,0))</f>
        <v>0</v>
      </c>
      <c r="Q288" t="str">
        <f t="shared" si="27"/>
        <v/>
      </c>
      <c r="R288" t="str">
        <f>IFERROR(VLOOKUP($O288,Setting!$K:$L,2,0),"")</f>
        <v>887HQCSUPE</v>
      </c>
    </row>
    <row r="289" spans="1:18" x14ac:dyDescent="0.3">
      <c r="A289" t="s">
        <v>51</v>
      </c>
      <c r="B289" t="s">
        <v>25</v>
      </c>
      <c r="C289" t="s">
        <v>13</v>
      </c>
      <c r="D289" s="6">
        <v>521.04999999999995</v>
      </c>
      <c r="E289" t="str">
        <f>IFERROR(VLOOKUP($C289,Setting!$H:$J,2,0),"")</f>
        <v>POSM</v>
      </c>
      <c r="F289" t="str">
        <f t="shared" si="25"/>
        <v>870</v>
      </c>
      <c r="G289" t="str">
        <f>IFERROR(VLOOKUP($C289,Setting!$H:$J,3,0),"")</f>
        <v>B402</v>
      </c>
      <c r="H289" t="str">
        <f>IFERROR(VLOOKUP($B289,Setting!$A:$C,3,0),"")</f>
        <v>10MU</v>
      </c>
      <c r="I289" t="str">
        <f>IFERROR(VLOOKUP($A289,Setting!$E:$F,2,0),"")</f>
        <v>870GDCDIS0</v>
      </c>
      <c r="J289" t="str">
        <f t="shared" si="26"/>
        <v>911VV624</v>
      </c>
      <c r="K289" t="str">
        <f>IF(I289="","",'TCD CONSO'!$D$1)</f>
        <v>PURGE LIST Q4</v>
      </c>
      <c r="L289" s="6">
        <f t="shared" si="22"/>
        <v>521.04999999999995</v>
      </c>
      <c r="M289" t="str">
        <f t="shared" si="23"/>
        <v>50</v>
      </c>
      <c r="N289" t="str">
        <f>IFERROR(VLOOKUP($B289,Setting!$A:$B,2,0),"")</f>
        <v>Z3</v>
      </c>
      <c r="O289" t="str">
        <f>IFERROR(VLOOKUP($C289,Setting!$H:$K,4,0),"")</f>
        <v>B401</v>
      </c>
      <c r="P289" s="6">
        <f>IF(IFERROR(VLOOKUP($A289,Setting!$N:$N,1,0),0)=0,DATABASE!$L289,DATABASE!$L289*VLOOKUP($A289,Setting!$N:$P,2,0)/VLOOKUP($A289,Setting!$N:$P,3,0))</f>
        <v>521.04999999999995</v>
      </c>
      <c r="Q289" t="str">
        <f t="shared" si="27"/>
        <v>40</v>
      </c>
      <c r="R289" t="str">
        <f>IFERROR(VLOOKUP($O289,Setting!$K:$L,2,0),"")</f>
        <v>887HQCSUPE</v>
      </c>
    </row>
    <row r="290" spans="1:18" x14ac:dyDescent="0.3">
      <c r="A290" t="s">
        <v>51</v>
      </c>
      <c r="B290" t="s">
        <v>30</v>
      </c>
      <c r="C290" t="s">
        <v>13</v>
      </c>
      <c r="E290" t="str">
        <f>IFERROR(VLOOKUP($C290,Setting!$H:$J,2,0),"")</f>
        <v>POSM</v>
      </c>
      <c r="F290" t="str">
        <f t="shared" si="25"/>
        <v>870</v>
      </c>
      <c r="G290" t="str">
        <f>IFERROR(VLOOKUP($C290,Setting!$H:$J,3,0),"")</f>
        <v>B402</v>
      </c>
      <c r="H290" t="str">
        <f>IFERROR(VLOOKUP($B290,Setting!$A:$C,3,0),"")</f>
        <v>10FR</v>
      </c>
      <c r="I290" t="str">
        <f>IFERROR(VLOOKUP($A290,Setting!$E:$F,2,0),"")</f>
        <v>870GDCDIS0</v>
      </c>
      <c r="J290" t="str">
        <f t="shared" si="26"/>
        <v>911VV624</v>
      </c>
      <c r="K290" t="str">
        <f>IF(I290="","",'TCD CONSO'!$D$1)</f>
        <v>PURGE LIST Q4</v>
      </c>
      <c r="L290" s="6">
        <f t="shared" si="22"/>
        <v>0</v>
      </c>
      <c r="M290" t="str">
        <f t="shared" si="23"/>
        <v/>
      </c>
      <c r="N290" t="str">
        <f>IFERROR(VLOOKUP($B290,Setting!$A:$B,2,0),"")</f>
        <v>Z2</v>
      </c>
      <c r="O290" t="str">
        <f>IFERROR(VLOOKUP($C290,Setting!$H:$K,4,0),"")</f>
        <v>B401</v>
      </c>
      <c r="P290" s="6">
        <f>IF(IFERROR(VLOOKUP($A290,Setting!$N:$N,1,0),0)=0,DATABASE!$L290,DATABASE!$L290*VLOOKUP($A290,Setting!$N:$P,2,0)/VLOOKUP($A290,Setting!$N:$P,3,0))</f>
        <v>0</v>
      </c>
      <c r="Q290" t="str">
        <f t="shared" si="27"/>
        <v/>
      </c>
      <c r="R290" t="str">
        <f>IFERROR(VLOOKUP($O290,Setting!$K:$L,2,0),"")</f>
        <v>887HQCSUPE</v>
      </c>
    </row>
    <row r="291" spans="1:18" x14ac:dyDescent="0.3">
      <c r="A291" t="s">
        <v>51</v>
      </c>
      <c r="B291" t="s">
        <v>35</v>
      </c>
      <c r="C291" t="s">
        <v>13</v>
      </c>
      <c r="D291">
        <v>64.94</v>
      </c>
      <c r="E291" t="str">
        <f>IFERROR(VLOOKUP($C291,Setting!$H:$J,2,0),"")</f>
        <v>POSM</v>
      </c>
      <c r="F291" t="str">
        <f t="shared" si="25"/>
        <v>870</v>
      </c>
      <c r="G291" t="str">
        <f>IFERROR(VLOOKUP($C291,Setting!$H:$J,3,0),"")</f>
        <v>B402</v>
      </c>
      <c r="H291" t="str">
        <f>IFERROR(VLOOKUP($B291,Setting!$A:$C,3,0),"")</f>
        <v>10SC</v>
      </c>
      <c r="I291" t="str">
        <f>IFERROR(VLOOKUP($A291,Setting!$E:$F,2,0),"")</f>
        <v>870GDCDIS0</v>
      </c>
      <c r="J291" t="str">
        <f t="shared" si="26"/>
        <v>911VV624</v>
      </c>
      <c r="K291" t="str">
        <f>IF(I291="","",'TCD CONSO'!$D$1)</f>
        <v>PURGE LIST Q4</v>
      </c>
      <c r="L291" s="6">
        <f t="shared" si="22"/>
        <v>64.94</v>
      </c>
      <c r="M291" t="str">
        <f t="shared" si="23"/>
        <v>50</v>
      </c>
      <c r="N291" t="str">
        <f>IFERROR(VLOOKUP($B291,Setting!$A:$B,2,0),"")</f>
        <v>Z1</v>
      </c>
      <c r="O291" t="str">
        <f>IFERROR(VLOOKUP($C291,Setting!$H:$K,4,0),"")</f>
        <v>B401</v>
      </c>
      <c r="P291" s="6">
        <f>IF(IFERROR(VLOOKUP($A291,Setting!$N:$N,1,0),0)=0,DATABASE!$L291,DATABASE!$L291*VLOOKUP($A291,Setting!$N:$P,2,0)/VLOOKUP($A291,Setting!$N:$P,3,0))</f>
        <v>64.94</v>
      </c>
      <c r="Q291" t="str">
        <f t="shared" si="27"/>
        <v>40</v>
      </c>
      <c r="R291" t="str">
        <f>IFERROR(VLOOKUP($O291,Setting!$K:$L,2,0),"")</f>
        <v>887HQCSUPE</v>
      </c>
    </row>
    <row r="292" spans="1:18" x14ac:dyDescent="0.3">
      <c r="A292" t="s">
        <v>51</v>
      </c>
      <c r="B292" t="s">
        <v>40</v>
      </c>
      <c r="C292" t="s">
        <v>13</v>
      </c>
      <c r="E292" t="str">
        <f>IFERROR(VLOOKUP($C292,Setting!$H:$J,2,0),"")</f>
        <v>POSM</v>
      </c>
      <c r="F292" t="str">
        <f t="shared" si="25"/>
        <v>870</v>
      </c>
      <c r="G292" t="str">
        <f>IFERROR(VLOOKUP($C292,Setting!$H:$J,3,0),"")</f>
        <v>B402</v>
      </c>
      <c r="H292" t="str">
        <f>IFERROR(VLOOKUP($B292,Setting!$A:$C,3,0),"")</f>
        <v>50FR</v>
      </c>
      <c r="I292" t="str">
        <f>IFERROR(VLOOKUP($A292,Setting!$E:$F,2,0),"")</f>
        <v>870GDCDIS0</v>
      </c>
      <c r="J292" t="str">
        <f t="shared" si="26"/>
        <v>911VV624</v>
      </c>
      <c r="K292" t="str">
        <f>IF(I292="","",'TCD CONSO'!$D$1)</f>
        <v>PURGE LIST Q4</v>
      </c>
      <c r="L292" s="6">
        <f t="shared" si="22"/>
        <v>0</v>
      </c>
      <c r="M292" t="str">
        <f t="shared" si="23"/>
        <v/>
      </c>
      <c r="N292" t="str">
        <f>IFERROR(VLOOKUP($B292,Setting!$A:$B,2,0),"")</f>
        <v>CE</v>
      </c>
      <c r="O292" t="str">
        <f>IFERROR(VLOOKUP($C292,Setting!$H:$K,4,0),"")</f>
        <v>B401</v>
      </c>
      <c r="P292" s="6">
        <f>IF(IFERROR(VLOOKUP($A292,Setting!$N:$N,1,0),0)=0,DATABASE!$L292,DATABASE!$L292*VLOOKUP($A292,Setting!$N:$P,2,0)/VLOOKUP($A292,Setting!$N:$P,3,0))</f>
        <v>0</v>
      </c>
      <c r="Q292" t="str">
        <f t="shared" si="27"/>
        <v/>
      </c>
      <c r="R292" t="str">
        <f>IFERROR(VLOOKUP($O292,Setting!$K:$L,2,0),"")</f>
        <v>887HQCSUPE</v>
      </c>
    </row>
  </sheetData>
  <autoFilter ref="A4:R292" xr:uid="{E8DB5146-E694-415C-BCBB-0D2D89A0470B}"/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D5004-C3BD-4DF7-80D4-BDF34E391E07}">
  <sheetPr codeName="Feuil30"/>
  <dimension ref="A2:L47"/>
  <sheetViews>
    <sheetView tabSelected="1" workbookViewId="0">
      <selection activeCell="F12" sqref="F12"/>
    </sheetView>
  </sheetViews>
  <sheetFormatPr baseColWidth="10" defaultColWidth="11.5546875" defaultRowHeight="13.2" x14ac:dyDescent="0.3"/>
  <cols>
    <col min="1" max="1" width="12.77734375" style="76" bestFit="1" customWidth="1"/>
    <col min="2" max="2" width="6.33203125" style="76" customWidth="1"/>
    <col min="3" max="3" width="7.33203125" style="76" customWidth="1"/>
    <col min="4" max="4" width="10" style="76" customWidth="1"/>
    <col min="5" max="5" width="9.109375" style="76" customWidth="1"/>
    <col min="6" max="6" width="30.21875" style="76" bestFit="1" customWidth="1"/>
    <col min="7" max="7" width="29.5546875" style="76" customWidth="1"/>
    <col min="8" max="8" width="12.6640625" style="76" bestFit="1" customWidth="1"/>
    <col min="9" max="9" width="13" style="76" customWidth="1"/>
    <col min="10" max="10" width="13.33203125" style="76" bestFit="1" customWidth="1"/>
    <col min="11" max="11" width="32.6640625" style="76" customWidth="1"/>
    <col min="12" max="12" width="47.88671875" style="76" customWidth="1"/>
    <col min="13" max="16384" width="11.5546875" style="76"/>
  </cols>
  <sheetData>
    <row r="2" spans="1:12" ht="15.6" x14ac:dyDescent="0.3">
      <c r="A2" s="89" t="s">
        <v>257</v>
      </c>
    </row>
    <row r="4" spans="1:12" x14ac:dyDescent="0.3">
      <c r="H4" s="76" t="s">
        <v>255</v>
      </c>
      <c r="I4" s="76" t="s">
        <v>77</v>
      </c>
    </row>
    <row r="5" spans="1:12" x14ac:dyDescent="0.3">
      <c r="A5" s="75" t="s">
        <v>4</v>
      </c>
      <c r="B5" s="75" t="s">
        <v>252</v>
      </c>
      <c r="C5" s="75" t="s">
        <v>3</v>
      </c>
      <c r="D5" s="75" t="s">
        <v>180</v>
      </c>
      <c r="E5" s="75" t="s">
        <v>181</v>
      </c>
      <c r="F5" s="75" t="s">
        <v>182</v>
      </c>
      <c r="G5" s="75" t="s">
        <v>183</v>
      </c>
      <c r="H5" s="76" t="s">
        <v>253</v>
      </c>
      <c r="I5" s="76" t="s">
        <v>254</v>
      </c>
      <c r="J5" s="87" t="s">
        <v>256</v>
      </c>
      <c r="K5" s="76" t="s">
        <v>258</v>
      </c>
      <c r="L5" s="76" t="s">
        <v>262</v>
      </c>
    </row>
    <row r="6" spans="1:12" ht="92.4" x14ac:dyDescent="0.3">
      <c r="A6" s="76" t="str">
        <f>VLOOKUP(C6,Setting!E:F,2,0)</f>
        <v>847GDCDIS0</v>
      </c>
      <c r="B6" s="76" t="str">
        <f t="shared" ref="B6" si="0">LEFT(A6,3)</f>
        <v>847</v>
      </c>
      <c r="C6" s="76" t="s">
        <v>63</v>
      </c>
      <c r="D6" s="76" t="s">
        <v>259</v>
      </c>
      <c r="E6" s="76" t="s">
        <v>260</v>
      </c>
      <c r="F6" s="78" t="s">
        <v>261</v>
      </c>
      <c r="G6" s="78" t="s">
        <v>261</v>
      </c>
      <c r="H6" s="86">
        <f>VLOOKUP(H$4,UK!$C:$E,3,0)</f>
        <v>617205.01781999308</v>
      </c>
      <c r="I6" s="91">
        <f>VLOOKUP(I$4,'847'!$A:$K,11,0)*VLOOKUP(Mapping!$C6,Setting!$N:$P,2,0)</f>
        <v>617205.01781999308</v>
      </c>
      <c r="J6" s="86">
        <f t="shared" ref="J6:J7" si="1">I6-H6</f>
        <v>0</v>
      </c>
      <c r="K6" s="90" t="s">
        <v>263</v>
      </c>
    </row>
    <row r="7" spans="1:12" ht="92.4" x14ac:dyDescent="0.3">
      <c r="A7" s="76" t="str">
        <f>VLOOKUP(C7,Setting!E:F,2,0)</f>
        <v>887HQCSUPE</v>
      </c>
      <c r="B7" s="76">
        <v>887</v>
      </c>
      <c r="C7" s="76" t="s">
        <v>251</v>
      </c>
      <c r="D7" s="76" t="s">
        <v>259</v>
      </c>
      <c r="E7" s="76" t="s">
        <v>260</v>
      </c>
      <c r="F7" s="78" t="s">
        <v>261</v>
      </c>
      <c r="G7" s="78" t="s">
        <v>261</v>
      </c>
      <c r="H7" s="86">
        <f>VLOOKUP(H$4,RHQ!$C:$E,3,0)</f>
        <v>6465491.9204537645</v>
      </c>
      <c r="I7" s="86">
        <f>VLOOKUP(I$4,'887'!$A:$K,11,0)</f>
        <v>6465491.9204537645</v>
      </c>
      <c r="J7" s="86">
        <f t="shared" si="1"/>
        <v>0</v>
      </c>
      <c r="K7" s="90" t="s">
        <v>263</v>
      </c>
    </row>
    <row r="10" spans="1:12" x14ac:dyDescent="0.3">
      <c r="F10" s="78"/>
    </row>
    <row r="12" spans="1:12" x14ac:dyDescent="0.3">
      <c r="J12" s="88"/>
    </row>
    <row r="15" spans="1:12" x14ac:dyDescent="0.3">
      <c r="F15" s="78"/>
      <c r="K15" s="88"/>
    </row>
    <row r="17" spans="6:12" x14ac:dyDescent="0.25">
      <c r="F17" s="79"/>
      <c r="G17" s="79"/>
    </row>
    <row r="18" spans="6:12" ht="95.4" customHeight="1" x14ac:dyDescent="0.3">
      <c r="L18" s="90" t="s">
        <v>263</v>
      </c>
    </row>
    <row r="20" spans="6:12" ht="222" customHeight="1" x14ac:dyDescent="0.3"/>
    <row r="26" spans="6:12" x14ac:dyDescent="0.3">
      <c r="I26" s="78"/>
    </row>
    <row r="31" spans="6:12" x14ac:dyDescent="0.3">
      <c r="I31" s="78"/>
    </row>
    <row r="39" spans="6:6" x14ac:dyDescent="0.3">
      <c r="F39" s="78"/>
    </row>
    <row r="44" spans="6:6" x14ac:dyDescent="0.3">
      <c r="F44" s="78"/>
    </row>
    <row r="45" spans="6:6" x14ac:dyDescent="0.3">
      <c r="F45" s="78"/>
    </row>
    <row r="46" spans="6:6" x14ac:dyDescent="0.3">
      <c r="F46" s="78"/>
    </row>
    <row r="47" spans="6:6" x14ac:dyDescent="0.3">
      <c r="F47" s="78"/>
    </row>
  </sheetData>
  <hyperlinks>
    <hyperlink ref="G6" r:id="rId1" xr:uid="{60F2869A-75E5-43AE-A7E4-E57599EEC348}"/>
    <hyperlink ref="G7" r:id="rId2" xr:uid="{04224011-7A7A-4240-9EEA-389A57B1BAEC}"/>
    <hyperlink ref="F6" r:id="rId3" xr:uid="{4BA48731-1249-46AD-816D-6321A9B5D414}"/>
    <hyperlink ref="F7" r:id="rId4" xr:uid="{424EEA58-ED50-4992-B1EA-F2D4519E85D0}"/>
  </hyperlinks>
  <pageMargins left="0.7" right="0.7" top="0.75" bottom="0.75" header="0.3" footer="0.3"/>
  <pageSetup paperSize="9" orientation="portrait" verticalDpi="0" r:id="rId5"/>
  <customProperties>
    <customPr name="EpmWorksheetKeyString_GUID" r:id="rId6"/>
  </customProperties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9" name="Button 1">
              <controlPr defaultSize="0" print="0" autoFill="0" autoPict="0" macro="[0]!PURGELISTEMAIL">
                <anchor moveWithCells="1" sizeWithCells="1">
                  <from>
                    <xdr:col>3</xdr:col>
                    <xdr:colOff>853440</xdr:colOff>
                    <xdr:row>0</xdr:row>
                    <xdr:rowOff>99060</xdr:rowOff>
                  </from>
                  <to>
                    <xdr:col>5</xdr:col>
                    <xdr:colOff>1501140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4F62D-B4CA-40E9-97C8-B67908C175C5}">
  <sheetPr codeName="Feuil31"/>
  <dimension ref="A5:H58"/>
  <sheetViews>
    <sheetView workbookViewId="0">
      <selection activeCell="F24" sqref="F24"/>
    </sheetView>
  </sheetViews>
  <sheetFormatPr baseColWidth="10" defaultColWidth="11.5546875" defaultRowHeight="13.2" x14ac:dyDescent="0.3"/>
  <cols>
    <col min="1" max="1" width="12.33203125" style="76" bestFit="1" customWidth="1"/>
    <col min="2" max="2" width="14.5546875" style="76" bestFit="1" customWidth="1"/>
    <col min="3" max="3" width="14.5546875" style="76" customWidth="1"/>
    <col min="4" max="4" width="9.109375" style="76" customWidth="1"/>
    <col min="5" max="5" width="34.109375" style="76" bestFit="1" customWidth="1"/>
    <col min="6" max="6" width="86.77734375" style="76" bestFit="1" customWidth="1"/>
    <col min="7" max="7" width="11.5546875" style="76"/>
    <col min="8" max="8" width="13" style="76" customWidth="1"/>
    <col min="9" max="16384" width="11.5546875" style="76"/>
  </cols>
  <sheetData>
    <row r="5" spans="1:6" x14ac:dyDescent="0.3">
      <c r="A5" s="76" t="s">
        <v>4</v>
      </c>
      <c r="B5" s="75" t="s">
        <v>3</v>
      </c>
      <c r="C5" s="75" t="s">
        <v>180</v>
      </c>
      <c r="D5" s="75" t="s">
        <v>181</v>
      </c>
      <c r="E5" s="75" t="s">
        <v>182</v>
      </c>
      <c r="F5" s="75" t="s">
        <v>183</v>
      </c>
    </row>
    <row r="6" spans="1:6" x14ac:dyDescent="0.3">
      <c r="A6" s="76" t="str">
        <f>VLOOKUP(B6,Setting!E:F,2,0)</f>
        <v>95DADCDIS0</v>
      </c>
      <c r="B6" s="76" t="s">
        <v>11</v>
      </c>
      <c r="C6" s="76" t="s">
        <v>184</v>
      </c>
      <c r="D6" s="76" t="s">
        <v>185</v>
      </c>
      <c r="E6" s="76" t="s">
        <v>204</v>
      </c>
      <c r="F6" s="78" t="s">
        <v>244</v>
      </c>
    </row>
    <row r="7" spans="1:6" x14ac:dyDescent="0.3">
      <c r="A7" s="76" t="str">
        <f>VLOOKUP(B7,Setting!E:F,2,0)</f>
        <v>95EBDCDIS0</v>
      </c>
      <c r="B7" s="76" t="s">
        <v>203</v>
      </c>
      <c r="C7" s="76" t="s">
        <v>186</v>
      </c>
      <c r="D7" s="76" t="s">
        <v>187</v>
      </c>
      <c r="E7" s="76" t="s">
        <v>205</v>
      </c>
      <c r="F7" s="78" t="s">
        <v>243</v>
      </c>
    </row>
    <row r="8" spans="1:6" x14ac:dyDescent="0.3">
      <c r="A8" s="76" t="str">
        <f>VLOOKUP(B8,Setting!E:F,2,0)</f>
        <v>887ELCDIS0</v>
      </c>
      <c r="B8" s="76" t="s">
        <v>188</v>
      </c>
      <c r="C8" s="76" t="s">
        <v>189</v>
      </c>
      <c r="D8" s="76" t="s">
        <v>190</v>
      </c>
      <c r="E8" s="76" t="s">
        <v>206</v>
      </c>
      <c r="F8" s="76" t="s">
        <v>212</v>
      </c>
    </row>
    <row r="9" spans="1:6" x14ac:dyDescent="0.3">
      <c r="A9" s="76" t="str">
        <f>VLOOKUP(B9,Setting!E:F,2,0)</f>
        <v>887FDCDIS0</v>
      </c>
      <c r="B9" s="76" t="s">
        <v>28</v>
      </c>
      <c r="C9" s="76" t="s">
        <v>191</v>
      </c>
      <c r="D9" s="76" t="s">
        <v>192</v>
      </c>
      <c r="E9" s="76" t="s">
        <v>207</v>
      </c>
      <c r="F9" s="76" t="s">
        <v>212</v>
      </c>
    </row>
    <row r="10" spans="1:6" x14ac:dyDescent="0.3">
      <c r="A10" s="76" t="str">
        <f>VLOOKUP(B10,Setting!E:F,2,0)</f>
        <v>95DDDCDIS0</v>
      </c>
      <c r="B10" s="76" t="s">
        <v>33</v>
      </c>
      <c r="C10" s="76" t="s">
        <v>184</v>
      </c>
      <c r="D10" s="76" t="s">
        <v>185</v>
      </c>
      <c r="E10" s="76" t="s">
        <v>204</v>
      </c>
      <c r="F10" s="78" t="s">
        <v>245</v>
      </c>
    </row>
    <row r="11" spans="1:6" x14ac:dyDescent="0.3">
      <c r="A11" s="76" t="str">
        <f>VLOOKUP(B11,Setting!E:F,2,0)</f>
        <v>95CIDCDIS0</v>
      </c>
      <c r="B11" s="76" t="s">
        <v>38</v>
      </c>
      <c r="C11" s="76" t="s">
        <v>193</v>
      </c>
      <c r="D11" s="76" t="s">
        <v>194</v>
      </c>
      <c r="E11" s="76" t="s">
        <v>208</v>
      </c>
      <c r="F11" s="78" t="s">
        <v>248</v>
      </c>
    </row>
    <row r="12" spans="1:6" x14ac:dyDescent="0.3">
      <c r="A12" s="76" t="str">
        <f>VLOOKUP(B12,Setting!E:F,2,0)</f>
        <v>887M2CDIS0</v>
      </c>
      <c r="B12" s="76" t="s">
        <v>42</v>
      </c>
      <c r="C12" s="76" t="s">
        <v>195</v>
      </c>
      <c r="D12" s="76" t="s">
        <v>196</v>
      </c>
      <c r="E12" s="76" t="s">
        <v>209</v>
      </c>
      <c r="F12" s="78" t="s">
        <v>241</v>
      </c>
    </row>
    <row r="13" spans="1:6" x14ac:dyDescent="0.3">
      <c r="A13" s="76" t="str">
        <f>VLOOKUP(B13,Setting!E:F,2,0)</f>
        <v>870GDCDIS0</v>
      </c>
      <c r="B13" s="76" t="s">
        <v>51</v>
      </c>
      <c r="C13" s="76" t="s">
        <v>197</v>
      </c>
      <c r="D13" s="76" t="s">
        <v>198</v>
      </c>
      <c r="E13" s="76" t="s">
        <v>213</v>
      </c>
      <c r="F13" s="76" t="s">
        <v>212</v>
      </c>
    </row>
    <row r="14" spans="1:6" x14ac:dyDescent="0.3">
      <c r="A14" s="76" t="str">
        <f>VLOOKUP(B14,Setting!E:F,2,0)</f>
        <v>95FSDCDIS0</v>
      </c>
      <c r="B14" s="76" t="s">
        <v>55</v>
      </c>
      <c r="C14" s="76" t="s">
        <v>199</v>
      </c>
      <c r="D14" s="76" t="s">
        <v>200</v>
      </c>
      <c r="E14" s="76" t="s">
        <v>210</v>
      </c>
      <c r="F14" s="78" t="s">
        <v>242</v>
      </c>
    </row>
    <row r="15" spans="1:6" x14ac:dyDescent="0.3">
      <c r="A15" s="76" t="str">
        <f>VLOOKUP(B15,Setting!E:F,2,0)</f>
        <v>95DCDCDIS0</v>
      </c>
      <c r="B15" s="76" t="s">
        <v>59</v>
      </c>
      <c r="C15" s="76" t="s">
        <v>184</v>
      </c>
      <c r="D15" s="76" t="s">
        <v>185</v>
      </c>
      <c r="E15" s="76" t="s">
        <v>204</v>
      </c>
      <c r="F15" s="78" t="s">
        <v>246</v>
      </c>
    </row>
    <row r="16" spans="1:6" x14ac:dyDescent="0.3">
      <c r="A16" s="76" t="str">
        <f>VLOOKUP(B16,Setting!E:F,2,0)</f>
        <v>847GDCDIS0</v>
      </c>
      <c r="B16" s="76" t="s">
        <v>63</v>
      </c>
      <c r="C16" s="76" t="s">
        <v>201</v>
      </c>
      <c r="D16" s="76" t="s">
        <v>202</v>
      </c>
      <c r="E16" s="77" t="s">
        <v>211</v>
      </c>
      <c r="F16" s="78" t="s">
        <v>247</v>
      </c>
    </row>
    <row r="21" spans="5:6" x14ac:dyDescent="0.3">
      <c r="E21" s="78"/>
    </row>
    <row r="26" spans="5:6" x14ac:dyDescent="0.3">
      <c r="E26" s="78"/>
    </row>
    <row r="28" spans="5:6" x14ac:dyDescent="0.25">
      <c r="E28" s="79"/>
      <c r="F28" s="79"/>
    </row>
    <row r="31" spans="5:6" ht="222" customHeight="1" x14ac:dyDescent="0.3"/>
    <row r="37" spans="8:8" x14ac:dyDescent="0.3">
      <c r="H37" s="78"/>
    </row>
    <row r="42" spans="8:8" x14ac:dyDescent="0.3">
      <c r="H42" s="78"/>
    </row>
    <row r="50" spans="5:5" x14ac:dyDescent="0.3">
      <c r="E50" s="78"/>
    </row>
    <row r="55" spans="5:5" x14ac:dyDescent="0.3">
      <c r="E55" s="78"/>
    </row>
    <row r="56" spans="5:5" x14ac:dyDescent="0.3">
      <c r="E56" s="78"/>
    </row>
    <row r="57" spans="5:5" x14ac:dyDescent="0.3">
      <c r="E57" s="78"/>
    </row>
    <row r="58" spans="5:5" x14ac:dyDescent="0.3">
      <c r="E58" s="78"/>
    </row>
  </sheetData>
  <hyperlinks>
    <hyperlink ref="F6" r:id="rId1" xr:uid="{08ABF15F-08FF-44DB-A70A-5F0CBB47EC7C}"/>
    <hyperlink ref="F16" r:id="rId2" xr:uid="{C8A061DA-550B-4AC7-BBAC-8A71124B29BF}"/>
    <hyperlink ref="F7" r:id="rId3" xr:uid="{6B186681-8DD1-4913-B60F-5ECA65357584}"/>
    <hyperlink ref="F10" r:id="rId4" xr:uid="{6F4E3528-8127-4BE9-A4C3-4F41F6F4D515}"/>
    <hyperlink ref="F11" r:id="rId5" xr:uid="{0CED1BDD-C005-4D3E-9205-00FAA3C398D8}"/>
    <hyperlink ref="F12" r:id="rId6" xr:uid="{8C00A14A-0A57-47D6-A8EE-F9AC7354F61D}"/>
    <hyperlink ref="F14" r:id="rId7" xr:uid="{351B8627-9787-43C2-8F62-29E4537D1BED}"/>
    <hyperlink ref="F15" r:id="rId8" xr:uid="{381E6A31-0CC8-4297-AF81-E30D465D92EC}"/>
  </hyperlinks>
  <pageMargins left="0.7" right="0.7" top="0.75" bottom="0.75" header="0.3" footer="0.3"/>
  <customProperties>
    <customPr name="EpmWorksheetKeyString_GUID" r:id="rId9"/>
  </customProperties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12" name="Button 1">
              <controlPr defaultSize="0" print="0" autoFill="0" autoPict="0" macro="[0]!PURGELISTEMAIL">
                <anchor moveWithCells="1" sizeWithCells="1">
                  <from>
                    <xdr:col>2</xdr:col>
                    <xdr:colOff>853440</xdr:colOff>
                    <xdr:row>0</xdr:row>
                    <xdr:rowOff>99060</xdr:rowOff>
                  </from>
                  <to>
                    <xdr:col>4</xdr:col>
                    <xdr:colOff>1501140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2B806-2416-4097-B746-49485A63D8EE}">
  <sheetPr codeName="Feuil10"/>
  <dimension ref="A1:P17"/>
  <sheetViews>
    <sheetView workbookViewId="0">
      <selection activeCell="P2" sqref="P2"/>
    </sheetView>
  </sheetViews>
  <sheetFormatPr baseColWidth="10" defaultRowHeight="14.4" x14ac:dyDescent="0.3"/>
  <cols>
    <col min="1" max="1" width="19.33203125" bestFit="1" customWidth="1"/>
    <col min="4" max="4" width="4.6640625" customWidth="1"/>
    <col min="5" max="5" width="26" customWidth="1"/>
    <col min="7" max="8" width="6.88671875" customWidth="1"/>
  </cols>
  <sheetData>
    <row r="1" spans="1:16" x14ac:dyDescent="0.3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  <c r="H1" s="1" t="s">
        <v>5</v>
      </c>
      <c r="I1" s="1" t="s">
        <v>6</v>
      </c>
      <c r="J1" s="1" t="s">
        <v>7</v>
      </c>
      <c r="K1" s="1" t="s">
        <v>214</v>
      </c>
      <c r="L1" s="81" t="s">
        <v>215</v>
      </c>
      <c r="N1" s="81" t="s">
        <v>3</v>
      </c>
      <c r="O1" s="81" t="s">
        <v>223</v>
      </c>
      <c r="P1" s="81" t="s">
        <v>222</v>
      </c>
    </row>
    <row r="2" spans="1:16" x14ac:dyDescent="0.3">
      <c r="A2" t="s">
        <v>8</v>
      </c>
      <c r="B2" t="s">
        <v>9</v>
      </c>
      <c r="C2" t="s">
        <v>10</v>
      </c>
      <c r="E2" t="s">
        <v>11</v>
      </c>
      <c r="F2" t="s">
        <v>12</v>
      </c>
      <c r="H2" t="s">
        <v>13</v>
      </c>
      <c r="I2" t="s">
        <v>14</v>
      </c>
      <c r="J2" t="s">
        <v>15</v>
      </c>
      <c r="K2" t="s">
        <v>217</v>
      </c>
      <c r="L2" t="s">
        <v>250</v>
      </c>
      <c r="N2" t="s">
        <v>59</v>
      </c>
      <c r="O2">
        <v>1.0522</v>
      </c>
      <c r="P2">
        <v>1.0330999999999999</v>
      </c>
    </row>
    <row r="3" spans="1:16" x14ac:dyDescent="0.3">
      <c r="A3" t="s">
        <v>16</v>
      </c>
      <c r="B3" t="s">
        <v>17</v>
      </c>
      <c r="C3" t="s">
        <v>10</v>
      </c>
      <c r="E3" t="s">
        <v>177</v>
      </c>
      <c r="F3" t="s">
        <v>18</v>
      </c>
      <c r="H3" t="s">
        <v>19</v>
      </c>
      <c r="I3" t="s">
        <v>20</v>
      </c>
      <c r="J3" t="s">
        <v>21</v>
      </c>
      <c r="K3" t="s">
        <v>218</v>
      </c>
      <c r="L3" t="s">
        <v>250</v>
      </c>
      <c r="N3" t="s">
        <v>63</v>
      </c>
      <c r="O3">
        <v>0.85199999999999998</v>
      </c>
      <c r="P3" s="84">
        <v>0.84027989130805647</v>
      </c>
    </row>
    <row r="4" spans="1:16" x14ac:dyDescent="0.3">
      <c r="A4" t="s">
        <v>22</v>
      </c>
      <c r="B4" t="s">
        <v>23</v>
      </c>
      <c r="C4" t="s">
        <v>10</v>
      </c>
      <c r="E4" t="s">
        <v>228</v>
      </c>
      <c r="F4" t="s">
        <v>24</v>
      </c>
      <c r="N4" t="s">
        <v>221</v>
      </c>
      <c r="O4">
        <v>83.491299999999995</v>
      </c>
      <c r="P4">
        <v>83.491299999999995</v>
      </c>
    </row>
    <row r="5" spans="1:16" x14ac:dyDescent="0.3">
      <c r="A5" t="s">
        <v>25</v>
      </c>
      <c r="B5" t="s">
        <v>26</v>
      </c>
      <c r="C5" t="s">
        <v>27</v>
      </c>
      <c r="E5" t="s">
        <v>28</v>
      </c>
      <c r="F5" t="s">
        <v>29</v>
      </c>
      <c r="N5" t="s">
        <v>11</v>
      </c>
      <c r="O5">
        <v>1</v>
      </c>
      <c r="P5">
        <v>1</v>
      </c>
    </row>
    <row r="6" spans="1:16" x14ac:dyDescent="0.3">
      <c r="A6" t="s">
        <v>30</v>
      </c>
      <c r="B6" t="s">
        <v>31</v>
      </c>
      <c r="C6" t="s">
        <v>32</v>
      </c>
      <c r="E6" t="s">
        <v>33</v>
      </c>
      <c r="F6" t="s">
        <v>34</v>
      </c>
      <c r="N6" t="s">
        <v>177</v>
      </c>
      <c r="O6">
        <v>1</v>
      </c>
      <c r="P6">
        <v>1</v>
      </c>
    </row>
    <row r="7" spans="1:16" x14ac:dyDescent="0.3">
      <c r="A7" t="s">
        <v>35</v>
      </c>
      <c r="B7" t="s">
        <v>36</v>
      </c>
      <c r="C7" t="s">
        <v>37</v>
      </c>
      <c r="E7" t="s">
        <v>38</v>
      </c>
      <c r="F7" t="s">
        <v>39</v>
      </c>
      <c r="N7" t="s">
        <v>228</v>
      </c>
      <c r="O7">
        <v>1</v>
      </c>
      <c r="P7">
        <v>1</v>
      </c>
    </row>
    <row r="8" spans="1:16" x14ac:dyDescent="0.3">
      <c r="A8" t="s">
        <v>40</v>
      </c>
      <c r="B8" t="s">
        <v>41</v>
      </c>
      <c r="C8" t="s">
        <v>10</v>
      </c>
      <c r="E8" t="s">
        <v>42</v>
      </c>
      <c r="F8" t="s">
        <v>43</v>
      </c>
      <c r="N8" t="s">
        <v>28</v>
      </c>
      <c r="O8">
        <v>1</v>
      </c>
      <c r="P8">
        <v>1</v>
      </c>
    </row>
    <row r="9" spans="1:16" x14ac:dyDescent="0.3">
      <c r="A9" t="s">
        <v>44</v>
      </c>
      <c r="B9" t="s">
        <v>45</v>
      </c>
      <c r="C9" t="s">
        <v>27</v>
      </c>
      <c r="E9" t="s">
        <v>177</v>
      </c>
      <c r="F9" t="s">
        <v>18</v>
      </c>
      <c r="N9" t="s">
        <v>33</v>
      </c>
      <c r="O9">
        <v>1</v>
      </c>
      <c r="P9">
        <v>1</v>
      </c>
    </row>
    <row r="10" spans="1:16" x14ac:dyDescent="0.3">
      <c r="A10" t="s">
        <v>46</v>
      </c>
      <c r="B10" t="s">
        <v>47</v>
      </c>
      <c r="C10" t="s">
        <v>27</v>
      </c>
      <c r="E10" t="s">
        <v>48</v>
      </c>
      <c r="F10" t="s">
        <v>24</v>
      </c>
      <c r="N10" t="s">
        <v>38</v>
      </c>
      <c r="O10">
        <v>1</v>
      </c>
      <c r="P10">
        <v>1</v>
      </c>
    </row>
    <row r="11" spans="1:16" x14ac:dyDescent="0.3">
      <c r="A11" t="s">
        <v>49</v>
      </c>
      <c r="B11" t="s">
        <v>50</v>
      </c>
      <c r="C11" t="s">
        <v>27</v>
      </c>
      <c r="E11" t="s">
        <v>51</v>
      </c>
      <c r="F11" t="s">
        <v>179</v>
      </c>
      <c r="N11" t="s">
        <v>42</v>
      </c>
      <c r="O11">
        <v>1</v>
      </c>
      <c r="P11">
        <v>1</v>
      </c>
    </row>
    <row r="12" spans="1:16" x14ac:dyDescent="0.3">
      <c r="A12" t="s">
        <v>53</v>
      </c>
      <c r="B12" t="s">
        <v>54</v>
      </c>
      <c r="C12" t="s">
        <v>37</v>
      </c>
      <c r="E12" t="s">
        <v>55</v>
      </c>
      <c r="F12" t="s">
        <v>56</v>
      </c>
      <c r="N12" t="s">
        <v>177</v>
      </c>
      <c r="O12">
        <v>1</v>
      </c>
      <c r="P12">
        <v>1</v>
      </c>
    </row>
    <row r="13" spans="1:16" x14ac:dyDescent="0.3">
      <c r="A13" t="s">
        <v>57</v>
      </c>
      <c r="B13" t="s">
        <v>58</v>
      </c>
      <c r="C13" t="s">
        <v>37</v>
      </c>
      <c r="E13" t="s">
        <v>59</v>
      </c>
      <c r="F13" t="s">
        <v>60</v>
      </c>
      <c r="N13" t="s">
        <v>48</v>
      </c>
      <c r="O13">
        <v>1</v>
      </c>
      <c r="P13">
        <v>1</v>
      </c>
    </row>
    <row r="14" spans="1:16" x14ac:dyDescent="0.3">
      <c r="A14" t="s">
        <v>61</v>
      </c>
      <c r="B14" t="s">
        <v>62</v>
      </c>
      <c r="C14" t="s">
        <v>10</v>
      </c>
      <c r="E14" t="s">
        <v>63</v>
      </c>
      <c r="F14" t="s">
        <v>64</v>
      </c>
      <c r="N14" t="s">
        <v>55</v>
      </c>
      <c r="O14">
        <v>1</v>
      </c>
      <c r="P14">
        <v>1</v>
      </c>
    </row>
    <row r="15" spans="1:16" x14ac:dyDescent="0.3">
      <c r="A15" t="s">
        <v>65</v>
      </c>
      <c r="B15" t="s">
        <v>36</v>
      </c>
      <c r="C15" t="s">
        <v>37</v>
      </c>
      <c r="E15" t="s">
        <v>76</v>
      </c>
      <c r="F15" t="s">
        <v>238</v>
      </c>
      <c r="N15" t="s">
        <v>76</v>
      </c>
      <c r="O15">
        <v>1</v>
      </c>
      <c r="P15">
        <v>1</v>
      </c>
    </row>
    <row r="16" spans="1:16" x14ac:dyDescent="0.3">
      <c r="A16" t="s">
        <v>66</v>
      </c>
      <c r="B16" t="s">
        <v>36</v>
      </c>
      <c r="C16" t="s">
        <v>37</v>
      </c>
      <c r="E16" t="s">
        <v>251</v>
      </c>
      <c r="F16" t="s">
        <v>250</v>
      </c>
    </row>
    <row r="17" spans="1:3" x14ac:dyDescent="0.3">
      <c r="A17" t="s">
        <v>227</v>
      </c>
      <c r="B17" t="s">
        <v>36</v>
      </c>
      <c r="C17" t="s">
        <v>37</v>
      </c>
    </row>
  </sheetData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RHQ</vt:lpstr>
      <vt:lpstr>UK</vt:lpstr>
      <vt:lpstr>887</vt:lpstr>
      <vt:lpstr>847</vt:lpstr>
      <vt:lpstr>TCD CONSO</vt:lpstr>
      <vt:lpstr>DATABASE</vt:lpstr>
      <vt:lpstr>Mapping</vt:lpstr>
      <vt:lpstr>TEST</vt:lpstr>
      <vt:lpstr>Setting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VERDIER Joseph</dc:creator>
  <cp:lastModifiedBy>VERDIER Joseph</cp:lastModifiedBy>
  <dcterms:created xsi:type="dcterms:W3CDTF">2021-12-17T13:04:36Z</dcterms:created>
  <dcterms:modified xsi:type="dcterms:W3CDTF">2022-03-29T11:55:27Z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