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laine.guenot\Documents\A trier\"/>
    </mc:Choice>
  </mc:AlternateContent>
  <xr:revisionPtr revIDLastSave="0" documentId="13_ncr:1_{F236883B-5DB6-4981-A5ED-227BB66ACD35}" xr6:coauthVersionLast="47" xr6:coauthVersionMax="47" xr10:uidLastSave="{00000000-0000-0000-0000-000000000000}"/>
  <bookViews>
    <workbookView xWindow="-120" yWindow="-120" windowWidth="29040" windowHeight="15840" xr2:uid="{76B36F72-18AF-4C3F-90BF-A1C20058FC91}"/>
  </bookViews>
  <sheets>
    <sheet name="Location" sheetId="1" r:id="rId1"/>
  </sheets>
  <externalReferences>
    <externalReference r:id="rId2"/>
  </externalReferenc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A9" i="1" l="1"/>
  <c r="AD9" i="1" s="1"/>
  <c r="AG9" i="1"/>
  <c r="AA10" i="1"/>
  <c r="AD10" i="1" s="1"/>
  <c r="AB10" i="1"/>
  <c r="AG10" i="1"/>
  <c r="AG8" i="1"/>
  <c r="AA8" i="1"/>
  <c r="AD8" i="1" s="1"/>
  <c r="AG21" i="1"/>
  <c r="AB21" i="1"/>
  <c r="AE21" i="1" s="1"/>
  <c r="AA21" i="1"/>
  <c r="AG20" i="1"/>
  <c r="AB20" i="1"/>
  <c r="AE20" i="1" s="1"/>
  <c r="AA20" i="1"/>
  <c r="AG19" i="1"/>
  <c r="AB19" i="1"/>
  <c r="AE19" i="1" s="1"/>
  <c r="AA19" i="1"/>
  <c r="AG18" i="1"/>
  <c r="AB18" i="1"/>
  <c r="AE18" i="1" s="1"/>
  <c r="AA18" i="1"/>
  <c r="AG17" i="1"/>
  <c r="AB17" i="1"/>
  <c r="AE17" i="1" s="1"/>
  <c r="AA17" i="1"/>
  <c r="AG16" i="1"/>
  <c r="AB16" i="1"/>
  <c r="AE16" i="1" s="1"/>
  <c r="AA16" i="1"/>
  <c r="AG15" i="1"/>
  <c r="AB15" i="1"/>
  <c r="AE15" i="1" s="1"/>
  <c r="AA15" i="1"/>
  <c r="AG14" i="1"/>
  <c r="AB14" i="1"/>
  <c r="AE14" i="1" s="1"/>
  <c r="AA14" i="1"/>
  <c r="AG13" i="1"/>
  <c r="AB13" i="1"/>
  <c r="AE13" i="1" s="1"/>
  <c r="AA13" i="1"/>
  <c r="AG12" i="1"/>
  <c r="AB12" i="1"/>
  <c r="AE12" i="1" s="1"/>
  <c r="AA12" i="1"/>
  <c r="AG11" i="1"/>
  <c r="AB11" i="1"/>
  <c r="AE11" i="1" s="1"/>
  <c r="AA11" i="1"/>
  <c r="AE8" i="1" l="1"/>
  <c r="AE9" i="1"/>
  <c r="AE10" i="1"/>
  <c r="AF10" i="1" s="1"/>
  <c r="AC23" i="1"/>
  <c r="AG23" i="1"/>
  <c r="AD11" i="1"/>
  <c r="AF11" i="1" s="1"/>
  <c r="AD13" i="1"/>
  <c r="AF13" i="1" s="1"/>
  <c r="AD15" i="1"/>
  <c r="AD17" i="1"/>
  <c r="AD19" i="1"/>
  <c r="AF19" i="1" s="1"/>
  <c r="AD21" i="1"/>
  <c r="AF21" i="1" s="1"/>
  <c r="AF15" i="1"/>
  <c r="AF17" i="1"/>
  <c r="AA23" i="1"/>
  <c r="AA27" i="1" s="1"/>
  <c r="AD12" i="1"/>
  <c r="AF12" i="1" s="1"/>
  <c r="AD14" i="1"/>
  <c r="AF14" i="1" s="1"/>
  <c r="AD16" i="1"/>
  <c r="AF16" i="1" s="1"/>
  <c r="AD18" i="1"/>
  <c r="AF18" i="1" s="1"/>
  <c r="AD20" i="1"/>
  <c r="AF20" i="1" s="1"/>
  <c r="AD23" i="1" l="1"/>
  <c r="AE23" i="1"/>
  <c r="AC100" i="1" l="1"/>
  <c r="AG98" i="1"/>
  <c r="AB98" i="1"/>
  <c r="AA98" i="1"/>
  <c r="AE98" i="1" s="1"/>
  <c r="AG97" i="1"/>
  <c r="AB97" i="1"/>
  <c r="AE97" i="1" s="1"/>
  <c r="AA97" i="1"/>
  <c r="AG96" i="1"/>
  <c r="AB96" i="1"/>
  <c r="AD96" i="1" s="1"/>
  <c r="AA96" i="1"/>
  <c r="AG95" i="1"/>
  <c r="AB95" i="1"/>
  <c r="AE95" i="1" s="1"/>
  <c r="AA95" i="1"/>
  <c r="AG94" i="1"/>
  <c r="AB94" i="1"/>
  <c r="AD94" i="1" s="1"/>
  <c r="AA94" i="1"/>
  <c r="AG93" i="1"/>
  <c r="AB93" i="1"/>
  <c r="AE93" i="1" s="1"/>
  <c r="AA93" i="1"/>
  <c r="AG92" i="1"/>
  <c r="AB92" i="1"/>
  <c r="AD92" i="1" s="1"/>
  <c r="AA92" i="1"/>
  <c r="AG91" i="1"/>
  <c r="AB91" i="1"/>
  <c r="AE91" i="1" s="1"/>
  <c r="AA91" i="1"/>
  <c r="AG90" i="1"/>
  <c r="AB90" i="1"/>
  <c r="AD90" i="1" s="1"/>
  <c r="AA90" i="1"/>
  <c r="AG89" i="1"/>
  <c r="AA89" i="1"/>
  <c r="AC81" i="1"/>
  <c r="AG79" i="1"/>
  <c r="AB79" i="1"/>
  <c r="AE79" i="1" s="1"/>
  <c r="AA79" i="1"/>
  <c r="AG78" i="1"/>
  <c r="AB78" i="1"/>
  <c r="AE78" i="1" s="1"/>
  <c r="AA78" i="1"/>
  <c r="AG77" i="1"/>
  <c r="AB77" i="1"/>
  <c r="AE77" i="1" s="1"/>
  <c r="AA77" i="1"/>
  <c r="AG76" i="1"/>
  <c r="AB76" i="1"/>
  <c r="AE76" i="1" s="1"/>
  <c r="AA76" i="1"/>
  <c r="AG75" i="1"/>
  <c r="AB75" i="1"/>
  <c r="AE75" i="1" s="1"/>
  <c r="AA75" i="1"/>
  <c r="AG74" i="1"/>
  <c r="AB74" i="1"/>
  <c r="AE74" i="1" s="1"/>
  <c r="AA74" i="1"/>
  <c r="AG73" i="1"/>
  <c r="AB73" i="1"/>
  <c r="AE73" i="1" s="1"/>
  <c r="AA73" i="1"/>
  <c r="AG72" i="1"/>
  <c r="AB72" i="1"/>
  <c r="AE72" i="1" s="1"/>
  <c r="AA72" i="1"/>
  <c r="AG71" i="1"/>
  <c r="AB71" i="1"/>
  <c r="AE71" i="1" s="1"/>
  <c r="AA71" i="1"/>
  <c r="AG70" i="1"/>
  <c r="AB70" i="1"/>
  <c r="AE70" i="1" s="1"/>
  <c r="AA70" i="1"/>
  <c r="AC62" i="1"/>
  <c r="AG60" i="1"/>
  <c r="AB60" i="1"/>
  <c r="AA60" i="1"/>
  <c r="AG59" i="1"/>
  <c r="AB59" i="1"/>
  <c r="AD59" i="1" s="1"/>
  <c r="AA59" i="1"/>
  <c r="AG58" i="1"/>
  <c r="AB58" i="1"/>
  <c r="AE58" i="1" s="1"/>
  <c r="AA58" i="1"/>
  <c r="AG57" i="1"/>
  <c r="AB57" i="1"/>
  <c r="AD57" i="1" s="1"/>
  <c r="AA57" i="1"/>
  <c r="AG56" i="1"/>
  <c r="AB56" i="1"/>
  <c r="AE56" i="1" s="1"/>
  <c r="AA56" i="1"/>
  <c r="AG55" i="1"/>
  <c r="AB55" i="1"/>
  <c r="AD55" i="1" s="1"/>
  <c r="AA55" i="1"/>
  <c r="AG54" i="1"/>
  <c r="AB54" i="1"/>
  <c r="AE54" i="1" s="1"/>
  <c r="AA54" i="1"/>
  <c r="AG53" i="1"/>
  <c r="AB53" i="1"/>
  <c r="AD53" i="1" s="1"/>
  <c r="AA53" i="1"/>
  <c r="AG52" i="1"/>
  <c r="AB52" i="1"/>
  <c r="AE52" i="1" s="1"/>
  <c r="AA52" i="1"/>
  <c r="AG51" i="1"/>
  <c r="AA51" i="1"/>
  <c r="AC43" i="1"/>
  <c r="AG41" i="1"/>
  <c r="AB41" i="1"/>
  <c r="AA41" i="1"/>
  <c r="AG40" i="1"/>
  <c r="AB40" i="1"/>
  <c r="AD40" i="1" s="1"/>
  <c r="AA40" i="1"/>
  <c r="AG39" i="1"/>
  <c r="AB39" i="1"/>
  <c r="AE39" i="1" s="1"/>
  <c r="AA39" i="1"/>
  <c r="AG38" i="1"/>
  <c r="AB38" i="1"/>
  <c r="AD38" i="1" s="1"/>
  <c r="AA38" i="1"/>
  <c r="AG37" i="1"/>
  <c r="AB37" i="1"/>
  <c r="AE37" i="1" s="1"/>
  <c r="AA37" i="1"/>
  <c r="AG36" i="1"/>
  <c r="AB36" i="1"/>
  <c r="AD36" i="1" s="1"/>
  <c r="AA36" i="1"/>
  <c r="AG35" i="1"/>
  <c r="AB35" i="1"/>
  <c r="AE35" i="1" s="1"/>
  <c r="AA35" i="1"/>
  <c r="AG34" i="1"/>
  <c r="AA34" i="1"/>
  <c r="L34" i="1"/>
  <c r="AG33" i="1"/>
  <c r="AA33" i="1"/>
  <c r="L33" i="1"/>
  <c r="AG32" i="1"/>
  <c r="AA32" i="1"/>
  <c r="L32" i="1"/>
  <c r="W1" i="1"/>
  <c r="AE60" i="1" l="1"/>
  <c r="AA81" i="1"/>
  <c r="AA85" i="1" s="1"/>
  <c r="AE41" i="1"/>
  <c r="AF41" i="1" s="1"/>
  <c r="AA62" i="1"/>
  <c r="AA66" i="1" s="1"/>
  <c r="AD52" i="1"/>
  <c r="AF52" i="1" s="1"/>
  <c r="AE53" i="1"/>
  <c r="AD54" i="1"/>
  <c r="AE55" i="1"/>
  <c r="AD56" i="1"/>
  <c r="AF56" i="1" s="1"/>
  <c r="AE57" i="1"/>
  <c r="AD58" i="1"/>
  <c r="AF58" i="1" s="1"/>
  <c r="AE59" i="1"/>
  <c r="AF59" i="1" s="1"/>
  <c r="AD60" i="1"/>
  <c r="AF60" i="1" s="1"/>
  <c r="AE81" i="1"/>
  <c r="AD71" i="1"/>
  <c r="AD73" i="1"/>
  <c r="AF73" i="1" s="1"/>
  <c r="AD75" i="1"/>
  <c r="AD77" i="1"/>
  <c r="AD79" i="1"/>
  <c r="AA100" i="1"/>
  <c r="AA104" i="1" s="1"/>
  <c r="AE90" i="1"/>
  <c r="AF90" i="1" s="1"/>
  <c r="AD91" i="1"/>
  <c r="AE92" i="1"/>
  <c r="AF92" i="1" s="1"/>
  <c r="AD93" i="1"/>
  <c r="AF93" i="1" s="1"/>
  <c r="AE94" i="1"/>
  <c r="AF94" i="1" s="1"/>
  <c r="AD95" i="1"/>
  <c r="AE96" i="1"/>
  <c r="AD97" i="1"/>
  <c r="AF97" i="1" s="1"/>
  <c r="AB89" i="1"/>
  <c r="AB100" i="1" s="1"/>
  <c r="AB8" i="1"/>
  <c r="AB9" i="1"/>
  <c r="AF9" i="1" s="1"/>
  <c r="AD35" i="1"/>
  <c r="AF35" i="1" s="1"/>
  <c r="AE36" i="1"/>
  <c r="AF36" i="1" s="1"/>
  <c r="AD37" i="1"/>
  <c r="AE38" i="1"/>
  <c r="AD39" i="1"/>
  <c r="AF39" i="1" s="1"/>
  <c r="AE40" i="1"/>
  <c r="AD41" i="1"/>
  <c r="AB33" i="1"/>
  <c r="AD33" i="1" s="1"/>
  <c r="AB32" i="1"/>
  <c r="AE32" i="1" s="1"/>
  <c r="AA43" i="1"/>
  <c r="AA47" i="1" s="1"/>
  <c r="AF37" i="1"/>
  <c r="AF38" i="1"/>
  <c r="AF40" i="1"/>
  <c r="AF53" i="1"/>
  <c r="AF54" i="1"/>
  <c r="AF55" i="1"/>
  <c r="AF57" i="1"/>
  <c r="AF71" i="1"/>
  <c r="AF75" i="1"/>
  <c r="AF77" i="1"/>
  <c r="AF79" i="1"/>
  <c r="AF91" i="1"/>
  <c r="AF95" i="1"/>
  <c r="AF96" i="1"/>
  <c r="AB34" i="1"/>
  <c r="AE34" i="1" s="1"/>
  <c r="AD98" i="1"/>
  <c r="AF98" i="1" s="1"/>
  <c r="AE33" i="1"/>
  <c r="AB51" i="1"/>
  <c r="AD70" i="1"/>
  <c r="AF70" i="1" s="1"/>
  <c r="AD72" i="1"/>
  <c r="AF72" i="1" s="1"/>
  <c r="AD74" i="1"/>
  <c r="AF74" i="1" s="1"/>
  <c r="AD76" i="1"/>
  <c r="AF76" i="1" s="1"/>
  <c r="AD78" i="1"/>
  <c r="AF78" i="1" s="1"/>
  <c r="AB81" i="1"/>
  <c r="AE89" i="1" l="1"/>
  <c r="AE100" i="1" s="1"/>
  <c r="AD89" i="1"/>
  <c r="AD100" i="1" s="1"/>
  <c r="AD34" i="1"/>
  <c r="AF34" i="1" s="1"/>
  <c r="AB43" i="1"/>
  <c r="AD32" i="1"/>
  <c r="AD43" i="1" s="1"/>
  <c r="AF8" i="1"/>
  <c r="AF23" i="1" s="1"/>
  <c r="AB23" i="1"/>
  <c r="AF33" i="1"/>
  <c r="AF81" i="1"/>
  <c r="AE43" i="1"/>
  <c r="AE51" i="1"/>
  <c r="AE62" i="1" s="1"/>
  <c r="AD51" i="1"/>
  <c r="AB62" i="1"/>
  <c r="AD81" i="1"/>
  <c r="AF89" i="1" l="1"/>
  <c r="AF100" i="1" s="1"/>
  <c r="AF32" i="1"/>
  <c r="AF43" i="1" s="1"/>
  <c r="AD62" i="1"/>
  <c r="AF51" i="1"/>
  <c r="AF62" i="1" s="1"/>
</calcChain>
</file>

<file path=xl/sharedStrings.xml><?xml version="1.0" encoding="utf-8"?>
<sst xmlns="http://schemas.openxmlformats.org/spreadsheetml/2006/main" count="226" uniqueCount="64">
  <si>
    <t>Oui</t>
  </si>
  <si>
    <t>Mensuelle</t>
  </si>
  <si>
    <t>Non</t>
  </si>
  <si>
    <t>Trimestrielle</t>
  </si>
  <si>
    <t>Semestrielle</t>
  </si>
  <si>
    <t>Locations</t>
  </si>
  <si>
    <t>Annuelle</t>
  </si>
  <si>
    <t>6135100000 - LOCATIONS AUTOMATES</t>
  </si>
  <si>
    <t>Analytique</t>
  </si>
  <si>
    <t>Site</t>
  </si>
  <si>
    <t>Description</t>
  </si>
  <si>
    <t>GAM</t>
  </si>
  <si>
    <t>Fournisseur</t>
  </si>
  <si>
    <t>N° Contrat</t>
  </si>
  <si>
    <t>Réf SAP</t>
  </si>
  <si>
    <t>Début Contrat</t>
  </si>
  <si>
    <t>Fin Contrat</t>
  </si>
  <si>
    <t xml:space="preserve">Retraitement CCA IFRS 16 </t>
  </si>
  <si>
    <t xml:space="preserve">Périodicité </t>
  </si>
  <si>
    <t>Base</t>
  </si>
  <si>
    <t>N-1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</si>
  <si>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</si>
  <si>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</si>
  <si>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</si>
  <si>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</si>
  <si>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</si>
  <si>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</si>
  <si>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</si>
  <si>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</si>
  <si>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</si>
  <si>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</si>
  <si>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</si>
  <si>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</si>
  <si>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N+1</t>
  </si>
  <si>
    <t xml:space="preserve">TOTAL </t>
  </si>
  <si>
    <t>THEORIQUE</t>
  </si>
  <si>
    <t>FNP N-1</t>
  </si>
  <si>
    <t>FNP</t>
  </si>
  <si>
    <t>CCA Calculées</t>
  </si>
  <si>
    <t>Contrôles</t>
  </si>
  <si>
    <t>CCA à éliminer IFRS 16</t>
  </si>
  <si>
    <t>Total Compta</t>
  </si>
  <si>
    <t>Ecart</t>
  </si>
  <si>
    <t>6135200000 - LOCATIONS MAT INFORMATIQUE ET BUREAU</t>
  </si>
  <si>
    <t>AGFA</t>
  </si>
  <si>
    <t>6135400000 - LOCATIONS VEHICULES</t>
  </si>
  <si>
    <t>6135500000 - LOCATIONS AUTRES</t>
  </si>
  <si>
    <t>EPS</t>
  </si>
  <si>
    <t>FR.xxxxx.xxx</t>
  </si>
  <si>
    <t>Lyon</t>
  </si>
  <si>
    <t>Automate 1</t>
  </si>
  <si>
    <t>Automate 2</t>
  </si>
  <si>
    <t>Automate 3</t>
  </si>
  <si>
    <t>Entité 3</t>
  </si>
  <si>
    <t>LOC. IMMOB.</t>
  </si>
  <si>
    <t>Bailleur</t>
  </si>
  <si>
    <t>X</t>
  </si>
  <si>
    <t>annuelle</t>
  </si>
  <si>
    <t>Commun</t>
  </si>
  <si>
    <t>Bailleur 1</t>
  </si>
  <si>
    <t>Bailleur 2</t>
  </si>
  <si>
    <t>BECKMANN</t>
  </si>
  <si>
    <t>Imprimante</t>
  </si>
  <si>
    <t>A CRÉER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</si>
</sst>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0\ &quot;€&quot;_-;\-* #,##0.000\ &quot;€&quot;_-;_-* &quot;-&quot;??\ &quot;€&quot;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8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</font>
    <font>
      <sz val="8"/>
      <name val="Calibri"/>
      <family val="2"/>
      <charset val="1"/>
    </font>
    <font>
      <sz val="8"/>
      <color theme="1"/>
      <name val="Calibri"/>
      <family val="2"/>
      <scheme val="minor"/>
    </font>
    <font>
      <sz val="10"/>
      <name val="Arial"/>
      <family val="2"/>
    </font>
    <font>
      <b/>
      <u/>
      <sz val="8"/>
      <color theme="1"/>
      <name val="Calibri"/>
      <family val="2"/>
      <scheme val="minor"/>
    </font>
    <font>
      <sz val="8"/>
      <color rgb="FF252525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CC"/>
        <bgColor rgb="FFD7E4BD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rgb="FFD7E4BD"/>
      </patternFill>
    </fill>
    <fill>
      <patternFill patternType="solid">
        <fgColor theme="0" tint="-0.49998474074526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8" fillId="0" borderId="0"/>
    <xf numFmtId="0" fontId="1" fillId="0" borderId="0"/>
  </cellStyleXfs>
  <cellXfs count="10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44" fontId="2" fillId="0" borderId="0" xfId="0" applyNumberFormat="1" applyFont="1"/>
    <xf numFmtId="14" fontId="2" fillId="0" borderId="0" xfId="0" applyNumberFormat="1" applyFont="1"/>
    <xf numFmtId="44" fontId="2" fillId="2" borderId="0" xfId="0" applyNumberFormat="1" applyFont="1" applyFill="1" applyProtection="1">
      <protection locked="0"/>
    </xf>
    <xf numFmtId="44" fontId="3" fillId="0" borderId="0" xfId="0" applyNumberFormat="1" applyFont="1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44" fontId="3" fillId="2" borderId="0" xfId="0" applyNumberFormat="1" applyFont="1" applyFill="1" applyProtection="1">
      <protection locked="0"/>
    </xf>
    <xf numFmtId="0" fontId="4" fillId="3" borderId="0" xfId="0" applyFont="1" applyFill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44" fontId="4" fillId="0" borderId="0" xfId="0" applyNumberFormat="1" applyFont="1" applyAlignment="1">
      <alignment horizontal="center"/>
    </xf>
    <xf numFmtId="44" fontId="4" fillId="2" borderId="0" xfId="0" applyNumberFormat="1" applyFont="1" applyFill="1" applyAlignment="1" applyProtection="1">
      <alignment horizontal="center"/>
      <protection locked="0"/>
    </xf>
    <xf numFmtId="0" fontId="4" fillId="0" borderId="0" xfId="0" applyFont="1" applyAlignment="1">
      <alignment horizontal="center"/>
    </xf>
    <xf numFmtId="0" fontId="3" fillId="2" borderId="1" xfId="1" applyFont="1" applyFill="1" applyBorder="1" applyAlignment="1" applyProtection="1">
      <alignment horizontal="center"/>
      <protection locked="0"/>
    </xf>
    <xf numFmtId="0" fontId="6" fillId="2" borderId="1" xfId="1" applyFont="1" applyFill="1" applyBorder="1" applyAlignment="1" applyProtection="1">
      <alignment horizontal="left"/>
      <protection locked="0"/>
    </xf>
    <xf numFmtId="0" fontId="3" fillId="2" borderId="1" xfId="0" applyFont="1" applyFill="1" applyBorder="1" applyProtection="1">
      <protection locked="0"/>
    </xf>
    <xf numFmtId="44" fontId="3" fillId="2" borderId="1" xfId="0" applyNumberFormat="1" applyFont="1" applyFill="1" applyBorder="1" applyProtection="1">
      <protection locked="0"/>
    </xf>
    <xf numFmtId="0" fontId="6" fillId="2" borderId="1" xfId="1" applyFont="1" applyFill="1" applyBorder="1" applyAlignment="1" applyProtection="1">
      <alignment horizontal="center"/>
      <protection locked="0"/>
    </xf>
    <xf numFmtId="14" fontId="7" fillId="2" borderId="1" xfId="2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5" fillId="2" borderId="2" xfId="3" applyFont="1" applyFill="1" applyBorder="1" applyAlignment="1" applyProtection="1">
      <alignment horizontal="center"/>
      <protection locked="0"/>
    </xf>
    <xf numFmtId="44" fontId="6" fillId="6" borderId="1" xfId="1" applyNumberFormat="1" applyFont="1" applyFill="1" applyBorder="1" applyProtection="1">
      <protection locked="0"/>
    </xf>
    <xf numFmtId="44" fontId="7" fillId="7" borderId="1" xfId="2" applyNumberFormat="1" applyFont="1" applyFill="1" applyBorder="1" applyProtection="1">
      <protection locked="0"/>
    </xf>
    <xf numFmtId="44" fontId="3" fillId="7" borderId="1" xfId="0" applyNumberFormat="1" applyFont="1" applyFill="1" applyBorder="1" applyProtection="1">
      <protection locked="0"/>
    </xf>
    <xf numFmtId="44" fontId="3" fillId="0" borderId="1" xfId="0" applyNumberFormat="1" applyFont="1" applyBorder="1" applyProtection="1">
      <protection locked="0"/>
    </xf>
    <xf numFmtId="44" fontId="3" fillId="3" borderId="1" xfId="0" applyNumberFormat="1" applyFont="1" applyFill="1" applyBorder="1" applyProtection="1">
      <protection locked="0"/>
    </xf>
    <xf numFmtId="164" fontId="3" fillId="2" borderId="1" xfId="0" applyNumberFormat="1" applyFont="1" applyFill="1" applyBorder="1" applyProtection="1">
      <protection locked="0"/>
    </xf>
    <xf numFmtId="44" fontId="3" fillId="0" borderId="1" xfId="0" applyNumberFormat="1" applyFont="1" applyBorder="1"/>
    <xf numFmtId="44" fontId="6" fillId="6" borderId="3" xfId="1" applyNumberFormat="1" applyFont="1" applyFill="1" applyBorder="1" applyProtection="1">
      <protection locked="0"/>
    </xf>
    <xf numFmtId="0" fontId="3" fillId="8" borderId="1" xfId="1" applyFont="1" applyFill="1" applyBorder="1" applyAlignment="1" applyProtection="1">
      <alignment horizontal="center"/>
      <protection locked="0"/>
    </xf>
    <xf numFmtId="0" fontId="6" fillId="8" borderId="1" xfId="1" applyFont="1" applyFill="1" applyBorder="1" applyAlignment="1" applyProtection="1">
      <alignment horizontal="left"/>
      <protection locked="0"/>
    </xf>
    <xf numFmtId="0" fontId="5" fillId="8" borderId="1" xfId="1" applyFont="1" applyFill="1" applyBorder="1" applyAlignment="1" applyProtection="1">
      <alignment horizontal="left"/>
      <protection locked="0"/>
    </xf>
    <xf numFmtId="0" fontId="3" fillId="8" borderId="1" xfId="0" applyFont="1" applyFill="1" applyBorder="1" applyProtection="1">
      <protection locked="0"/>
    </xf>
    <xf numFmtId="0" fontId="3" fillId="8" borderId="1" xfId="0" applyFont="1" applyFill="1" applyBorder="1" applyAlignment="1" applyProtection="1">
      <alignment horizontal="center"/>
      <protection locked="0"/>
    </xf>
    <xf numFmtId="14" fontId="3" fillId="8" borderId="1" xfId="2" applyNumberFormat="1" applyFont="1" applyFill="1" applyBorder="1" applyAlignment="1" applyProtection="1">
      <alignment horizontal="center"/>
      <protection locked="0"/>
    </xf>
    <xf numFmtId="0" fontId="5" fillId="8" borderId="1" xfId="3" applyFont="1" applyFill="1" applyBorder="1" applyAlignment="1" applyProtection="1">
      <alignment horizontal="center"/>
      <protection locked="0"/>
    </xf>
    <xf numFmtId="44" fontId="6" fillId="8" borderId="1" xfId="1" applyNumberFormat="1" applyFont="1" applyFill="1" applyBorder="1" applyProtection="1">
      <protection locked="0"/>
    </xf>
    <xf numFmtId="44" fontId="7" fillId="8" borderId="1" xfId="2" applyNumberFormat="1" applyFont="1" applyFill="1" applyBorder="1" applyProtection="1">
      <protection locked="0"/>
    </xf>
    <xf numFmtId="44" fontId="3" fillId="8" borderId="1" xfId="0" applyNumberFormat="1" applyFont="1" applyFill="1" applyBorder="1" applyProtection="1">
      <protection locked="0"/>
    </xf>
    <xf numFmtId="0" fontId="3" fillId="8" borderId="1" xfId="0" applyFont="1" applyFill="1" applyBorder="1" applyAlignment="1" applyProtection="1">
      <alignment horizontal="left"/>
      <protection locked="0"/>
    </xf>
    <xf numFmtId="0" fontId="3" fillId="8" borderId="2" xfId="0" applyFont="1" applyFill="1" applyBorder="1" applyAlignment="1" applyProtection="1">
      <alignment horizontal="center"/>
      <protection locked="0"/>
    </xf>
    <xf numFmtId="0" fontId="5" fillId="8" borderId="2" xfId="3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horizontal="left"/>
      <protection locked="0"/>
    </xf>
    <xf numFmtId="44" fontId="7" fillId="0" borderId="1" xfId="2" applyNumberFormat="1" applyFont="1" applyBorder="1" applyProtection="1">
      <protection locked="0"/>
    </xf>
    <xf numFmtId="0" fontId="6" fillId="8" borderId="1" xfId="1" applyFont="1" applyFill="1" applyBorder="1" applyAlignment="1" applyProtection="1">
      <alignment horizontal="center"/>
      <protection locked="0"/>
    </xf>
    <xf numFmtId="14" fontId="7" fillId="8" borderId="1" xfId="2" applyNumberFormat="1" applyFont="1" applyFill="1" applyBorder="1" applyAlignment="1" applyProtection="1">
      <alignment horizontal="center"/>
      <protection locked="0"/>
    </xf>
    <xf numFmtId="44" fontId="6" fillId="9" borderId="1" xfId="1" applyNumberFormat="1" applyFont="1" applyFill="1" applyBorder="1" applyProtection="1">
      <protection locked="0"/>
    </xf>
    <xf numFmtId="44" fontId="6" fillId="9" borderId="3" xfId="1" applyNumberFormat="1" applyFont="1" applyFill="1" applyBorder="1" applyProtection="1">
      <protection locked="0"/>
    </xf>
    <xf numFmtId="44" fontId="7" fillId="8" borderId="2" xfId="2" applyNumberFormat="1" applyFont="1" applyFill="1" applyBorder="1" applyProtection="1">
      <protection locked="0"/>
    </xf>
    <xf numFmtId="44" fontId="7" fillId="8" borderId="4" xfId="2" applyNumberFormat="1" applyFont="1" applyFill="1" applyBorder="1" applyProtection="1">
      <protection locked="0"/>
    </xf>
    <xf numFmtId="44" fontId="7" fillId="8" borderId="5" xfId="2" applyNumberFormat="1" applyFont="1" applyFill="1" applyBorder="1" applyProtection="1">
      <protection locked="0"/>
    </xf>
    <xf numFmtId="44" fontId="3" fillId="8" borderId="1" xfId="2" applyNumberFormat="1" applyFont="1" applyFill="1" applyBorder="1" applyProtection="1">
      <protection locked="0"/>
    </xf>
    <xf numFmtId="44" fontId="3" fillId="0" borderId="1" xfId="2" applyNumberFormat="1" applyFont="1" applyBorder="1" applyProtection="1">
      <protection locked="0"/>
    </xf>
    <xf numFmtId="14" fontId="3" fillId="2" borderId="1" xfId="2" applyNumberFormat="1" applyFont="1" applyFill="1" applyBorder="1" applyAlignment="1" applyProtection="1">
      <alignment horizontal="center"/>
      <protection locked="0"/>
    </xf>
    <xf numFmtId="0" fontId="5" fillId="2" borderId="1" xfId="3" applyFont="1" applyFill="1" applyBorder="1" applyAlignment="1" applyProtection="1">
      <alignment horizontal="center"/>
      <protection locked="0"/>
    </xf>
    <xf numFmtId="44" fontId="6" fillId="2" borderId="1" xfId="1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center"/>
    </xf>
    <xf numFmtId="0" fontId="9" fillId="0" borderId="0" xfId="0" applyFont="1"/>
    <xf numFmtId="0" fontId="5" fillId="0" borderId="2" xfId="4" applyFont="1" applyBorder="1" applyAlignment="1" applyProtection="1">
      <alignment horizontal="center"/>
      <protection locked="0"/>
    </xf>
    <xf numFmtId="44" fontId="6" fillId="0" borderId="1" xfId="1" applyNumberFormat="1" applyFont="1" applyBorder="1" applyProtection="1">
      <protection locked="0"/>
    </xf>
    <xf numFmtId="44" fontId="3" fillId="0" borderId="0" xfId="0" applyNumberFormat="1" applyFont="1" applyProtection="1">
      <protection locked="0"/>
    </xf>
    <xf numFmtId="0" fontId="3" fillId="0" borderId="0" xfId="0" applyFont="1" applyProtection="1"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10" borderId="1" xfId="1" applyFont="1" applyFill="1" applyBorder="1" applyAlignment="1" applyProtection="1">
      <alignment horizontal="center"/>
      <protection locked="0"/>
    </xf>
    <xf numFmtId="0" fontId="6" fillId="10" borderId="1" xfId="1" applyFont="1" applyFill="1" applyBorder="1" applyAlignment="1" applyProtection="1">
      <alignment horizontal="left"/>
      <protection locked="0"/>
    </xf>
    <xf numFmtId="0" fontId="5" fillId="10" borderId="1" xfId="1" applyFont="1" applyFill="1" applyBorder="1" applyAlignment="1" applyProtection="1">
      <alignment horizontal="left"/>
      <protection locked="0"/>
    </xf>
    <xf numFmtId="0" fontId="6" fillId="10" borderId="1" xfId="1" applyFont="1" applyFill="1" applyBorder="1" applyAlignment="1" applyProtection="1">
      <alignment horizontal="center"/>
      <protection locked="0"/>
    </xf>
    <xf numFmtId="14" fontId="7" fillId="10" borderId="1" xfId="2" applyNumberFormat="1" applyFont="1" applyFill="1" applyBorder="1" applyAlignment="1" applyProtection="1">
      <alignment horizontal="center"/>
      <protection locked="0"/>
    </xf>
    <xf numFmtId="0" fontId="3" fillId="10" borderId="1" xfId="0" applyFont="1" applyFill="1" applyBorder="1" applyAlignment="1" applyProtection="1">
      <alignment horizontal="center"/>
      <protection locked="0"/>
    </xf>
    <xf numFmtId="0" fontId="5" fillId="10" borderId="2" xfId="3" applyFont="1" applyFill="1" applyBorder="1" applyAlignment="1" applyProtection="1">
      <alignment horizontal="center"/>
      <protection locked="0"/>
    </xf>
    <xf numFmtId="44" fontId="6" fillId="10" borderId="3" xfId="1" applyNumberFormat="1" applyFont="1" applyFill="1" applyBorder="1" applyProtection="1">
      <protection locked="0"/>
    </xf>
    <xf numFmtId="44" fontId="3" fillId="10" borderId="1" xfId="0" applyNumberFormat="1" applyFont="1" applyFill="1" applyBorder="1" applyProtection="1">
      <protection locked="0"/>
    </xf>
    <xf numFmtId="164" fontId="3" fillId="10" borderId="1" xfId="0" applyNumberFormat="1" applyFont="1" applyFill="1" applyBorder="1" applyProtection="1">
      <protection locked="0"/>
    </xf>
    <xf numFmtId="14" fontId="3" fillId="10" borderId="1" xfId="2" applyNumberFormat="1" applyFont="1" applyFill="1" applyBorder="1" applyAlignment="1" applyProtection="1">
      <alignment horizontal="center"/>
      <protection locked="0"/>
    </xf>
    <xf numFmtId="44" fontId="6" fillId="10" borderId="1" xfId="1" applyNumberFormat="1" applyFont="1" applyFill="1" applyBorder="1" applyProtection="1">
      <protection locked="0"/>
    </xf>
    <xf numFmtId="0" fontId="3" fillId="10" borderId="1" xfId="0" applyFont="1" applyFill="1" applyBorder="1" applyProtection="1">
      <protection locked="0"/>
    </xf>
    <xf numFmtId="0" fontId="3" fillId="10" borderId="1" xfId="0" applyFont="1" applyFill="1" applyBorder="1" applyAlignment="1" applyProtection="1">
      <alignment horizontal="left"/>
      <protection locked="0"/>
    </xf>
    <xf numFmtId="44" fontId="3" fillId="0" borderId="1" xfId="0" applyNumberFormat="1" applyFont="1" applyBorder="1" applyAlignment="1">
      <alignment horizontal="center"/>
    </xf>
    <xf numFmtId="14" fontId="10" fillId="0" borderId="1" xfId="0" applyNumberFormat="1" applyFont="1" applyBorder="1" applyAlignment="1" applyProtection="1">
      <alignment horizontal="center"/>
      <protection locked="0"/>
    </xf>
    <xf numFmtId="0" fontId="3" fillId="0" borderId="1" xfId="3" applyFont="1" applyBorder="1" applyAlignment="1" applyProtection="1">
      <alignment horizontal="center"/>
      <protection locked="0"/>
    </xf>
    <xf numFmtId="44" fontId="3" fillId="4" borderId="1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44" fontId="3" fillId="2" borderId="0" xfId="0" applyNumberFormat="1" applyFont="1" applyFill="1" applyAlignment="1" applyProtection="1">
      <alignment horizontal="center"/>
      <protection locked="0"/>
    </xf>
    <xf numFmtId="44" fontId="3" fillId="0" borderId="0" xfId="0" applyNumberFormat="1" applyFont="1" applyAlignment="1">
      <alignment horizontal="center"/>
    </xf>
  </cellXfs>
  <cellStyles count="5">
    <cellStyle name="Normal" xfId="0" builtinId="0"/>
    <cellStyle name="Normal 11 2 3" xfId="1" xr:uid="{78333C6B-18AA-4D2D-8B3C-037CB3207184}"/>
    <cellStyle name="Normal 12" xfId="4" xr:uid="{1EBD57AA-7A5A-4721-8D61-01CD44F7DE85}"/>
    <cellStyle name="Normal 2 19" xfId="3" xr:uid="{376DB78A-FABD-4D4C-AA21-C9B49B77D9EC}"/>
    <cellStyle name="Normal 85 2" xfId="2" xr:uid="{EE883DA6-98CA-41FD-9C4F-94E5F9731485}"/>
  </cellStyles>
  <dxfs count="15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REPORTING\2022\01%20-%20Janvier\L0200%20-%20REPORTING%200122%20-%20ALPIG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ête"/>
      <sheetName val="U-Intégrat°"/>
      <sheetName val="U-Cut-Off"/>
      <sheetName val="U-Ech"/>
      <sheetName val="U-Capitaux"/>
      <sheetName val="U-Prc"/>
      <sheetName val="U-Oblig."/>
      <sheetName val="U-Immo"/>
      <sheetName val="U-Capex"/>
      <sheetName val="U-CD Ratt"/>
      <sheetName val="U-Titres"/>
      <sheetName val="U-275xx"/>
      <sheetName val="U-Stocks"/>
      <sheetName val="U-Chg Fisc"/>
      <sheetName val="U-Prov Ico"/>
      <sheetName val="U-Cse"/>
      <sheetName val="U-Social"/>
      <sheetName val="U-Cbails"/>
      <sheetName val="U-Baux"/>
      <sheetName val="U-Locat°"/>
      <sheetName val="U-Maint"/>
      <sheetName val="U-Cca"/>
      <sheetName val="Fnp"/>
      <sheetName val="U-Rem Bios"/>
      <sheetName val="Charges sociales TMD"/>
      <sheetName val="U-Rf"/>
      <sheetName val="U-Ifrs"/>
      <sheetName val="U-Référentiel"/>
    </sheetNames>
    <sheetDataSet>
      <sheetData sheetId="0">
        <row r="21">
          <cell r="D21">
            <v>44592</v>
          </cell>
        </row>
        <row r="45">
          <cell r="B45">
            <v>44592</v>
          </cell>
          <cell r="C45">
            <v>1</v>
          </cell>
        </row>
        <row r="46">
          <cell r="B46">
            <v>44620</v>
          </cell>
          <cell r="C46">
            <v>2</v>
          </cell>
        </row>
        <row r="47">
          <cell r="B47">
            <v>44651</v>
          </cell>
          <cell r="C47">
            <v>3</v>
          </cell>
        </row>
        <row r="48">
          <cell r="B48">
            <v>44681</v>
          </cell>
          <cell r="C48">
            <v>4</v>
          </cell>
        </row>
        <row r="49">
          <cell r="B49">
            <v>44712</v>
          </cell>
          <cell r="C49">
            <v>5</v>
          </cell>
        </row>
        <row r="50">
          <cell r="B50">
            <v>44742</v>
          </cell>
          <cell r="C50">
            <v>6</v>
          </cell>
        </row>
        <row r="51">
          <cell r="B51">
            <v>44773</v>
          </cell>
          <cell r="C51">
            <v>7</v>
          </cell>
        </row>
        <row r="52">
          <cell r="B52">
            <v>44804</v>
          </cell>
          <cell r="C52">
            <v>8</v>
          </cell>
        </row>
        <row r="53">
          <cell r="B53">
            <v>44834</v>
          </cell>
          <cell r="C53">
            <v>9</v>
          </cell>
        </row>
        <row r="54">
          <cell r="B54">
            <v>44865</v>
          </cell>
          <cell r="C54">
            <v>10</v>
          </cell>
        </row>
        <row r="55">
          <cell r="B55">
            <v>44895</v>
          </cell>
          <cell r="C55">
            <v>11</v>
          </cell>
        </row>
        <row r="56">
          <cell r="B56">
            <v>44926</v>
          </cell>
          <cell r="C56">
            <v>12</v>
          </cell>
        </row>
      </sheetData>
      <sheetData sheetId="1" refreshError="1"/>
      <sheetData sheetId="2" refreshError="1"/>
      <sheetData sheetId="3">
        <row r="13">
          <cell r="AG13">
            <v>92361.600000000006</v>
          </cell>
        </row>
        <row r="22">
          <cell r="AG22">
            <v>46699.199999999997</v>
          </cell>
        </row>
        <row r="31">
          <cell r="AG31">
            <v>11505.599999999999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940561-9014-4975-AA9E-ADD2D331E4C0}">
  <dimension ref="A1:AX104"/>
  <sheetViews>
    <sheetView tabSelected="1" workbookViewId="0"/>
  </sheetViews>
  <sheetFormatPr baseColWidth="10" defaultRowHeight="11.25" outlineLevelCol="1" x14ac:dyDescent="0.2"/>
  <cols>
    <col min="1" max="1" width="11.42578125" style="10"/>
    <col min="2" max="2" width="11.42578125" style="10" customWidth="1" outlineLevel="1"/>
    <col min="3" max="3" width="20.7109375" style="9" customWidth="1" outlineLevel="1"/>
    <col min="4" max="6" width="11.42578125" style="10" customWidth="1" outlineLevel="1"/>
    <col min="7" max="10" width="11.42578125" style="9" customWidth="1" outlineLevel="1"/>
    <col min="11" max="11" width="11.42578125" style="7"/>
    <col min="12" max="32" width="11.42578125" style="8"/>
    <col min="33" max="34" width="11.42578125" style="7"/>
    <col min="35" max="44" width="11.42578125" style="11"/>
    <col min="45" max="46" width="11.42578125" style="7"/>
    <col min="47" max="48" width="11.42578125" style="8"/>
    <col min="49" max="49" width="11.42578125" style="9"/>
    <col min="50" max="16384" width="11.42578125" style="8"/>
  </cols>
  <sheetData>
    <row r="1" spans="1:50" s="1" customFormat="1" x14ac:dyDescent="0.2">
      <c r="A1" s="1" t="s">
        <v>53</v>
      </c>
      <c r="B1" s="2"/>
      <c r="C1" s="3"/>
      <c r="D1" s="2"/>
      <c r="E1" s="2"/>
      <c r="F1" s="2"/>
      <c r="G1" s="3"/>
      <c r="H1" s="3"/>
      <c r="K1" s="4"/>
      <c r="W1" s="5">
        <f>+[1]Entête!D21</f>
        <v>44592</v>
      </c>
      <c r="AG1" s="4"/>
      <c r="AH1" s="4"/>
      <c r="AI1" s="6"/>
      <c r="AJ1" s="6"/>
      <c r="AK1" s="6"/>
      <c r="AL1" s="6"/>
      <c r="AM1" s="6"/>
      <c r="AN1" s="6"/>
      <c r="AO1" s="6"/>
      <c r="AP1" s="6"/>
      <c r="AQ1" s="6"/>
      <c r="AR1" s="6"/>
      <c r="AS1" s="4"/>
      <c r="AT1" s="7" t="s">
        <v>0</v>
      </c>
      <c r="AV1" s="8" t="s">
        <v>1</v>
      </c>
      <c r="AW1" s="9">
        <v>1</v>
      </c>
    </row>
    <row r="2" spans="1:50" x14ac:dyDescent="0.2">
      <c r="AT2" s="7" t="s">
        <v>2</v>
      </c>
      <c r="AV2" s="8" t="s">
        <v>3</v>
      </c>
      <c r="AW2" s="9">
        <v>3</v>
      </c>
    </row>
    <row r="3" spans="1:50" x14ac:dyDescent="0.2">
      <c r="AV3" s="8" t="s">
        <v>4</v>
      </c>
      <c r="AW3" s="9">
        <v>6</v>
      </c>
    </row>
    <row r="4" spans="1:50" x14ac:dyDescent="0.2">
      <c r="A4" s="12" t="s">
        <v>5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V4" s="8" t="s">
        <v>6</v>
      </c>
      <c r="AW4" s="9">
        <v>12</v>
      </c>
    </row>
    <row r="5" spans="1:50" x14ac:dyDescent="0.2">
      <c r="A5" s="69">
        <v>6132000000</v>
      </c>
      <c r="B5" s="70" t="s">
        <v>54</v>
      </c>
      <c r="C5" s="8"/>
      <c r="D5" s="8"/>
      <c r="E5" s="8"/>
      <c r="F5" s="8"/>
      <c r="G5" s="8"/>
      <c r="H5" s="8"/>
      <c r="I5" s="8"/>
      <c r="J5" s="8"/>
      <c r="K5" s="8"/>
      <c r="AE5" s="7"/>
      <c r="AF5" s="7"/>
      <c r="AU5" s="7"/>
      <c r="AW5" s="8"/>
      <c r="AX5" s="9"/>
    </row>
    <row r="6" spans="1:50" x14ac:dyDescent="0.2">
      <c r="A6" s="8"/>
      <c r="C6" s="10"/>
      <c r="D6" s="9"/>
      <c r="E6" s="9"/>
      <c r="F6" s="9"/>
      <c r="I6" s="7"/>
      <c r="J6" s="8"/>
      <c r="K6" s="8"/>
      <c r="AE6" s="7"/>
      <c r="AF6" s="7"/>
      <c r="AU6" s="7"/>
      <c r="AW6" s="8"/>
      <c r="AX6" s="9"/>
    </row>
    <row r="7" spans="1:50" s="9" customFormat="1" ht="22.5" x14ac:dyDescent="0.2">
      <c r="A7" s="13" t="s">
        <v>8</v>
      </c>
      <c r="B7" s="13" t="s">
        <v>9</v>
      </c>
      <c r="C7" s="13"/>
      <c r="D7" s="14" t="s">
        <v>11</v>
      </c>
      <c r="E7" s="13" t="s">
        <v>55</v>
      </c>
      <c r="F7" s="14" t="s">
        <v>13</v>
      </c>
      <c r="G7" s="13" t="s">
        <v>14</v>
      </c>
      <c r="H7" s="13" t="s">
        <v>15</v>
      </c>
      <c r="I7" s="13" t="s">
        <v>16</v>
      </c>
      <c r="J7" s="15" t="s">
        <v>17</v>
      </c>
      <c r="K7" s="13" t="s">
        <v>18</v>
      </c>
      <c r="L7" s="93" t="s">
        <v>19</v>
      </c>
      <c r="M7" s="13" t="s">
        <v>20</v>
      </c>
      <c r="N7" s="13" t="s">
        <v>21</v>
      </c>
      <c r="O7" s="13" t="s">
        <v>22</v>
      </c>
      <c r="P7" s="13" t="s">
        <v>23</v>
      </c>
      <c r="Q7" s="13" t="s">
        <v>24</v>
      </c>
      <c r="R7" s="13" t="s">
        <v>25</v>
      </c>
      <c r="S7" s="13" t="s">
        <v>26</v>
      </c>
      <c r="T7" s="13" t="s">
        <v>27</v>
      </c>
      <c r="U7" s="13" t="s">
        <v>28</v>
      </c>
      <c r="V7" s="13" t="s">
        <v>29</v>
      </c>
      <c r="W7" s="13" t="s">
        <v>30</v>
      </c>
      <c r="X7" s="13" t="s">
        <v>31</v>
      </c>
      <c r="Y7" s="13" t="s">
        <v>32</v>
      </c>
      <c r="Z7" s="16" t="s">
        <v>33</v>
      </c>
      <c r="AA7" s="94" t="s">
        <v>34</v>
      </c>
      <c r="AB7" s="95" t="s">
        <v>35</v>
      </c>
      <c r="AC7" s="95" t="s">
        <v>36</v>
      </c>
      <c r="AD7" s="96" t="s">
        <v>37</v>
      </c>
      <c r="AE7" s="96" t="s">
        <v>38</v>
      </c>
      <c r="AF7" s="97" t="s">
        <v>39</v>
      </c>
      <c r="AG7" s="97" t="s">
        <v>40</v>
      </c>
      <c r="AH7" s="7"/>
      <c r="AI7" s="98"/>
      <c r="AJ7" s="98"/>
      <c r="AK7" s="98"/>
      <c r="AL7" s="98"/>
      <c r="AM7" s="98"/>
      <c r="AN7" s="98"/>
      <c r="AO7" s="98"/>
      <c r="AP7" s="98"/>
      <c r="AQ7" s="98"/>
      <c r="AR7" s="98"/>
      <c r="AS7" s="7"/>
      <c r="AT7" s="99"/>
      <c r="AU7" s="99"/>
    </row>
    <row r="8" spans="1:50" s="74" customFormat="1" x14ac:dyDescent="0.2">
      <c r="A8" s="24" t="s">
        <v>48</v>
      </c>
      <c r="B8" s="25" t="s">
        <v>49</v>
      </c>
      <c r="C8" s="25"/>
      <c r="D8" s="25"/>
      <c r="E8" s="53" t="s">
        <v>59</v>
      </c>
      <c r="F8" s="53"/>
      <c r="G8" s="28">
        <v>1000000</v>
      </c>
      <c r="H8" s="29"/>
      <c r="I8" s="29"/>
      <c r="J8" s="71" t="s">
        <v>56</v>
      </c>
      <c r="K8" s="31" t="s">
        <v>3</v>
      </c>
      <c r="L8" s="72">
        <v>11467.97</v>
      </c>
      <c r="M8" s="54">
        <v>0</v>
      </c>
      <c r="N8" s="54"/>
      <c r="O8" s="54"/>
      <c r="P8" s="54"/>
      <c r="Q8" s="54"/>
      <c r="R8" s="54"/>
      <c r="S8" s="54"/>
      <c r="T8" s="54"/>
      <c r="U8" s="54"/>
      <c r="V8" s="54"/>
      <c r="W8" s="35"/>
      <c r="X8" s="35"/>
      <c r="Y8" s="35"/>
      <c r="Z8" s="35"/>
      <c r="AA8" s="36">
        <f>SUM(M8:Z8)</f>
        <v>0</v>
      </c>
      <c r="AB8" s="37">
        <f>IF(ISBLANK(K8),0,ROUND(L8*VLOOKUP($W$1,$AU$9:$AV$20,2,0)/VLOOKUP(K8,$AV$1:$AW$4,2,0),2))</f>
        <v>3822.66</v>
      </c>
      <c r="AD8" s="38">
        <f>IF(AC8-SUM(O8:AA8)&gt;=0,AC8-SUM(O8:AA8),0)</f>
        <v>0</v>
      </c>
      <c r="AE8" s="38">
        <f>IF(AC8-SUM(O8:AA8)&lt;0,-AC8+SUM(O8:AA8),0)</f>
        <v>0</v>
      </c>
      <c r="AF8" s="38">
        <f>+AB8+AD8-AE8</f>
        <v>3822.66</v>
      </c>
      <c r="AG8" s="38">
        <f>IF(K8="Oui",AE8,0)</f>
        <v>0</v>
      </c>
      <c r="AH8" s="7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7"/>
      <c r="AT8" s="73"/>
      <c r="AU8" s="90" t="s">
        <v>58</v>
      </c>
      <c r="AV8" s="90"/>
      <c r="AX8" s="75"/>
    </row>
    <row r="9" spans="1:50" s="74" customFormat="1" x14ac:dyDescent="0.2">
      <c r="A9" s="24" t="s">
        <v>48</v>
      </c>
      <c r="B9" s="25" t="s">
        <v>49</v>
      </c>
      <c r="C9" s="25"/>
      <c r="D9" s="25"/>
      <c r="E9" s="53" t="s">
        <v>60</v>
      </c>
      <c r="F9" s="53"/>
      <c r="G9" s="28">
        <v>1000692</v>
      </c>
      <c r="H9" s="29"/>
      <c r="I9" s="29"/>
      <c r="J9" s="30"/>
      <c r="K9" s="31" t="s">
        <v>57</v>
      </c>
      <c r="L9" s="72">
        <v>0</v>
      </c>
      <c r="M9" s="54">
        <v>-1741.96</v>
      </c>
      <c r="N9" s="54"/>
      <c r="O9" s="54"/>
      <c r="P9" s="54"/>
      <c r="Q9" s="54"/>
      <c r="R9" s="54"/>
      <c r="S9" s="54"/>
      <c r="T9" s="54"/>
      <c r="U9" s="54"/>
      <c r="V9" s="54"/>
      <c r="W9" s="54"/>
      <c r="X9" s="35"/>
      <c r="Y9" s="35"/>
      <c r="Z9" s="35"/>
      <c r="AA9" s="36">
        <f>SUM(M9:Z9)</f>
        <v>-1741.96</v>
      </c>
      <c r="AB9" s="37">
        <f>IF(ISBLANK(K9),0,ROUND(L9*VLOOKUP($W$1,$AU$9:$AV$20,2,0)/VLOOKUP(K9,$AV$1:$AW$4,2,0),2))</f>
        <v>0</v>
      </c>
      <c r="AD9" s="38">
        <f>IF(AC9-SUM(O9:AA9)&gt;=0,AC9-SUM(O9:AA9),0)</f>
        <v>1741.96</v>
      </c>
      <c r="AE9" s="38">
        <f>IF(AC9-SUM(O9:AA9)&lt;0,-AC9+SUM(O9:AA9),0)</f>
        <v>0</v>
      </c>
      <c r="AF9" s="38">
        <f>+AB9+AD9-AE9</f>
        <v>1741.96</v>
      </c>
      <c r="AG9" s="38">
        <f>IF(K9="Oui",AE9,0)</f>
        <v>0</v>
      </c>
      <c r="AH9" s="7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7"/>
      <c r="AT9" s="73"/>
      <c r="AU9" s="91">
        <v>44592</v>
      </c>
      <c r="AV9" s="92">
        <v>1</v>
      </c>
      <c r="AX9" s="75"/>
    </row>
    <row r="10" spans="1:50" s="74" customFormat="1" x14ac:dyDescent="0.2">
      <c r="A10" s="76"/>
      <c r="B10" s="77"/>
      <c r="C10" s="77"/>
      <c r="D10" s="77"/>
      <c r="E10" s="78"/>
      <c r="F10" s="78"/>
      <c r="G10" s="79"/>
      <c r="H10" s="80"/>
      <c r="I10" s="80"/>
      <c r="J10" s="81"/>
      <c r="K10" s="82"/>
      <c r="L10" s="83"/>
      <c r="M10" s="84"/>
      <c r="N10" s="84"/>
      <c r="O10" s="84"/>
      <c r="P10" s="84"/>
      <c r="Q10" s="84"/>
      <c r="R10" s="84"/>
      <c r="S10" s="84"/>
      <c r="T10" s="84"/>
      <c r="U10" s="84"/>
      <c r="V10" s="84"/>
      <c r="W10" s="84"/>
      <c r="X10" s="84"/>
      <c r="Y10" s="84"/>
      <c r="Z10" s="84"/>
      <c r="AA10" s="84">
        <f>SUM(M10:Z10)</f>
        <v>0</v>
      </c>
      <c r="AB10" s="85">
        <f>IF(ISBLANK(K10),0,ROUND(L10*VLOOKUP($W$1,$AU$9:$AV$20,2,0)/VLOOKUP(K10,$AV$1:$AW$4,2,0),2))</f>
        <v>0</v>
      </c>
      <c r="AC10" s="85"/>
      <c r="AD10" s="38">
        <f>IF(AC10-SUM(O10:AA10)&gt;=0,AC10-SUM(O10:AA10),0)</f>
        <v>0</v>
      </c>
      <c r="AE10" s="38">
        <f>IF(AC10-SUM(O10:AA10)&lt;0,-AC10+SUM(O10:AA10),0)</f>
        <v>0</v>
      </c>
      <c r="AF10" s="38">
        <f>+AB10+AD10-AE10</f>
        <v>0</v>
      </c>
      <c r="AG10" s="38">
        <f>IF(K10="Oui",AE10,0)</f>
        <v>0</v>
      </c>
      <c r="AH10" s="7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7"/>
      <c r="AT10" s="73"/>
      <c r="AU10" s="91">
        <v>44620</v>
      </c>
      <c r="AV10" s="92">
        <v>2</v>
      </c>
      <c r="AX10" s="75"/>
    </row>
    <row r="11" spans="1:50" s="74" customFormat="1" x14ac:dyDescent="0.2">
      <c r="A11" s="76"/>
      <c r="B11" s="77"/>
      <c r="C11" s="77"/>
      <c r="D11" s="77"/>
      <c r="E11" s="78"/>
      <c r="F11" s="78"/>
      <c r="G11" s="81"/>
      <c r="H11" s="86"/>
      <c r="I11" s="86"/>
      <c r="J11" s="81"/>
      <c r="K11" s="82"/>
      <c r="L11" s="87"/>
      <c r="M11" s="84"/>
      <c r="N11" s="84"/>
      <c r="O11" s="84"/>
      <c r="P11" s="84"/>
      <c r="Q11" s="84"/>
      <c r="R11" s="84"/>
      <c r="S11" s="84"/>
      <c r="T11" s="84"/>
      <c r="U11" s="84"/>
      <c r="V11" s="84"/>
      <c r="W11" s="84"/>
      <c r="X11" s="84"/>
      <c r="Y11" s="84"/>
      <c r="Z11" s="84"/>
      <c r="AA11" s="84">
        <f t="shared" ref="AA11:AA21" si="0">SUM(M11:Z11)</f>
        <v>0</v>
      </c>
      <c r="AB11" s="85">
        <f>IF(ISBLANK(K11),0,ROUND(L11*VLOOKUP($P$1,[1]Entête!$B$45:$C$56,2,0)/VLOOKUP(K11,$AW$1:$AX$4,2,0),2))</f>
        <v>0</v>
      </c>
      <c r="AC11" s="85"/>
      <c r="AD11" s="38">
        <f t="shared" ref="AD11:AD21" si="1">IF(AB11-SUM(N11:Z11)&gt;=0,AB11-SUM(N11:Z11),0)</f>
        <v>0</v>
      </c>
      <c r="AE11" s="38">
        <f t="shared" ref="AE11:AE21" si="2">IF(AB11-SUM(N11:Z11)&lt;0,-AB11+SUM(N11:Z11),0)</f>
        <v>0</v>
      </c>
      <c r="AF11" s="38">
        <f t="shared" ref="AF11:AF21" si="3">+AA11+AD11-AE11+AC11</f>
        <v>0</v>
      </c>
      <c r="AG11" s="38">
        <f t="shared" ref="AG11:AG21" si="4">IF(J11="Oui",AE11,0)</f>
        <v>0</v>
      </c>
      <c r="AH11" s="7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7"/>
      <c r="AT11" s="73"/>
      <c r="AU11" s="91">
        <v>44651</v>
      </c>
      <c r="AV11" s="92">
        <v>3</v>
      </c>
      <c r="AX11" s="75"/>
    </row>
    <row r="12" spans="1:50" s="74" customFormat="1" x14ac:dyDescent="0.2">
      <c r="A12" s="76"/>
      <c r="B12" s="77"/>
      <c r="C12" s="77"/>
      <c r="D12" s="77"/>
      <c r="E12" s="78"/>
      <c r="F12" s="78"/>
      <c r="G12" s="81"/>
      <c r="H12" s="86"/>
      <c r="I12" s="86"/>
      <c r="J12" s="81"/>
      <c r="K12" s="82"/>
      <c r="L12" s="84"/>
      <c r="M12" s="84"/>
      <c r="N12" s="84"/>
      <c r="O12" s="84"/>
      <c r="P12" s="84"/>
      <c r="Q12" s="84"/>
      <c r="R12" s="84"/>
      <c r="S12" s="84"/>
      <c r="T12" s="84"/>
      <c r="U12" s="84"/>
      <c r="V12" s="84"/>
      <c r="W12" s="84"/>
      <c r="X12" s="84"/>
      <c r="Y12" s="84"/>
      <c r="Z12" s="84"/>
      <c r="AA12" s="84">
        <f t="shared" si="0"/>
        <v>0</v>
      </c>
      <c r="AB12" s="85">
        <f>IF(ISBLANK(K12),0,ROUND(L12*VLOOKUP($P$1,[1]Entête!$B$45:$C$56,2,0)/VLOOKUP(K12,$AW$1:$AX$4,2,0),2))</f>
        <v>0</v>
      </c>
      <c r="AC12" s="85"/>
      <c r="AD12" s="38">
        <f t="shared" si="1"/>
        <v>0</v>
      </c>
      <c r="AE12" s="38">
        <f t="shared" si="2"/>
        <v>0</v>
      </c>
      <c r="AF12" s="38">
        <f t="shared" si="3"/>
        <v>0</v>
      </c>
      <c r="AG12" s="38">
        <f t="shared" si="4"/>
        <v>0</v>
      </c>
      <c r="AH12" s="7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7"/>
      <c r="AT12" s="73"/>
      <c r="AU12" s="91">
        <v>44681</v>
      </c>
      <c r="AV12" s="92">
        <v>4</v>
      </c>
      <c r="AX12" s="75"/>
    </row>
    <row r="13" spans="1:50" s="74" customFormat="1" x14ac:dyDescent="0.2">
      <c r="A13" s="76"/>
      <c r="B13" s="77"/>
      <c r="C13" s="77"/>
      <c r="D13" s="77"/>
      <c r="E13" s="78"/>
      <c r="F13" s="78"/>
      <c r="G13" s="81"/>
      <c r="H13" s="86"/>
      <c r="I13" s="86"/>
      <c r="J13" s="81"/>
      <c r="K13" s="82"/>
      <c r="L13" s="84"/>
      <c r="M13" s="84"/>
      <c r="N13" s="84"/>
      <c r="O13" s="84"/>
      <c r="P13" s="84"/>
      <c r="Q13" s="84"/>
      <c r="R13" s="84"/>
      <c r="S13" s="84"/>
      <c r="T13" s="84"/>
      <c r="U13" s="84"/>
      <c r="V13" s="84"/>
      <c r="W13" s="84"/>
      <c r="X13" s="84"/>
      <c r="Y13" s="84"/>
      <c r="Z13" s="84"/>
      <c r="AA13" s="84">
        <f t="shared" si="0"/>
        <v>0</v>
      </c>
      <c r="AB13" s="85">
        <f>IF(ISBLANK(K13),0,ROUND(L13*VLOOKUP($P$1,[1]Entête!$B$45:$C$56,2,0)/VLOOKUP(K13,$AW$1:$AX$4,2,0),2))</f>
        <v>0</v>
      </c>
      <c r="AC13" s="85"/>
      <c r="AD13" s="38">
        <f t="shared" si="1"/>
        <v>0</v>
      </c>
      <c r="AE13" s="38">
        <f t="shared" si="2"/>
        <v>0</v>
      </c>
      <c r="AF13" s="38">
        <f t="shared" si="3"/>
        <v>0</v>
      </c>
      <c r="AG13" s="38">
        <f t="shared" si="4"/>
        <v>0</v>
      </c>
      <c r="AH13" s="7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7"/>
      <c r="AT13" s="73"/>
      <c r="AU13" s="91">
        <v>44712</v>
      </c>
      <c r="AV13" s="92">
        <v>5</v>
      </c>
      <c r="AX13" s="75"/>
    </row>
    <row r="14" spans="1:50" s="74" customFormat="1" x14ac:dyDescent="0.2">
      <c r="A14" s="76"/>
      <c r="B14" s="77"/>
      <c r="C14" s="77"/>
      <c r="D14" s="77"/>
      <c r="E14" s="78"/>
      <c r="F14" s="78"/>
      <c r="G14" s="81"/>
      <c r="H14" s="86"/>
      <c r="I14" s="86"/>
      <c r="J14" s="81"/>
      <c r="K14" s="82"/>
      <c r="L14" s="84"/>
      <c r="M14" s="84"/>
      <c r="N14" s="84"/>
      <c r="O14" s="84"/>
      <c r="P14" s="84"/>
      <c r="Q14" s="84"/>
      <c r="R14" s="84"/>
      <c r="S14" s="84"/>
      <c r="T14" s="84"/>
      <c r="U14" s="84"/>
      <c r="V14" s="84"/>
      <c r="W14" s="84"/>
      <c r="X14" s="84"/>
      <c r="Y14" s="84"/>
      <c r="Z14" s="84"/>
      <c r="AA14" s="84">
        <f t="shared" si="0"/>
        <v>0</v>
      </c>
      <c r="AB14" s="85">
        <f>IF(ISBLANK(K14),0,ROUND(L14*VLOOKUP($P$1,[1]Entête!$B$45:$C$56,2,0)/VLOOKUP(K14,$AW$1:$AX$4,2,0),2))</f>
        <v>0</v>
      </c>
      <c r="AC14" s="85"/>
      <c r="AD14" s="38">
        <f t="shared" si="1"/>
        <v>0</v>
      </c>
      <c r="AE14" s="38">
        <f t="shared" si="2"/>
        <v>0</v>
      </c>
      <c r="AF14" s="38">
        <f t="shared" si="3"/>
        <v>0</v>
      </c>
      <c r="AG14" s="38">
        <f t="shared" si="4"/>
        <v>0</v>
      </c>
      <c r="AH14" s="7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7"/>
      <c r="AT14" s="73"/>
      <c r="AU14" s="91">
        <v>44742</v>
      </c>
      <c r="AV14" s="92">
        <v>6</v>
      </c>
      <c r="AX14" s="75"/>
    </row>
    <row r="15" spans="1:50" s="74" customFormat="1" x14ac:dyDescent="0.2">
      <c r="A15" s="76"/>
      <c r="B15" s="77"/>
      <c r="C15" s="77"/>
      <c r="D15" s="77"/>
      <c r="E15" s="78"/>
      <c r="F15" s="78"/>
      <c r="G15" s="81"/>
      <c r="H15" s="86"/>
      <c r="I15" s="86"/>
      <c r="J15" s="81"/>
      <c r="K15" s="82"/>
      <c r="L15" s="84"/>
      <c r="M15" s="84"/>
      <c r="N15" s="84"/>
      <c r="O15" s="84"/>
      <c r="P15" s="84"/>
      <c r="Q15" s="84"/>
      <c r="R15" s="84"/>
      <c r="S15" s="84"/>
      <c r="T15" s="84"/>
      <c r="U15" s="84"/>
      <c r="V15" s="84"/>
      <c r="W15" s="84"/>
      <c r="X15" s="84"/>
      <c r="Y15" s="84"/>
      <c r="Z15" s="84"/>
      <c r="AA15" s="84">
        <f t="shared" si="0"/>
        <v>0</v>
      </c>
      <c r="AB15" s="85">
        <f>IF(ISBLANK(K15),0,ROUND(L15*VLOOKUP($P$1,[1]Entête!$B$45:$C$56,2,0)/VLOOKUP(K15,$AW$1:$AX$4,2,0),2))</f>
        <v>0</v>
      </c>
      <c r="AC15" s="85"/>
      <c r="AD15" s="38">
        <f t="shared" si="1"/>
        <v>0</v>
      </c>
      <c r="AE15" s="38">
        <f t="shared" si="2"/>
        <v>0</v>
      </c>
      <c r="AF15" s="38">
        <f t="shared" si="3"/>
        <v>0</v>
      </c>
      <c r="AG15" s="38">
        <f t="shared" si="4"/>
        <v>0</v>
      </c>
      <c r="AH15" s="7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7"/>
      <c r="AT15" s="73"/>
      <c r="AU15" s="91">
        <v>44773</v>
      </c>
      <c r="AV15" s="92">
        <v>7</v>
      </c>
      <c r="AX15" s="75"/>
    </row>
    <row r="16" spans="1:50" s="74" customFormat="1" x14ac:dyDescent="0.2">
      <c r="A16" s="88"/>
      <c r="B16" s="89"/>
      <c r="C16" s="89"/>
      <c r="D16" s="89"/>
      <c r="E16" s="89"/>
      <c r="F16" s="89"/>
      <c r="G16" s="81"/>
      <c r="H16" s="81"/>
      <c r="I16" s="81"/>
      <c r="J16" s="81"/>
      <c r="K16" s="82"/>
      <c r="L16" s="84"/>
      <c r="M16" s="84"/>
      <c r="N16" s="84"/>
      <c r="O16" s="84"/>
      <c r="P16" s="84"/>
      <c r="Q16" s="84"/>
      <c r="R16" s="84"/>
      <c r="S16" s="84"/>
      <c r="T16" s="84"/>
      <c r="U16" s="84"/>
      <c r="V16" s="84"/>
      <c r="W16" s="84"/>
      <c r="X16" s="84"/>
      <c r="Y16" s="84"/>
      <c r="Z16" s="84"/>
      <c r="AA16" s="84">
        <f t="shared" si="0"/>
        <v>0</v>
      </c>
      <c r="AB16" s="85">
        <f>IF(ISBLANK(K16),0,ROUND(L16*VLOOKUP($P$1,[1]Entête!$B$45:$C$56,2,0)/VLOOKUP(K16,$AW$1:$AX$4,2,0),2))</f>
        <v>0</v>
      </c>
      <c r="AC16" s="85"/>
      <c r="AD16" s="38">
        <f t="shared" si="1"/>
        <v>0</v>
      </c>
      <c r="AE16" s="38">
        <f t="shared" si="2"/>
        <v>0</v>
      </c>
      <c r="AF16" s="38">
        <f t="shared" si="3"/>
        <v>0</v>
      </c>
      <c r="AG16" s="38">
        <f t="shared" si="4"/>
        <v>0</v>
      </c>
      <c r="AH16" s="7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7"/>
      <c r="AT16" s="73"/>
      <c r="AU16" s="91">
        <v>44804</v>
      </c>
      <c r="AV16" s="92">
        <v>8</v>
      </c>
      <c r="AX16" s="75"/>
    </row>
    <row r="17" spans="1:50" s="74" customFormat="1" x14ac:dyDescent="0.2">
      <c r="A17" s="88"/>
      <c r="B17" s="89"/>
      <c r="C17" s="89"/>
      <c r="D17" s="89"/>
      <c r="E17" s="89"/>
      <c r="F17" s="89"/>
      <c r="G17" s="81"/>
      <c r="H17" s="81"/>
      <c r="I17" s="81"/>
      <c r="J17" s="81"/>
      <c r="K17" s="82"/>
      <c r="L17" s="84"/>
      <c r="M17" s="84"/>
      <c r="N17" s="84"/>
      <c r="O17" s="84"/>
      <c r="P17" s="84"/>
      <c r="Q17" s="84"/>
      <c r="R17" s="84"/>
      <c r="S17" s="84"/>
      <c r="T17" s="84"/>
      <c r="U17" s="84"/>
      <c r="V17" s="84"/>
      <c r="W17" s="84"/>
      <c r="X17" s="84"/>
      <c r="Y17" s="84"/>
      <c r="Z17" s="84"/>
      <c r="AA17" s="84">
        <f t="shared" si="0"/>
        <v>0</v>
      </c>
      <c r="AB17" s="85">
        <f>IF(ISBLANK(K17),0,ROUND(L17*VLOOKUP($P$1,[1]Entête!$B$45:$C$56,2,0)/VLOOKUP(K17,$AW$1:$AX$4,2,0),2))</f>
        <v>0</v>
      </c>
      <c r="AC17" s="85"/>
      <c r="AD17" s="38">
        <f t="shared" si="1"/>
        <v>0</v>
      </c>
      <c r="AE17" s="38">
        <f t="shared" si="2"/>
        <v>0</v>
      </c>
      <c r="AF17" s="38">
        <f t="shared" si="3"/>
        <v>0</v>
      </c>
      <c r="AG17" s="38">
        <f t="shared" si="4"/>
        <v>0</v>
      </c>
      <c r="AH17" s="7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7"/>
      <c r="AT17" s="73"/>
      <c r="AU17" s="91">
        <v>44834</v>
      </c>
      <c r="AV17" s="92">
        <v>9</v>
      </c>
      <c r="AX17" s="75"/>
    </row>
    <row r="18" spans="1:50" s="74" customFormat="1" x14ac:dyDescent="0.2">
      <c r="A18" s="88"/>
      <c r="B18" s="89"/>
      <c r="C18" s="89"/>
      <c r="D18" s="89"/>
      <c r="E18" s="89"/>
      <c r="F18" s="89"/>
      <c r="G18" s="81"/>
      <c r="H18" s="81"/>
      <c r="I18" s="81"/>
      <c r="J18" s="81"/>
      <c r="K18" s="82"/>
      <c r="L18" s="84"/>
      <c r="M18" s="84"/>
      <c r="N18" s="84"/>
      <c r="O18" s="84"/>
      <c r="P18" s="84"/>
      <c r="Q18" s="84"/>
      <c r="R18" s="84"/>
      <c r="S18" s="84"/>
      <c r="T18" s="84"/>
      <c r="U18" s="84"/>
      <c r="V18" s="84"/>
      <c r="W18" s="84"/>
      <c r="X18" s="84"/>
      <c r="Y18" s="84"/>
      <c r="Z18" s="84"/>
      <c r="AA18" s="84">
        <f t="shared" si="0"/>
        <v>0</v>
      </c>
      <c r="AB18" s="85">
        <f>IF(ISBLANK(K18),0,ROUND(L18*VLOOKUP($P$1,[1]Entête!$B$45:$C$56,2,0)/VLOOKUP(K18,$AW$1:$AX$4,2,0),2))</f>
        <v>0</v>
      </c>
      <c r="AC18" s="85"/>
      <c r="AD18" s="38">
        <f t="shared" si="1"/>
        <v>0</v>
      </c>
      <c r="AE18" s="38">
        <f t="shared" si="2"/>
        <v>0</v>
      </c>
      <c r="AF18" s="38">
        <f t="shared" si="3"/>
        <v>0</v>
      </c>
      <c r="AG18" s="38">
        <f t="shared" si="4"/>
        <v>0</v>
      </c>
      <c r="AH18" s="7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7"/>
      <c r="AT18" s="73"/>
      <c r="AU18" s="91">
        <v>44865</v>
      </c>
      <c r="AV18" s="92">
        <v>10</v>
      </c>
      <c r="AX18" s="75"/>
    </row>
    <row r="19" spans="1:50" s="74" customFormat="1" x14ac:dyDescent="0.2">
      <c r="A19" s="88"/>
      <c r="B19" s="89"/>
      <c r="C19" s="89"/>
      <c r="D19" s="89"/>
      <c r="E19" s="89"/>
      <c r="F19" s="89"/>
      <c r="G19" s="81"/>
      <c r="H19" s="81"/>
      <c r="I19" s="81"/>
      <c r="J19" s="81"/>
      <c r="K19" s="82"/>
      <c r="L19" s="84"/>
      <c r="M19" s="84"/>
      <c r="N19" s="84"/>
      <c r="O19" s="84"/>
      <c r="P19" s="84"/>
      <c r="Q19" s="84"/>
      <c r="R19" s="84"/>
      <c r="S19" s="84"/>
      <c r="T19" s="84"/>
      <c r="U19" s="84"/>
      <c r="V19" s="84"/>
      <c r="W19" s="84"/>
      <c r="X19" s="84"/>
      <c r="Y19" s="84"/>
      <c r="Z19" s="84"/>
      <c r="AA19" s="84">
        <f t="shared" si="0"/>
        <v>0</v>
      </c>
      <c r="AB19" s="85">
        <f>IF(ISBLANK(K19),0,ROUND(L19*VLOOKUP($P$1,[1]Entête!$B$45:$C$56,2,0)/VLOOKUP(K19,$AW$1:$AX$4,2,0),2))</f>
        <v>0</v>
      </c>
      <c r="AC19" s="85"/>
      <c r="AD19" s="38">
        <f t="shared" si="1"/>
        <v>0</v>
      </c>
      <c r="AE19" s="38">
        <f t="shared" si="2"/>
        <v>0</v>
      </c>
      <c r="AF19" s="38">
        <f t="shared" si="3"/>
        <v>0</v>
      </c>
      <c r="AG19" s="38">
        <f t="shared" si="4"/>
        <v>0</v>
      </c>
      <c r="AH19" s="7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7"/>
      <c r="AT19" s="73"/>
      <c r="AU19" s="91">
        <v>44895</v>
      </c>
      <c r="AV19" s="92">
        <v>11</v>
      </c>
      <c r="AX19" s="75"/>
    </row>
    <row r="20" spans="1:50" s="74" customFormat="1" x14ac:dyDescent="0.2">
      <c r="A20" s="88"/>
      <c r="B20" s="89"/>
      <c r="C20" s="89"/>
      <c r="D20" s="89"/>
      <c r="E20" s="89"/>
      <c r="F20" s="89"/>
      <c r="G20" s="81"/>
      <c r="H20" s="81"/>
      <c r="I20" s="81"/>
      <c r="J20" s="81"/>
      <c r="K20" s="82"/>
      <c r="L20" s="84"/>
      <c r="M20" s="84"/>
      <c r="N20" s="84"/>
      <c r="O20" s="84"/>
      <c r="P20" s="84"/>
      <c r="Q20" s="84"/>
      <c r="R20" s="84"/>
      <c r="S20" s="84"/>
      <c r="T20" s="84"/>
      <c r="U20" s="84"/>
      <c r="V20" s="84"/>
      <c r="W20" s="84"/>
      <c r="X20" s="84"/>
      <c r="Y20" s="84"/>
      <c r="Z20" s="84"/>
      <c r="AA20" s="84">
        <f t="shared" si="0"/>
        <v>0</v>
      </c>
      <c r="AB20" s="85">
        <f>IF(ISBLANK(K20),0,ROUND(L20*VLOOKUP($P$1,[1]Entête!$B$45:$C$56,2,0)/VLOOKUP(K20,$AW$1:$AX$4,2,0),2))</f>
        <v>0</v>
      </c>
      <c r="AC20" s="85"/>
      <c r="AD20" s="38">
        <f t="shared" si="1"/>
        <v>0</v>
      </c>
      <c r="AE20" s="38">
        <f t="shared" si="2"/>
        <v>0</v>
      </c>
      <c r="AF20" s="38">
        <f t="shared" si="3"/>
        <v>0</v>
      </c>
      <c r="AG20" s="38">
        <f t="shared" si="4"/>
        <v>0</v>
      </c>
      <c r="AH20" s="7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7"/>
      <c r="AT20" s="73"/>
      <c r="AU20" s="91">
        <v>44926</v>
      </c>
      <c r="AV20" s="92">
        <v>12</v>
      </c>
      <c r="AX20" s="75"/>
    </row>
    <row r="21" spans="1:50" s="74" customFormat="1" x14ac:dyDescent="0.2">
      <c r="A21" s="88"/>
      <c r="B21" s="89"/>
      <c r="C21" s="89"/>
      <c r="D21" s="89"/>
      <c r="E21" s="89"/>
      <c r="F21" s="89"/>
      <c r="G21" s="81"/>
      <c r="H21" s="81"/>
      <c r="I21" s="81"/>
      <c r="J21" s="81"/>
      <c r="K21" s="82"/>
      <c r="L21" s="84"/>
      <c r="M21" s="84"/>
      <c r="N21" s="84"/>
      <c r="O21" s="84"/>
      <c r="P21" s="84"/>
      <c r="Q21" s="84"/>
      <c r="R21" s="84"/>
      <c r="S21" s="84"/>
      <c r="T21" s="84"/>
      <c r="U21" s="84"/>
      <c r="V21" s="84"/>
      <c r="W21" s="84"/>
      <c r="X21" s="84"/>
      <c r="Y21" s="84"/>
      <c r="Z21" s="84"/>
      <c r="AA21" s="84">
        <f t="shared" si="0"/>
        <v>0</v>
      </c>
      <c r="AB21" s="85">
        <f>IF(ISBLANK(K21),0,ROUND(L21*VLOOKUP($P$1,[1]Entête!$B$45:$C$56,2,0)/VLOOKUP(K21,$AW$1:$AX$4,2,0),2))</f>
        <v>0</v>
      </c>
      <c r="AC21" s="85"/>
      <c r="AD21" s="38">
        <f t="shared" si="1"/>
        <v>0</v>
      </c>
      <c r="AE21" s="38">
        <f t="shared" si="2"/>
        <v>0</v>
      </c>
      <c r="AF21" s="38">
        <f t="shared" si="3"/>
        <v>0</v>
      </c>
      <c r="AG21" s="38">
        <f t="shared" si="4"/>
        <v>0</v>
      </c>
      <c r="AH21" s="7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7"/>
      <c r="AT21" s="73"/>
      <c r="AU21" s="73"/>
      <c r="AX21" s="75"/>
    </row>
    <row r="22" spans="1:50" ht="5.0999999999999996" customHeight="1" collapsed="1" x14ac:dyDescent="0.2">
      <c r="A22" s="8"/>
      <c r="C22" s="8"/>
      <c r="D22" s="8"/>
      <c r="E22" s="8"/>
      <c r="K22" s="9"/>
      <c r="L22" s="7"/>
      <c r="AG22" s="8"/>
      <c r="AU22" s="7"/>
      <c r="AW22" s="8"/>
      <c r="AX22" s="9"/>
    </row>
    <row r="23" spans="1:50" x14ac:dyDescent="0.2">
      <c r="A23" s="8"/>
      <c r="C23" s="8"/>
      <c r="D23" s="8"/>
      <c r="E23" s="8"/>
      <c r="K23" s="9"/>
      <c r="L23" s="7"/>
      <c r="AA23" s="38">
        <f t="shared" ref="AA23:AG23" si="5">SUM(AA8:AA22)</f>
        <v>-1741.96</v>
      </c>
      <c r="AB23" s="38">
        <f t="shared" si="5"/>
        <v>3822.66</v>
      </c>
      <c r="AC23" s="38">
        <f t="shared" si="5"/>
        <v>0</v>
      </c>
      <c r="AD23" s="38">
        <f t="shared" si="5"/>
        <v>1741.96</v>
      </c>
      <c r="AE23" s="38">
        <f t="shared" si="5"/>
        <v>0</v>
      </c>
      <c r="AF23" s="38">
        <f>SUM(AF8:AF22)</f>
        <v>5564.62</v>
      </c>
      <c r="AG23" s="38">
        <f t="shared" si="5"/>
        <v>0</v>
      </c>
      <c r="AU23" s="7"/>
      <c r="AW23" s="8"/>
      <c r="AX23" s="9"/>
    </row>
    <row r="24" spans="1:50" ht="5.0999999999999996" customHeight="1" x14ac:dyDescent="0.2">
      <c r="A24" s="8"/>
      <c r="C24" s="8"/>
      <c r="D24" s="8"/>
      <c r="E24" s="8"/>
      <c r="K24" s="9"/>
      <c r="L24" s="7"/>
      <c r="AG24" s="8"/>
      <c r="AU24" s="7"/>
      <c r="AW24" s="8"/>
      <c r="AX24" s="9"/>
    </row>
    <row r="25" spans="1:50" x14ac:dyDescent="0.2">
      <c r="A25" s="8"/>
      <c r="C25" s="8"/>
      <c r="D25" s="8"/>
      <c r="E25" s="8"/>
      <c r="K25" s="9"/>
      <c r="L25" s="7"/>
      <c r="Z25" s="9" t="s">
        <v>41</v>
      </c>
      <c r="AA25" s="27">
        <v>-1741.96</v>
      </c>
      <c r="AG25" s="8"/>
      <c r="AU25" s="7"/>
      <c r="AW25" s="8"/>
      <c r="AX25" s="9"/>
    </row>
    <row r="26" spans="1:50" ht="5.0999999999999996" customHeight="1" x14ac:dyDescent="0.2">
      <c r="A26" s="8"/>
      <c r="C26" s="8"/>
      <c r="D26" s="8"/>
      <c r="E26" s="8"/>
      <c r="K26" s="9"/>
      <c r="L26" s="7"/>
      <c r="AG26" s="8"/>
      <c r="AU26" s="7"/>
      <c r="AW26" s="8"/>
      <c r="AX26" s="9"/>
    </row>
    <row r="27" spans="1:50" x14ac:dyDescent="0.2">
      <c r="A27" s="8"/>
      <c r="C27" s="8"/>
      <c r="D27" s="8"/>
      <c r="E27" s="8"/>
      <c r="K27" s="9"/>
      <c r="L27" s="7"/>
      <c r="Z27" s="9" t="s">
        <v>42</v>
      </c>
      <c r="AA27" s="7">
        <f>+AA25-AA23</f>
        <v>0</v>
      </c>
      <c r="AG27" s="8"/>
      <c r="AU27" s="7"/>
      <c r="AW27" s="8"/>
      <c r="AX27" s="9"/>
    </row>
    <row r="29" spans="1:50" x14ac:dyDescent="0.2">
      <c r="A29" s="2" t="s">
        <v>7</v>
      </c>
    </row>
    <row r="30" spans="1:50" x14ac:dyDescent="0.2">
      <c r="A30" s="2"/>
    </row>
    <row r="31" spans="1:50" s="23" customFormat="1" ht="22.5" x14ac:dyDescent="0.2">
      <c r="A31" s="13" t="s">
        <v>8</v>
      </c>
      <c r="B31" s="13" t="s">
        <v>9</v>
      </c>
      <c r="C31" s="13" t="s">
        <v>10</v>
      </c>
      <c r="D31" s="14" t="s">
        <v>11</v>
      </c>
      <c r="E31" s="14" t="s">
        <v>12</v>
      </c>
      <c r="F31" s="14" t="s">
        <v>13</v>
      </c>
      <c r="G31" s="13" t="s">
        <v>14</v>
      </c>
      <c r="H31" s="13" t="s">
        <v>15</v>
      </c>
      <c r="I31" s="13" t="s">
        <v>16</v>
      </c>
      <c r="J31" s="15" t="s">
        <v>17</v>
      </c>
      <c r="K31" s="13" t="s">
        <v>18</v>
      </c>
      <c r="L31" s="13" t="s">
        <v>19</v>
      </c>
      <c r="M31" s="13" t="s">
        <v>20</v>
      </c>
      <c r="N31" s="13" t="s">
        <v>21</v>
      </c>
      <c r="O31" s="13" t="s">
        <v>22</v>
      </c>
      <c r="P31" s="13" t="s">
        <v>23</v>
      </c>
      <c r="Q31" s="13" t="s">
        <v>24</v>
      </c>
      <c r="R31" s="13" t="s">
        <v>25</v>
      </c>
      <c r="S31" s="13" t="s">
        <v>26</v>
      </c>
      <c r="T31" s="13" t="s">
        <v>27</v>
      </c>
      <c r="U31" s="13" t="s">
        <v>28</v>
      </c>
      <c r="V31" s="13" t="s">
        <v>29</v>
      </c>
      <c r="W31" s="13" t="s">
        <v>30</v>
      </c>
      <c r="X31" s="13" t="s">
        <v>31</v>
      </c>
      <c r="Y31" s="13" t="s">
        <v>32</v>
      </c>
      <c r="Z31" s="16" t="s">
        <v>33</v>
      </c>
      <c r="AA31" s="17" t="s">
        <v>34</v>
      </c>
      <c r="AB31" s="18" t="s">
        <v>35</v>
      </c>
      <c r="AC31" s="18" t="s">
        <v>36</v>
      </c>
      <c r="AD31" s="19" t="s">
        <v>37</v>
      </c>
      <c r="AE31" s="19" t="s">
        <v>38</v>
      </c>
      <c r="AF31" s="20" t="s">
        <v>39</v>
      </c>
      <c r="AG31" s="20" t="s">
        <v>40</v>
      </c>
      <c r="AH31" s="7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7"/>
      <c r="AT31" s="21"/>
    </row>
    <row r="32" spans="1:50" x14ac:dyDescent="0.2">
      <c r="A32" s="24" t="s">
        <v>48</v>
      </c>
      <c r="B32" s="25" t="s">
        <v>49</v>
      </c>
      <c r="C32" s="53" t="s">
        <v>50</v>
      </c>
      <c r="D32" s="26"/>
      <c r="E32" s="27" t="s">
        <v>61</v>
      </c>
      <c r="F32" s="26"/>
      <c r="G32" s="28"/>
      <c r="H32" s="29">
        <v>42370</v>
      </c>
      <c r="I32" s="29">
        <v>44561</v>
      </c>
      <c r="J32" s="30" t="s">
        <v>2</v>
      </c>
      <c r="K32" s="31" t="s">
        <v>6</v>
      </c>
      <c r="L32" s="32">
        <f>+'[1]U-Ech'!AG13</f>
        <v>92361.600000000006</v>
      </c>
      <c r="M32" s="33"/>
      <c r="N32" s="33">
        <v>6579.18</v>
      </c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4">
        <v>85782.42</v>
      </c>
      <c r="Z32" s="35"/>
      <c r="AA32" s="36">
        <f>SUM(M32:Z32)</f>
        <v>92361.600000000006</v>
      </c>
      <c r="AB32" s="37">
        <f>IF(ISBLANK(K32),0,ROUND(L32*VLOOKUP($W$1,[1]Entête!$B$45:$C$56,2,0)/VLOOKUP(K32,$AV$1:$AW$4,2,0),2))</f>
        <v>7696.8</v>
      </c>
      <c r="AC32" s="37"/>
      <c r="AD32" s="38">
        <f>IF(AB32-SUM(N32:Z32)&gt;=0,AB32-SUM(N32:Z32),0)</f>
        <v>0</v>
      </c>
      <c r="AE32" s="38">
        <f>IF(AB32-SUM(N32:Z32)&lt;0,-AB32+SUM(N32:Z32),0)</f>
        <v>84664.8</v>
      </c>
      <c r="AF32" s="38">
        <f>+AA32+AD32-AE32+AC32</f>
        <v>7696.8000000000029</v>
      </c>
      <c r="AG32" s="38">
        <f>IF(J32="Oui",AE32,0)</f>
        <v>0</v>
      </c>
      <c r="AU32" s="7"/>
      <c r="AW32" s="8"/>
      <c r="AX32" s="9"/>
    </row>
    <row r="33" spans="1:50" x14ac:dyDescent="0.2">
      <c r="A33" s="24" t="s">
        <v>48</v>
      </c>
      <c r="B33" s="25" t="s">
        <v>49</v>
      </c>
      <c r="C33" s="53" t="s">
        <v>51</v>
      </c>
      <c r="D33" s="26"/>
      <c r="E33" s="27" t="s">
        <v>61</v>
      </c>
      <c r="F33" s="26"/>
      <c r="G33" s="28"/>
      <c r="H33" s="29">
        <v>42736</v>
      </c>
      <c r="I33" s="29">
        <v>44926</v>
      </c>
      <c r="J33" s="30" t="s">
        <v>2</v>
      </c>
      <c r="K33" s="31" t="s">
        <v>6</v>
      </c>
      <c r="L33" s="32">
        <f>+'[1]U-Ech'!AG22</f>
        <v>46699.199999999997</v>
      </c>
      <c r="M33" s="33"/>
      <c r="N33" s="33">
        <v>2430.92</v>
      </c>
      <c r="O33" s="33"/>
      <c r="P33" s="33"/>
      <c r="Q33" s="33"/>
      <c r="R33" s="33"/>
      <c r="S33" s="33"/>
      <c r="T33" s="33"/>
      <c r="U33" s="33"/>
      <c r="V33" s="33"/>
      <c r="W33" s="33"/>
      <c r="X33" s="34"/>
      <c r="Y33" s="34">
        <v>44268.28</v>
      </c>
      <c r="Z33" s="35"/>
      <c r="AA33" s="36">
        <f>SUM(M33:Z33)</f>
        <v>46699.199999999997</v>
      </c>
      <c r="AB33" s="37">
        <f>IF(ISBLANK(K33),0,ROUND(L33*VLOOKUP($W$1,[1]Entête!$B$45:$C$56,2,0)/VLOOKUP(K33,$AV$1:$AW$4,2,0),2))</f>
        <v>3891.6</v>
      </c>
      <c r="AC33" s="37"/>
      <c r="AD33" s="38">
        <f t="shared" ref="AD33:AD40" si="6">IF(AB33-SUM(N33:Z33)&gt;=0,AB33-SUM(N33:Z33),0)</f>
        <v>0</v>
      </c>
      <c r="AE33" s="38">
        <f t="shared" ref="AE33:AE40" si="7">IF(AB33-SUM(N33:Z33)&lt;0,-AB33+SUM(N33:Z33),0)</f>
        <v>42807.6</v>
      </c>
      <c r="AF33" s="38">
        <f t="shared" ref="AF33:AF41" si="8">+AA33+AD33-AE33+AC33</f>
        <v>3891.5999999999985</v>
      </c>
      <c r="AG33" s="38">
        <f t="shared" ref="AG33:AG40" si="9">IF(J33="Oui",AE33,0)</f>
        <v>0</v>
      </c>
      <c r="AU33" s="7"/>
      <c r="AW33" s="8"/>
      <c r="AX33" s="9"/>
    </row>
    <row r="34" spans="1:50" x14ac:dyDescent="0.2">
      <c r="A34" s="24" t="s">
        <v>48</v>
      </c>
      <c r="B34" s="25" t="s">
        <v>49</v>
      </c>
      <c r="C34" s="53" t="s">
        <v>52</v>
      </c>
      <c r="D34" s="26"/>
      <c r="E34" s="27" t="s">
        <v>61</v>
      </c>
      <c r="F34" s="26"/>
      <c r="G34" s="28"/>
      <c r="H34" s="29">
        <v>43374</v>
      </c>
      <c r="I34" s="29">
        <v>45565</v>
      </c>
      <c r="J34" s="30" t="s">
        <v>2</v>
      </c>
      <c r="K34" s="31" t="s">
        <v>6</v>
      </c>
      <c r="L34" s="39">
        <f>+'[1]U-Ech'!AG31</f>
        <v>11505.599999999999</v>
      </c>
      <c r="M34" s="33"/>
      <c r="N34" s="33">
        <v>819.58</v>
      </c>
      <c r="O34" s="33"/>
      <c r="P34" s="33"/>
      <c r="Q34" s="33"/>
      <c r="R34" s="33"/>
      <c r="S34" s="33"/>
      <c r="T34" s="33"/>
      <c r="U34" s="33"/>
      <c r="V34" s="33"/>
      <c r="W34" s="33"/>
      <c r="X34" s="34"/>
      <c r="Y34" s="34">
        <v>10686.02</v>
      </c>
      <c r="Z34" s="35"/>
      <c r="AA34" s="36">
        <f>SUM(M34:Z34)</f>
        <v>11505.6</v>
      </c>
      <c r="AB34" s="37">
        <f>IF(ISBLANK(K34),0,ROUND(L34*VLOOKUP($W$1,[1]Entête!$B$45:$C$56,2,0)/VLOOKUP(K34,$AV$1:$AW$4,2,0),2))</f>
        <v>958.8</v>
      </c>
      <c r="AC34" s="37"/>
      <c r="AD34" s="38">
        <f t="shared" si="6"/>
        <v>0</v>
      </c>
      <c r="AE34" s="38">
        <f>IF(AB34-SUM(N34:Z34)&lt;0,-AB34+SUM(N34:Z34),0)</f>
        <v>10546.800000000001</v>
      </c>
      <c r="AF34" s="38">
        <f t="shared" si="8"/>
        <v>958.79999999999927</v>
      </c>
      <c r="AG34" s="38">
        <f t="shared" si="9"/>
        <v>0</v>
      </c>
      <c r="AU34" s="7"/>
      <c r="AW34" s="8"/>
      <c r="AX34" s="9"/>
    </row>
    <row r="35" spans="1:50" x14ac:dyDescent="0.2">
      <c r="A35" s="40"/>
      <c r="B35" s="41"/>
      <c r="C35" s="42"/>
      <c r="D35" s="43"/>
      <c r="E35" s="43"/>
      <c r="F35" s="43"/>
      <c r="G35" s="44"/>
      <c r="H35" s="45"/>
      <c r="I35" s="45"/>
      <c r="J35" s="44"/>
      <c r="K35" s="46"/>
      <c r="L35" s="47">
        <v>0</v>
      </c>
      <c r="M35" s="48"/>
      <c r="N35" s="48"/>
      <c r="O35" s="48"/>
      <c r="P35" s="48"/>
      <c r="Q35" s="48"/>
      <c r="R35" s="48"/>
      <c r="S35" s="48"/>
      <c r="T35" s="48"/>
      <c r="U35" s="48"/>
      <c r="V35" s="48"/>
      <c r="W35" s="48"/>
      <c r="X35" s="49"/>
      <c r="Y35" s="49"/>
      <c r="Z35" s="49"/>
      <c r="AA35" s="49">
        <f t="shared" ref="AA35:AA41" si="10">SUM(M35:Z35)</f>
        <v>0</v>
      </c>
      <c r="AB35" s="37">
        <f>IF(ISBLANK(K35),0,ROUND(L35*VLOOKUP($W$1,[1]Entête!$B$45:$C$56,2,0)/VLOOKUP(K35,$AV$1:$AW$4,2,0),2))</f>
        <v>0</v>
      </c>
      <c r="AC35" s="37"/>
      <c r="AD35" s="38">
        <f t="shared" si="6"/>
        <v>0</v>
      </c>
      <c r="AE35" s="38">
        <f t="shared" si="7"/>
        <v>0</v>
      </c>
      <c r="AF35" s="38">
        <f t="shared" si="8"/>
        <v>0</v>
      </c>
      <c r="AG35" s="38">
        <f t="shared" si="9"/>
        <v>0</v>
      </c>
      <c r="AU35" s="7"/>
      <c r="AW35" s="8"/>
      <c r="AX35" s="9"/>
    </row>
    <row r="36" spans="1:50" x14ac:dyDescent="0.2">
      <c r="A36" s="40"/>
      <c r="B36" s="41"/>
      <c r="C36" s="42"/>
      <c r="D36" s="43"/>
      <c r="E36" s="43"/>
      <c r="F36" s="43"/>
      <c r="G36" s="44"/>
      <c r="H36" s="45"/>
      <c r="I36" s="45"/>
      <c r="J36" s="44"/>
      <c r="K36" s="46"/>
      <c r="L36" s="49">
        <v>0</v>
      </c>
      <c r="M36" s="48"/>
      <c r="N36" s="48"/>
      <c r="O36" s="48"/>
      <c r="P36" s="48"/>
      <c r="Q36" s="48"/>
      <c r="R36" s="48"/>
      <c r="S36" s="48"/>
      <c r="T36" s="48"/>
      <c r="U36" s="48"/>
      <c r="V36" s="48"/>
      <c r="W36" s="48"/>
      <c r="X36" s="49"/>
      <c r="Y36" s="49"/>
      <c r="Z36" s="49"/>
      <c r="AA36" s="49">
        <f t="shared" si="10"/>
        <v>0</v>
      </c>
      <c r="AB36" s="37">
        <f>IF(ISBLANK(K36),0,ROUND(L36*VLOOKUP($W$1,[1]Entête!$B$45:$C$56,2,0)/VLOOKUP(K36,$AV$1:$AW$4,2,0),2))</f>
        <v>0</v>
      </c>
      <c r="AC36" s="37"/>
      <c r="AD36" s="38">
        <f t="shared" si="6"/>
        <v>0</v>
      </c>
      <c r="AE36" s="38">
        <f t="shared" si="7"/>
        <v>0</v>
      </c>
      <c r="AF36" s="38">
        <f t="shared" si="8"/>
        <v>0</v>
      </c>
      <c r="AG36" s="38">
        <f t="shared" si="9"/>
        <v>0</v>
      </c>
      <c r="AU36" s="7"/>
      <c r="AW36" s="8"/>
      <c r="AX36" s="9"/>
    </row>
    <row r="37" spans="1:50" x14ac:dyDescent="0.2">
      <c r="A37" s="40"/>
      <c r="B37" s="41"/>
      <c r="C37" s="42"/>
      <c r="D37" s="43"/>
      <c r="E37" s="43"/>
      <c r="F37" s="43"/>
      <c r="G37" s="44"/>
      <c r="H37" s="45"/>
      <c r="I37" s="45"/>
      <c r="J37" s="44"/>
      <c r="K37" s="46"/>
      <c r="L37" s="49">
        <v>0</v>
      </c>
      <c r="M37" s="48"/>
      <c r="N37" s="48"/>
      <c r="O37" s="48"/>
      <c r="P37" s="48"/>
      <c r="Q37" s="48"/>
      <c r="R37" s="48"/>
      <c r="S37" s="48"/>
      <c r="T37" s="48"/>
      <c r="U37" s="48"/>
      <c r="V37" s="48"/>
      <c r="W37" s="48"/>
      <c r="X37" s="49"/>
      <c r="Y37" s="49"/>
      <c r="Z37" s="49"/>
      <c r="AA37" s="49">
        <f t="shared" si="10"/>
        <v>0</v>
      </c>
      <c r="AB37" s="37">
        <f>IF(ISBLANK(K37),0,ROUND(L37*VLOOKUP($W$1,[1]Entête!$B$45:$C$56,2,0)/VLOOKUP(K37,$AV$1:$AW$4,2,0),2))</f>
        <v>0</v>
      </c>
      <c r="AC37" s="37"/>
      <c r="AD37" s="38">
        <f t="shared" si="6"/>
        <v>0</v>
      </c>
      <c r="AE37" s="38">
        <f t="shared" si="7"/>
        <v>0</v>
      </c>
      <c r="AF37" s="38">
        <f t="shared" si="8"/>
        <v>0</v>
      </c>
      <c r="AG37" s="38">
        <f t="shared" si="9"/>
        <v>0</v>
      </c>
      <c r="AU37" s="7"/>
      <c r="AW37" s="8"/>
      <c r="AX37" s="9"/>
    </row>
    <row r="38" spans="1:50" x14ac:dyDescent="0.2">
      <c r="A38" s="40"/>
      <c r="B38" s="41"/>
      <c r="C38" s="42"/>
      <c r="D38" s="43"/>
      <c r="E38" s="43"/>
      <c r="F38" s="43"/>
      <c r="G38" s="44"/>
      <c r="H38" s="45"/>
      <c r="I38" s="45"/>
      <c r="J38" s="44"/>
      <c r="K38" s="46"/>
      <c r="L38" s="49">
        <v>0</v>
      </c>
      <c r="M38" s="48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/>
      <c r="AA38" s="49">
        <f t="shared" si="10"/>
        <v>0</v>
      </c>
      <c r="AB38" s="37">
        <f>IF(ISBLANK(K38),0,ROUND(L38*VLOOKUP($W$1,[1]Entête!$B$45:$C$56,2,0)/VLOOKUP(K38,$AV$1:$AW$4,2,0),2))</f>
        <v>0</v>
      </c>
      <c r="AC38" s="37"/>
      <c r="AD38" s="38">
        <f t="shared" si="6"/>
        <v>0</v>
      </c>
      <c r="AE38" s="38">
        <f t="shared" si="7"/>
        <v>0</v>
      </c>
      <c r="AF38" s="38">
        <f t="shared" si="8"/>
        <v>0</v>
      </c>
      <c r="AG38" s="38">
        <f t="shared" si="9"/>
        <v>0</v>
      </c>
      <c r="AU38" s="7"/>
      <c r="AW38" s="8"/>
      <c r="AX38" s="9"/>
    </row>
    <row r="39" spans="1:50" x14ac:dyDescent="0.2">
      <c r="A39" s="40"/>
      <c r="B39" s="41"/>
      <c r="C39" s="42"/>
      <c r="D39" s="43"/>
      <c r="E39" s="43"/>
      <c r="F39" s="43"/>
      <c r="G39" s="44"/>
      <c r="H39" s="45"/>
      <c r="I39" s="45"/>
      <c r="J39" s="44"/>
      <c r="K39" s="46"/>
      <c r="L39" s="49">
        <v>0</v>
      </c>
      <c r="M39" s="48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>
        <f t="shared" si="10"/>
        <v>0</v>
      </c>
      <c r="AB39" s="37">
        <f>IF(ISBLANK(K39),0,ROUND(L39*VLOOKUP($W$1,[1]Entête!$B$45:$C$56,2,0)/VLOOKUP(K39,$AV$1:$AW$4,2,0),2))</f>
        <v>0</v>
      </c>
      <c r="AC39" s="37"/>
      <c r="AD39" s="38">
        <f t="shared" si="6"/>
        <v>0</v>
      </c>
      <c r="AE39" s="38">
        <f t="shared" si="7"/>
        <v>0</v>
      </c>
      <c r="AF39" s="38">
        <f t="shared" si="8"/>
        <v>0</v>
      </c>
      <c r="AG39" s="38">
        <f t="shared" si="9"/>
        <v>0</v>
      </c>
      <c r="AU39" s="7"/>
      <c r="AW39" s="8"/>
      <c r="AX39" s="9"/>
    </row>
    <row r="40" spans="1:50" x14ac:dyDescent="0.2">
      <c r="A40" s="43"/>
      <c r="B40" s="50"/>
      <c r="C40" s="50"/>
      <c r="D40" s="43"/>
      <c r="E40" s="43"/>
      <c r="F40" s="43"/>
      <c r="G40" s="44"/>
      <c r="H40" s="44"/>
      <c r="I40" s="44"/>
      <c r="J40" s="44"/>
      <c r="K40" s="46"/>
      <c r="L40" s="49">
        <v>0</v>
      </c>
      <c r="M40" s="49"/>
      <c r="N40" s="49"/>
      <c r="O40" s="49"/>
      <c r="P40" s="49"/>
      <c r="Q40" s="49"/>
      <c r="R40" s="49"/>
      <c r="S40" s="49"/>
      <c r="T40" s="49"/>
      <c r="U40" s="49"/>
      <c r="V40" s="49"/>
      <c r="W40" s="49"/>
      <c r="X40" s="49"/>
      <c r="Y40" s="49"/>
      <c r="Z40" s="49"/>
      <c r="AA40" s="49">
        <f t="shared" si="10"/>
        <v>0</v>
      </c>
      <c r="AB40" s="37">
        <f>IF(ISBLANK(K40),0,ROUND(L40*VLOOKUP($W$1,[1]Entête!$B$45:$C$56,2,0)/VLOOKUP(K40,$AV$1:$AW$4,2,0),2))</f>
        <v>0</v>
      </c>
      <c r="AC40" s="37"/>
      <c r="AD40" s="38">
        <f t="shared" si="6"/>
        <v>0</v>
      </c>
      <c r="AE40" s="38">
        <f t="shared" si="7"/>
        <v>0</v>
      </c>
      <c r="AF40" s="38">
        <f t="shared" si="8"/>
        <v>0</v>
      </c>
      <c r="AG40" s="38">
        <f t="shared" si="9"/>
        <v>0</v>
      </c>
      <c r="AU40" s="7"/>
      <c r="AW40" s="8"/>
      <c r="AX40" s="9"/>
    </row>
    <row r="41" spans="1:50" x14ac:dyDescent="0.2">
      <c r="A41" s="43"/>
      <c r="B41" s="50"/>
      <c r="C41" s="50"/>
      <c r="D41" s="43"/>
      <c r="E41" s="43"/>
      <c r="F41" s="43"/>
      <c r="G41" s="44"/>
      <c r="H41" s="44"/>
      <c r="I41" s="44"/>
      <c r="J41" s="51"/>
      <c r="K41" s="52"/>
      <c r="L41" s="49">
        <v>0</v>
      </c>
      <c r="M41" s="49"/>
      <c r="N41" s="49"/>
      <c r="O41" s="49"/>
      <c r="P41" s="49"/>
      <c r="Q41" s="49"/>
      <c r="R41" s="49"/>
      <c r="S41" s="49"/>
      <c r="T41" s="49"/>
      <c r="U41" s="49"/>
      <c r="V41" s="49"/>
      <c r="W41" s="49"/>
      <c r="X41" s="49"/>
      <c r="Y41" s="49"/>
      <c r="Z41" s="49"/>
      <c r="AA41" s="49">
        <f t="shared" si="10"/>
        <v>0</v>
      </c>
      <c r="AB41" s="37">
        <f>IF(ISBLANK(K41),0,ROUND(L41*VLOOKUP($W$1,[1]Entête!$B$45:$C$56,2,0)/VLOOKUP(K41,$AV$1:$AW$4,2,0),2))</f>
        <v>0</v>
      </c>
      <c r="AC41" s="37"/>
      <c r="AD41" s="38">
        <f t="shared" ref="AD41" si="11">IF(+AB41-AA41&gt;=0,AB41-AA41,0)</f>
        <v>0</v>
      </c>
      <c r="AE41" s="38">
        <f t="shared" ref="AE41" si="12">IF(AB41-AA41&lt;0,-AB41+AA41,0)</f>
        <v>0</v>
      </c>
      <c r="AF41" s="38">
        <f t="shared" si="8"/>
        <v>0</v>
      </c>
      <c r="AG41" s="38">
        <f t="shared" ref="AG41" si="13">IF(I41="Oui",AE41,0)</f>
        <v>0</v>
      </c>
      <c r="AU41" s="7"/>
      <c r="AW41" s="8"/>
      <c r="AX41" s="9"/>
    </row>
    <row r="42" spans="1:50" ht="5.0999999999999996" customHeight="1" x14ac:dyDescent="0.2"/>
    <row r="43" spans="1:50" x14ac:dyDescent="0.2">
      <c r="AA43" s="38">
        <f t="shared" ref="AA43:AF43" si="14">SUM(AA32:AA42)</f>
        <v>150566.39999999999</v>
      </c>
      <c r="AB43" s="38">
        <f t="shared" si="14"/>
        <v>12547.199999999999</v>
      </c>
      <c r="AC43" s="38">
        <f t="shared" si="14"/>
        <v>0</v>
      </c>
      <c r="AD43" s="38">
        <f t="shared" si="14"/>
        <v>0</v>
      </c>
      <c r="AE43" s="38">
        <f t="shared" si="14"/>
        <v>138019.19999999998</v>
      </c>
      <c r="AF43" s="38">
        <f t="shared" si="14"/>
        <v>12547.2</v>
      </c>
    </row>
    <row r="44" spans="1:50" ht="5.0999999999999996" customHeight="1" x14ac:dyDescent="0.2"/>
    <row r="45" spans="1:50" x14ac:dyDescent="0.2">
      <c r="Z45" s="9" t="s">
        <v>41</v>
      </c>
      <c r="AA45" s="27">
        <v>160396.07999999999</v>
      </c>
    </row>
    <row r="46" spans="1:50" ht="5.0999999999999996" customHeight="1" x14ac:dyDescent="0.2"/>
    <row r="47" spans="1:50" x14ac:dyDescent="0.2">
      <c r="Z47" s="9" t="s">
        <v>42</v>
      </c>
      <c r="AA47" s="7">
        <f>+AA45-AA43</f>
        <v>9829.679999999993</v>
      </c>
    </row>
    <row r="48" spans="1:50" x14ac:dyDescent="0.2">
      <c r="A48" s="2" t="s">
        <v>43</v>
      </c>
    </row>
    <row r="49" spans="1:50" x14ac:dyDescent="0.2">
      <c r="A49" s="2"/>
    </row>
    <row r="50" spans="1:50" s="23" customFormat="1" ht="22.5" x14ac:dyDescent="0.2">
      <c r="A50" s="13" t="s">
        <v>8</v>
      </c>
      <c r="B50" s="13" t="s">
        <v>9</v>
      </c>
      <c r="C50" s="13" t="s">
        <v>10</v>
      </c>
      <c r="D50" s="14" t="s">
        <v>11</v>
      </c>
      <c r="E50" s="14" t="s">
        <v>12</v>
      </c>
      <c r="F50" s="14" t="s">
        <v>13</v>
      </c>
      <c r="G50" s="13" t="s">
        <v>14</v>
      </c>
      <c r="H50" s="13" t="s">
        <v>15</v>
      </c>
      <c r="I50" s="13" t="s">
        <v>16</v>
      </c>
      <c r="J50" s="15" t="s">
        <v>17</v>
      </c>
      <c r="K50" s="13" t="s">
        <v>18</v>
      </c>
      <c r="L50" s="13" t="s">
        <v>19</v>
      </c>
      <c r="M50" s="13" t="s">
        <v>20</v>
      </c>
      <c r="N50" s="13" t="s">
        <v>21</v>
      </c>
      <c r="O50" s="13" t="s">
        <v>22</v>
      </c>
      <c r="P50" s="13" t="s">
        <v>23</v>
      </c>
      <c r="Q50" s="13" t="s">
        <v>24</v>
      </c>
      <c r="R50" s="13" t="s">
        <v>25</v>
      </c>
      <c r="S50" s="13" t="s">
        <v>26</v>
      </c>
      <c r="T50" s="13" t="s">
        <v>27</v>
      </c>
      <c r="U50" s="13" t="s">
        <v>28</v>
      </c>
      <c r="V50" s="13" t="s">
        <v>29</v>
      </c>
      <c r="W50" s="13" t="s">
        <v>30</v>
      </c>
      <c r="X50" s="13" t="s">
        <v>31</v>
      </c>
      <c r="Y50" s="13" t="s">
        <v>32</v>
      </c>
      <c r="Z50" s="16" t="s">
        <v>33</v>
      </c>
      <c r="AA50" s="17" t="s">
        <v>34</v>
      </c>
      <c r="AB50" s="18" t="s">
        <v>35</v>
      </c>
      <c r="AC50" s="18" t="s">
        <v>36</v>
      </c>
      <c r="AD50" s="19" t="s">
        <v>37</v>
      </c>
      <c r="AE50" s="19" t="s">
        <v>38</v>
      </c>
      <c r="AF50" s="20" t="s">
        <v>39</v>
      </c>
      <c r="AG50" s="20" t="s">
        <v>40</v>
      </c>
      <c r="AH50" s="21"/>
      <c r="AI50" s="22"/>
      <c r="AJ50" s="22"/>
      <c r="AK50" s="22"/>
      <c r="AL50" s="22"/>
      <c r="AM50" s="22"/>
      <c r="AN50" s="22"/>
      <c r="AO50" s="22"/>
      <c r="AP50" s="22"/>
      <c r="AQ50" s="22"/>
      <c r="AR50" s="22"/>
      <c r="AS50" s="21"/>
      <c r="AT50" s="21"/>
    </row>
    <row r="51" spans="1:50" x14ac:dyDescent="0.2">
      <c r="A51" s="24" t="s">
        <v>48</v>
      </c>
      <c r="B51" s="25" t="s">
        <v>49</v>
      </c>
      <c r="C51" s="53" t="s">
        <v>62</v>
      </c>
      <c r="D51" s="26"/>
      <c r="E51" s="26" t="s">
        <v>44</v>
      </c>
      <c r="F51" s="26"/>
      <c r="G51" s="28">
        <v>4000313</v>
      </c>
      <c r="H51" s="29"/>
      <c r="I51" s="29"/>
      <c r="J51" s="30"/>
      <c r="K51" s="31" t="s">
        <v>1</v>
      </c>
      <c r="L51" s="32">
        <v>360.52</v>
      </c>
      <c r="M51" s="54">
        <v>0</v>
      </c>
      <c r="N51" s="33">
        <v>360.52</v>
      </c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35"/>
      <c r="Z51" s="35"/>
      <c r="AA51" s="36">
        <f>SUM(M51:Z51)</f>
        <v>360.52</v>
      </c>
      <c r="AB51" s="37">
        <f>IF(ISBLANK(K51),0,ROUND(L51*VLOOKUP($W$1,[1]Entête!$B$45:$C$56,2,0)/VLOOKUP(K51,$AV$1:$AW$4,2,0),2))</f>
        <v>360.52</v>
      </c>
      <c r="AC51" s="37"/>
      <c r="AD51" s="38">
        <f>IF(AB51-SUM(N51:Z51)&gt;=0,AB51-SUM(N51:Z51),0)</f>
        <v>0</v>
      </c>
      <c r="AE51" s="38">
        <f>IF(AB51-SUM(N51:Z51)&lt;0,-AB51+SUM(N51:Z51),0)</f>
        <v>0</v>
      </c>
      <c r="AF51" s="38">
        <f>+AA51+AD51-AE51+AC51</f>
        <v>360.52</v>
      </c>
      <c r="AG51" s="38">
        <f>IF(J51="Oui",AE51,0)</f>
        <v>0</v>
      </c>
      <c r="AU51" s="7"/>
      <c r="AW51" s="8"/>
      <c r="AX51" s="9"/>
    </row>
    <row r="52" spans="1:50" x14ac:dyDescent="0.2">
      <c r="A52" s="40"/>
      <c r="B52" s="41"/>
      <c r="C52" s="42"/>
      <c r="D52" s="43"/>
      <c r="E52" s="43"/>
      <c r="F52" s="43"/>
      <c r="G52" s="55"/>
      <c r="H52" s="56"/>
      <c r="I52" s="56"/>
      <c r="J52" s="44"/>
      <c r="K52" s="52"/>
      <c r="L52" s="57"/>
      <c r="M52" s="48"/>
      <c r="N52" s="48"/>
      <c r="O52" s="48"/>
      <c r="P52" s="48"/>
      <c r="Q52" s="48"/>
      <c r="R52" s="48"/>
      <c r="S52" s="48"/>
      <c r="T52" s="48"/>
      <c r="U52" s="48"/>
      <c r="V52" s="48"/>
      <c r="W52" s="48"/>
      <c r="X52" s="49"/>
      <c r="Y52" s="49"/>
      <c r="Z52" s="49"/>
      <c r="AA52" s="49">
        <f>SUM(M52:Z52)</f>
        <v>0</v>
      </c>
      <c r="AB52" s="37">
        <f>IF(ISBLANK(K52),0,ROUND(L52*VLOOKUP($W$1,[1]Entête!$B$45:$C$56,2,0)/VLOOKUP(K52,$AV$1:$AW$4,2,0),2))</f>
        <v>0</v>
      </c>
      <c r="AC52" s="37"/>
      <c r="AD52" s="38">
        <f t="shared" ref="AD52:AD59" si="15">IF(AB52-SUM(N52:Z52)&gt;=0,AB52-SUM(N52:Z52),0)</f>
        <v>0</v>
      </c>
      <c r="AE52" s="38">
        <f t="shared" ref="AE52" si="16">IF(AB52-SUM(N52:Z52)&lt;0,-AB52+SUM(N52:Z52),0)</f>
        <v>0</v>
      </c>
      <c r="AF52" s="38">
        <f t="shared" ref="AF52:AF60" si="17">+AA52+AD52-AE52+AC52</f>
        <v>0</v>
      </c>
      <c r="AG52" s="38">
        <f t="shared" ref="AG52:AG59" si="18">IF(J52="Oui",AE52,0)</f>
        <v>0</v>
      </c>
      <c r="AU52" s="7"/>
      <c r="AW52" s="8"/>
      <c r="AX52" s="9"/>
    </row>
    <row r="53" spans="1:50" x14ac:dyDescent="0.2">
      <c r="A53" s="40"/>
      <c r="B53" s="41"/>
      <c r="C53" s="42"/>
      <c r="D53" s="43"/>
      <c r="E53" s="43"/>
      <c r="F53" s="43"/>
      <c r="G53" s="55"/>
      <c r="H53" s="56"/>
      <c r="I53" s="56"/>
      <c r="J53" s="44"/>
      <c r="K53" s="52"/>
      <c r="L53" s="58"/>
      <c r="M53" s="48"/>
      <c r="N53" s="59"/>
      <c r="O53" s="60"/>
      <c r="P53" s="60"/>
      <c r="Q53" s="60"/>
      <c r="R53" s="60"/>
      <c r="S53" s="60"/>
      <c r="T53" s="60"/>
      <c r="U53" s="60"/>
      <c r="V53" s="60"/>
      <c r="W53" s="60"/>
      <c r="X53" s="60"/>
      <c r="Y53" s="61"/>
      <c r="Z53" s="49"/>
      <c r="AA53" s="49">
        <f>SUM(M53:Z53)</f>
        <v>0</v>
      </c>
      <c r="AB53" s="37">
        <f>IF(ISBLANK(K53),0,ROUND(L53*VLOOKUP($W$1,[1]Entête!$B$45:$C$56,2,0)/VLOOKUP(K53,$AV$1:$AW$4,2,0),2))</f>
        <v>0</v>
      </c>
      <c r="AC53" s="37"/>
      <c r="AD53" s="38">
        <f t="shared" si="15"/>
        <v>0</v>
      </c>
      <c r="AE53" s="38">
        <f>IF(AB53-SUM(N53:Z53)&lt;0,-AB53+SUM(N53:Z53),0)</f>
        <v>0</v>
      </c>
      <c r="AF53" s="38">
        <f t="shared" si="17"/>
        <v>0</v>
      </c>
      <c r="AG53" s="38">
        <f t="shared" si="18"/>
        <v>0</v>
      </c>
      <c r="AU53" s="7"/>
      <c r="AW53" s="8"/>
      <c r="AX53" s="9"/>
    </row>
    <row r="54" spans="1:50" x14ac:dyDescent="0.2">
      <c r="A54" s="40"/>
      <c r="B54" s="41"/>
      <c r="C54" s="42"/>
      <c r="D54" s="43"/>
      <c r="E54" s="43"/>
      <c r="F54" s="43"/>
      <c r="G54" s="44"/>
      <c r="H54" s="45"/>
      <c r="I54" s="45"/>
      <c r="J54" s="44"/>
      <c r="K54" s="46"/>
      <c r="L54" s="47"/>
      <c r="M54" s="48"/>
      <c r="N54" s="62"/>
      <c r="O54" s="62"/>
      <c r="P54" s="62"/>
      <c r="Q54" s="62"/>
      <c r="R54" s="62"/>
      <c r="S54" s="62"/>
      <c r="T54" s="62"/>
      <c r="U54" s="62"/>
      <c r="V54" s="62"/>
      <c r="W54" s="49"/>
      <c r="X54" s="49"/>
      <c r="Y54" s="49"/>
      <c r="Z54" s="49"/>
      <c r="AA54" s="49">
        <f t="shared" ref="AA54:AA60" si="19">SUM(M54:Z54)</f>
        <v>0</v>
      </c>
      <c r="AB54" s="37">
        <f>IF(ISBLANK(K54),0,ROUND(L54*VLOOKUP($W$1,[1]Entête!$B$45:$C$56,2,0)/VLOOKUP(K54,$AV$1:$AW$4,2,0),2))</f>
        <v>0</v>
      </c>
      <c r="AC54" s="37"/>
      <c r="AD54" s="38">
        <f t="shared" si="15"/>
        <v>0</v>
      </c>
      <c r="AE54" s="38">
        <f t="shared" ref="AE54:AE59" si="20">IF(AB54-SUM(N54:Z54)&lt;0,-AB54+SUM(N54:Z54),0)</f>
        <v>0</v>
      </c>
      <c r="AF54" s="38">
        <f t="shared" si="17"/>
        <v>0</v>
      </c>
      <c r="AG54" s="38">
        <f t="shared" si="18"/>
        <v>0</v>
      </c>
      <c r="AU54" s="7"/>
      <c r="AW54" s="8"/>
      <c r="AX54" s="9"/>
    </row>
    <row r="55" spans="1:50" x14ac:dyDescent="0.2">
      <c r="A55" s="40"/>
      <c r="B55" s="41"/>
      <c r="C55" s="42"/>
      <c r="D55" s="43"/>
      <c r="E55" s="43"/>
      <c r="F55" s="43"/>
      <c r="G55" s="44"/>
      <c r="H55" s="45"/>
      <c r="I55" s="45"/>
      <c r="J55" s="44"/>
      <c r="K55" s="46"/>
      <c r="L55" s="49"/>
      <c r="M55" s="48"/>
      <c r="N55" s="49"/>
      <c r="O55" s="49"/>
      <c r="P55" s="49"/>
      <c r="Q55" s="49"/>
      <c r="R55" s="49"/>
      <c r="S55" s="49"/>
      <c r="T55" s="49"/>
      <c r="U55" s="49"/>
      <c r="V55" s="49"/>
      <c r="W55" s="49"/>
      <c r="X55" s="49"/>
      <c r="Y55" s="49"/>
      <c r="Z55" s="49"/>
      <c r="AA55" s="49">
        <f t="shared" si="19"/>
        <v>0</v>
      </c>
      <c r="AB55" s="37">
        <f>IF(ISBLANK(K55),0,ROUND(L55*VLOOKUP($W$1,[1]Entête!$B$45:$C$56,2,0)/VLOOKUP(K55,$AV$1:$AW$4,2,0),2))</f>
        <v>0</v>
      </c>
      <c r="AC55" s="37"/>
      <c r="AD55" s="38">
        <f t="shared" si="15"/>
        <v>0</v>
      </c>
      <c r="AE55" s="38">
        <f t="shared" si="20"/>
        <v>0</v>
      </c>
      <c r="AF55" s="38">
        <f t="shared" si="17"/>
        <v>0</v>
      </c>
      <c r="AG55" s="38">
        <f t="shared" si="18"/>
        <v>0</v>
      </c>
      <c r="AU55" s="7"/>
      <c r="AW55" s="8"/>
      <c r="AX55" s="9"/>
    </row>
    <row r="56" spans="1:50" x14ac:dyDescent="0.2">
      <c r="A56" s="40"/>
      <c r="B56" s="41"/>
      <c r="C56" s="42"/>
      <c r="D56" s="43"/>
      <c r="E56" s="43"/>
      <c r="F56" s="43"/>
      <c r="G56" s="44"/>
      <c r="H56" s="45"/>
      <c r="I56" s="45"/>
      <c r="J56" s="44"/>
      <c r="K56" s="46"/>
      <c r="L56" s="49"/>
      <c r="M56" s="48"/>
      <c r="N56" s="49"/>
      <c r="O56" s="49"/>
      <c r="P56" s="49"/>
      <c r="Q56" s="49"/>
      <c r="R56" s="49"/>
      <c r="S56" s="49"/>
      <c r="T56" s="49"/>
      <c r="U56" s="49"/>
      <c r="V56" s="49"/>
      <c r="W56" s="49"/>
      <c r="X56" s="49"/>
      <c r="Y56" s="49"/>
      <c r="Z56" s="49"/>
      <c r="AA56" s="49">
        <f t="shared" si="19"/>
        <v>0</v>
      </c>
      <c r="AB56" s="37">
        <f>IF(ISBLANK(K56),0,ROUND(L56*VLOOKUP($W$1,[1]Entête!$B$45:$C$56,2,0)/VLOOKUP(K56,$AV$1:$AW$4,2,0),2))</f>
        <v>0</v>
      </c>
      <c r="AC56" s="37"/>
      <c r="AD56" s="38">
        <f t="shared" si="15"/>
        <v>0</v>
      </c>
      <c r="AE56" s="38">
        <f t="shared" si="20"/>
        <v>0</v>
      </c>
      <c r="AF56" s="38">
        <f t="shared" si="17"/>
        <v>0</v>
      </c>
      <c r="AG56" s="38">
        <f t="shared" si="18"/>
        <v>0</v>
      </c>
      <c r="AU56" s="7"/>
      <c r="AW56" s="8"/>
      <c r="AX56" s="9"/>
    </row>
    <row r="57" spans="1:50" x14ac:dyDescent="0.2">
      <c r="A57" s="40"/>
      <c r="B57" s="41"/>
      <c r="C57" s="42"/>
      <c r="D57" s="43"/>
      <c r="E57" s="43"/>
      <c r="F57" s="43"/>
      <c r="G57" s="44"/>
      <c r="H57" s="45"/>
      <c r="I57" s="45"/>
      <c r="J57" s="44"/>
      <c r="K57" s="46"/>
      <c r="L57" s="49"/>
      <c r="M57" s="48"/>
      <c r="N57" s="49"/>
      <c r="O57" s="49"/>
      <c r="P57" s="49"/>
      <c r="Q57" s="49"/>
      <c r="R57" s="49"/>
      <c r="S57" s="49"/>
      <c r="T57" s="49"/>
      <c r="U57" s="49"/>
      <c r="V57" s="49"/>
      <c r="W57" s="49"/>
      <c r="X57" s="49"/>
      <c r="Y57" s="49"/>
      <c r="Z57" s="49"/>
      <c r="AA57" s="49">
        <f t="shared" si="19"/>
        <v>0</v>
      </c>
      <c r="AB57" s="37">
        <f>IF(ISBLANK(K57),0,ROUND(L57*VLOOKUP($W$1,[1]Entête!$B$45:$C$56,2,0)/VLOOKUP(K57,$AV$1:$AW$4,2,0),2))</f>
        <v>0</v>
      </c>
      <c r="AC57" s="37"/>
      <c r="AD57" s="38">
        <f t="shared" si="15"/>
        <v>0</v>
      </c>
      <c r="AE57" s="38">
        <f t="shared" si="20"/>
        <v>0</v>
      </c>
      <c r="AF57" s="38">
        <f t="shared" si="17"/>
        <v>0</v>
      </c>
      <c r="AG57" s="38">
        <f t="shared" si="18"/>
        <v>0</v>
      </c>
      <c r="AU57" s="7"/>
      <c r="AW57" s="8"/>
      <c r="AX57" s="9"/>
    </row>
    <row r="58" spans="1:50" x14ac:dyDescent="0.2">
      <c r="A58" s="40"/>
      <c r="B58" s="41"/>
      <c r="C58" s="42"/>
      <c r="D58" s="43"/>
      <c r="E58" s="43"/>
      <c r="F58" s="43"/>
      <c r="G58" s="44"/>
      <c r="H58" s="45"/>
      <c r="I58" s="45"/>
      <c r="J58" s="44"/>
      <c r="K58" s="46"/>
      <c r="L58" s="49"/>
      <c r="M58" s="48"/>
      <c r="N58" s="49"/>
      <c r="O58" s="49"/>
      <c r="P58" s="49"/>
      <c r="Q58" s="49"/>
      <c r="R58" s="49"/>
      <c r="S58" s="49"/>
      <c r="T58" s="49"/>
      <c r="U58" s="49"/>
      <c r="V58" s="49"/>
      <c r="W58" s="49"/>
      <c r="X58" s="49"/>
      <c r="Y58" s="49"/>
      <c r="Z58" s="49"/>
      <c r="AA58" s="49">
        <f t="shared" si="19"/>
        <v>0</v>
      </c>
      <c r="AB58" s="37">
        <f>IF(ISBLANK(K58),0,ROUND(L58*VLOOKUP($W$1,[1]Entête!$B$45:$C$56,2,0)/VLOOKUP(K58,$AV$1:$AW$4,2,0),2))</f>
        <v>0</v>
      </c>
      <c r="AC58" s="37"/>
      <c r="AD58" s="38">
        <f t="shared" si="15"/>
        <v>0</v>
      </c>
      <c r="AE58" s="38">
        <f t="shared" si="20"/>
        <v>0</v>
      </c>
      <c r="AF58" s="38">
        <f t="shared" si="17"/>
        <v>0</v>
      </c>
      <c r="AG58" s="38">
        <f t="shared" si="18"/>
        <v>0</v>
      </c>
      <c r="AU58" s="7"/>
      <c r="AW58" s="8"/>
      <c r="AX58" s="9"/>
    </row>
    <row r="59" spans="1:50" x14ac:dyDescent="0.2">
      <c r="A59" s="43"/>
      <c r="B59" s="50"/>
      <c r="C59" s="50"/>
      <c r="D59" s="43"/>
      <c r="E59" s="43"/>
      <c r="F59" s="43"/>
      <c r="G59" s="44"/>
      <c r="H59" s="44"/>
      <c r="I59" s="44"/>
      <c r="J59" s="44"/>
      <c r="K59" s="46"/>
      <c r="L59" s="49"/>
      <c r="M59" s="49"/>
      <c r="N59" s="49"/>
      <c r="O59" s="49"/>
      <c r="P59" s="49"/>
      <c r="Q59" s="49"/>
      <c r="R59" s="49"/>
      <c r="S59" s="49"/>
      <c r="T59" s="49"/>
      <c r="U59" s="49"/>
      <c r="V59" s="49"/>
      <c r="W59" s="49"/>
      <c r="X59" s="49"/>
      <c r="Y59" s="49"/>
      <c r="Z59" s="49"/>
      <c r="AA59" s="49">
        <f t="shared" si="19"/>
        <v>0</v>
      </c>
      <c r="AB59" s="37">
        <f>IF(ISBLANK(K59),0,ROUND(L59*VLOOKUP($W$1,[1]Entête!$B$45:$C$56,2,0)/VLOOKUP(K59,$AV$1:$AW$4,2,0),2))</f>
        <v>0</v>
      </c>
      <c r="AC59" s="37"/>
      <c r="AD59" s="38">
        <f t="shared" si="15"/>
        <v>0</v>
      </c>
      <c r="AE59" s="38">
        <f t="shared" si="20"/>
        <v>0</v>
      </c>
      <c r="AF59" s="38">
        <f t="shared" si="17"/>
        <v>0</v>
      </c>
      <c r="AG59" s="38">
        <f t="shared" si="18"/>
        <v>0</v>
      </c>
      <c r="AU59" s="7"/>
      <c r="AW59" s="8"/>
      <c r="AX59" s="9"/>
    </row>
    <row r="60" spans="1:50" x14ac:dyDescent="0.2">
      <c r="A60" s="43"/>
      <c r="B60" s="50"/>
      <c r="C60" s="50"/>
      <c r="D60" s="43"/>
      <c r="E60" s="43"/>
      <c r="F60" s="43"/>
      <c r="G60" s="44"/>
      <c r="H60" s="44"/>
      <c r="I60" s="44"/>
      <c r="J60" s="51"/>
      <c r="K60" s="52"/>
      <c r="L60" s="49"/>
      <c r="M60" s="49"/>
      <c r="N60" s="49"/>
      <c r="O60" s="49"/>
      <c r="P60" s="49"/>
      <c r="Q60" s="49"/>
      <c r="R60" s="49"/>
      <c r="S60" s="49"/>
      <c r="T60" s="49"/>
      <c r="U60" s="49"/>
      <c r="V60" s="49"/>
      <c r="W60" s="49"/>
      <c r="X60" s="49"/>
      <c r="Y60" s="49"/>
      <c r="Z60" s="49"/>
      <c r="AA60" s="49">
        <f t="shared" si="19"/>
        <v>0</v>
      </c>
      <c r="AB60" s="37">
        <f>IF(ISBLANK(K60),0,ROUND(L60*VLOOKUP($W$1,[1]Entête!$B$45:$C$56,2,0)/VLOOKUP(K60,$AV$1:$AW$4,2,0),2))</f>
        <v>0</v>
      </c>
      <c r="AC60" s="37"/>
      <c r="AD60" s="38">
        <f t="shared" ref="AD60" si="21">IF(+AB60-AA60&gt;=0,AB60-AA60,0)</f>
        <v>0</v>
      </c>
      <c r="AE60" s="38">
        <f t="shared" ref="AE60" si="22">IF(AB60-AA60&lt;0,-AB60+AA60,0)</f>
        <v>0</v>
      </c>
      <c r="AF60" s="38">
        <f t="shared" si="17"/>
        <v>0</v>
      </c>
      <c r="AG60" s="38">
        <f t="shared" ref="AG60" si="23">IF(I60="Oui",AE60,0)</f>
        <v>0</v>
      </c>
      <c r="AU60" s="7"/>
      <c r="AW60" s="8"/>
      <c r="AX60" s="9"/>
    </row>
    <row r="61" spans="1:50" ht="5.0999999999999996" customHeight="1" x14ac:dyDescent="0.2"/>
    <row r="62" spans="1:50" x14ac:dyDescent="0.2">
      <c r="AA62" s="38">
        <f t="shared" ref="AA62:AF62" si="24">SUM(AA51:AA61)</f>
        <v>360.52</v>
      </c>
      <c r="AB62" s="38">
        <f t="shared" si="24"/>
        <v>360.52</v>
      </c>
      <c r="AC62" s="38">
        <f t="shared" si="24"/>
        <v>0</v>
      </c>
      <c r="AD62" s="38">
        <f t="shared" si="24"/>
        <v>0</v>
      </c>
      <c r="AE62" s="38">
        <f t="shared" si="24"/>
        <v>0</v>
      </c>
      <c r="AF62" s="38">
        <f t="shared" si="24"/>
        <v>360.52</v>
      </c>
    </row>
    <row r="63" spans="1:50" ht="5.0999999999999996" customHeight="1" x14ac:dyDescent="0.2"/>
    <row r="64" spans="1:50" x14ac:dyDescent="0.2">
      <c r="Z64" s="9" t="s">
        <v>41</v>
      </c>
      <c r="AA64" s="27">
        <v>300.43</v>
      </c>
    </row>
    <row r="65" spans="1:50" ht="5.0999999999999996" customHeight="1" x14ac:dyDescent="0.2"/>
    <row r="66" spans="1:50" x14ac:dyDescent="0.2">
      <c r="Z66" s="9" t="s">
        <v>42</v>
      </c>
      <c r="AA66" s="7">
        <f>+AA64-AA62</f>
        <v>-60.089999999999975</v>
      </c>
    </row>
    <row r="67" spans="1:50" x14ac:dyDescent="0.2">
      <c r="A67" s="2" t="s">
        <v>45</v>
      </c>
    </row>
    <row r="68" spans="1:50" x14ac:dyDescent="0.2">
      <c r="A68" s="2"/>
    </row>
    <row r="69" spans="1:50" s="23" customFormat="1" ht="22.5" x14ac:dyDescent="0.2">
      <c r="A69" s="13" t="s">
        <v>8</v>
      </c>
      <c r="B69" s="13" t="s">
        <v>9</v>
      </c>
      <c r="C69" s="13" t="s">
        <v>10</v>
      </c>
      <c r="D69" s="14" t="s">
        <v>11</v>
      </c>
      <c r="E69" s="14" t="s">
        <v>12</v>
      </c>
      <c r="F69" s="14" t="s">
        <v>13</v>
      </c>
      <c r="G69" s="13" t="s">
        <v>14</v>
      </c>
      <c r="H69" s="13" t="s">
        <v>15</v>
      </c>
      <c r="I69" s="13" t="s">
        <v>16</v>
      </c>
      <c r="J69" s="15" t="s">
        <v>17</v>
      </c>
      <c r="K69" s="13" t="s">
        <v>18</v>
      </c>
      <c r="L69" s="13" t="s">
        <v>19</v>
      </c>
      <c r="M69" s="13" t="s">
        <v>20</v>
      </c>
      <c r="N69" s="13" t="s">
        <v>21</v>
      </c>
      <c r="O69" s="13" t="s">
        <v>22</v>
      </c>
      <c r="P69" s="13" t="s">
        <v>23</v>
      </c>
      <c r="Q69" s="13" t="s">
        <v>24</v>
      </c>
      <c r="R69" s="13" t="s">
        <v>25</v>
      </c>
      <c r="S69" s="13" t="s">
        <v>26</v>
      </c>
      <c r="T69" s="13" t="s">
        <v>27</v>
      </c>
      <c r="U69" s="13" t="s">
        <v>28</v>
      </c>
      <c r="V69" s="13" t="s">
        <v>29</v>
      </c>
      <c r="W69" s="13" t="s">
        <v>30</v>
      </c>
      <c r="X69" s="13" t="s">
        <v>31</v>
      </c>
      <c r="Y69" s="13" t="s">
        <v>32</v>
      </c>
      <c r="Z69" s="16" t="s">
        <v>33</v>
      </c>
      <c r="AA69" s="17" t="s">
        <v>34</v>
      </c>
      <c r="AB69" s="18" t="s">
        <v>35</v>
      </c>
      <c r="AC69" s="18" t="s">
        <v>36</v>
      </c>
      <c r="AD69" s="19" t="s">
        <v>37</v>
      </c>
      <c r="AE69" s="19" t="s">
        <v>38</v>
      </c>
      <c r="AF69" s="20" t="s">
        <v>39</v>
      </c>
      <c r="AG69" s="20" t="s">
        <v>40</v>
      </c>
      <c r="AH69" s="21"/>
      <c r="AI69" s="22"/>
      <c r="AJ69" s="22"/>
      <c r="AK69" s="22"/>
      <c r="AL69" s="22"/>
      <c r="AM69" s="22"/>
      <c r="AN69" s="22"/>
      <c r="AO69" s="22"/>
      <c r="AP69" s="22"/>
      <c r="AQ69" s="22"/>
      <c r="AR69" s="22"/>
      <c r="AS69" s="21"/>
      <c r="AT69" s="21"/>
    </row>
    <row r="70" spans="1:50" x14ac:dyDescent="0.2">
      <c r="A70" s="40"/>
      <c r="B70" s="41"/>
      <c r="C70" s="42"/>
      <c r="D70" s="43"/>
      <c r="E70" s="43"/>
      <c r="F70" s="43"/>
      <c r="G70" s="55"/>
      <c r="H70" s="56"/>
      <c r="I70" s="56"/>
      <c r="J70" s="44"/>
      <c r="K70" s="52"/>
      <c r="L70" s="57"/>
      <c r="M70" s="48"/>
      <c r="N70" s="48"/>
      <c r="O70" s="48"/>
      <c r="P70" s="48"/>
      <c r="Q70" s="48"/>
      <c r="R70" s="48"/>
      <c r="S70" s="48"/>
      <c r="T70" s="48"/>
      <c r="U70" s="48"/>
      <c r="V70" s="48"/>
      <c r="W70" s="48"/>
      <c r="X70" s="48"/>
      <c r="Y70" s="49"/>
      <c r="Z70" s="49"/>
      <c r="AA70" s="49">
        <f>SUM(M70:Z70)</f>
        <v>0</v>
      </c>
      <c r="AB70" s="37">
        <f>IF(ISBLANK(K70),0,ROUND(L70*VLOOKUP($W$1,[1]Entête!$B$45:$C$56,2,0)/VLOOKUP(K70,$AV$1:$AW$4,2,0),2))</f>
        <v>0</v>
      </c>
      <c r="AC70" s="37"/>
      <c r="AD70" s="38">
        <f>IF(AB70-SUM(N70:Z70)&gt;=0,AB70-SUM(N70:Z70),0)</f>
        <v>0</v>
      </c>
      <c r="AE70" s="38">
        <f>IF(AB70-SUM(N70:Z70)&lt;0,-AB70+SUM(N70:Z70),0)</f>
        <v>0</v>
      </c>
      <c r="AF70" s="38">
        <f>+AA70+AD70-AE70+AC70</f>
        <v>0</v>
      </c>
      <c r="AG70" s="38">
        <f>IF(J70="Oui",AE70,0)</f>
        <v>0</v>
      </c>
      <c r="AU70" s="7"/>
      <c r="AW70" s="8"/>
      <c r="AX70" s="9"/>
    </row>
    <row r="71" spans="1:50" x14ac:dyDescent="0.2">
      <c r="A71" s="40"/>
      <c r="B71" s="41"/>
      <c r="C71" s="42"/>
      <c r="D71" s="43"/>
      <c r="E71" s="43"/>
      <c r="F71" s="43"/>
      <c r="G71" s="55"/>
      <c r="H71" s="56"/>
      <c r="I71" s="56"/>
      <c r="J71" s="44"/>
      <c r="K71" s="52"/>
      <c r="L71" s="57"/>
      <c r="M71" s="48"/>
      <c r="N71" s="48"/>
      <c r="O71" s="48"/>
      <c r="P71" s="48"/>
      <c r="Q71" s="48"/>
      <c r="R71" s="48"/>
      <c r="S71" s="48"/>
      <c r="T71" s="48"/>
      <c r="U71" s="48"/>
      <c r="V71" s="48"/>
      <c r="W71" s="48"/>
      <c r="X71" s="49"/>
      <c r="Y71" s="49"/>
      <c r="Z71" s="49"/>
      <c r="AA71" s="49">
        <f>SUM(M71:Z71)</f>
        <v>0</v>
      </c>
      <c r="AB71" s="37">
        <f>IF(ISBLANK(K71),0,ROUND(L71*VLOOKUP($W$1,[1]Entête!$B$45:$C$56,2,0)/VLOOKUP(K71,$AV$1:$AW$4,2,0),2))</f>
        <v>0</v>
      </c>
      <c r="AC71" s="37"/>
      <c r="AD71" s="38">
        <f t="shared" ref="AD71:AD78" si="25">IF(AB71-SUM(N71:Z71)&gt;=0,AB71-SUM(N71:Z71),0)</f>
        <v>0</v>
      </c>
      <c r="AE71" s="38">
        <f t="shared" ref="AE71" si="26">IF(AB71-SUM(N71:Z71)&lt;0,-AB71+SUM(N71:Z71),0)</f>
        <v>0</v>
      </c>
      <c r="AF71" s="38">
        <f t="shared" ref="AF71:AF79" si="27">+AA71+AD71-AE71+AC71</f>
        <v>0</v>
      </c>
      <c r="AG71" s="38">
        <f t="shared" ref="AG71:AG78" si="28">IF(J71="Oui",AE71,0)</f>
        <v>0</v>
      </c>
      <c r="AU71" s="7"/>
      <c r="AW71" s="8"/>
      <c r="AX71" s="9"/>
    </row>
    <row r="72" spans="1:50" x14ac:dyDescent="0.2">
      <c r="A72" s="40"/>
      <c r="B72" s="41"/>
      <c r="C72" s="42"/>
      <c r="D72" s="43"/>
      <c r="E72" s="43"/>
      <c r="F72" s="43"/>
      <c r="G72" s="55"/>
      <c r="H72" s="56"/>
      <c r="I72" s="56"/>
      <c r="J72" s="44"/>
      <c r="K72" s="52"/>
      <c r="L72" s="58"/>
      <c r="M72" s="48"/>
      <c r="N72" s="59"/>
      <c r="O72" s="60"/>
      <c r="P72" s="60"/>
      <c r="Q72" s="60"/>
      <c r="R72" s="60"/>
      <c r="S72" s="60"/>
      <c r="T72" s="60"/>
      <c r="U72" s="60"/>
      <c r="V72" s="60"/>
      <c r="W72" s="60"/>
      <c r="X72" s="60"/>
      <c r="Y72" s="61"/>
      <c r="Z72" s="49"/>
      <c r="AA72" s="49">
        <f>SUM(M72:Z72)</f>
        <v>0</v>
      </c>
      <c r="AB72" s="37">
        <f>IF(ISBLANK(K72),0,ROUND(L72*VLOOKUP($W$1,[1]Entête!$B$45:$C$56,2,0)/VLOOKUP(K72,$AV$1:$AW$4,2,0),2))</f>
        <v>0</v>
      </c>
      <c r="AC72" s="37"/>
      <c r="AD72" s="38">
        <f t="shared" si="25"/>
        <v>0</v>
      </c>
      <c r="AE72" s="38">
        <f>IF(AB72-SUM(N72:Z72)&lt;0,-AB72+SUM(N72:Z72),0)</f>
        <v>0</v>
      </c>
      <c r="AF72" s="38">
        <f t="shared" si="27"/>
        <v>0</v>
      </c>
      <c r="AG72" s="38">
        <f t="shared" si="28"/>
        <v>0</v>
      </c>
      <c r="AU72" s="7"/>
      <c r="AW72" s="8"/>
      <c r="AX72" s="9"/>
    </row>
    <row r="73" spans="1:50" x14ac:dyDescent="0.2">
      <c r="A73" s="40"/>
      <c r="B73" s="41"/>
      <c r="C73" s="42"/>
      <c r="D73" s="43"/>
      <c r="E73" s="43"/>
      <c r="F73" s="43"/>
      <c r="G73" s="44"/>
      <c r="H73" s="45"/>
      <c r="I73" s="45"/>
      <c r="J73" s="44"/>
      <c r="K73" s="46"/>
      <c r="L73" s="47"/>
      <c r="M73" s="48"/>
      <c r="N73" s="62"/>
      <c r="O73" s="62"/>
      <c r="P73" s="62"/>
      <c r="Q73" s="62"/>
      <c r="R73" s="62"/>
      <c r="S73" s="62"/>
      <c r="T73" s="62"/>
      <c r="U73" s="62"/>
      <c r="V73" s="62"/>
      <c r="W73" s="49"/>
      <c r="X73" s="49"/>
      <c r="Y73" s="49"/>
      <c r="Z73" s="49"/>
      <c r="AA73" s="49">
        <f t="shared" ref="AA73:AA79" si="29">SUM(M73:Z73)</f>
        <v>0</v>
      </c>
      <c r="AB73" s="37">
        <f>IF(ISBLANK(K73),0,ROUND(L73*VLOOKUP($W$1,[1]Entête!$B$45:$C$56,2,0)/VLOOKUP(K73,$AV$1:$AW$4,2,0),2))</f>
        <v>0</v>
      </c>
      <c r="AC73" s="37"/>
      <c r="AD73" s="38">
        <f t="shared" si="25"/>
        <v>0</v>
      </c>
      <c r="AE73" s="38">
        <f t="shared" ref="AE73:AE78" si="30">IF(AB73-SUM(N73:Z73)&lt;0,-AB73+SUM(N73:Z73),0)</f>
        <v>0</v>
      </c>
      <c r="AF73" s="38">
        <f t="shared" si="27"/>
        <v>0</v>
      </c>
      <c r="AG73" s="38">
        <f t="shared" si="28"/>
        <v>0</v>
      </c>
      <c r="AU73" s="7"/>
      <c r="AW73" s="8"/>
      <c r="AX73" s="9"/>
    </row>
    <row r="74" spans="1:50" x14ac:dyDescent="0.2">
      <c r="A74" s="40"/>
      <c r="B74" s="41"/>
      <c r="C74" s="42"/>
      <c r="D74" s="43"/>
      <c r="E74" s="43"/>
      <c r="F74" s="43"/>
      <c r="G74" s="44"/>
      <c r="H74" s="45"/>
      <c r="I74" s="45"/>
      <c r="J74" s="44"/>
      <c r="K74" s="46"/>
      <c r="L74" s="49"/>
      <c r="M74" s="48"/>
      <c r="N74" s="49"/>
      <c r="O74" s="49"/>
      <c r="P74" s="49"/>
      <c r="Q74" s="49"/>
      <c r="R74" s="49"/>
      <c r="S74" s="49"/>
      <c r="T74" s="49"/>
      <c r="U74" s="49"/>
      <c r="V74" s="49"/>
      <c r="W74" s="49"/>
      <c r="X74" s="49"/>
      <c r="Y74" s="49"/>
      <c r="Z74" s="49"/>
      <c r="AA74" s="49">
        <f t="shared" si="29"/>
        <v>0</v>
      </c>
      <c r="AB74" s="37">
        <f>IF(ISBLANK(K74),0,ROUND(L74*VLOOKUP($W$1,[1]Entête!$B$45:$C$56,2,0)/VLOOKUP(K74,$AV$1:$AW$4,2,0),2))</f>
        <v>0</v>
      </c>
      <c r="AC74" s="37"/>
      <c r="AD74" s="38">
        <f t="shared" si="25"/>
        <v>0</v>
      </c>
      <c r="AE74" s="38">
        <f t="shared" si="30"/>
        <v>0</v>
      </c>
      <c r="AF74" s="38">
        <f t="shared" si="27"/>
        <v>0</v>
      </c>
      <c r="AG74" s="38">
        <f t="shared" si="28"/>
        <v>0</v>
      </c>
      <c r="AU74" s="7"/>
      <c r="AW74" s="8"/>
      <c r="AX74" s="9"/>
    </row>
    <row r="75" spans="1:50" x14ac:dyDescent="0.2">
      <c r="A75" s="40"/>
      <c r="B75" s="41"/>
      <c r="C75" s="42"/>
      <c r="D75" s="43"/>
      <c r="E75" s="43"/>
      <c r="F75" s="43"/>
      <c r="G75" s="44"/>
      <c r="H75" s="45"/>
      <c r="I75" s="45"/>
      <c r="J75" s="44"/>
      <c r="K75" s="46"/>
      <c r="L75" s="49"/>
      <c r="M75" s="48"/>
      <c r="N75" s="49"/>
      <c r="O75" s="49"/>
      <c r="P75" s="49"/>
      <c r="Q75" s="49"/>
      <c r="R75" s="49"/>
      <c r="S75" s="49"/>
      <c r="T75" s="49"/>
      <c r="U75" s="49"/>
      <c r="V75" s="49"/>
      <c r="W75" s="49"/>
      <c r="X75" s="49"/>
      <c r="Y75" s="49"/>
      <c r="Z75" s="49"/>
      <c r="AA75" s="49">
        <f t="shared" si="29"/>
        <v>0</v>
      </c>
      <c r="AB75" s="37">
        <f>IF(ISBLANK(K75),0,ROUND(L75*VLOOKUP($W$1,[1]Entête!$B$45:$C$56,2,0)/VLOOKUP(K75,$AV$1:$AW$4,2,0),2))</f>
        <v>0</v>
      </c>
      <c r="AC75" s="37"/>
      <c r="AD75" s="38">
        <f t="shared" si="25"/>
        <v>0</v>
      </c>
      <c r="AE75" s="38">
        <f t="shared" si="30"/>
        <v>0</v>
      </c>
      <c r="AF75" s="38">
        <f t="shared" si="27"/>
        <v>0</v>
      </c>
      <c r="AG75" s="38">
        <f t="shared" si="28"/>
        <v>0</v>
      </c>
      <c r="AU75" s="7"/>
      <c r="AW75" s="8"/>
      <c r="AX75" s="9"/>
    </row>
    <row r="76" spans="1:50" x14ac:dyDescent="0.2">
      <c r="A76" s="40"/>
      <c r="B76" s="41"/>
      <c r="C76" s="42"/>
      <c r="D76" s="43"/>
      <c r="E76" s="43"/>
      <c r="F76" s="43"/>
      <c r="G76" s="44"/>
      <c r="H76" s="45"/>
      <c r="I76" s="45"/>
      <c r="J76" s="44"/>
      <c r="K76" s="46"/>
      <c r="L76" s="49"/>
      <c r="M76" s="48"/>
      <c r="N76" s="49"/>
      <c r="O76" s="49"/>
      <c r="P76" s="49"/>
      <c r="Q76" s="49"/>
      <c r="R76" s="49"/>
      <c r="S76" s="49"/>
      <c r="T76" s="49"/>
      <c r="U76" s="49"/>
      <c r="V76" s="49"/>
      <c r="W76" s="49"/>
      <c r="X76" s="49"/>
      <c r="Y76" s="49"/>
      <c r="Z76" s="49"/>
      <c r="AA76" s="49">
        <f t="shared" si="29"/>
        <v>0</v>
      </c>
      <c r="AB76" s="37">
        <f>IF(ISBLANK(K76),0,ROUND(L76*VLOOKUP($W$1,[1]Entête!$B$45:$C$56,2,0)/VLOOKUP(K76,$AV$1:$AW$4,2,0),2))</f>
        <v>0</v>
      </c>
      <c r="AC76" s="37"/>
      <c r="AD76" s="38">
        <f t="shared" si="25"/>
        <v>0</v>
      </c>
      <c r="AE76" s="38">
        <f t="shared" si="30"/>
        <v>0</v>
      </c>
      <c r="AF76" s="38">
        <f t="shared" si="27"/>
        <v>0</v>
      </c>
      <c r="AG76" s="38">
        <f t="shared" si="28"/>
        <v>0</v>
      </c>
      <c r="AU76" s="7"/>
      <c r="AW76" s="8"/>
      <c r="AX76" s="9"/>
    </row>
    <row r="77" spans="1:50" x14ac:dyDescent="0.2">
      <c r="A77" s="40"/>
      <c r="B77" s="41"/>
      <c r="C77" s="42"/>
      <c r="D77" s="43"/>
      <c r="E77" s="43"/>
      <c r="F77" s="43"/>
      <c r="G77" s="44"/>
      <c r="H77" s="45"/>
      <c r="I77" s="45"/>
      <c r="J77" s="44"/>
      <c r="K77" s="46"/>
      <c r="L77" s="49"/>
      <c r="M77" s="48"/>
      <c r="N77" s="49"/>
      <c r="O77" s="49"/>
      <c r="P77" s="49"/>
      <c r="Q77" s="49"/>
      <c r="R77" s="49"/>
      <c r="S77" s="49"/>
      <c r="T77" s="49"/>
      <c r="U77" s="49"/>
      <c r="V77" s="49"/>
      <c r="W77" s="49"/>
      <c r="X77" s="49"/>
      <c r="Y77" s="49"/>
      <c r="Z77" s="49"/>
      <c r="AA77" s="49">
        <f t="shared" si="29"/>
        <v>0</v>
      </c>
      <c r="AB77" s="37">
        <f>IF(ISBLANK(K77),0,ROUND(L77*VLOOKUP($W$1,[1]Entête!$B$45:$C$56,2,0)/VLOOKUP(K77,$AV$1:$AW$4,2,0),2))</f>
        <v>0</v>
      </c>
      <c r="AC77" s="37"/>
      <c r="AD77" s="38">
        <f t="shared" si="25"/>
        <v>0</v>
      </c>
      <c r="AE77" s="38">
        <f t="shared" si="30"/>
        <v>0</v>
      </c>
      <c r="AF77" s="38">
        <f t="shared" si="27"/>
        <v>0</v>
      </c>
      <c r="AG77" s="38">
        <f t="shared" si="28"/>
        <v>0</v>
      </c>
      <c r="AU77" s="7"/>
      <c r="AW77" s="8"/>
      <c r="AX77" s="9"/>
    </row>
    <row r="78" spans="1:50" x14ac:dyDescent="0.2">
      <c r="A78" s="43"/>
      <c r="B78" s="50"/>
      <c r="C78" s="50"/>
      <c r="D78" s="43"/>
      <c r="E78" s="43"/>
      <c r="F78" s="43"/>
      <c r="G78" s="44"/>
      <c r="H78" s="44"/>
      <c r="I78" s="44"/>
      <c r="J78" s="44"/>
      <c r="K78" s="46"/>
      <c r="L78" s="49"/>
      <c r="M78" s="49"/>
      <c r="N78" s="49"/>
      <c r="O78" s="49"/>
      <c r="P78" s="49"/>
      <c r="Q78" s="49"/>
      <c r="R78" s="49"/>
      <c r="S78" s="49"/>
      <c r="T78" s="49"/>
      <c r="U78" s="49"/>
      <c r="V78" s="49"/>
      <c r="W78" s="49"/>
      <c r="X78" s="49"/>
      <c r="Y78" s="49"/>
      <c r="Z78" s="49"/>
      <c r="AA78" s="49">
        <f t="shared" si="29"/>
        <v>0</v>
      </c>
      <c r="AB78" s="37">
        <f>IF(ISBLANK(K78),0,ROUND(L78*VLOOKUP($W$1,[1]Entête!$B$45:$C$56,2,0)/VLOOKUP(K78,$AV$1:$AW$4,2,0),2))</f>
        <v>0</v>
      </c>
      <c r="AC78" s="37"/>
      <c r="AD78" s="38">
        <f t="shared" si="25"/>
        <v>0</v>
      </c>
      <c r="AE78" s="38">
        <f t="shared" si="30"/>
        <v>0</v>
      </c>
      <c r="AF78" s="38">
        <f t="shared" si="27"/>
        <v>0</v>
      </c>
      <c r="AG78" s="38">
        <f t="shared" si="28"/>
        <v>0</v>
      </c>
      <c r="AU78" s="7"/>
      <c r="AW78" s="8"/>
      <c r="AX78" s="9"/>
    </row>
    <row r="79" spans="1:50" x14ac:dyDescent="0.2">
      <c r="A79" s="43"/>
      <c r="B79" s="50"/>
      <c r="C79" s="50"/>
      <c r="D79" s="43"/>
      <c r="E79" s="43"/>
      <c r="F79" s="43"/>
      <c r="G79" s="44"/>
      <c r="H79" s="44"/>
      <c r="I79" s="44"/>
      <c r="J79" s="51"/>
      <c r="K79" s="52"/>
      <c r="L79" s="49">
        <v>0</v>
      </c>
      <c r="M79" s="49"/>
      <c r="N79" s="49"/>
      <c r="O79" s="49"/>
      <c r="P79" s="49"/>
      <c r="Q79" s="49"/>
      <c r="R79" s="49"/>
      <c r="S79" s="49"/>
      <c r="T79" s="49"/>
      <c r="U79" s="49"/>
      <c r="V79" s="49"/>
      <c r="W79" s="49"/>
      <c r="X79" s="49"/>
      <c r="Y79" s="49"/>
      <c r="Z79" s="49"/>
      <c r="AA79" s="49">
        <f t="shared" si="29"/>
        <v>0</v>
      </c>
      <c r="AB79" s="37">
        <f>IF(ISBLANK(K79),0,ROUND(L79*VLOOKUP($W$1,[1]Entête!$B$45:$C$56,2,0)/VLOOKUP(K79,$AV$1:$AW$4,2,0),2))</f>
        <v>0</v>
      </c>
      <c r="AC79" s="37"/>
      <c r="AD79" s="38">
        <f t="shared" ref="AD79" si="31">IF(+AB79-AA79&gt;=0,AB79-AA79,0)</f>
        <v>0</v>
      </c>
      <c r="AE79" s="38">
        <f t="shared" ref="AE79" si="32">IF(AB79-AA79&lt;0,-AB79+AA79,0)</f>
        <v>0</v>
      </c>
      <c r="AF79" s="38">
        <f t="shared" si="27"/>
        <v>0</v>
      </c>
      <c r="AG79" s="38">
        <f t="shared" ref="AG79" si="33">IF(I79="Oui",AE79,0)</f>
        <v>0</v>
      </c>
      <c r="AU79" s="7"/>
      <c r="AW79" s="8"/>
      <c r="AX79" s="9"/>
    </row>
    <row r="80" spans="1:50" ht="5.0999999999999996" customHeight="1" x14ac:dyDescent="0.2"/>
    <row r="81" spans="1:50" x14ac:dyDescent="0.2">
      <c r="AA81" s="38">
        <f t="shared" ref="AA81:AF81" si="34">SUM(AA70:AA80)</f>
        <v>0</v>
      </c>
      <c r="AB81" s="38">
        <f t="shared" si="34"/>
        <v>0</v>
      </c>
      <c r="AC81" s="38">
        <f t="shared" si="34"/>
        <v>0</v>
      </c>
      <c r="AD81" s="38">
        <f t="shared" si="34"/>
        <v>0</v>
      </c>
      <c r="AE81" s="38">
        <f t="shared" si="34"/>
        <v>0</v>
      </c>
      <c r="AF81" s="38">
        <f t="shared" si="34"/>
        <v>0</v>
      </c>
    </row>
    <row r="82" spans="1:50" ht="5.0999999999999996" customHeight="1" x14ac:dyDescent="0.2"/>
    <row r="83" spans="1:50" x14ac:dyDescent="0.2">
      <c r="Z83" s="9" t="s">
        <v>41</v>
      </c>
      <c r="AA83" s="27">
        <v>0</v>
      </c>
    </row>
    <row r="84" spans="1:50" ht="5.0999999999999996" customHeight="1" x14ac:dyDescent="0.2"/>
    <row r="85" spans="1:50" x14ac:dyDescent="0.2">
      <c r="Z85" s="9" t="s">
        <v>42</v>
      </c>
      <c r="AA85" s="7">
        <f>+AA83-AA81</f>
        <v>0</v>
      </c>
    </row>
    <row r="86" spans="1:50" x14ac:dyDescent="0.2">
      <c r="A86" s="2" t="s">
        <v>46</v>
      </c>
    </row>
    <row r="87" spans="1:50" x14ac:dyDescent="0.2">
      <c r="A87" s="2"/>
    </row>
    <row r="88" spans="1:50" s="23" customFormat="1" ht="22.5" x14ac:dyDescent="0.2">
      <c r="A88" s="13" t="s">
        <v>8</v>
      </c>
      <c r="B88" s="13" t="s">
        <v>9</v>
      </c>
      <c r="C88" s="13" t="s">
        <v>10</v>
      </c>
      <c r="D88" s="14" t="s">
        <v>11</v>
      </c>
      <c r="E88" s="14" t="s">
        <v>12</v>
      </c>
      <c r="F88" s="14" t="s">
        <v>13</v>
      </c>
      <c r="G88" s="13" t="s">
        <v>14</v>
      </c>
      <c r="H88" s="13" t="s">
        <v>15</v>
      </c>
      <c r="I88" s="13" t="s">
        <v>16</v>
      </c>
      <c r="J88" s="15" t="s">
        <v>17</v>
      </c>
      <c r="K88" s="13" t="s">
        <v>18</v>
      </c>
      <c r="L88" s="13" t="s">
        <v>19</v>
      </c>
      <c r="M88" s="13" t="s">
        <v>20</v>
      </c>
      <c r="N88" s="13" t="s">
        <v>21</v>
      </c>
      <c r="O88" s="13" t="s">
        <v>22</v>
      </c>
      <c r="P88" s="13" t="s">
        <v>23</v>
      </c>
      <c r="Q88" s="13" t="s">
        <v>24</v>
      </c>
      <c r="R88" s="13" t="s">
        <v>25</v>
      </c>
      <c r="S88" s="13" t="s">
        <v>26</v>
      </c>
      <c r="T88" s="13" t="s">
        <v>27</v>
      </c>
      <c r="U88" s="13" t="s">
        <v>28</v>
      </c>
      <c r="V88" s="13" t="s">
        <v>29</v>
      </c>
      <c r="W88" s="13" t="s">
        <v>30</v>
      </c>
      <c r="X88" s="13" t="s">
        <v>31</v>
      </c>
      <c r="Y88" s="13" t="s">
        <v>32</v>
      </c>
      <c r="Z88" s="16" t="s">
        <v>33</v>
      </c>
      <c r="AA88" s="17" t="s">
        <v>34</v>
      </c>
      <c r="AB88" s="18" t="s">
        <v>35</v>
      </c>
      <c r="AC88" s="18" t="s">
        <v>36</v>
      </c>
      <c r="AD88" s="19" t="s">
        <v>37</v>
      </c>
      <c r="AE88" s="19" t="s">
        <v>38</v>
      </c>
      <c r="AF88" s="20" t="s">
        <v>39</v>
      </c>
      <c r="AG88" s="20" t="s">
        <v>40</v>
      </c>
      <c r="AH88" s="21"/>
      <c r="AI88" s="22"/>
      <c r="AJ88" s="22"/>
      <c r="AK88" s="22"/>
      <c r="AL88" s="22"/>
      <c r="AM88" s="22"/>
      <c r="AN88" s="22"/>
      <c r="AO88" s="22"/>
      <c r="AP88" s="22"/>
      <c r="AQ88" s="22"/>
      <c r="AR88" s="22"/>
      <c r="AS88" s="21"/>
      <c r="AT88" s="21"/>
    </row>
    <row r="89" spans="1:50" x14ac:dyDescent="0.2">
      <c r="A89" s="24" t="s">
        <v>48</v>
      </c>
      <c r="B89" s="25" t="s">
        <v>49</v>
      </c>
      <c r="C89" s="53" t="s">
        <v>47</v>
      </c>
      <c r="D89" s="26"/>
      <c r="E89" s="53" t="s">
        <v>47</v>
      </c>
      <c r="F89" s="26"/>
      <c r="G89" s="26" t="s">
        <v>63</v>
      </c>
      <c r="H89" s="29"/>
      <c r="I89" s="29"/>
      <c r="J89" s="30"/>
      <c r="K89" s="31" t="s">
        <v>6</v>
      </c>
      <c r="L89" s="32">
        <v>1281.5999999999999</v>
      </c>
      <c r="M89" s="54"/>
      <c r="N89" s="33">
        <v>1281.5999999999999</v>
      </c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4"/>
      <c r="Z89" s="35"/>
      <c r="AA89" s="36">
        <f>SUM(M89:Z89)</f>
        <v>1281.5999999999999</v>
      </c>
      <c r="AB89" s="37">
        <f>IF(ISBLANK(K89),0,ROUND(L89*VLOOKUP($W$1,[1]Entête!$B$45:$C$56,2,0)/VLOOKUP(K89,$AV$1:$AW$4,2,0),2))</f>
        <v>106.8</v>
      </c>
      <c r="AC89" s="37"/>
      <c r="AD89" s="38">
        <f>IF(AB89-SUM(N89:Z89)&gt;=0,AB89-SUM(N89:Z89),0)</f>
        <v>0</v>
      </c>
      <c r="AE89" s="38">
        <f>IF(AB89-SUM(N89:Z89)&lt;0,-AB89+SUM(N89:Z89),0)</f>
        <v>1174.8</v>
      </c>
      <c r="AF89" s="38">
        <f>+AA89+AD89-AE89+AC89</f>
        <v>106.79999999999995</v>
      </c>
      <c r="AG89" s="38">
        <f>IF(J89="Oui",AE89,0)</f>
        <v>0</v>
      </c>
      <c r="AU89" s="7"/>
      <c r="AW89" s="8"/>
      <c r="AX89" s="9"/>
    </row>
    <row r="90" spans="1:50" x14ac:dyDescent="0.2">
      <c r="A90" s="24"/>
      <c r="B90" s="25"/>
      <c r="C90" s="53"/>
      <c r="D90" s="26"/>
      <c r="E90" s="26"/>
      <c r="F90" s="26"/>
      <c r="G90" s="28"/>
      <c r="H90" s="29"/>
      <c r="I90" s="29"/>
      <c r="J90" s="30"/>
      <c r="K90" s="31"/>
      <c r="L90" s="32"/>
      <c r="M90" s="54"/>
      <c r="N90" s="54"/>
      <c r="O90" s="54"/>
      <c r="P90" s="54"/>
      <c r="Q90" s="54"/>
      <c r="R90" s="54"/>
      <c r="S90" s="54"/>
      <c r="T90" s="54"/>
      <c r="U90" s="54"/>
      <c r="V90" s="54"/>
      <c r="W90" s="54"/>
      <c r="X90" s="35"/>
      <c r="Y90" s="35"/>
      <c r="Z90" s="35"/>
      <c r="AA90" s="36">
        <f>SUM(M90:Z90)</f>
        <v>0</v>
      </c>
      <c r="AB90" s="37">
        <f>IF(ISBLANK(K90),0,ROUND(L90*VLOOKUP($W$1,[1]Entête!$B$45:$C$56,2,0)/VLOOKUP(K90,$AV$1:$AW$4,2,0),2))</f>
        <v>0</v>
      </c>
      <c r="AC90" s="37"/>
      <c r="AD90" s="38">
        <f t="shared" ref="AD90:AD97" si="35">IF(AB90-SUM(N90:Z90)&gt;=0,AB90-SUM(N90:Z90),0)</f>
        <v>0</v>
      </c>
      <c r="AE90" s="38">
        <f t="shared" ref="AE90" si="36">IF(AB90-SUM(N90:Z90)&lt;0,-AB90+SUM(N90:Z90),0)</f>
        <v>0</v>
      </c>
      <c r="AF90" s="38">
        <f t="shared" ref="AF90:AF98" si="37">+AA90+AD90-AE90+AC90</f>
        <v>0</v>
      </c>
      <c r="AG90" s="38">
        <f t="shared" ref="AG90:AG97" si="38">IF(J90="Oui",AE90,0)</f>
        <v>0</v>
      </c>
      <c r="AU90" s="7"/>
      <c r="AW90" s="8"/>
      <c r="AX90" s="9"/>
    </row>
    <row r="91" spans="1:50" x14ac:dyDescent="0.2">
      <c r="A91" s="24"/>
      <c r="B91" s="25"/>
      <c r="C91" s="53"/>
      <c r="D91" s="26"/>
      <c r="E91" s="26"/>
      <c r="F91" s="26"/>
      <c r="G91" s="28"/>
      <c r="H91" s="29"/>
      <c r="I91" s="29"/>
      <c r="J91" s="30"/>
      <c r="K91" s="31"/>
      <c r="L91" s="39"/>
      <c r="M91" s="54"/>
      <c r="N91" s="63"/>
      <c r="O91" s="63"/>
      <c r="P91" s="63"/>
      <c r="Q91" s="63"/>
      <c r="R91" s="63"/>
      <c r="S91" s="63"/>
      <c r="T91" s="63"/>
      <c r="U91" s="63"/>
      <c r="V91" s="63"/>
      <c r="W91" s="35"/>
      <c r="X91" s="35"/>
      <c r="Y91" s="35"/>
      <c r="Z91" s="35"/>
      <c r="AA91" s="36">
        <f>SUM(M91:Z91)</f>
        <v>0</v>
      </c>
      <c r="AB91" s="37">
        <f>IF(ISBLANK(K91),0,ROUND(L91*VLOOKUP($W$1,[1]Entête!$B$45:$C$56,2,0)/VLOOKUP(K91,$AV$1:$AW$4,2,0),2))</f>
        <v>0</v>
      </c>
      <c r="AC91" s="37"/>
      <c r="AD91" s="38">
        <f t="shared" si="35"/>
        <v>0</v>
      </c>
      <c r="AE91" s="38">
        <f>IF(AB91-SUM(N91:Z91)&lt;0,-AB91+SUM(N91:Z91),0)</f>
        <v>0</v>
      </c>
      <c r="AF91" s="38">
        <f t="shared" si="37"/>
        <v>0</v>
      </c>
      <c r="AG91" s="38">
        <f t="shared" si="38"/>
        <v>0</v>
      </c>
      <c r="AU91" s="7"/>
      <c r="AW91" s="8"/>
      <c r="AX91" s="9"/>
    </row>
    <row r="92" spans="1:50" x14ac:dyDescent="0.2">
      <c r="A92" s="24"/>
      <c r="B92" s="25"/>
      <c r="C92" s="53"/>
      <c r="D92" s="26"/>
      <c r="E92" s="26"/>
      <c r="F92" s="26"/>
      <c r="G92" s="30"/>
      <c r="H92" s="64"/>
      <c r="I92" s="64"/>
      <c r="J92" s="30"/>
      <c r="K92" s="65"/>
      <c r="L92" s="66">
        <v>0</v>
      </c>
      <c r="M92" s="54"/>
      <c r="N92" s="63"/>
      <c r="O92" s="63"/>
      <c r="P92" s="63"/>
      <c r="Q92" s="63"/>
      <c r="R92" s="63"/>
      <c r="S92" s="63"/>
      <c r="T92" s="63"/>
      <c r="U92" s="63"/>
      <c r="V92" s="63"/>
      <c r="W92" s="35"/>
      <c r="X92" s="35"/>
      <c r="Y92" s="35"/>
      <c r="Z92" s="35"/>
      <c r="AA92" s="36">
        <f t="shared" ref="AA92:AA98" si="39">SUM(M92:Z92)</f>
        <v>0</v>
      </c>
      <c r="AB92" s="37">
        <f>IF(ISBLANK(K92),0,ROUND(L92*VLOOKUP($W$1,[1]Entête!$B$45:$C$56,2,0)/VLOOKUP(K92,$AV$1:$AW$4,2,0),2))</f>
        <v>0</v>
      </c>
      <c r="AC92" s="37"/>
      <c r="AD92" s="38">
        <f t="shared" si="35"/>
        <v>0</v>
      </c>
      <c r="AE92" s="38">
        <f t="shared" ref="AE92:AE97" si="40">IF(AB92-SUM(N92:Z92)&lt;0,-AB92+SUM(N92:Z92),0)</f>
        <v>0</v>
      </c>
      <c r="AF92" s="38">
        <f t="shared" si="37"/>
        <v>0</v>
      </c>
      <c r="AG92" s="38">
        <f t="shared" si="38"/>
        <v>0</v>
      </c>
      <c r="AU92" s="7"/>
      <c r="AW92" s="8"/>
      <c r="AX92" s="9"/>
    </row>
    <row r="93" spans="1:50" x14ac:dyDescent="0.2">
      <c r="A93" s="24"/>
      <c r="B93" s="25"/>
      <c r="C93" s="53"/>
      <c r="D93" s="26"/>
      <c r="E93" s="26"/>
      <c r="F93" s="26"/>
      <c r="G93" s="30"/>
      <c r="H93" s="64"/>
      <c r="I93" s="64"/>
      <c r="J93" s="30"/>
      <c r="K93" s="65"/>
      <c r="L93" s="27">
        <v>0</v>
      </c>
      <c r="M93" s="54"/>
      <c r="N93" s="35"/>
      <c r="O93" s="35"/>
      <c r="P93" s="35"/>
      <c r="Q93" s="35"/>
      <c r="R93" s="35"/>
      <c r="S93" s="35"/>
      <c r="T93" s="35"/>
      <c r="U93" s="35"/>
      <c r="V93" s="35"/>
      <c r="W93" s="35"/>
      <c r="X93" s="35"/>
      <c r="Y93" s="35"/>
      <c r="Z93" s="35"/>
      <c r="AA93" s="36">
        <f t="shared" si="39"/>
        <v>0</v>
      </c>
      <c r="AB93" s="37">
        <f>IF(ISBLANK(K93),0,ROUND(L93*VLOOKUP($W$1,[1]Entête!$B$45:$C$56,2,0)/VLOOKUP(K93,$AV$1:$AW$4,2,0),2))</f>
        <v>0</v>
      </c>
      <c r="AC93" s="37"/>
      <c r="AD93" s="38">
        <f t="shared" si="35"/>
        <v>0</v>
      </c>
      <c r="AE93" s="38">
        <f t="shared" si="40"/>
        <v>0</v>
      </c>
      <c r="AF93" s="38">
        <f t="shared" si="37"/>
        <v>0</v>
      </c>
      <c r="AG93" s="38">
        <f t="shared" si="38"/>
        <v>0</v>
      </c>
      <c r="AU93" s="7"/>
      <c r="AW93" s="8"/>
      <c r="AX93" s="9"/>
    </row>
    <row r="94" spans="1:50" x14ac:dyDescent="0.2">
      <c r="A94" s="24"/>
      <c r="B94" s="25"/>
      <c r="C94" s="53"/>
      <c r="D94" s="26"/>
      <c r="E94" s="26"/>
      <c r="F94" s="26"/>
      <c r="G94" s="30"/>
      <c r="H94" s="64"/>
      <c r="I94" s="64"/>
      <c r="J94" s="30"/>
      <c r="K94" s="65"/>
      <c r="L94" s="27">
        <v>0</v>
      </c>
      <c r="M94" s="54"/>
      <c r="N94" s="35"/>
      <c r="O94" s="35"/>
      <c r="P94" s="35"/>
      <c r="Q94" s="35"/>
      <c r="R94" s="35"/>
      <c r="S94" s="35"/>
      <c r="T94" s="35"/>
      <c r="U94" s="35"/>
      <c r="V94" s="35"/>
      <c r="W94" s="35"/>
      <c r="X94" s="35"/>
      <c r="Y94" s="35"/>
      <c r="Z94" s="35"/>
      <c r="AA94" s="36">
        <f t="shared" si="39"/>
        <v>0</v>
      </c>
      <c r="AB94" s="37">
        <f>IF(ISBLANK(K94),0,ROUND(L94*VLOOKUP($W$1,[1]Entête!$B$45:$C$56,2,0)/VLOOKUP(K94,$AV$1:$AW$4,2,0),2))</f>
        <v>0</v>
      </c>
      <c r="AC94" s="37"/>
      <c r="AD94" s="38">
        <f t="shared" si="35"/>
        <v>0</v>
      </c>
      <c r="AE94" s="38">
        <f t="shared" si="40"/>
        <v>0</v>
      </c>
      <c r="AF94" s="38">
        <f t="shared" si="37"/>
        <v>0</v>
      </c>
      <c r="AG94" s="38">
        <f t="shared" si="38"/>
        <v>0</v>
      </c>
      <c r="AU94" s="7"/>
      <c r="AW94" s="8"/>
      <c r="AX94" s="9"/>
    </row>
    <row r="95" spans="1:50" x14ac:dyDescent="0.2">
      <c r="A95" s="24"/>
      <c r="B95" s="25"/>
      <c r="C95" s="53"/>
      <c r="D95" s="26"/>
      <c r="E95" s="26"/>
      <c r="F95" s="26"/>
      <c r="G95" s="30"/>
      <c r="H95" s="64"/>
      <c r="I95" s="64"/>
      <c r="J95" s="30"/>
      <c r="K95" s="65"/>
      <c r="L95" s="27">
        <v>0</v>
      </c>
      <c r="M95" s="54"/>
      <c r="N95" s="35"/>
      <c r="O95" s="35"/>
      <c r="P95" s="35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6">
        <f t="shared" si="39"/>
        <v>0</v>
      </c>
      <c r="AB95" s="37">
        <f>IF(ISBLANK(K95),0,ROUND(L95*VLOOKUP($W$1,[1]Entête!$B$45:$C$56,2,0)/VLOOKUP(K95,$AV$1:$AW$4,2,0),2))</f>
        <v>0</v>
      </c>
      <c r="AC95" s="37"/>
      <c r="AD95" s="38">
        <f t="shared" si="35"/>
        <v>0</v>
      </c>
      <c r="AE95" s="38">
        <f t="shared" si="40"/>
        <v>0</v>
      </c>
      <c r="AF95" s="38">
        <f t="shared" si="37"/>
        <v>0</v>
      </c>
      <c r="AG95" s="38">
        <f t="shared" si="38"/>
        <v>0</v>
      </c>
      <c r="AU95" s="7"/>
      <c r="AW95" s="8"/>
      <c r="AX95" s="9"/>
    </row>
    <row r="96" spans="1:50" x14ac:dyDescent="0.2">
      <c r="A96" s="24"/>
      <c r="B96" s="25"/>
      <c r="C96" s="53"/>
      <c r="D96" s="26"/>
      <c r="E96" s="26"/>
      <c r="F96" s="26"/>
      <c r="G96" s="30"/>
      <c r="H96" s="64"/>
      <c r="I96" s="64"/>
      <c r="J96" s="30"/>
      <c r="K96" s="65"/>
      <c r="L96" s="27">
        <v>0</v>
      </c>
      <c r="M96" s="54"/>
      <c r="N96" s="35"/>
      <c r="O96" s="35"/>
      <c r="P96" s="35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6">
        <f t="shared" si="39"/>
        <v>0</v>
      </c>
      <c r="AB96" s="37">
        <f>IF(ISBLANK(K96),0,ROUND(L96*VLOOKUP($W$1,[1]Entête!$B$45:$C$56,2,0)/VLOOKUP(K96,$AV$1:$AW$4,2,0),2))</f>
        <v>0</v>
      </c>
      <c r="AC96" s="37"/>
      <c r="AD96" s="38">
        <f t="shared" si="35"/>
        <v>0</v>
      </c>
      <c r="AE96" s="38">
        <f t="shared" si="40"/>
        <v>0</v>
      </c>
      <c r="AF96" s="38">
        <f t="shared" si="37"/>
        <v>0</v>
      </c>
      <c r="AG96" s="38">
        <f t="shared" si="38"/>
        <v>0</v>
      </c>
      <c r="AU96" s="7"/>
      <c r="AW96" s="8"/>
      <c r="AX96" s="9"/>
    </row>
    <row r="97" spans="1:50" x14ac:dyDescent="0.2">
      <c r="A97" s="26"/>
      <c r="B97" s="67"/>
      <c r="C97" s="67"/>
      <c r="D97" s="26"/>
      <c r="E97" s="26"/>
      <c r="F97" s="26"/>
      <c r="G97" s="30"/>
      <c r="H97" s="30"/>
      <c r="I97" s="30"/>
      <c r="J97" s="30"/>
      <c r="K97" s="65"/>
      <c r="L97" s="27">
        <v>0</v>
      </c>
      <c r="M97" s="35"/>
      <c r="N97" s="35"/>
      <c r="O97" s="35"/>
      <c r="P97" s="35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6">
        <f t="shared" si="39"/>
        <v>0</v>
      </c>
      <c r="AB97" s="37">
        <f>IF(ISBLANK(K97),0,ROUND(L97*VLOOKUP($W$1,[1]Entête!$B$45:$C$56,2,0)/VLOOKUP(K97,$AV$1:$AW$4,2,0),2))</f>
        <v>0</v>
      </c>
      <c r="AC97" s="37"/>
      <c r="AD97" s="38">
        <f t="shared" si="35"/>
        <v>0</v>
      </c>
      <c r="AE97" s="38">
        <f t="shared" si="40"/>
        <v>0</v>
      </c>
      <c r="AF97" s="38">
        <f t="shared" si="37"/>
        <v>0</v>
      </c>
      <c r="AG97" s="38">
        <f t="shared" si="38"/>
        <v>0</v>
      </c>
      <c r="AU97" s="7"/>
      <c r="AW97" s="8"/>
      <c r="AX97" s="9"/>
    </row>
    <row r="98" spans="1:50" x14ac:dyDescent="0.2">
      <c r="A98" s="26"/>
      <c r="B98" s="67"/>
      <c r="C98" s="67"/>
      <c r="D98" s="26"/>
      <c r="E98" s="26"/>
      <c r="F98" s="26"/>
      <c r="G98" s="30"/>
      <c r="H98" s="30"/>
      <c r="I98" s="30"/>
      <c r="J98" s="68"/>
      <c r="K98" s="31"/>
      <c r="L98" s="27">
        <v>0</v>
      </c>
      <c r="M98" s="35"/>
      <c r="N98" s="35"/>
      <c r="O98" s="35"/>
      <c r="P98" s="35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6">
        <f t="shared" si="39"/>
        <v>0</v>
      </c>
      <c r="AB98" s="37">
        <f>IF(ISBLANK(K98),0,ROUND(L98*VLOOKUP($W$1,[1]Entête!$B$45:$C$56,2,0)/VLOOKUP(K98,$AV$1:$AW$4,2,0),2))</f>
        <v>0</v>
      </c>
      <c r="AC98" s="37"/>
      <c r="AD98" s="38">
        <f t="shared" ref="AD98" si="41">IF(+AB98-AA98&gt;=0,AB98-AA98,0)</f>
        <v>0</v>
      </c>
      <c r="AE98" s="38">
        <f t="shared" ref="AE98" si="42">IF(AB98-AA98&lt;0,-AB98+AA98,0)</f>
        <v>0</v>
      </c>
      <c r="AF98" s="38">
        <f t="shared" si="37"/>
        <v>0</v>
      </c>
      <c r="AG98" s="38">
        <f t="shared" ref="AG98" si="43">IF(I98="Oui",AE98,0)</f>
        <v>0</v>
      </c>
      <c r="AU98" s="7"/>
      <c r="AW98" s="8"/>
      <c r="AX98" s="9"/>
    </row>
    <row r="99" spans="1:50" ht="5.0999999999999996" customHeight="1" x14ac:dyDescent="0.2"/>
    <row r="100" spans="1:50" x14ac:dyDescent="0.2">
      <c r="AA100" s="38">
        <f t="shared" ref="AA100:AF100" si="44">SUM(AA89:AA99)</f>
        <v>1281.5999999999999</v>
      </c>
      <c r="AB100" s="38">
        <f t="shared" si="44"/>
        <v>106.8</v>
      </c>
      <c r="AC100" s="38">
        <f t="shared" si="44"/>
        <v>0</v>
      </c>
      <c r="AD100" s="38">
        <f t="shared" si="44"/>
        <v>0</v>
      </c>
      <c r="AE100" s="38">
        <f t="shared" si="44"/>
        <v>1174.8</v>
      </c>
      <c r="AF100" s="38">
        <f t="shared" si="44"/>
        <v>106.79999999999995</v>
      </c>
    </row>
    <row r="101" spans="1:50" ht="5.0999999999999996" customHeight="1" x14ac:dyDescent="0.2"/>
    <row r="102" spans="1:50" x14ac:dyDescent="0.2">
      <c r="Z102" s="9" t="s">
        <v>41</v>
      </c>
      <c r="AA102" s="27">
        <v>1281.5999999999999</v>
      </c>
    </row>
    <row r="103" spans="1:50" ht="5.0999999999999996" customHeight="1" x14ac:dyDescent="0.2"/>
    <row r="104" spans="1:50" x14ac:dyDescent="0.2">
      <c r="Z104" s="9" t="s">
        <v>42</v>
      </c>
      <c r="AA104" s="7">
        <f>+AA102-AA100</f>
        <v>0</v>
      </c>
    </row>
  </sheetData>
  <mergeCells count="2">
    <mergeCell ref="A4:AG4"/>
    <mergeCell ref="AU8:AV8"/>
  </mergeCells>
  <conditionalFormatting sqref="AA47">
    <cfRule type="cellIs" dxfId="14" priority="17" operator="notEqual">
      <formula>0</formula>
    </cfRule>
    <cfRule type="cellIs" dxfId="13" priority="18" operator="equal">
      <formula>0</formula>
    </cfRule>
  </conditionalFormatting>
  <conditionalFormatting sqref="AE43">
    <cfRule type="cellIs" dxfId="12" priority="16" operator="equal">
      <formula>$AA$43</formula>
    </cfRule>
  </conditionalFormatting>
  <conditionalFormatting sqref="AA66">
    <cfRule type="cellIs" dxfId="11" priority="14" operator="notEqual">
      <formula>0</formula>
    </cfRule>
    <cfRule type="cellIs" dxfId="10" priority="15" operator="equal">
      <formula>0</formula>
    </cfRule>
  </conditionalFormatting>
  <conditionalFormatting sqref="AE62">
    <cfRule type="cellIs" dxfId="9" priority="13" operator="equal">
      <formula>$AA$43</formula>
    </cfRule>
  </conditionalFormatting>
  <conditionalFormatting sqref="AA85">
    <cfRule type="cellIs" dxfId="8" priority="11" operator="notEqual">
      <formula>0</formula>
    </cfRule>
    <cfRule type="cellIs" dxfId="7" priority="12" operator="equal">
      <formula>0</formula>
    </cfRule>
  </conditionalFormatting>
  <conditionalFormatting sqref="AE81">
    <cfRule type="cellIs" dxfId="6" priority="10" operator="equal">
      <formula>$AA$43</formula>
    </cfRule>
  </conditionalFormatting>
  <conditionalFormatting sqref="AA104">
    <cfRule type="cellIs" dxfId="5" priority="8" operator="notEqual">
      <formula>0</formula>
    </cfRule>
    <cfRule type="cellIs" dxfId="4" priority="9" operator="equal">
      <formula>0</formula>
    </cfRule>
  </conditionalFormatting>
  <conditionalFormatting sqref="AE100">
    <cfRule type="cellIs" dxfId="3" priority="7" operator="equal">
      <formula>$AA$43</formula>
    </cfRule>
  </conditionalFormatting>
  <conditionalFormatting sqref="AA27">
    <cfRule type="cellIs" dxfId="2" priority="2" operator="notEqual">
      <formula>0</formula>
    </cfRule>
    <cfRule type="cellIs" dxfId="1" priority="3" operator="equal">
      <formula>0</formula>
    </cfRule>
  </conditionalFormatting>
  <conditionalFormatting sqref="AF23">
    <cfRule type="cellIs" dxfId="0" priority="1" operator="equal">
      <formula>$AB$23</formula>
    </cfRule>
  </conditionalFormatting>
  <dataValidations count="4">
    <dataValidation type="list" allowBlank="1" showInputMessage="1" showErrorMessage="1" sqref="K32:K41 K51:K60 K70:K79 K89:K98" xr:uid="{F675F3DA-76BE-468A-9EAC-A9B2D07BD07E}">
      <formula1>$AV$1:$AV$4</formula1>
    </dataValidation>
    <dataValidation type="list" allowBlank="1" showInputMessage="1" showErrorMessage="1" sqref="J32:J39 I40:J41 J51:J58 I59:J60 J70:J77 I78:J79 J89:J96 I97:J98" xr:uid="{A37ABF4D-32A0-488D-9A48-19E8081ED454}">
      <formula1>$AT$1:$AT$2</formula1>
    </dataValidation>
    <dataValidation type="list" allowBlank="1" showInputMessage="1" showErrorMessage="1" sqref="J8:J21" xr:uid="{EF5C9A9E-EC14-4D28-BF85-270B44E6544B}">
      <formula1>$AV$1:$AV$2</formula1>
    </dataValidation>
    <dataValidation type="list" allowBlank="1" showInputMessage="1" showErrorMessage="1" sqref="K8:K21" xr:uid="{05367FD9-0D27-4979-9C7B-EF5C989A07AA}">
      <formula1>$AW$1:$AW$4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Location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Jolaine Guénot</dc:creator>
  <cp:lastModifiedBy>Jolaine Guénot</cp:lastModifiedBy>
  <dcterms:created xsi:type="dcterms:W3CDTF">2022-03-01T08:52:31Z</dcterms:created>
  <dcterms:modified xsi:type="dcterms:W3CDTF">2022-03-01T09:12:13Z</dcterms:modified>
</cp:coreProperties>
</file>