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pvevollet\Documents\"/>
    </mc:Choice>
  </mc:AlternateContent>
  <bookViews>
    <workbookView xWindow="0" yWindow="0" windowWidth="29010" windowHeight="11760" activeTab="1"/>
  </bookViews>
  <sheets>
    <sheet name="Feuil1" sheetId="1" r:id="rId1"/>
    <sheet name="Feuil2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2" l="1"/>
  <c r="B2" i="1" l="1"/>
  <c r="A1" i="2" l="1"/>
  <c r="B11" i="1"/>
  <c r="B12" i="1"/>
  <c r="B13" i="1"/>
  <c r="B14" i="1"/>
  <c r="B15" i="1"/>
  <c r="B4" i="1"/>
  <c r="B5" i="1" s="1"/>
  <c r="B6" i="1"/>
  <c r="B7" i="1"/>
  <c r="B3" i="1"/>
  <c r="A23" i="1" l="1"/>
  <c r="B19" i="1" s="1"/>
  <c r="B8" i="1"/>
  <c r="F7" i="2"/>
  <c r="F11" i="2"/>
  <c r="F30" i="2"/>
  <c r="F34" i="2"/>
  <c r="F19" i="2"/>
  <c r="F5" i="2"/>
  <c r="F28" i="2"/>
  <c r="F21" i="2"/>
  <c r="F10" i="2"/>
  <c r="F33" i="2"/>
  <c r="F16" i="2"/>
  <c r="F4" i="2"/>
  <c r="F8" i="2"/>
  <c r="F3" i="2"/>
  <c r="F31" i="2"/>
  <c r="F27" i="2"/>
  <c r="F20" i="2"/>
  <c r="F9" i="2"/>
  <c r="F32" i="2"/>
  <c r="F17" i="2"/>
  <c r="F6" i="2"/>
  <c r="F29" i="2"/>
  <c r="F18" i="2"/>
  <c r="B10" i="1"/>
  <c r="B9" i="1"/>
  <c r="F23" i="2" l="1"/>
  <c r="F12" i="2"/>
  <c r="F13" i="2"/>
  <c r="B21" i="1"/>
  <c r="A17" i="2" s="1"/>
  <c r="B18" i="2" s="1"/>
  <c r="F22" i="2" s="1"/>
  <c r="F25" i="2" l="1"/>
</calcChain>
</file>

<file path=xl/sharedStrings.xml><?xml version="1.0" encoding="utf-8"?>
<sst xmlns="http://schemas.openxmlformats.org/spreadsheetml/2006/main" count="49" uniqueCount="49">
  <si>
    <t>=DATE(B1;1;1)</t>
  </si>
  <si>
    <t>Jour de l’An</t>
  </si>
  <si>
    <t>Pâques</t>
  </si>
  <si>
    <t>=ARRONDI(DATE(B1;4;MOD(234-11*MOD(B1;19);30))/7;0)*7-6</t>
  </si>
  <si>
    <t>Lundi de Pâques</t>
  </si>
  <si>
    <t>=B3+1</t>
  </si>
  <si>
    <t>Fête du travail</t>
  </si>
  <si>
    <t>=DATE(B1;5;1)</t>
  </si>
  <si>
    <t>Victoire 1945</t>
  </si>
  <si>
    <t>=DATE(B1;5;8)</t>
  </si>
  <si>
    <t>Ascension</t>
  </si>
  <si>
    <t>=B3+39</t>
  </si>
  <si>
    <t>Pentecôte</t>
  </si>
  <si>
    <t>=B3+49</t>
  </si>
  <si>
    <t>Lundi de Pentecôte</t>
  </si>
  <si>
    <t>=B3+50</t>
  </si>
  <si>
    <t>Fête Nationale</t>
  </si>
  <si>
    <t>=DATE(B1;7;14)</t>
  </si>
  <si>
    <t>Assomption</t>
  </si>
  <si>
    <t>=DATE(B1;8;15)</t>
  </si>
  <si>
    <t>Toussaint</t>
  </si>
  <si>
    <t>=DATE(B1;11;1)</t>
  </si>
  <si>
    <t>Armistice 1918</t>
  </si>
  <si>
    <t>=DATE(B1;11;11)</t>
  </si>
  <si>
    <t>Noël</t>
  </si>
  <si>
    <t>=DATE(B1;12;25)</t>
  </si>
  <si>
    <t> </t>
  </si>
  <si>
    <t>Formule</t>
  </si>
  <si>
    <t xml:space="preserve">Congés ordinaires </t>
  </si>
  <si>
    <t>PREVISIONS</t>
  </si>
  <si>
    <t>Reste previsionelle</t>
  </si>
  <si>
    <t>DROITS CONGES</t>
  </si>
  <si>
    <t xml:space="preserve">Début vacances </t>
  </si>
  <si>
    <t xml:space="preserve">Fin vacances </t>
  </si>
  <si>
    <t xml:space="preserve">1/2  Jours </t>
  </si>
  <si>
    <t xml:space="preserve">maladie </t>
  </si>
  <si>
    <t>RTT Pour 1 Mois</t>
  </si>
  <si>
    <t xml:space="preserve">RTT par jours </t>
  </si>
  <si>
    <t>Nbre de jours prevu</t>
  </si>
  <si>
    <t>Nbres de jours depuis 1/1</t>
  </si>
  <si>
    <t>Nbre RTT en - maladie</t>
  </si>
  <si>
    <t>Sous-total déjà pris</t>
  </si>
  <si>
    <t>Sous-total prévisionelle posé</t>
  </si>
  <si>
    <t>les congées + RTT</t>
  </si>
  <si>
    <t>Reste conges</t>
  </si>
  <si>
    <t>Zone modifiable</t>
  </si>
  <si>
    <t xml:space="preserve">A prendre </t>
  </si>
  <si>
    <t>Bonification</t>
  </si>
  <si>
    <t>RTT Max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</si>
</sst>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[h]:mm:ss;@"/>
  </numFmts>
  <fonts count="8">
    <font>
      <sz val="11"/>
      <color theme="1"/>
      <name val="Calibri"/>
      <family val="2"/>
      <scheme val="minor"/>
    </font>
    <font>
      <sz val="9"/>
      <color rgb="FF1A1A1A"/>
      <name val="Open Sans"/>
      <family val="34"/>
    </font>
    <font>
      <b/>
      <sz val="9"/>
      <color rgb="FF1A1A1A"/>
      <name val="Open Sans"/>
      <family val="34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14" fontId="1" fillId="2" borderId="0" xfId="0" quotePrefix="1" applyNumberFormat="1" applyFont="1" applyFill="1" applyBorder="1" applyAlignment="1">
      <alignment horizontal="center" wrapText="1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wrapText="1"/>
    </xf>
    <xf numFmtId="14" fontId="1" fillId="2" borderId="0" xfId="0" quotePrefix="1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NumberFormat="1" applyBorder="1" applyAlignment="1">
      <alignment horizontal="center"/>
    </xf>
    <xf numFmtId="0" fontId="0" fillId="0" borderId="4" xfId="0" applyBorder="1"/>
    <xf numFmtId="0" fontId="2" fillId="2" borderId="5" xfId="0" applyFont="1" applyFill="1" applyBorder="1" applyAlignment="1">
      <alignment horizontal="center" vertical="center" wrapText="1"/>
    </xf>
    <xf numFmtId="0" fontId="1" fillId="2" borderId="6" xfId="0" quotePrefix="1" applyFont="1" applyFill="1" applyBorder="1" applyAlignment="1">
      <alignment wrapText="1"/>
    </xf>
    <xf numFmtId="0" fontId="2" fillId="2" borderId="7" xfId="0" applyFont="1" applyFill="1" applyBorder="1" applyAlignment="1">
      <alignment horizontal="center" vertical="center" wrapText="1"/>
    </xf>
    <xf numFmtId="14" fontId="1" fillId="2" borderId="8" xfId="0" quotePrefix="1" applyNumberFormat="1" applyFont="1" applyFill="1" applyBorder="1" applyAlignment="1">
      <alignment horizontal="center" wrapText="1"/>
    </xf>
    <xf numFmtId="0" fontId="1" fillId="2" borderId="9" xfId="0" quotePrefix="1" applyFont="1" applyFill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NumberFormat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3" borderId="0" xfId="0" applyFont="1" applyFill="1" applyAlignment="1">
      <alignment horizontal="left" vertical="top"/>
    </xf>
    <xf numFmtId="14" fontId="0" fillId="3" borderId="5" xfId="0" applyNumberFormat="1" applyFill="1" applyBorder="1" applyAlignment="1">
      <alignment horizontal="center" vertical="center"/>
    </xf>
    <xf numFmtId="14" fontId="0" fillId="3" borderId="0" xfId="0" applyNumberFormat="1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4" fontId="6" fillId="3" borderId="5" xfId="0" applyNumberFormat="1" applyFont="1" applyFill="1" applyBorder="1" applyAlignment="1">
      <alignment horizontal="center" vertical="center"/>
    </xf>
    <xf numFmtId="14" fontId="6" fillId="3" borderId="0" xfId="0" applyNumberFormat="1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NumberFormat="1" applyFill="1" applyBorder="1"/>
    <xf numFmtId="0" fontId="0" fillId="3" borderId="8" xfId="0" applyFill="1" applyBorder="1" applyAlignment="1">
      <alignment horizontal="center" vertical="center"/>
    </xf>
    <xf numFmtId="0" fontId="0" fillId="3" borderId="8" xfId="0" applyNumberFormat="1" applyFill="1" applyBorder="1"/>
    <xf numFmtId="0" fontId="3" fillId="4" borderId="8" xfId="0" applyFont="1" applyFill="1" applyBorder="1" applyAlignment="1">
      <alignment horizontal="center" vertical="center"/>
    </xf>
    <xf numFmtId="2" fontId="0" fillId="4" borderId="9" xfId="0" applyNumberFormat="1" applyFill="1" applyBorder="1" applyAlignment="1">
      <alignment horizontal="center"/>
    </xf>
    <xf numFmtId="0" fontId="6" fillId="4" borderId="8" xfId="0" applyFont="1" applyFill="1" applyBorder="1" applyAlignment="1">
      <alignment horizontal="center" vertical="center"/>
    </xf>
    <xf numFmtId="164" fontId="6" fillId="4" borderId="9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right" vertical="center"/>
    </xf>
    <xf numFmtId="0" fontId="0" fillId="4" borderId="0" xfId="0" applyFill="1" applyAlignment="1">
      <alignment horizontal="left" vertical="center"/>
    </xf>
    <xf numFmtId="164" fontId="0" fillId="4" borderId="0" xfId="0" applyNumberFormat="1" applyFill="1"/>
    <xf numFmtId="0" fontId="0" fillId="5" borderId="7" xfId="0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0" xfId="0" applyNumberFormat="1" applyFont="1" applyFill="1" applyBorder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/>
    <xf numFmtId="0" fontId="4" fillId="5" borderId="0" xfId="0" applyFont="1" applyFill="1"/>
    <xf numFmtId="0" fontId="4" fillId="5" borderId="0" xfId="0" applyNumberFormat="1" applyFont="1" applyFill="1" applyAlignment="1">
      <alignment horizontal="left" vertical="top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16" xfId="0" applyNumberFormat="1" applyFont="1" applyFill="1" applyBorder="1" applyAlignment="1">
      <alignment horizontal="center" wrapText="1"/>
    </xf>
    <xf numFmtId="0" fontId="0" fillId="5" borderId="17" xfId="0" applyFill="1" applyBorder="1"/>
    <xf numFmtId="2" fontId="0" fillId="5" borderId="6" xfId="0" applyNumberFormat="1" applyFill="1" applyBorder="1" applyAlignment="1">
      <alignment horizontal="center"/>
    </xf>
    <xf numFmtId="0" fontId="0" fillId="5" borderId="10" xfId="0" applyFill="1" applyBorder="1" applyAlignment="1">
      <alignment horizontal="center" vertical="center"/>
    </xf>
    <xf numFmtId="0" fontId="5" fillId="5" borderId="0" xfId="0" applyFont="1" applyFill="1" applyAlignment="1">
      <alignment horizontal="center"/>
    </xf>
    <xf numFmtId="0" fontId="3" fillId="5" borderId="8" xfId="0" applyNumberFormat="1" applyFont="1" applyFill="1" applyBorder="1" applyAlignment="1">
      <alignment horizontal="right" vertical="center"/>
    </xf>
    <xf numFmtId="2" fontId="0" fillId="5" borderId="9" xfId="0" applyNumberFormat="1" applyFill="1" applyBorder="1" applyAlignment="1">
      <alignment horizontal="center"/>
    </xf>
    <xf numFmtId="0" fontId="0" fillId="5" borderId="8" xfId="0" applyFont="1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6" xfId="0" applyFont="1" applyFill="1" applyBorder="1" applyAlignment="1">
      <alignment horizontal="center" vertical="center"/>
    </xf>
    <xf numFmtId="0" fontId="3" fillId="5" borderId="16" xfId="0" applyNumberFormat="1" applyFont="1" applyFill="1" applyBorder="1" applyAlignment="1">
      <alignment horizontal="right" vertical="center"/>
    </xf>
    <xf numFmtId="2" fontId="0" fillId="5" borderId="16" xfId="0" applyNumberFormat="1" applyFill="1" applyBorder="1" applyAlignment="1">
      <alignment horizontal="center"/>
    </xf>
    <xf numFmtId="0" fontId="7" fillId="5" borderId="15" xfId="0" applyFont="1" applyFill="1" applyBorder="1" applyAlignment="1">
      <alignment horizontal="center" vertical="center"/>
    </xf>
    <xf numFmtId="0" fontId="0" fillId="5" borderId="16" xfId="0" applyNumberFormat="1" applyFill="1" applyBorder="1"/>
    <xf numFmtId="0" fontId="0" fillId="5" borderId="17" xfId="0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2" fontId="5" fillId="5" borderId="0" xfId="0" applyNumberFormat="1" applyFont="1" applyFill="1" applyAlignment="1">
      <alignment horizontal="center"/>
    </xf>
    <xf numFmtId="0" fontId="6" fillId="5" borderId="7" xfId="0" applyFont="1" applyFill="1" applyBorder="1" applyAlignment="1">
      <alignment horizontal="center" vertical="center"/>
    </xf>
    <xf numFmtId="0" fontId="6" fillId="5" borderId="8" xfId="0" applyNumberFormat="1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/>
    </xf>
    <xf numFmtId="0" fontId="6" fillId="5" borderId="16" xfId="0" applyNumberFormat="1" applyFont="1" applyFill="1" applyBorder="1" applyAlignment="1">
      <alignment horizontal="center" vertical="center"/>
    </xf>
    <xf numFmtId="164" fontId="6" fillId="5" borderId="17" xfId="0" applyNumberFormat="1" applyFont="1" applyFill="1" applyBorder="1" applyAlignment="1">
      <alignment horizontal="center" vertical="center"/>
    </xf>
    <xf numFmtId="164" fontId="6" fillId="5" borderId="0" xfId="0" applyNumberFormat="1" applyFont="1" applyFill="1" applyBorder="1" applyAlignment="1">
      <alignment horizontal="center" vertical="center"/>
    </xf>
    <xf numFmtId="0" fontId="0" fillId="5" borderId="0" xfId="0" applyNumberFormat="1" applyFill="1"/>
    <xf numFmtId="0" fontId="0" fillId="5" borderId="2" xfId="0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0" fillId="5" borderId="3" xfId="0" applyNumberFormat="1" applyFill="1" applyBorder="1"/>
    <xf numFmtId="0" fontId="0" fillId="5" borderId="4" xfId="0" applyFill="1" applyBorder="1"/>
    <xf numFmtId="0" fontId="0" fillId="5" borderId="6" xfId="0" applyFill="1" applyBorder="1"/>
    <xf numFmtId="0" fontId="0" fillId="5" borderId="9" xfId="0" applyFill="1" applyBorder="1"/>
    <xf numFmtId="165" fontId="0" fillId="0" borderId="0" xfId="0" applyNumberFormat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/>
    </xf>
    <xf numFmtId="0" fontId="0" fillId="5" borderId="11" xfId="0" applyFill="1" applyBorder="1" applyAlignment="1">
      <alignment horizontal="center" vertical="center"/>
    </xf>
    <xf numFmtId="2" fontId="0" fillId="6" borderId="21" xfId="0" applyNumberFormat="1" applyFill="1" applyBorder="1" applyAlignment="1">
      <alignment horizontal="center"/>
    </xf>
    <xf numFmtId="0" fontId="0" fillId="7" borderId="2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7"/>
  <sheetViews>
    <sheetView zoomScaleNormal="60" zoomScaleSheetLayoutView="100" workbookViewId="0">
      <selection activeCell="B36" sqref="B36"/>
    </sheetView>
  </sheetViews>
  <sheetFormatPr baseColWidth="10" defaultColWidth="8.5703125" defaultRowHeight="15"/>
  <cols>
    <col min="1" max="1" width="19.85546875" style="2" customWidth="1"/>
    <col min="2" max="2" width="21.5703125" style="6" customWidth="1"/>
    <col min="3" max="3" width="32.85546875" style="1" customWidth="1"/>
    <col min="4" max="16384" width="8.5703125" style="1"/>
  </cols>
  <sheetData>
    <row r="1" spans="1:3" ht="15.75" thickBot="1">
      <c r="A1" s="17"/>
      <c r="B1" s="18"/>
      <c r="C1" s="18" t="s">
        <v>27</v>
      </c>
    </row>
    <row r="2" spans="1:3">
      <c r="A2" s="9"/>
      <c r="B2" s="10">
        <f>Feuil2!D1</f>
        <v>2022</v>
      </c>
      <c r="C2" s="11"/>
    </row>
    <row r="3" spans="1:3">
      <c r="A3" s="12" t="s">
        <v>1</v>
      </c>
      <c r="B3" s="4">
        <f>DATE(B2,1,1)</f>
        <v>44562</v>
      </c>
      <c r="C3" s="13" t="s">
        <v>0</v>
      </c>
    </row>
    <row r="4" spans="1:3" ht="24.75">
      <c r="A4" s="12" t="s">
        <v>2</v>
      </c>
      <c r="B4" s="8">
        <f>ROUND(DATE(B2,4,MOD(234-11*MOD(B2,19),30))/7,0)*7-6</f>
        <v>44668</v>
      </c>
      <c r="C4" s="13" t="s">
        <v>3</v>
      </c>
    </row>
    <row r="5" spans="1:3">
      <c r="A5" s="12" t="s">
        <v>4</v>
      </c>
      <c r="B5" s="4">
        <f>B4+1</f>
        <v>44669</v>
      </c>
      <c r="C5" s="13" t="s">
        <v>5</v>
      </c>
    </row>
    <row r="6" spans="1:3">
      <c r="A6" s="12" t="s">
        <v>6</v>
      </c>
      <c r="B6" s="4">
        <f>DATE(B2,5,1)</f>
        <v>44682</v>
      </c>
      <c r="C6" s="13" t="s">
        <v>7</v>
      </c>
    </row>
    <row r="7" spans="1:3">
      <c r="A7" s="12" t="s">
        <v>8</v>
      </c>
      <c r="B7" s="4">
        <f>DATE(B2,5,8)</f>
        <v>44689</v>
      </c>
      <c r="C7" s="13" t="s">
        <v>9</v>
      </c>
    </row>
    <row r="8" spans="1:3">
      <c r="A8" s="12" t="s">
        <v>10</v>
      </c>
      <c r="B8" s="4">
        <f>B4+39</f>
        <v>44707</v>
      </c>
      <c r="C8" s="13" t="s">
        <v>11</v>
      </c>
    </row>
    <row r="9" spans="1:3">
      <c r="A9" s="12" t="s">
        <v>12</v>
      </c>
      <c r="B9" s="4">
        <f>B4+49</f>
        <v>44717</v>
      </c>
      <c r="C9" s="13" t="s">
        <v>13</v>
      </c>
    </row>
    <row r="10" spans="1:3">
      <c r="A10" s="12" t="s">
        <v>14</v>
      </c>
      <c r="B10" s="4">
        <f>B4+50</f>
        <v>44718</v>
      </c>
      <c r="C10" s="13" t="s">
        <v>15</v>
      </c>
    </row>
    <row r="11" spans="1:3">
      <c r="A11" s="12" t="s">
        <v>16</v>
      </c>
      <c r="B11" s="4">
        <f>DATE(B2,7,14)</f>
        <v>44756</v>
      </c>
      <c r="C11" s="13" t="s">
        <v>17</v>
      </c>
    </row>
    <row r="12" spans="1:3">
      <c r="A12" s="12" t="s">
        <v>18</v>
      </c>
      <c r="B12" s="4">
        <f>DATE(B2,8,15)</f>
        <v>44788</v>
      </c>
      <c r="C12" s="13" t="s">
        <v>19</v>
      </c>
    </row>
    <row r="13" spans="1:3">
      <c r="A13" s="12" t="s">
        <v>20</v>
      </c>
      <c r="B13" s="4">
        <f>DATE(B2,11,1)</f>
        <v>44866</v>
      </c>
      <c r="C13" s="13" t="s">
        <v>21</v>
      </c>
    </row>
    <row r="14" spans="1:3">
      <c r="A14" s="12" t="s">
        <v>22</v>
      </c>
      <c r="B14" s="4">
        <f>DATE(B2,11,11)</f>
        <v>44876</v>
      </c>
      <c r="C14" s="13" t="s">
        <v>23</v>
      </c>
    </row>
    <row r="15" spans="1:3" ht="15.75" thickBot="1">
      <c r="A15" s="14" t="s">
        <v>24</v>
      </c>
      <c r="B15" s="15">
        <f>DATE(B2,12,25)</f>
        <v>44920</v>
      </c>
      <c r="C15" s="16" t="s">
        <v>25</v>
      </c>
    </row>
    <row r="17" spans="1:2" ht="15.75" thickBot="1">
      <c r="B17" s="5"/>
    </row>
    <row r="18" spans="1:2" ht="16.5" thickTop="1" thickBot="1">
      <c r="A18" s="24" t="s">
        <v>36</v>
      </c>
      <c r="B18" s="22" t="s">
        <v>38</v>
      </c>
    </row>
    <row r="19" spans="1:2" ht="15.75" thickBot="1">
      <c r="A19" s="25">
        <v>1.25</v>
      </c>
      <c r="B19" s="23">
        <f ca="1">Feuil1!A23*Feuil1!A21</f>
        <v>2.2602739720000002</v>
      </c>
    </row>
    <row r="20" spans="1:2">
      <c r="A20" s="22" t="s">
        <v>37</v>
      </c>
      <c r="B20" s="22" t="s">
        <v>40</v>
      </c>
    </row>
    <row r="21" spans="1:2" ht="15.75" thickBot="1">
      <c r="A21" s="23">
        <v>4.1095890400000001E-2</v>
      </c>
      <c r="B21" s="23">
        <f>SUM(Feuil1!A21*Feuil2!F27+Feuil2!F28+Feuil2!F29+Feuil2!F30+Feuil2!F31+Feuil2!F32+Feuil2!F33+Feuil2!F34)</f>
        <v>0.28767123280000001</v>
      </c>
    </row>
    <row r="22" spans="1:2">
      <c r="A22" s="20" t="s">
        <v>39</v>
      </c>
    </row>
    <row r="23" spans="1:2" ht="15.75" thickBot="1">
      <c r="A23" s="21">
        <f ca="1">_xlfn.DAYS(Feuil2!A1,Feuil1!B3)</f>
        <v>55</v>
      </c>
    </row>
    <row r="25" spans="1:2">
      <c r="A25" s="89"/>
    </row>
    <row r="37" spans="1:2">
      <c r="A37" s="3" t="s">
        <v>26</v>
      </c>
      <c r="B37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4"/>
  <sheetViews>
    <sheetView tabSelected="1" zoomScaleNormal="60" zoomScaleSheetLayoutView="100" workbookViewId="0">
      <selection activeCell="A16" sqref="A16"/>
    </sheetView>
  </sheetViews>
  <sheetFormatPr baseColWidth="10" defaultColWidth="9.140625" defaultRowHeight="15"/>
  <cols>
    <col min="1" max="1" width="17.42578125" bestFit="1" customWidth="1"/>
    <col min="2" max="2" width="12" bestFit="1" customWidth="1"/>
    <col min="3" max="4" width="20" customWidth="1"/>
    <col min="5" max="5" width="6.42578125" style="19" customWidth="1"/>
    <col min="6" max="6" width="10.28515625" bestFit="1" customWidth="1"/>
  </cols>
  <sheetData>
    <row r="1" spans="1:6" ht="19.5" thickBot="1">
      <c r="A1" s="52">
        <f ca="1">TODAY()</f>
        <v>44617</v>
      </c>
      <c r="B1" s="53"/>
      <c r="C1" s="54" t="s">
        <v>31</v>
      </c>
      <c r="D1" s="26">
        <v>2022</v>
      </c>
      <c r="E1" s="55"/>
      <c r="F1" s="53"/>
    </row>
    <row r="2" spans="1:6" ht="30.75" thickBot="1">
      <c r="A2" s="38" t="s">
        <v>45</v>
      </c>
      <c r="B2" s="53"/>
      <c r="C2" s="56" t="s">
        <v>32</v>
      </c>
      <c r="D2" s="57" t="s">
        <v>33</v>
      </c>
      <c r="E2" s="58" t="s">
        <v>34</v>
      </c>
      <c r="F2" s="59"/>
    </row>
    <row r="3" spans="1:6" ht="15.75" thickBot="1">
      <c r="A3" s="53"/>
      <c r="B3" s="53"/>
      <c r="C3" s="27">
        <v>44606</v>
      </c>
      <c r="D3" s="28">
        <v>44610</v>
      </c>
      <c r="E3" s="29"/>
      <c r="F3" s="60">
        <f>NETWORKDAYS(C3,D3,Feuil1!$B$3)-(+E3)</f>
        <v>5</v>
      </c>
    </row>
    <row r="4" spans="1:6" ht="15.75" thickTop="1">
      <c r="A4" s="61" t="s">
        <v>28</v>
      </c>
      <c r="B4" s="53"/>
      <c r="C4" s="27">
        <v>44621</v>
      </c>
      <c r="D4" s="28">
        <v>44621</v>
      </c>
      <c r="E4" s="29"/>
      <c r="F4" s="60">
        <f>NETWORKDAYS(C4,D4,Feuil1!$B$3)-(+E4)</f>
        <v>1</v>
      </c>
    </row>
    <row r="5" spans="1:6" ht="15.75" thickBot="1">
      <c r="A5" s="90">
        <v>25</v>
      </c>
      <c r="B5" s="53"/>
      <c r="C5" s="27"/>
      <c r="D5" s="28"/>
      <c r="E5" s="29"/>
      <c r="F5" s="60">
        <f>NETWORKDAYS(C5,D5,Feuil1!$B$3)-(+E5)</f>
        <v>0</v>
      </c>
    </row>
    <row r="6" spans="1:6" ht="15.75">
      <c r="A6" s="91" t="s">
        <v>47</v>
      </c>
      <c r="B6" s="62">
        <f>A5+A7</f>
        <v>25</v>
      </c>
      <c r="C6" s="27"/>
      <c r="D6" s="28"/>
      <c r="E6" s="29"/>
      <c r="F6" s="60">
        <f>NETWORKDAYS(C6,D6,Feuil1!$B$3)-(+E6)</f>
        <v>0</v>
      </c>
    </row>
    <row r="7" spans="1:6" ht="15.75" thickBot="1">
      <c r="A7" s="92">
        <v>0</v>
      </c>
      <c r="B7" s="53"/>
      <c r="C7" s="27"/>
      <c r="D7" s="28"/>
      <c r="E7" s="29"/>
      <c r="F7" s="60">
        <f>NETWORKDAYS(C7,D7,Feuil1!$B$3)-(+E7)</f>
        <v>0</v>
      </c>
    </row>
    <row r="8" spans="1:6">
      <c r="A8" s="53"/>
      <c r="B8" s="53"/>
      <c r="C8" s="27"/>
      <c r="D8" s="28"/>
      <c r="E8" s="29"/>
      <c r="F8" s="60">
        <f>NETWORKDAYS(C8,D8,Feuil1!$B$3)-(+E8)</f>
        <v>0</v>
      </c>
    </row>
    <row r="9" spans="1:6">
      <c r="A9" s="53"/>
      <c r="B9" s="53"/>
      <c r="C9" s="30"/>
      <c r="D9" s="31"/>
      <c r="E9" s="29"/>
      <c r="F9" s="60">
        <f>NETWORKDAYS(C9,D9,Feuil1!$B$3)-(+E9)</f>
        <v>0</v>
      </c>
    </row>
    <row r="10" spans="1:6">
      <c r="A10" s="53"/>
      <c r="B10" s="53"/>
      <c r="C10" s="30"/>
      <c r="D10" s="31"/>
      <c r="E10" s="29"/>
      <c r="F10" s="60">
        <f>NETWORKDAYS(C10,D10,Feuil1!$B$3)-(+E10)</f>
        <v>0</v>
      </c>
    </row>
    <row r="11" spans="1:6">
      <c r="A11" s="53"/>
      <c r="B11" s="53"/>
      <c r="C11" s="30"/>
      <c r="D11" s="31"/>
      <c r="E11" s="29"/>
      <c r="F11" s="60">
        <f>NETWORKDAYS(C11,D11,Feuil1!$B$3)-(+E11)</f>
        <v>0</v>
      </c>
    </row>
    <row r="12" spans="1:6" ht="15.75" thickBot="1">
      <c r="A12" s="53"/>
      <c r="B12" s="53"/>
      <c r="C12" s="49"/>
      <c r="D12" s="42" t="s">
        <v>44</v>
      </c>
      <c r="E12" s="63"/>
      <c r="F12" s="43">
        <f>SUM(B6)-(F3+F4+F5+F6+F7+F8+F9+F10+F11)</f>
        <v>19</v>
      </c>
    </row>
    <row r="13" spans="1:6" ht="15.75" thickBot="1">
      <c r="A13" s="53"/>
      <c r="B13" s="53"/>
      <c r="C13" s="49"/>
      <c r="D13" s="65" t="s">
        <v>41</v>
      </c>
      <c r="E13" s="63"/>
      <c r="F13" s="64">
        <f>SUM(F3:F11)</f>
        <v>6</v>
      </c>
    </row>
    <row r="14" spans="1:6" ht="15.75" thickBot="1">
      <c r="A14" s="53"/>
      <c r="B14" s="53"/>
      <c r="C14" s="66"/>
      <c r="D14" s="67"/>
      <c r="E14" s="68"/>
      <c r="F14" s="69"/>
    </row>
    <row r="15" spans="1:6" ht="15.75" thickBot="1">
      <c r="A15" s="93" t="s">
        <v>48</v>
      </c>
      <c r="B15" s="53"/>
      <c r="C15" s="70" t="s">
        <v>29</v>
      </c>
      <c r="D15" s="66"/>
      <c r="E15" s="71"/>
      <c r="F15" s="72"/>
    </row>
    <row r="16" spans="1:6" ht="15.75" thickBot="1">
      <c r="A16" s="95">
        <v>15</v>
      </c>
      <c r="B16" s="53"/>
      <c r="C16" s="33"/>
      <c r="D16" s="34"/>
      <c r="E16" s="35"/>
      <c r="F16" s="73">
        <f>NETWORKDAYS(C16,D16,Feuil1!$B$3)</f>
        <v>0</v>
      </c>
    </row>
    <row r="17" spans="1:6" ht="16.5" thickTop="1" thickBot="1">
      <c r="A17" s="94">
        <f ca="1">SUM(Feuil1!B19-Feuil1!B21)</f>
        <v>1.9726027392000003</v>
      </c>
      <c r="B17" s="53"/>
      <c r="C17" s="33"/>
      <c r="D17" s="34"/>
      <c r="E17" s="35"/>
      <c r="F17" s="73">
        <f>NETWORKDAYS(C17,D17,Feuil1!$B$3)</f>
        <v>0</v>
      </c>
    </row>
    <row r="18" spans="1:6" ht="16.5" thickTop="1">
      <c r="A18" s="53"/>
      <c r="B18" s="74">
        <f ca="1">SUM(A17)</f>
        <v>1.9726027392000003</v>
      </c>
      <c r="C18" s="33"/>
      <c r="D18" s="34"/>
      <c r="E18" s="35"/>
      <c r="F18" s="73">
        <f>NETWORKDAYS(C18,D18,Feuil1!$B$3)</f>
        <v>0</v>
      </c>
    </row>
    <row r="19" spans="1:6">
      <c r="A19" s="53"/>
      <c r="B19" s="53"/>
      <c r="C19" s="36"/>
      <c r="D19" s="37"/>
      <c r="E19" s="35"/>
      <c r="F19" s="73">
        <f>NETWORKDAYS(C19,D19,Feuil1!$B$3)</f>
        <v>0</v>
      </c>
    </row>
    <row r="20" spans="1:6">
      <c r="A20" s="53"/>
      <c r="B20" s="53"/>
      <c r="C20" s="36"/>
      <c r="D20" s="37"/>
      <c r="E20" s="35"/>
      <c r="F20" s="73">
        <f>NETWORKDAYS(C20,D20,Feuil1!$B$3)</f>
        <v>0</v>
      </c>
    </row>
    <row r="21" spans="1:6">
      <c r="A21" s="53"/>
      <c r="B21" s="53"/>
      <c r="C21" s="36"/>
      <c r="D21" s="37"/>
      <c r="E21" s="35"/>
      <c r="F21" s="73">
        <f>NETWORKDAYS(C21,D21,Feuil1!$B$3)</f>
        <v>0</v>
      </c>
    </row>
    <row r="22" spans="1:6" ht="15.75" thickBot="1">
      <c r="A22" s="53"/>
      <c r="B22" s="53"/>
      <c r="C22" s="75"/>
      <c r="D22" s="44" t="s">
        <v>30</v>
      </c>
      <c r="E22" s="76"/>
      <c r="F22" s="45">
        <f ca="1">SUM(B18)-F16-F17-F18-F19-F20-F21</f>
        <v>1.9726027392000003</v>
      </c>
    </row>
    <row r="23" spans="1:6" ht="15.75" thickBot="1">
      <c r="A23" s="53"/>
      <c r="B23" s="53"/>
      <c r="C23" s="77"/>
      <c r="D23" s="78" t="s">
        <v>42</v>
      </c>
      <c r="E23" s="79"/>
      <c r="F23" s="80">
        <f>SUM(F16:F21)</f>
        <v>0</v>
      </c>
    </row>
    <row r="24" spans="1:6">
      <c r="A24" s="53"/>
      <c r="B24" s="53"/>
      <c r="C24" s="50"/>
      <c r="D24" s="50"/>
      <c r="E24" s="51"/>
      <c r="F24" s="81"/>
    </row>
    <row r="25" spans="1:6" ht="15.75" thickBot="1">
      <c r="A25" s="53"/>
      <c r="B25" s="53"/>
      <c r="C25" s="46" t="s">
        <v>46</v>
      </c>
      <c r="D25" s="47" t="s">
        <v>43</v>
      </c>
      <c r="E25" s="82"/>
      <c r="F25" s="48">
        <f ca="1">SUM(F12+F22)</f>
        <v>20.972602739199999</v>
      </c>
    </row>
    <row r="26" spans="1:6">
      <c r="A26" s="53"/>
      <c r="B26" s="53"/>
      <c r="C26" s="83"/>
      <c r="D26" s="84" t="s">
        <v>35</v>
      </c>
      <c r="E26" s="85"/>
      <c r="F26" s="86"/>
    </row>
    <row r="27" spans="1:6">
      <c r="A27" s="53"/>
      <c r="B27" s="53"/>
      <c r="C27" s="27">
        <v>44588</v>
      </c>
      <c r="D27" s="28">
        <v>44596</v>
      </c>
      <c r="E27" s="39"/>
      <c r="F27" s="87">
        <f>NETWORKDAYS(C27,D27,Feuil1!$B$3)</f>
        <v>7</v>
      </c>
    </row>
    <row r="28" spans="1:6">
      <c r="A28" s="53"/>
      <c r="B28" s="53"/>
      <c r="C28" s="27"/>
      <c r="D28" s="28"/>
      <c r="E28" s="39"/>
      <c r="F28" s="87">
        <f>NETWORKDAYS(C28,D28,Feuil1!$B$3)</f>
        <v>0</v>
      </c>
    </row>
    <row r="29" spans="1:6">
      <c r="A29" s="53"/>
      <c r="B29" s="53"/>
      <c r="C29" s="30"/>
      <c r="D29" s="31"/>
      <c r="E29" s="39"/>
      <c r="F29" s="87">
        <f>NETWORKDAYS(C29,D29,Feuil1!$B$3)</f>
        <v>0</v>
      </c>
    </row>
    <row r="30" spans="1:6">
      <c r="A30" s="53"/>
      <c r="B30" s="53"/>
      <c r="C30" s="30"/>
      <c r="D30" s="31"/>
      <c r="E30" s="39"/>
      <c r="F30" s="87">
        <f>NETWORKDAYS(C30,D30,Feuil1!$B$3)</f>
        <v>0</v>
      </c>
    </row>
    <row r="31" spans="1:6">
      <c r="A31" s="53"/>
      <c r="B31" s="53"/>
      <c r="C31" s="30"/>
      <c r="D31" s="31"/>
      <c r="E31" s="39"/>
      <c r="F31" s="87">
        <f>NETWORKDAYS(C31,D31,Feuil1!$B$3)</f>
        <v>0</v>
      </c>
    </row>
    <row r="32" spans="1:6">
      <c r="A32" s="53"/>
      <c r="B32" s="53"/>
      <c r="C32" s="30"/>
      <c r="D32" s="31"/>
      <c r="E32" s="39"/>
      <c r="F32" s="87">
        <f>NETWORKDAYS(C32,D32,Feuil1!$B$3)</f>
        <v>0</v>
      </c>
    </row>
    <row r="33" spans="1:6">
      <c r="A33" s="53"/>
      <c r="B33" s="53"/>
      <c r="C33" s="30"/>
      <c r="D33" s="31"/>
      <c r="E33" s="39"/>
      <c r="F33" s="87">
        <f>NETWORKDAYS(C33,D33,Feuil1!$B$3)</f>
        <v>0</v>
      </c>
    </row>
    <row r="34" spans="1:6" ht="15.75" thickBot="1">
      <c r="A34" s="53"/>
      <c r="B34" s="53"/>
      <c r="C34" s="32"/>
      <c r="D34" s="40"/>
      <c r="E34" s="41"/>
      <c r="F34" s="88">
        <f>NETWORKDAYS(C34,D34,Feuil1!$B$3)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v</dc:creator>
  <cp:lastModifiedBy>VEVOLLET PHILIPPE</cp:lastModifiedBy>
  <dcterms:created xsi:type="dcterms:W3CDTF">2021-11-08T17:27:17Z</dcterms:created>
  <dcterms:modified xsi:type="dcterms:W3CDTF">2022-02-25T14:29:23Z</dcterms:modified>
</cp:coreProperties>
</file>