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huber/Desktop/Philippe.nosync/"/>
    </mc:Choice>
  </mc:AlternateContent>
  <xr:revisionPtr revIDLastSave="0" documentId="13_ncr:1_{21DF336A-F614-0E4A-A81D-9258E43E8188}" xr6:coauthVersionLast="47" xr6:coauthVersionMax="47" xr10:uidLastSave="{00000000-0000-0000-0000-000000000000}"/>
  <bookViews>
    <workbookView xWindow="0" yWindow="620" windowWidth="35840" windowHeight="20300" xr2:uid="{961644A1-236A-7E4C-9C94-FB82B64E7A3C}"/>
  </bookViews>
  <sheets>
    <sheet name="TCD" sheetId="17" r:id="rId1"/>
    <sheet name="Base (3)" sheetId="9" r:id="rId2"/>
  </sheets>
  <definedNames>
    <definedName name="_xlnm.Print_Area" localSheetId="1">'Base (3)'!$A$1:$P$61</definedName>
  </definedNames>
  <calcPr calcId="191029"/>
  <pivotCaches>
    <pivotCache cacheId="3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7" l="1"/>
  <c r="C2" i="9" l="1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D2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E61" i="9" l="1"/>
  <c r="H61" i="9"/>
  <c r="L61" i="9"/>
  <c r="M61" i="9" l="1"/>
  <c r="N61" i="9" s="1"/>
  <c r="O61" i="9" l="1"/>
  <c r="P61" i="9"/>
  <c r="L2" i="9" l="1"/>
  <c r="L3" i="9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23" i="9"/>
  <c r="L24" i="9"/>
  <c r="L25" i="9"/>
  <c r="L26" i="9"/>
  <c r="L27" i="9"/>
  <c r="L28" i="9"/>
  <c r="L29" i="9"/>
  <c r="L30" i="9"/>
  <c r="L31" i="9"/>
  <c r="L32" i="9"/>
  <c r="L33" i="9"/>
  <c r="L34" i="9"/>
  <c r="L35" i="9"/>
  <c r="L36" i="9"/>
  <c r="L37" i="9"/>
  <c r="L38" i="9"/>
  <c r="L39" i="9"/>
  <c r="L40" i="9"/>
  <c r="L41" i="9"/>
  <c r="L42" i="9"/>
  <c r="L43" i="9"/>
  <c r="L44" i="9"/>
  <c r="L45" i="9"/>
  <c r="L46" i="9"/>
  <c r="L47" i="9"/>
  <c r="L48" i="9"/>
  <c r="L49" i="9"/>
  <c r="L50" i="9"/>
  <c r="L51" i="9"/>
  <c r="L52" i="9"/>
  <c r="L53" i="9"/>
  <c r="L54" i="9"/>
  <c r="L55" i="9"/>
  <c r="L56" i="9"/>
  <c r="L57" i="9"/>
  <c r="L58" i="9"/>
  <c r="L59" i="9"/>
  <c r="L60" i="9"/>
  <c r="H60" i="9"/>
  <c r="E60" i="9"/>
  <c r="H59" i="9"/>
  <c r="E59" i="9"/>
  <c r="H58" i="9"/>
  <c r="E58" i="9"/>
  <c r="H57" i="9"/>
  <c r="E57" i="9"/>
  <c r="H56" i="9"/>
  <c r="E56" i="9"/>
  <c r="H55" i="9"/>
  <c r="E55" i="9"/>
  <c r="H54" i="9"/>
  <c r="E54" i="9"/>
  <c r="H53" i="9"/>
  <c r="E53" i="9"/>
  <c r="H52" i="9"/>
  <c r="E52" i="9"/>
  <c r="H51" i="9"/>
  <c r="E51" i="9"/>
  <c r="H50" i="9"/>
  <c r="E50" i="9"/>
  <c r="H49" i="9"/>
  <c r="E49" i="9"/>
  <c r="H48" i="9"/>
  <c r="E48" i="9"/>
  <c r="H47" i="9"/>
  <c r="E47" i="9"/>
  <c r="H46" i="9"/>
  <c r="E46" i="9"/>
  <c r="H45" i="9"/>
  <c r="E45" i="9"/>
  <c r="E44" i="9"/>
  <c r="E43" i="9"/>
  <c r="H42" i="9"/>
  <c r="E42" i="9"/>
  <c r="H41" i="9"/>
  <c r="E41" i="9"/>
  <c r="H40" i="9"/>
  <c r="E40" i="9"/>
  <c r="H39" i="9"/>
  <c r="E39" i="9"/>
  <c r="H38" i="9"/>
  <c r="E38" i="9"/>
  <c r="E37" i="9"/>
  <c r="E36" i="9"/>
  <c r="H35" i="9"/>
  <c r="E35" i="9"/>
  <c r="H34" i="9"/>
  <c r="E34" i="9"/>
  <c r="H33" i="9"/>
  <c r="E33" i="9"/>
  <c r="H32" i="9"/>
  <c r="E32" i="9"/>
  <c r="H31" i="9"/>
  <c r="E31" i="9"/>
  <c r="E30" i="9"/>
  <c r="E29" i="9"/>
  <c r="H28" i="9"/>
  <c r="E28" i="9"/>
  <c r="H27" i="9"/>
  <c r="E27" i="9"/>
  <c r="H26" i="9"/>
  <c r="E26" i="9"/>
  <c r="H25" i="9"/>
  <c r="E25" i="9"/>
  <c r="H24" i="9"/>
  <c r="E24" i="9"/>
  <c r="E23" i="9"/>
  <c r="E22" i="9"/>
  <c r="H21" i="9"/>
  <c r="E21" i="9"/>
  <c r="H20" i="9"/>
  <c r="E20" i="9"/>
  <c r="H19" i="9"/>
  <c r="E19" i="9"/>
  <c r="H18" i="9"/>
  <c r="E18" i="9"/>
  <c r="H17" i="9"/>
  <c r="E17" i="9"/>
  <c r="E16" i="9"/>
  <c r="E15" i="9"/>
  <c r="H14" i="9"/>
  <c r="E14" i="9"/>
  <c r="H13" i="9"/>
  <c r="E13" i="9"/>
  <c r="H12" i="9"/>
  <c r="E12" i="9"/>
  <c r="H11" i="9"/>
  <c r="E11" i="9"/>
  <c r="H10" i="9"/>
  <c r="E10" i="9"/>
  <c r="E9" i="9"/>
  <c r="E8" i="9"/>
  <c r="H7" i="9"/>
  <c r="E7" i="9"/>
  <c r="H6" i="9"/>
  <c r="E6" i="9"/>
  <c r="H5" i="9"/>
  <c r="E5" i="9"/>
  <c r="H4" i="9"/>
  <c r="E4" i="9"/>
  <c r="H3" i="9"/>
  <c r="E3" i="9"/>
  <c r="E2" i="9"/>
  <c r="M16" i="9" l="1"/>
  <c r="N16" i="9" s="1"/>
  <c r="M15" i="9"/>
  <c r="N15" i="9" s="1"/>
  <c r="M30" i="9"/>
  <c r="N30" i="9" s="1"/>
  <c r="M29" i="9"/>
  <c r="N29" i="9" s="1"/>
  <c r="M44" i="9"/>
  <c r="N44" i="9" s="1"/>
  <c r="M43" i="9"/>
  <c r="N43" i="9" s="1"/>
  <c r="M9" i="9"/>
  <c r="N9" i="9" s="1"/>
  <c r="M8" i="9"/>
  <c r="N8" i="9" s="1"/>
  <c r="M23" i="9"/>
  <c r="N23" i="9" s="1"/>
  <c r="M22" i="9"/>
  <c r="N22" i="9" s="1"/>
  <c r="M37" i="9"/>
  <c r="N37" i="9" s="1"/>
  <c r="M36" i="9"/>
  <c r="N36" i="9" s="1"/>
  <c r="M2" i="9"/>
  <c r="M60" i="9"/>
  <c r="N60" i="9" s="1"/>
  <c r="M59" i="9"/>
  <c r="N59" i="9" s="1"/>
  <c r="M54" i="9"/>
  <c r="N54" i="9" s="1"/>
  <c r="M48" i="9"/>
  <c r="N48" i="9" s="1"/>
  <c r="M32" i="9"/>
  <c r="N32" i="9" s="1"/>
  <c r="M47" i="9"/>
  <c r="N47" i="9" s="1"/>
  <c r="M31" i="9"/>
  <c r="N31" i="9" s="1"/>
  <c r="M46" i="9"/>
  <c r="N46" i="9" s="1"/>
  <c r="M14" i="9"/>
  <c r="N14" i="9" s="1"/>
  <c r="M45" i="9"/>
  <c r="N45" i="9" s="1"/>
  <c r="M13" i="9"/>
  <c r="N13" i="9" s="1"/>
  <c r="M28" i="9"/>
  <c r="N28" i="9" s="1"/>
  <c r="M12" i="9"/>
  <c r="N12" i="9" s="1"/>
  <c r="M27" i="9"/>
  <c r="N27" i="9" s="1"/>
  <c r="M11" i="9"/>
  <c r="N11" i="9" s="1"/>
  <c r="M58" i="9"/>
  <c r="N58" i="9" s="1"/>
  <c r="M42" i="9"/>
  <c r="N42" i="9" s="1"/>
  <c r="M26" i="9"/>
  <c r="N26" i="9" s="1"/>
  <c r="M10" i="9"/>
  <c r="N10" i="9" s="1"/>
  <c r="M57" i="9"/>
  <c r="N57" i="9" s="1"/>
  <c r="M41" i="9"/>
  <c r="N41" i="9" s="1"/>
  <c r="M25" i="9"/>
  <c r="N25" i="9" s="1"/>
  <c r="M56" i="9"/>
  <c r="N56" i="9" s="1"/>
  <c r="M40" i="9"/>
  <c r="N40" i="9" s="1"/>
  <c r="M24" i="9"/>
  <c r="N24" i="9" s="1"/>
  <c r="M55" i="9"/>
  <c r="N55" i="9" s="1"/>
  <c r="M39" i="9"/>
  <c r="N39" i="9" s="1"/>
  <c r="M7" i="9"/>
  <c r="N7" i="9" s="1"/>
  <c r="M38" i="9"/>
  <c r="N38" i="9" s="1"/>
  <c r="M6" i="9"/>
  <c r="N6" i="9" s="1"/>
  <c r="M53" i="9"/>
  <c r="N53" i="9" s="1"/>
  <c r="M21" i="9"/>
  <c r="N21" i="9" s="1"/>
  <c r="M5" i="9"/>
  <c r="N5" i="9" s="1"/>
  <c r="M52" i="9"/>
  <c r="N52" i="9" s="1"/>
  <c r="M20" i="9"/>
  <c r="N20" i="9" s="1"/>
  <c r="M4" i="9"/>
  <c r="N4" i="9" s="1"/>
  <c r="M51" i="9"/>
  <c r="N51" i="9" s="1"/>
  <c r="M35" i="9"/>
  <c r="N35" i="9" s="1"/>
  <c r="M19" i="9"/>
  <c r="N19" i="9" s="1"/>
  <c r="M3" i="9"/>
  <c r="N3" i="9" s="1"/>
  <c r="M50" i="9"/>
  <c r="N50" i="9" s="1"/>
  <c r="M34" i="9"/>
  <c r="N34" i="9" s="1"/>
  <c r="M18" i="9"/>
  <c r="N18" i="9" s="1"/>
  <c r="M49" i="9"/>
  <c r="N49" i="9" s="1"/>
  <c r="M33" i="9"/>
  <c r="N33" i="9" s="1"/>
  <c r="M17" i="9"/>
  <c r="N17" i="9" s="1"/>
  <c r="P15" i="9"/>
  <c r="O15" i="9"/>
  <c r="P16" i="9"/>
  <c r="O16" i="9"/>
  <c r="O23" i="9"/>
  <c r="N2" i="9" l="1"/>
  <c r="P8" i="9"/>
  <c r="O8" i="9"/>
  <c r="O30" i="9"/>
  <c r="P30" i="9"/>
  <c r="P2" i="9"/>
  <c r="O2" i="9"/>
  <c r="O60" i="9"/>
  <c r="P60" i="9"/>
  <c r="P37" i="9"/>
  <c r="O37" i="9"/>
  <c r="P22" i="9"/>
  <c r="O22" i="9"/>
  <c r="O54" i="9"/>
  <c r="P23" i="9"/>
  <c r="O9" i="9"/>
  <c r="O44" i="9"/>
  <c r="P44" i="9"/>
  <c r="P29" i="9"/>
  <c r="P43" i="9"/>
  <c r="P9" i="9"/>
  <c r="O36" i="9"/>
  <c r="O43" i="9"/>
  <c r="O29" i="9"/>
  <c r="P36" i="9"/>
  <c r="O7" i="9"/>
  <c r="P7" i="9" s="1"/>
  <c r="O45" i="9"/>
  <c r="P45" i="9" s="1"/>
  <c r="O40" i="9"/>
  <c r="P55" i="9"/>
  <c r="P46" i="9"/>
  <c r="P49" i="9"/>
  <c r="O18" i="9"/>
  <c r="P18" i="9" s="1"/>
  <c r="O24" i="9"/>
  <c r="P24" i="9" s="1"/>
  <c r="O56" i="9"/>
  <c r="O13" i="9"/>
  <c r="P13" i="9" s="1"/>
  <c r="O39" i="9"/>
  <c r="P50" i="9"/>
  <c r="O14" i="9"/>
  <c r="P14" i="9" s="1"/>
  <c r="O19" i="9"/>
  <c r="P19" i="9" s="1"/>
  <c r="O25" i="9"/>
  <c r="P25" i="9" s="1"/>
  <c r="P47" i="9"/>
  <c r="P51" i="9"/>
  <c r="O41" i="9"/>
  <c r="O4" i="9"/>
  <c r="P4" i="9" s="1"/>
  <c r="O57" i="9"/>
  <c r="P48" i="9"/>
  <c r="O10" i="9"/>
  <c r="P10" i="9" s="1"/>
  <c r="P54" i="9"/>
  <c r="P52" i="9"/>
  <c r="O26" i="9"/>
  <c r="P26" i="9" s="1"/>
  <c r="P59" i="9"/>
  <c r="O5" i="9"/>
  <c r="P5" i="9" s="1"/>
  <c r="O42" i="9"/>
  <c r="P42" i="9" s="1"/>
  <c r="O21" i="9"/>
  <c r="P21" i="9" s="1"/>
  <c r="O58" i="9"/>
  <c r="O31" i="9"/>
  <c r="P31" i="9" s="1"/>
  <c r="O53" i="9"/>
  <c r="O11" i="9"/>
  <c r="P11" i="9" s="1"/>
  <c r="O17" i="9"/>
  <c r="P17" i="9" s="1"/>
  <c r="O6" i="9"/>
  <c r="P6" i="9" s="1"/>
  <c r="O27" i="9"/>
  <c r="P27" i="9" s="1"/>
  <c r="O33" i="9"/>
  <c r="P33" i="9" s="1"/>
  <c r="O38" i="9"/>
  <c r="P38" i="9" s="1"/>
  <c r="O12" i="9"/>
  <c r="P12" i="9" s="1"/>
  <c r="Q33" i="9"/>
  <c r="O32" i="9"/>
  <c r="P32" i="9" s="1"/>
  <c r="O46" i="9"/>
  <c r="O59" i="9"/>
  <c r="P58" i="9"/>
  <c r="Q61" i="9"/>
  <c r="O47" i="9"/>
  <c r="O48" i="9"/>
  <c r="O50" i="9"/>
  <c r="O49" i="9"/>
  <c r="P57" i="9"/>
  <c r="P39" i="9"/>
  <c r="O28" i="9"/>
  <c r="P28" i="9" s="1"/>
  <c r="P53" i="9"/>
  <c r="O55" i="9"/>
  <c r="O34" i="9"/>
  <c r="P34" i="9" s="1"/>
  <c r="P41" i="9"/>
  <c r="O51" i="9"/>
  <c r="O20" i="9"/>
  <c r="P20" i="9" s="1"/>
  <c r="P40" i="9"/>
  <c r="O52" i="9"/>
  <c r="P56" i="9"/>
  <c r="O35" i="9"/>
  <c r="P35" i="9" s="1"/>
  <c r="R33" i="9" l="1"/>
  <c r="U33" i="9" s="1"/>
  <c r="R61" i="9"/>
  <c r="U61" i="9" s="1"/>
  <c r="O3" i="9"/>
  <c r="S61" i="9"/>
  <c r="T61" i="9"/>
  <c r="S33" i="9" l="1"/>
  <c r="P3" i="9"/>
  <c r="T33" i="9" l="1"/>
</calcChain>
</file>

<file path=xl/sharedStrings.xml><?xml version="1.0" encoding="utf-8"?>
<sst xmlns="http://schemas.openxmlformats.org/spreadsheetml/2006/main" count="110" uniqueCount="44">
  <si>
    <t>Date</t>
  </si>
  <si>
    <t>Matin Arrivée</t>
  </si>
  <si>
    <t>Midi départ</t>
  </si>
  <si>
    <t>Total Matin</t>
  </si>
  <si>
    <t>Soir Arrivée</t>
  </si>
  <si>
    <t>Soir Départ</t>
  </si>
  <si>
    <t>Jour</t>
  </si>
  <si>
    <t>Total Général</t>
  </si>
  <si>
    <t>Heures légales</t>
  </si>
  <si>
    <t>Nom</t>
  </si>
  <si>
    <t>Heures Sup.</t>
  </si>
  <si>
    <t>Heures Nég.</t>
  </si>
  <si>
    <t>Total général</t>
  </si>
  <si>
    <t>Mois</t>
  </si>
  <si>
    <t>Valeurs</t>
  </si>
  <si>
    <t>Solde</t>
  </si>
  <si>
    <t>Pause Repas</t>
  </si>
  <si>
    <t>Total soir</t>
  </si>
  <si>
    <t>Total H travaillées</t>
  </si>
  <si>
    <t>H Légales</t>
  </si>
  <si>
    <t>H Négatives</t>
  </si>
  <si>
    <t>Année</t>
  </si>
  <si>
    <t>décembre</t>
  </si>
  <si>
    <t>janvier</t>
  </si>
  <si>
    <t>février</t>
  </si>
  <si>
    <t>Total 2024</t>
  </si>
  <si>
    <t>Total 2025</t>
  </si>
  <si>
    <t>Jours (Total H travaillées)</t>
  </si>
  <si>
    <t>H Supplémentaires</t>
  </si>
  <si>
    <t>(Tous)</t>
  </si>
  <si>
    <t>Somme de Total H travaillées</t>
  </si>
  <si>
    <t>Somme de H Légales</t>
  </si>
  <si>
    <t>Somme de H Supplémentaires</t>
  </si>
  <si>
    <t>Somme de H Négatives</t>
  </si>
  <si>
    <t>-14:30</t>
  </si>
  <si>
    <t>Somme de Champ1</t>
  </si>
  <si>
    <t>(vide)</t>
  </si>
  <si>
    <t>4:30</t>
  </si>
  <si>
    <t>Total décembre</t>
  </si>
  <si>
    <t>Total janvier</t>
  </si>
  <si>
    <t>Total février</t>
  </si>
  <si>
    <t>Titi</t>
  </si>
  <si>
    <t>Total Titi</t>
  </si>
  <si>
    <t>Cellule U61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</si>
</sst>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h]:mm"/>
    <numFmt numFmtId="166" formatCode="[h]:mm"/>
  </numFmts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292827"/>
      <name val="Courier New"/>
      <family val="1"/>
    </font>
    <font>
      <sz val="12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DEBF7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rgb="FF000000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pivotButton="1"/>
    <xf numFmtId="0" fontId="2" fillId="0" borderId="0" xfId="0" applyFont="1"/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20" fontId="0" fillId="2" borderId="1" xfId="0" applyNumberFormat="1" applyFill="1" applyBorder="1"/>
    <xf numFmtId="164" fontId="0" fillId="0" borderId="1" xfId="0" applyNumberFormat="1" applyBorder="1"/>
    <xf numFmtId="46" fontId="0" fillId="0" borderId="1" xfId="0" applyNumberFormat="1" applyBorder="1"/>
    <xf numFmtId="20" fontId="1" fillId="2" borderId="1" xfId="0" applyNumberFormat="1" applyFont="1" applyFill="1" applyBorder="1"/>
    <xf numFmtId="0" fontId="0" fillId="0" borderId="1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0" xfId="0" applyAlignment="1">
      <alignment wrapText="1"/>
    </xf>
    <xf numFmtId="164" fontId="2" fillId="0" borderId="1" xfId="0" applyNumberFormat="1" applyFont="1" applyBorder="1"/>
    <xf numFmtId="0" fontId="0" fillId="4" borderId="1" xfId="0" applyFill="1" applyBorder="1" applyAlignment="1">
      <alignment wrapText="1"/>
    </xf>
    <xf numFmtId="166" fontId="3" fillId="0" borderId="1" xfId="0" applyNumberFormat="1" applyFont="1" applyBorder="1"/>
    <xf numFmtId="2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0" applyFill="1" applyBorder="1"/>
    <xf numFmtId="0" fontId="0" fillId="6" borderId="1" xfId="0" applyFill="1" applyBorder="1"/>
    <xf numFmtId="165" fontId="4" fillId="7" borderId="1" xfId="0" applyNumberFormat="1" applyFont="1" applyFill="1" applyBorder="1"/>
    <xf numFmtId="165" fontId="4" fillId="7" borderId="4" xfId="0" applyNumberFormat="1" applyFont="1" applyFill="1" applyBorder="1"/>
    <xf numFmtId="165" fontId="4" fillId="7" borderId="3" xfId="0" applyNumberFormat="1" applyFont="1" applyFill="1" applyBorder="1"/>
    <xf numFmtId="46" fontId="0" fillId="3" borderId="1" xfId="0" applyNumberFormat="1" applyFill="1" applyBorder="1"/>
    <xf numFmtId="166" fontId="3" fillId="3" borderId="1" xfId="0" applyNumberFormat="1" applyFont="1" applyFill="1" applyBorder="1"/>
    <xf numFmtId="0" fontId="0" fillId="8" borderId="1" xfId="0" applyFill="1" applyBorder="1" applyAlignment="1">
      <alignment wrapText="1"/>
    </xf>
    <xf numFmtId="0" fontId="0" fillId="9" borderId="1" xfId="0" applyFill="1" applyBorder="1" applyAlignment="1">
      <alignment horizontal="center" wrapText="1"/>
    </xf>
    <xf numFmtId="46" fontId="0" fillId="10" borderId="1" xfId="0" applyNumberFormat="1" applyFill="1" applyBorder="1"/>
    <xf numFmtId="164" fontId="0" fillId="10" borderId="1" xfId="0" applyNumberFormat="1" applyFill="1" applyBorder="1"/>
    <xf numFmtId="1" fontId="0" fillId="0" borderId="1" xfId="0" applyNumberFormat="1" applyBorder="1" applyAlignment="1">
      <alignment wrapText="1"/>
    </xf>
    <xf numFmtId="1" fontId="0" fillId="0" borderId="1" xfId="0" applyNumberFormat="1" applyBorder="1"/>
    <xf numFmtId="1" fontId="0" fillId="0" borderId="0" xfId="0" applyNumberFormat="1"/>
    <xf numFmtId="166" fontId="0" fillId="0" borderId="0" xfId="0" applyNumberFormat="1"/>
    <xf numFmtId="0" fontId="0" fillId="0" borderId="0" xfId="0" applyNumberFormat="1"/>
    <xf numFmtId="46" fontId="0" fillId="0" borderId="0" xfId="0" applyNumberFormat="1"/>
    <xf numFmtId="164" fontId="0" fillId="0" borderId="0" xfId="0" applyNumberFormat="1"/>
    <xf numFmtId="0" fontId="0" fillId="2" borderId="0" xfId="0" applyFill="1"/>
    <xf numFmtId="166" fontId="0" fillId="2" borderId="0" xfId="0" applyNumberFormat="1" applyFill="1"/>
    <xf numFmtId="0" fontId="0" fillId="11" borderId="5" xfId="0" applyFill="1" applyBorder="1" applyAlignment="1">
      <alignment horizontal="center"/>
    </xf>
    <xf numFmtId="0" fontId="0" fillId="11" borderId="6" xfId="0" applyNumberFormat="1" applyFill="1" applyBorder="1"/>
    <xf numFmtId="0" fontId="4" fillId="12" borderId="7" xfId="0" applyNumberFormat="1" applyFont="1" applyFill="1" applyBorder="1"/>
    <xf numFmtId="0" fontId="4" fillId="12" borderId="8" xfId="0" applyNumberFormat="1" applyFont="1" applyFill="1" applyBorder="1"/>
  </cellXfs>
  <cellStyles count="1">
    <cellStyle name="Normal" xfId="0" builtinId="0"/>
  </cellStyles>
  <dxfs count="138">
    <dxf>
      <fill>
        <patternFill>
          <bgColor theme="0"/>
        </patternFill>
      </fill>
    </dxf>
    <dxf>
      <fill>
        <patternFill>
          <bgColor theme="3" tint="0.79998168889431442"/>
        </patternFill>
      </fill>
    </dxf>
    <dxf>
      <fill>
        <patternFill>
          <bgColor theme="0"/>
        </patternFill>
      </fill>
    </dxf>
    <dxf>
      <fill>
        <patternFill>
          <bgColor theme="3" tint="0.79998168889431442"/>
        </patternFill>
      </fill>
    </dxf>
    <dxf>
      <fill>
        <patternFill>
          <bgColor theme="0"/>
        </patternFill>
      </fill>
    </dxf>
    <dxf>
      <fill>
        <patternFill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/>
    </dxf>
    <dxf>
      <numFmt numFmtId="166" formatCode="[h]:mm"/>
    </dxf>
    <dxf>
      <numFmt numFmtId="31" formatCode="[h]:mm:ss"/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6" formatCode="[h]:mm"/>
    </dxf>
    <dxf>
      <numFmt numFmtId="31" formatCode="[h]:mm:ss"/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6" formatCode="[h]:mm"/>
    </dxf>
    <dxf>
      <numFmt numFmtId="31" formatCode="[h]:mm:ss"/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h:mm;@"/>
    </dxf>
    <dxf>
      <numFmt numFmtId="166" formatCode="[h]:mm"/>
    </dxf>
    <dxf>
      <numFmt numFmtId="166" formatCode="[h]:mm"/>
    </dxf>
    <dxf>
      <numFmt numFmtId="31" formatCode="[h]:mm:ss"/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6" formatCode="[h]:mm"/>
    </dxf>
    <dxf>
      <numFmt numFmtId="166" formatCode="[h]:mm"/>
    </dxf>
    <dxf>
      <numFmt numFmtId="31" formatCode="[h]:mm:ss"/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6" formatCode="[h]:mm"/>
    </dxf>
    <dxf>
      <numFmt numFmtId="31" formatCode="[h]:mm:ss"/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6" formatCode="[h]:mm"/>
    </dxf>
    <dxf>
      <numFmt numFmtId="31" formatCode="[h]:mm:ss"/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font>
        <color rgb="FF000000"/>
      </font>
      <numFmt numFmtId="165" formatCode="[hh]:mm"/>
      <fill>
        <patternFill patternType="solid">
          <fgColor rgb="FF000000"/>
          <bgColor rgb="FFDDEBF7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family val="2"/>
        <scheme val="none"/>
      </font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165" formatCode="[hh]:mm"/>
      <fill>
        <patternFill patternType="solid">
          <fgColor rgb="FF000000"/>
          <bgColor rgb="FFDDEBF7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h:mm;@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h:mm;@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4" formatCode="h:mm;@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numFmt numFmtId="166" formatCode="[h]:mm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rgb="FF000000"/>
        <name val="Calibri"/>
        <family val="2"/>
        <scheme val="none"/>
      </font>
      <numFmt numFmtId="165" formatCode="[hh]:mm"/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numFmt numFmtId="165" formatCode="[hh]:mm"/>
      <fill>
        <patternFill patternType="solid">
          <fgColor rgb="FF000000"/>
          <bgColor rgb="FFDDEBF7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A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 Huber" refreshedDate="45685.681222569445" createdVersion="8" refreshedVersion="8" minRefreshableVersion="3" recordCount="62" xr:uid="{3F61F3FB-B860-CE4B-8F27-DB62E4C7CF83}">
  <cacheSource type="worksheet">
    <worksheetSource ref="A1:U1048576" sheet="Base (3)"/>
  </cacheSource>
  <cacheFields count="28">
    <cacheField name="Nom" numFmtId="0">
      <sharedItems containsBlank="1" count="3">
        <s v="Titi"/>
        <m/>
        <s v="Philippe" u="1"/>
      </sharedItems>
    </cacheField>
    <cacheField name="Date" numFmtId="0">
      <sharedItems containsNonDate="0" containsDate="1" containsString="0" containsBlank="1" minDate="2024-12-31T00:00:00" maxDate="2025-03-01T00:00:00"/>
    </cacheField>
    <cacheField name="Année" numFmtId="1">
      <sharedItems containsString="0" containsBlank="1" containsNumber="1" containsInteger="1" minValue="2024" maxValue="2025" count="3">
        <n v="2024"/>
        <n v="2025"/>
        <m/>
      </sharedItems>
    </cacheField>
    <cacheField name="Mois" numFmtId="0">
      <sharedItems containsBlank="1" count="4">
        <s v="décembre"/>
        <s v="janvier"/>
        <s v="février"/>
        <m/>
      </sharedItems>
    </cacheField>
    <cacheField name="Jour" numFmtId="0">
      <sharedItems containsBlank="1"/>
    </cacheField>
    <cacheField name="Matin Arrivée" numFmtId="0">
      <sharedItems containsNonDate="0" containsDate="1" containsString="0" containsBlank="1" minDate="1899-12-30T07:00:00" maxDate="1899-12-30T11:00:00"/>
    </cacheField>
    <cacheField name="Midi départ" numFmtId="0">
      <sharedItems containsNonDate="0" containsDate="1" containsString="0" containsBlank="1" minDate="1899-12-30T14:00:00" maxDate="1899-12-30T16:30:00"/>
    </cacheField>
    <cacheField name="Total Matin" numFmtId="0">
      <sharedItems containsNonDate="0" containsDate="1" containsString="0" containsBlank="1" minDate="1899-12-30T00:00:00" maxDate="1899-12-30T09:30:00"/>
    </cacheField>
    <cacheField name="Pause Repas" numFmtId="0">
      <sharedItems containsNonDate="0" containsDate="1" containsString="0" containsBlank="1" minDate="1899-12-30T01:00:00" maxDate="1899-12-30T01:00:00"/>
    </cacheField>
    <cacheField name="Soir Arrivée" numFmtId="0">
      <sharedItems containsNonDate="0" containsDate="1" containsString="0" containsBlank="1" minDate="1899-12-30T12:00:00" maxDate="1899-12-30T19:00:00"/>
    </cacheField>
    <cacheField name="Soir Départ" numFmtId="0">
      <sharedItems containsNonDate="0" containsDate="1" containsString="0" containsBlank="1" minDate="1899-12-30T01:00:00" maxDate="1900-01-24T00:00:00"/>
    </cacheField>
    <cacheField name="Total soir" numFmtId="0">
      <sharedItems containsNonDate="0" containsDate="1" containsString="0" containsBlank="1" minDate="1899-12-30T00:00:00" maxDate="1899-12-31T00:00:00"/>
    </cacheField>
    <cacheField name="Total Général" numFmtId="0">
      <sharedItems containsDate="1" containsBlank="1" containsMixedTypes="1" minDate="1899-12-30T02:30:00" maxDate="1899-12-30T16:30:00"/>
    </cacheField>
    <cacheField name="Heures légales" numFmtId="0">
      <sharedItems containsDate="1" containsBlank="1" containsMixedTypes="1" minDate="1899-12-30T08:00:00" maxDate="1899-12-30T08:00:00"/>
    </cacheField>
    <cacheField name="Heures Sup." numFmtId="0">
      <sharedItems containsDate="1" containsBlank="1" containsMixedTypes="1" minDate="1899-12-30T00:00:00" maxDate="1899-12-31T00:00:00"/>
    </cacheField>
    <cacheField name="Heures Nég." numFmtId="0">
      <sharedItems containsDate="1" containsBlank="1" containsMixedTypes="1" minDate="1899-12-30T00:30:00" maxDate="1899-12-30T05:30:00"/>
    </cacheField>
    <cacheField name="Total H travaillées" numFmtId="0">
      <sharedItems containsNonDate="0" containsDate="1" containsString="0" containsBlank="1" minDate="1899-12-31T01:30:00" maxDate="1900-01-06T20:30:00" count="3">
        <m/>
        <d v="1900-01-06T20:30:00"/>
        <d v="1899-12-31T01:30:00"/>
      </sharedItems>
      <fieldGroup par="22"/>
    </cacheField>
    <cacheField name="H Légales" numFmtId="0">
      <sharedItems containsNonDate="0" containsDate="1" containsString="0" containsBlank="1" minDate="1899-12-31T16:00:00" maxDate="1900-01-06T16:00:00"/>
    </cacheField>
    <cacheField name="H Supplémentaires" numFmtId="0">
      <sharedItems containsNonDate="0" containsDate="1" containsString="0" containsBlank="1" minDate="1899-12-30T02:00:00" maxDate="1899-12-31T13:00:00" count="3">
        <m/>
        <d v="1899-12-31T13:00:00"/>
        <d v="1899-12-30T02:00:00"/>
      </sharedItems>
      <fieldGroup par="24"/>
    </cacheField>
    <cacheField name="H Négatives" numFmtId="0">
      <sharedItems containsNonDate="0" containsDate="1" containsString="0" containsBlank="1" minDate="1899-12-30T16:30:00" maxDate="1899-12-31T08:30:00" count="3">
        <m/>
        <d v="1899-12-31T08:30:00"/>
        <d v="1899-12-30T16:30:00"/>
      </sharedItems>
      <fieldGroup par="26"/>
    </cacheField>
    <cacheField name="Solde" numFmtId="0">
      <sharedItems containsBlank="1" count="3">
        <m/>
        <s v="4:30"/>
        <s v="-14:30"/>
      </sharedItems>
    </cacheField>
    <cacheField name="Heures (Total H travaillées)" numFmtId="0" databaseField="0">
      <fieldGroup base="16">
        <rangePr groupBy="hours" startDate="1899-12-31T01:30:00" endDate="1900-01-06T20:30:00"/>
        <groupItems count="26">
          <s v="&lt;01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7/01/1900"/>
        </groupItems>
      </fieldGroup>
    </cacheField>
    <cacheField name="Jours (Total H travaillées)" numFmtId="0" databaseField="0">
      <fieldGroup base="16">
        <rangePr groupBy="days" startDate="1899-12-31T01:30:00" endDate="1900-01-06T20:30:00"/>
        <groupItems count="368">
          <s v="&lt;01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7/01/1900"/>
        </groupItems>
      </fieldGroup>
    </cacheField>
    <cacheField name="Heures (H Supplémentaires)" numFmtId="0" databaseField="0">
      <fieldGroup base="18">
        <rangePr groupBy="hours" startDate="1899-12-30T02:00:00" endDate="1899-12-31T13:0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1/01/1900"/>
        </groupItems>
      </fieldGroup>
    </cacheField>
    <cacheField name="Jours (H Supplémentaires)" numFmtId="0" databaseField="0">
      <fieldGroup base="18">
        <rangePr groupBy="days" startDate="1899-12-30T02:00:00" endDate="1899-12-31T13:00:00"/>
        <groupItems count="368">
          <s v="&lt;00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1900"/>
        </groupItems>
      </fieldGroup>
    </cacheField>
    <cacheField name="Heures (H Négatives)" numFmtId="0" databaseField="0">
      <fieldGroup base="19">
        <rangePr groupBy="hours" startDate="1899-12-30T16:30:00" endDate="1899-12-31T08:30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1/01/1900"/>
        </groupItems>
      </fieldGroup>
    </cacheField>
    <cacheField name="Jours (H Négatives)" numFmtId="0" databaseField="0">
      <fieldGroup base="19">
        <rangePr groupBy="days" startDate="1899-12-30T16:30:00" endDate="1899-12-31T08:30:00"/>
        <groupItems count="368">
          <s v="&lt;00/01/190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1900"/>
        </groupItems>
      </fieldGroup>
    </cacheField>
    <cacheField name="Champ1" numFmtId="0" formula="'Total H travaillées' -'H Légal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2">
  <r>
    <x v="0"/>
    <d v="2024-12-31T00:00:00"/>
    <x v="0"/>
    <x v="0"/>
    <s v="mar."/>
    <m/>
    <m/>
    <m/>
    <d v="1899-12-30T01:00:00"/>
    <m/>
    <m/>
    <d v="1899-12-30T00:00:00"/>
    <s v="Congés"/>
    <s v="Congés"/>
    <s v=""/>
    <s v=""/>
    <x v="0"/>
    <m/>
    <x v="0"/>
    <x v="0"/>
    <x v="0"/>
  </r>
  <r>
    <x v="0"/>
    <d v="2025-01-01T00:00:00"/>
    <x v="1"/>
    <x v="1"/>
    <s v="mer."/>
    <d v="1899-12-30T10:00:00"/>
    <d v="1899-12-30T14:00:00"/>
    <d v="1899-12-30T04:00:00"/>
    <d v="1899-12-30T01:00:00"/>
    <d v="1899-12-30T18:00:00"/>
    <d v="1899-12-30T23:00:00"/>
    <d v="1899-12-30T05:00:00"/>
    <d v="1899-12-30T08:00:00"/>
    <d v="1899-12-30T08:00:00"/>
    <d v="1899-12-30T00:00:00"/>
    <s v=""/>
    <x v="0"/>
    <m/>
    <x v="0"/>
    <x v="0"/>
    <x v="0"/>
  </r>
  <r>
    <x v="0"/>
    <d v="2025-01-02T00:00:00"/>
    <x v="1"/>
    <x v="1"/>
    <s v="jeu."/>
    <d v="1899-12-30T11:00:00"/>
    <d v="1899-12-30T15:30:00"/>
    <d v="1899-12-30T04:30:00"/>
    <d v="1899-12-30T01:00:00"/>
    <d v="1899-12-30T18:00:00"/>
    <d v="1899-12-30T01:00:00"/>
    <d v="1899-12-30T07:00:00"/>
    <d v="1899-12-30T10:30:00"/>
    <d v="1899-12-30T08:00:00"/>
    <d v="1899-12-30T02:30:00"/>
    <s v=""/>
    <x v="0"/>
    <m/>
    <x v="0"/>
    <x v="0"/>
    <x v="0"/>
  </r>
  <r>
    <x v="0"/>
    <d v="2025-01-03T00:00:00"/>
    <x v="1"/>
    <x v="1"/>
    <s v="ven."/>
    <d v="1899-12-30T11:00:00"/>
    <d v="1899-12-30T16:00:00"/>
    <d v="1899-12-30T05:00:00"/>
    <d v="1899-12-30T01:00:00"/>
    <d v="1899-12-30T19:00:00"/>
    <d v="1900-01-23T00:00:00"/>
    <d v="1899-12-30T05:00:00"/>
    <d v="1899-12-30T09:00:00"/>
    <d v="1899-12-30T08:00:00"/>
    <d v="1899-12-30T01:00:00"/>
    <s v=""/>
    <x v="0"/>
    <m/>
    <x v="0"/>
    <x v="0"/>
    <x v="0"/>
  </r>
  <r>
    <x v="0"/>
    <d v="2025-01-04T00:00:00"/>
    <x v="1"/>
    <x v="1"/>
    <s v="sam."/>
    <d v="1899-12-30T10:00:00"/>
    <d v="1899-12-30T14:00:00"/>
    <d v="1899-12-30T04:00:00"/>
    <d v="1899-12-30T01:00:00"/>
    <d v="1899-12-30T18:00:00"/>
    <d v="1899-12-30T22:00:00"/>
    <d v="1899-12-30T04:00:00"/>
    <d v="1899-12-30T07:00:00"/>
    <d v="1899-12-30T08:00:00"/>
    <s v=""/>
    <d v="1899-12-30T01:00:00"/>
    <x v="0"/>
    <m/>
    <x v="0"/>
    <x v="0"/>
    <x v="0"/>
  </r>
  <r>
    <x v="0"/>
    <d v="2025-01-05T00:00:00"/>
    <x v="1"/>
    <x v="1"/>
    <s v="dim."/>
    <d v="1899-12-30T09:30:00"/>
    <d v="1899-12-30T16:00:00"/>
    <d v="1899-12-30T06:30:00"/>
    <d v="1899-12-30T01:00:00"/>
    <m/>
    <m/>
    <d v="1899-12-30T00:00:00"/>
    <d v="1899-12-30T05:30:00"/>
    <d v="1899-12-30T08:00:00"/>
    <s v=""/>
    <d v="1899-12-30T02:30:00"/>
    <x v="0"/>
    <m/>
    <x v="0"/>
    <x v="0"/>
    <x v="0"/>
  </r>
  <r>
    <x v="0"/>
    <d v="2025-01-06T00:00:00"/>
    <x v="1"/>
    <x v="1"/>
    <s v="lun."/>
    <m/>
    <m/>
    <m/>
    <m/>
    <m/>
    <m/>
    <d v="1899-12-30T00:00:00"/>
    <s v="Congés"/>
    <s v="Congés"/>
    <s v=""/>
    <s v=""/>
    <x v="0"/>
    <m/>
    <x v="0"/>
    <x v="0"/>
    <x v="0"/>
  </r>
  <r>
    <x v="0"/>
    <d v="2025-01-07T00:00:00"/>
    <x v="1"/>
    <x v="1"/>
    <s v="mar."/>
    <m/>
    <m/>
    <m/>
    <m/>
    <m/>
    <m/>
    <d v="1899-12-30T00:00:00"/>
    <s v="Congés"/>
    <s v="Congés"/>
    <s v=""/>
    <s v=""/>
    <x v="0"/>
    <m/>
    <x v="0"/>
    <x v="0"/>
    <x v="0"/>
  </r>
  <r>
    <x v="0"/>
    <d v="2025-01-08T00:00:00"/>
    <x v="1"/>
    <x v="1"/>
    <s v="mer."/>
    <d v="1899-12-30T10:00:00"/>
    <d v="1899-12-30T14:00:00"/>
    <d v="1899-12-30T04:00:00"/>
    <d v="1899-12-30T01:00:00"/>
    <d v="1899-12-30T18:00:00"/>
    <d v="1899-12-30T03:00:00"/>
    <d v="1899-12-30T09:00:00"/>
    <d v="1899-12-30T12:00:00"/>
    <d v="1899-12-30T08:00:00"/>
    <d v="1899-12-30T04:00:00"/>
    <s v=""/>
    <x v="0"/>
    <m/>
    <x v="0"/>
    <x v="0"/>
    <x v="0"/>
  </r>
  <r>
    <x v="0"/>
    <d v="2025-01-09T00:00:00"/>
    <x v="1"/>
    <x v="1"/>
    <s v="jeu."/>
    <d v="1899-12-30T10:00:00"/>
    <d v="1899-12-30T15:30:00"/>
    <d v="1899-12-30T05:30:00"/>
    <d v="1899-12-30T01:00:00"/>
    <m/>
    <m/>
    <d v="1899-12-30T00:00:00"/>
    <d v="1899-12-30T04:30:00"/>
    <d v="1899-12-30T08:00:00"/>
    <s v=""/>
    <d v="1899-12-30T03:30:00"/>
    <x v="0"/>
    <m/>
    <x v="0"/>
    <x v="0"/>
    <x v="0"/>
  </r>
  <r>
    <x v="0"/>
    <d v="2025-01-10T00:00:00"/>
    <x v="1"/>
    <x v="1"/>
    <s v="ven."/>
    <d v="1899-12-30T10:00:00"/>
    <d v="1899-12-30T16:00:00"/>
    <d v="1899-12-30T06:00:00"/>
    <d v="1899-12-30T01:00:00"/>
    <m/>
    <m/>
    <d v="1899-12-30T00:00:00"/>
    <d v="1899-12-30T05:00:00"/>
    <d v="1899-12-30T08:00:00"/>
    <s v=""/>
    <d v="1899-12-30T03:00:00"/>
    <x v="0"/>
    <m/>
    <x v="0"/>
    <x v="0"/>
    <x v="0"/>
  </r>
  <r>
    <x v="0"/>
    <d v="2025-01-11T00:00:00"/>
    <x v="1"/>
    <x v="1"/>
    <s v="sam."/>
    <d v="1899-12-30T10:00:00"/>
    <d v="1899-12-30T14:00:00"/>
    <d v="1899-12-30T04:00:00"/>
    <d v="1899-12-30T01:00:00"/>
    <m/>
    <m/>
    <d v="1899-12-30T00:00:00"/>
    <d v="1899-12-30T03:00:00"/>
    <d v="1899-12-30T08:00:00"/>
    <s v=""/>
    <d v="1899-12-30T05:00:00"/>
    <x v="0"/>
    <m/>
    <x v="0"/>
    <x v="0"/>
    <x v="0"/>
  </r>
  <r>
    <x v="0"/>
    <d v="2025-01-12T00:00:00"/>
    <x v="1"/>
    <x v="1"/>
    <s v="dim."/>
    <d v="1899-12-30T10:00:00"/>
    <d v="1899-12-30T15:00:00"/>
    <d v="1899-12-30T05:00:00"/>
    <d v="1899-12-30T01:00:00"/>
    <d v="1899-12-30T18:00:00"/>
    <d v="1899-12-30T23:00:00"/>
    <d v="1899-12-30T05:00:00"/>
    <d v="1899-12-30T09:00:00"/>
    <d v="1899-12-30T08:00:00"/>
    <d v="1899-12-30T01:00:00"/>
    <s v=""/>
    <x v="0"/>
    <m/>
    <x v="0"/>
    <x v="0"/>
    <x v="0"/>
  </r>
  <r>
    <x v="0"/>
    <d v="2025-01-13T00:00:00"/>
    <x v="1"/>
    <x v="1"/>
    <s v="lun."/>
    <m/>
    <m/>
    <m/>
    <m/>
    <m/>
    <m/>
    <d v="1899-12-30T00:00:00"/>
    <s v="Congés"/>
    <s v="Congés"/>
    <s v=""/>
    <s v=""/>
    <x v="0"/>
    <m/>
    <x v="0"/>
    <x v="0"/>
    <x v="0"/>
  </r>
  <r>
    <x v="0"/>
    <d v="2025-01-14T00:00:00"/>
    <x v="1"/>
    <x v="1"/>
    <s v="mar."/>
    <m/>
    <m/>
    <m/>
    <m/>
    <m/>
    <m/>
    <d v="1899-12-30T00:00:00"/>
    <s v="Congés"/>
    <s v="Congés"/>
    <s v=""/>
    <s v=""/>
    <x v="0"/>
    <m/>
    <x v="0"/>
    <x v="0"/>
    <x v="0"/>
  </r>
  <r>
    <x v="0"/>
    <d v="2025-01-15T00:00:00"/>
    <x v="1"/>
    <x v="1"/>
    <s v="mer."/>
    <d v="1899-12-30T11:00:00"/>
    <d v="1899-12-30T14:30:00"/>
    <d v="1899-12-30T03:30:00"/>
    <d v="1899-12-30T01:00:00"/>
    <d v="1899-12-30T18:00:00"/>
    <d v="1899-12-30T23:00:00"/>
    <d v="1899-12-30T05:00:00"/>
    <d v="1899-12-30T07:30:00"/>
    <d v="1899-12-30T08:00:00"/>
    <s v=""/>
    <d v="1899-12-30T00:30:00"/>
    <x v="0"/>
    <m/>
    <x v="0"/>
    <x v="0"/>
    <x v="0"/>
  </r>
  <r>
    <x v="0"/>
    <d v="2025-01-16T00:00:00"/>
    <x v="1"/>
    <x v="1"/>
    <s v="jeu."/>
    <d v="1899-12-30T10:00:00"/>
    <d v="1899-12-30T15:00:00"/>
    <d v="1899-12-30T05:00:00"/>
    <d v="1899-12-30T01:00:00"/>
    <d v="1899-12-30T18:00:00"/>
    <d v="1899-12-30T01:00:00"/>
    <d v="1899-12-30T07:00:00"/>
    <d v="1899-12-30T11:00:00"/>
    <d v="1899-12-30T08:00:00"/>
    <d v="1899-12-30T03:00:00"/>
    <s v=""/>
    <x v="0"/>
    <m/>
    <x v="0"/>
    <x v="0"/>
    <x v="0"/>
  </r>
  <r>
    <x v="0"/>
    <d v="2025-01-17T00:00:00"/>
    <x v="1"/>
    <x v="1"/>
    <s v="ven."/>
    <d v="1899-12-30T09:00:00"/>
    <d v="1899-12-30T15:30:00"/>
    <d v="1899-12-30T06:30:00"/>
    <d v="1899-12-30T01:00:00"/>
    <d v="1899-12-30T19:00:00"/>
    <d v="1900-01-23T00:00:00"/>
    <d v="1899-12-30T05:00:00"/>
    <d v="1899-12-30T10:30:00"/>
    <d v="1899-12-30T08:00:00"/>
    <d v="1899-12-30T02:30:00"/>
    <s v=""/>
    <x v="0"/>
    <m/>
    <x v="0"/>
    <x v="0"/>
    <x v="0"/>
  </r>
  <r>
    <x v="0"/>
    <d v="2025-01-18T00:00:00"/>
    <x v="1"/>
    <x v="1"/>
    <s v="sam."/>
    <d v="1899-12-30T08:00:00"/>
    <d v="1899-12-30T16:00:00"/>
    <d v="1899-12-30T08:00:00"/>
    <d v="1899-12-30T01:00:00"/>
    <d v="1899-12-30T18:00:00"/>
    <d v="1899-12-30T22:00:00"/>
    <d v="1899-12-30T04:00:00"/>
    <d v="1899-12-30T11:00:00"/>
    <d v="1899-12-30T08:00:00"/>
    <d v="1899-12-30T03:00:00"/>
    <s v=""/>
    <x v="0"/>
    <m/>
    <x v="0"/>
    <x v="0"/>
    <x v="0"/>
  </r>
  <r>
    <x v="0"/>
    <d v="2025-01-19T00:00:00"/>
    <x v="1"/>
    <x v="1"/>
    <s v="dim."/>
    <d v="1899-12-30T07:00:00"/>
    <d v="1899-12-30T16:30:00"/>
    <d v="1899-12-30T09:30:00"/>
    <d v="1899-12-30T01:00:00"/>
    <d v="1899-12-30T18:00:00"/>
    <d v="1900-01-22T00:00:00"/>
    <d v="1899-12-30T06:00:00"/>
    <d v="1899-12-30T14:30:00"/>
    <d v="1899-12-30T08:00:00"/>
    <d v="1899-12-30T06:30:00"/>
    <s v=""/>
    <x v="0"/>
    <m/>
    <x v="0"/>
    <x v="0"/>
    <x v="0"/>
  </r>
  <r>
    <x v="0"/>
    <d v="2025-01-20T00:00:00"/>
    <x v="1"/>
    <x v="1"/>
    <s v="lun."/>
    <m/>
    <m/>
    <m/>
    <m/>
    <m/>
    <m/>
    <d v="1899-12-30T00:00:00"/>
    <s v="Congés"/>
    <s v="Congés"/>
    <s v=""/>
    <s v=""/>
    <x v="0"/>
    <m/>
    <x v="0"/>
    <x v="0"/>
    <x v="0"/>
  </r>
  <r>
    <x v="0"/>
    <d v="2025-01-21T00:00:00"/>
    <x v="1"/>
    <x v="1"/>
    <s v="mar."/>
    <m/>
    <m/>
    <m/>
    <m/>
    <m/>
    <m/>
    <d v="1899-12-30T00:00:00"/>
    <s v="Congés"/>
    <s v="Congés"/>
    <s v=""/>
    <s v=""/>
    <x v="0"/>
    <m/>
    <x v="0"/>
    <x v="0"/>
    <x v="0"/>
  </r>
  <r>
    <x v="0"/>
    <d v="2025-01-22T00:00:00"/>
    <x v="1"/>
    <x v="1"/>
    <s v="mer."/>
    <d v="1899-12-30T11:00:00"/>
    <d v="1899-12-30T14:30:00"/>
    <d v="1899-12-30T03:30:00"/>
    <d v="1899-12-30T01:00:00"/>
    <d v="1899-12-30T14:00:00"/>
    <m/>
    <d v="1899-12-30T10:00:00"/>
    <d v="1899-12-30T12:30:00"/>
    <d v="1899-12-30T08:00:00"/>
    <d v="1899-12-30T04:30:00"/>
    <s v=""/>
    <x v="0"/>
    <m/>
    <x v="0"/>
    <x v="0"/>
    <x v="0"/>
  </r>
  <r>
    <x v="0"/>
    <d v="2025-01-23T00:00:00"/>
    <x v="1"/>
    <x v="1"/>
    <s v="jeu."/>
    <d v="1899-12-30T10:00:00"/>
    <d v="1899-12-30T15:00:00"/>
    <d v="1899-12-30T05:00:00"/>
    <d v="1899-12-30T01:00:00"/>
    <m/>
    <m/>
    <d v="1899-12-30T00:00:00"/>
    <d v="1899-12-30T04:00:00"/>
    <d v="1899-12-30T08:00:00"/>
    <s v=""/>
    <d v="1899-12-30T04:00:00"/>
    <x v="0"/>
    <m/>
    <x v="0"/>
    <x v="0"/>
    <x v="0"/>
  </r>
  <r>
    <x v="0"/>
    <d v="2025-01-24T00:00:00"/>
    <x v="1"/>
    <x v="1"/>
    <s v="ven."/>
    <d v="1899-12-30T09:00:00"/>
    <d v="1899-12-30T15:30:00"/>
    <d v="1899-12-30T06:30:00"/>
    <d v="1899-12-30T01:00:00"/>
    <d v="1899-12-30T14:00:00"/>
    <d v="1899-12-30T01:00:00"/>
    <d v="1899-12-30T11:00:00"/>
    <d v="1899-12-30T16:30:00"/>
    <d v="1899-12-30T08:00:00"/>
    <d v="1899-12-30T08:30:00"/>
    <s v=""/>
    <x v="0"/>
    <m/>
    <x v="0"/>
    <x v="0"/>
    <x v="0"/>
  </r>
  <r>
    <x v="0"/>
    <d v="2025-01-25T00:00:00"/>
    <x v="1"/>
    <x v="1"/>
    <s v="sam."/>
    <d v="1899-12-30T08:00:00"/>
    <d v="1899-12-30T16:00:00"/>
    <d v="1899-12-30T08:00:00"/>
    <d v="1899-12-30T01:00:00"/>
    <m/>
    <m/>
    <d v="1899-12-30T00:00:00"/>
    <d v="1899-12-30T07:00:00"/>
    <d v="1899-12-30T08:00:00"/>
    <s v=""/>
    <d v="1899-12-30T01:00:00"/>
    <x v="0"/>
    <m/>
    <x v="0"/>
    <x v="0"/>
    <x v="0"/>
  </r>
  <r>
    <x v="0"/>
    <d v="2025-01-26T00:00:00"/>
    <x v="1"/>
    <x v="1"/>
    <s v="dim."/>
    <d v="1899-12-30T07:00:00"/>
    <d v="1899-12-30T16:30:00"/>
    <d v="1899-12-30T09:30:00"/>
    <d v="1899-12-30T01:00:00"/>
    <m/>
    <m/>
    <d v="1899-12-30T00:00:00"/>
    <d v="1899-12-30T08:30:00"/>
    <d v="1899-12-30T08:00:00"/>
    <d v="1899-12-30T00:30:00"/>
    <s v=""/>
    <x v="0"/>
    <m/>
    <x v="0"/>
    <x v="0"/>
    <x v="0"/>
  </r>
  <r>
    <x v="0"/>
    <d v="2025-01-27T00:00:00"/>
    <x v="1"/>
    <x v="1"/>
    <s v="lun."/>
    <m/>
    <m/>
    <m/>
    <m/>
    <m/>
    <m/>
    <d v="1899-12-30T00:00:00"/>
    <s v="Congés"/>
    <s v="Congés"/>
    <s v=""/>
    <s v=""/>
    <x v="0"/>
    <m/>
    <x v="0"/>
    <x v="0"/>
    <x v="0"/>
  </r>
  <r>
    <x v="0"/>
    <d v="2025-01-28T00:00:00"/>
    <x v="1"/>
    <x v="1"/>
    <s v="mar."/>
    <m/>
    <m/>
    <m/>
    <m/>
    <m/>
    <m/>
    <d v="1899-12-30T00:00:00"/>
    <s v="Congés"/>
    <s v="Congés"/>
    <s v=""/>
    <s v=""/>
    <x v="0"/>
    <m/>
    <x v="0"/>
    <x v="0"/>
    <x v="0"/>
  </r>
  <r>
    <x v="0"/>
    <d v="2025-01-29T00:00:00"/>
    <x v="1"/>
    <x v="1"/>
    <s v="mer."/>
    <d v="1899-12-30T11:00:00"/>
    <d v="1899-12-30T14:30:00"/>
    <d v="1899-12-30T03:30:00"/>
    <d v="1899-12-30T01:00:00"/>
    <m/>
    <m/>
    <d v="1899-12-30T00:00:00"/>
    <d v="1899-12-30T02:30:00"/>
    <d v="1899-12-30T08:00:00"/>
    <s v=""/>
    <d v="1899-12-30T05:30:00"/>
    <x v="0"/>
    <m/>
    <x v="0"/>
    <x v="0"/>
    <x v="0"/>
  </r>
  <r>
    <x v="0"/>
    <d v="2025-01-30T00:00:00"/>
    <x v="1"/>
    <x v="1"/>
    <s v="jeu."/>
    <d v="1899-12-30T10:00:00"/>
    <d v="1899-12-30T15:00:00"/>
    <d v="1899-12-30T05:00:00"/>
    <d v="1899-12-30T01:00:00"/>
    <m/>
    <m/>
    <d v="1899-12-30T00:00:00"/>
    <d v="1899-12-30T04:00:00"/>
    <d v="1899-12-30T08:00:00"/>
    <s v=""/>
    <d v="1899-12-30T04:00:00"/>
    <x v="0"/>
    <m/>
    <x v="0"/>
    <x v="0"/>
    <x v="0"/>
  </r>
  <r>
    <x v="0"/>
    <d v="2025-01-31T00:00:00"/>
    <x v="1"/>
    <x v="1"/>
    <s v="ven."/>
    <d v="1899-12-30T09:00:00"/>
    <d v="1899-12-30T15:30:00"/>
    <d v="1899-12-30T06:30:00"/>
    <d v="1899-12-30T01:00:00"/>
    <m/>
    <m/>
    <d v="1899-12-30T00:00:00"/>
    <d v="1899-12-30T05:30:00"/>
    <d v="1899-12-30T08:00:00"/>
    <s v=""/>
    <d v="1899-12-30T02:30:00"/>
    <x v="1"/>
    <d v="1900-01-06T16:00:00"/>
    <x v="1"/>
    <x v="1"/>
    <x v="1"/>
  </r>
  <r>
    <x v="0"/>
    <d v="2025-02-01T00:00:00"/>
    <x v="1"/>
    <x v="2"/>
    <s v="sam."/>
    <d v="1899-12-30T10:00:00"/>
    <d v="1899-12-30T14:30:00"/>
    <d v="1899-12-30T04:30:00"/>
    <d v="1899-12-30T01:00:00"/>
    <m/>
    <m/>
    <d v="1899-12-30T00:00:00"/>
    <d v="1899-12-30T03:30:00"/>
    <d v="1899-12-30T08:00:00"/>
    <s v=""/>
    <d v="1899-12-30T04:30:00"/>
    <x v="0"/>
    <m/>
    <x v="0"/>
    <x v="0"/>
    <x v="0"/>
  </r>
  <r>
    <x v="0"/>
    <d v="2025-02-02T00:00:00"/>
    <x v="1"/>
    <x v="2"/>
    <s v="dim."/>
    <m/>
    <m/>
    <d v="1899-12-30T00:00:00"/>
    <d v="1899-12-30T01:00:00"/>
    <d v="1899-12-30T18:00:00"/>
    <d v="1899-12-30T23:00:00"/>
    <d v="1899-12-30T05:00:00"/>
    <d v="1899-12-30T04:00:00"/>
    <d v="1899-12-30T08:00:00"/>
    <s v=""/>
    <d v="1899-12-30T04:00:00"/>
    <x v="0"/>
    <m/>
    <x v="0"/>
    <x v="0"/>
    <x v="0"/>
  </r>
  <r>
    <x v="0"/>
    <d v="2025-02-03T00:00:00"/>
    <x v="1"/>
    <x v="2"/>
    <s v="lun."/>
    <m/>
    <m/>
    <m/>
    <m/>
    <m/>
    <m/>
    <d v="1899-12-30T00:00:00"/>
    <s v="Congés"/>
    <s v="Congés"/>
    <s v=""/>
    <s v=""/>
    <x v="0"/>
    <m/>
    <x v="0"/>
    <x v="0"/>
    <x v="0"/>
  </r>
  <r>
    <x v="0"/>
    <d v="2025-02-04T00:00:00"/>
    <x v="1"/>
    <x v="2"/>
    <s v="mar."/>
    <m/>
    <m/>
    <m/>
    <m/>
    <m/>
    <m/>
    <d v="1899-12-30T00:00:00"/>
    <s v="Congés"/>
    <s v="Congés"/>
    <s v=""/>
    <s v=""/>
    <x v="0"/>
    <m/>
    <x v="0"/>
    <x v="0"/>
    <x v="0"/>
  </r>
  <r>
    <x v="0"/>
    <d v="2025-02-05T00:00:00"/>
    <x v="1"/>
    <x v="2"/>
    <s v="mer."/>
    <m/>
    <m/>
    <d v="1899-12-30T00:00:00"/>
    <d v="1899-12-30T01:00:00"/>
    <d v="1899-12-30T12:00:00"/>
    <d v="1899-12-30T23:00:00"/>
    <d v="1899-12-30T11:00:00"/>
    <d v="1899-12-30T10:00:00"/>
    <d v="1899-12-30T08:00:00"/>
    <d v="1899-12-30T02:00:00"/>
    <s v=""/>
    <x v="0"/>
    <m/>
    <x v="0"/>
    <x v="0"/>
    <x v="0"/>
  </r>
  <r>
    <x v="0"/>
    <d v="2025-02-06T00:00:00"/>
    <x v="1"/>
    <x v="2"/>
    <s v="jeu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07T00:00:00"/>
    <x v="1"/>
    <x v="2"/>
    <s v="ven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08T00:00:00"/>
    <x v="1"/>
    <x v="2"/>
    <s v="sam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09T00:00:00"/>
    <x v="1"/>
    <x v="2"/>
    <s v="dim."/>
    <m/>
    <m/>
    <d v="1899-12-30T00:00:00"/>
    <d v="1899-12-30T01:00:00"/>
    <d v="1899-12-30T18:00:00"/>
    <d v="1899-12-30T22:30:00"/>
    <d v="1899-12-30T04:30:00"/>
    <d v="1899-12-30T03:30:00"/>
    <d v="1899-12-30T08:00:00"/>
    <s v=""/>
    <d v="1899-12-30T04:30:00"/>
    <x v="0"/>
    <m/>
    <x v="0"/>
    <x v="0"/>
    <x v="0"/>
  </r>
  <r>
    <x v="0"/>
    <d v="2025-02-10T00:00:00"/>
    <x v="1"/>
    <x v="2"/>
    <s v="lun."/>
    <m/>
    <m/>
    <m/>
    <m/>
    <m/>
    <m/>
    <d v="1899-12-30T00:00:00"/>
    <s v="Congés"/>
    <s v="Congés"/>
    <s v=""/>
    <s v=""/>
    <x v="0"/>
    <m/>
    <x v="0"/>
    <x v="0"/>
    <x v="0"/>
  </r>
  <r>
    <x v="0"/>
    <d v="2025-02-11T00:00:00"/>
    <x v="1"/>
    <x v="2"/>
    <s v="mar."/>
    <m/>
    <m/>
    <m/>
    <m/>
    <m/>
    <m/>
    <d v="1899-12-30T00:00:00"/>
    <s v="Congés"/>
    <s v="Congés"/>
    <s v=""/>
    <s v=""/>
    <x v="0"/>
    <m/>
    <x v="0"/>
    <x v="0"/>
    <x v="0"/>
  </r>
  <r>
    <x v="0"/>
    <d v="2025-02-12T00:00:00"/>
    <x v="1"/>
    <x v="2"/>
    <s v="mer."/>
    <m/>
    <m/>
    <d v="1899-12-30T00:00:00"/>
    <d v="1899-12-30T01:00:00"/>
    <d v="1899-12-30T18:00:00"/>
    <d v="1899-12-30T23:30:00"/>
    <d v="1899-12-30T05:30:00"/>
    <d v="1899-12-30T04:30:00"/>
    <d v="1899-12-30T08:00:00"/>
    <s v=""/>
    <d v="1899-12-30T03:30:00"/>
    <x v="0"/>
    <m/>
    <x v="0"/>
    <x v="0"/>
    <x v="0"/>
  </r>
  <r>
    <x v="0"/>
    <d v="2025-02-13T00:00:00"/>
    <x v="1"/>
    <x v="2"/>
    <s v="jeu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14T00:00:00"/>
    <x v="1"/>
    <x v="2"/>
    <s v="ven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15T00:00:00"/>
    <x v="1"/>
    <x v="2"/>
    <s v="sam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16T00:00:00"/>
    <x v="1"/>
    <x v="2"/>
    <s v="dim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17T00:00:00"/>
    <x v="1"/>
    <x v="2"/>
    <s v="lun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18T00:00:00"/>
    <x v="1"/>
    <x v="2"/>
    <s v="mar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19T00:00:00"/>
    <x v="1"/>
    <x v="2"/>
    <s v="mer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0T00:00:00"/>
    <x v="1"/>
    <x v="2"/>
    <s v="jeu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1T00:00:00"/>
    <x v="1"/>
    <x v="2"/>
    <s v="ven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2T00:00:00"/>
    <x v="1"/>
    <x v="2"/>
    <s v="sam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3T00:00:00"/>
    <x v="1"/>
    <x v="2"/>
    <s v="dim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4T00:00:00"/>
    <x v="1"/>
    <x v="2"/>
    <s v="lun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5T00:00:00"/>
    <x v="1"/>
    <x v="2"/>
    <s v="mar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6T00:00:00"/>
    <x v="1"/>
    <x v="2"/>
    <s v="mer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7T00:00:00"/>
    <x v="1"/>
    <x v="2"/>
    <s v="jeu."/>
    <m/>
    <m/>
    <d v="1899-12-30T00:00:00"/>
    <m/>
    <m/>
    <m/>
    <d v="1899-12-30T00:00:00"/>
    <s v="Congés"/>
    <s v="Congés"/>
    <s v=""/>
    <s v=""/>
    <x v="0"/>
    <m/>
    <x v="0"/>
    <x v="0"/>
    <x v="0"/>
  </r>
  <r>
    <x v="0"/>
    <d v="2025-02-28T00:00:00"/>
    <x v="1"/>
    <x v="2"/>
    <s v="ven."/>
    <m/>
    <m/>
    <d v="1899-12-30T00:00:00"/>
    <m/>
    <m/>
    <m/>
    <d v="1899-12-30T00:00:00"/>
    <s v="Congés"/>
    <s v="Congés"/>
    <s v=""/>
    <s v=""/>
    <x v="2"/>
    <d v="1899-12-31T16:00:00"/>
    <x v="2"/>
    <x v="2"/>
    <x v="2"/>
  </r>
  <r>
    <x v="1"/>
    <m/>
    <x v="2"/>
    <x v="3"/>
    <m/>
    <m/>
    <m/>
    <m/>
    <m/>
    <m/>
    <m/>
    <m/>
    <m/>
    <m/>
    <m/>
    <m/>
    <x v="0"/>
    <m/>
    <x v="0"/>
    <x v="0"/>
    <x v="0"/>
  </r>
  <r>
    <x v="1"/>
    <m/>
    <x v="2"/>
    <x v="3"/>
    <m/>
    <m/>
    <m/>
    <m/>
    <m/>
    <m/>
    <m/>
    <m/>
    <m/>
    <m/>
    <m/>
    <m/>
    <x v="0"/>
    <m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5126E8-6A9C-824C-AC18-D7E1860C8FD2}" name="Tableau croisé dynamique2" cacheId="3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gridDropZones="1" multipleFieldFilters="0">
  <location ref="A3:I16" firstHeaderRow="1" firstDataRow="2" firstDataCol="4" rowPageCount="1" colPageCount="1"/>
  <pivotFields count="28">
    <pivotField axis="axisRow" compact="0" outline="0" showAll="0">
      <items count="4">
        <item h="1" m="1" x="2"/>
        <item h="1" x="1"/>
        <item x="0"/>
        <item t="default"/>
      </items>
    </pivotField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5">
        <item x="1"/>
        <item x="2"/>
        <item x="0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4">
        <item x="2"/>
        <item x="1"/>
        <item x="0"/>
        <item t="default"/>
      </items>
    </pivotField>
    <pivotField dataField="1" compact="0" outline="0" showAll="0"/>
    <pivotField dataField="1" compact="0" outline="0" showAll="0">
      <items count="4">
        <item x="2"/>
        <item x="1"/>
        <item x="0"/>
        <item t="default"/>
      </items>
    </pivotField>
    <pivotField dataField="1" compact="0" outline="0" showAll="0">
      <items count="4">
        <item x="2"/>
        <item x="1"/>
        <item x="0"/>
        <item t="default"/>
      </items>
    </pivotField>
    <pivotField axis="axisRow" compact="0" outline="0" showAll="0">
      <items count="4">
        <item x="2"/>
        <item x="1"/>
        <item x="0"/>
        <item t="default"/>
      </items>
    </pivotField>
    <pivotField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Page"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outline="0" showAl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compact="0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outline="0" dragToRow="0" dragToCol="0" dragToPage="0" showAll="0" defaultSubtotal="0"/>
  </pivotFields>
  <rowFields count="4">
    <field x="0"/>
    <field x="2"/>
    <field x="3"/>
    <field x="20"/>
  </rowFields>
  <rowItems count="12">
    <i>
      <x v="2"/>
      <x/>
      <x v="2"/>
      <x v="2"/>
    </i>
    <i t="default" r="2">
      <x v="2"/>
    </i>
    <i t="default" r="1">
      <x/>
    </i>
    <i r="1">
      <x v="1"/>
      <x/>
      <x v="1"/>
    </i>
    <i r="3">
      <x v="2"/>
    </i>
    <i t="default" r="2">
      <x/>
    </i>
    <i r="2">
      <x v="1"/>
      <x/>
    </i>
    <i r="3">
      <x v="2"/>
    </i>
    <i t="default" r="2">
      <x v="1"/>
    </i>
    <i t="default" r="1">
      <x v="1"/>
    </i>
    <i t="default">
      <x v="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22" hier="-1"/>
  </pageFields>
  <dataFields count="5">
    <dataField name="Somme de Total H travaillées" fld="16" baseField="0" baseItem="0"/>
    <dataField name="Somme de H Légales" fld="17" baseField="0" baseItem="0"/>
    <dataField name="Somme de H Supplémentaires" fld="18" baseField="0" baseItem="0"/>
    <dataField name="Somme de H Négatives" fld="19" baseField="0" baseItem="0"/>
    <dataField name="Somme de Champ1" fld="27" baseField="0" baseItem="0" numFmtId="46"/>
  </dataFields>
  <formats count="30">
    <format dxfId="81">
      <pivotArea outline="0" collapsedLevelsAreSubtotals="1" fieldPosition="0"/>
    </format>
    <format dxfId="82">
      <pivotArea outline="0" fieldPosition="0">
        <references count="1">
          <reference field="4294967294" count="1" selected="0">
            <x v="4"/>
          </reference>
        </references>
      </pivotArea>
    </format>
    <format dxfId="83">
      <pivotArea outline="0" fieldPosition="0">
        <references count="3">
          <reference field="4294967294" count="1" selected="0">
            <x v="4"/>
          </reference>
          <reference field="0" count="0" selected="0"/>
          <reference field="2" count="1" selected="0" defaultSubtotal="1">
            <x v="1"/>
          </reference>
        </references>
      </pivotArea>
    </format>
    <format dxfId="84">
      <pivotArea outline="0" fieldPosition="0">
        <references count="2">
          <reference field="4294967294" count="1" selected="0">
            <x v="4"/>
          </reference>
          <reference field="0" count="0" selected="0" defaultSubtotal="1"/>
        </references>
      </pivotArea>
    </format>
    <format dxfId="85">
      <pivotArea field="0" grandRow="1" outline="0" axis="axisRow" fieldPosition="0">
        <references count="1">
          <reference field="4294967294" count="1" selected="0">
            <x v="4"/>
          </reference>
        </references>
      </pivotArea>
    </format>
    <format dxfId="86">
      <pivotArea outline="0" fieldPosition="0">
        <references count="4">
          <reference field="4294967294" count="1" selected="0">
            <x v="4"/>
          </reference>
          <reference field="0" count="0" selected="0"/>
          <reference field="2" count="1" selected="0">
            <x v="1"/>
          </reference>
          <reference field="3" count="1" selected="0">
            <x v="1"/>
          </reference>
        </references>
      </pivotArea>
    </format>
    <format dxfId="87">
      <pivotArea outline="0" fieldPosition="0">
        <references count="3">
          <reference field="4294967294" count="1" selected="0">
            <x v="4"/>
          </reference>
          <reference field="0" count="0" selected="0"/>
          <reference field="2" count="1" selected="0" defaultSubtotal="1">
            <x v="1"/>
          </reference>
        </references>
      </pivotArea>
    </format>
    <format dxfId="88">
      <pivotArea outline="0" fieldPosition="0">
        <references count="2">
          <reference field="4294967294" count="1" selected="0">
            <x v="4"/>
          </reference>
          <reference field="0" count="0" selected="0" defaultSubtotal="1"/>
        </references>
      </pivotArea>
    </format>
    <format dxfId="89">
      <pivotArea field="0" grandRow="1" outline="0" axis="axisRow" fieldPosition="0">
        <references count="1">
          <reference field="4294967294" count="1" selected="0">
            <x v="4"/>
          </reference>
        </references>
      </pivotArea>
    </format>
    <format dxfId="23">
      <pivotArea outline="0" fieldPosition="0">
        <references count="5">
          <reference field="4294967294" count="1" selected="0">
            <x v="4"/>
          </reference>
          <reference field="0" count="0" selected="0"/>
          <reference field="2" count="1" selected="0">
            <x v="1"/>
          </reference>
          <reference field="3" count="1" selected="0">
            <x v="1"/>
          </reference>
          <reference field="20" count="1" selected="0">
            <x v="0"/>
          </reference>
        </references>
      </pivotArea>
    </format>
    <format dxfId="22">
      <pivotArea outline="0" fieldPosition="0">
        <references count="5">
          <reference field="4294967294" count="1" selected="0">
            <x v="4"/>
          </reference>
          <reference field="0" count="0" selected="0"/>
          <reference field="2" count="1" selected="0">
            <x v="1"/>
          </reference>
          <reference field="3" count="1" selected="0">
            <x v="1"/>
          </reference>
          <reference field="20" count="1" selected="0">
            <x v="0"/>
          </reference>
        </references>
      </pivotArea>
    </format>
    <format dxfId="21">
      <pivotArea outline="0" fieldPosition="0">
        <references count="4">
          <reference field="4294967294" count="1" selected="0">
            <x v="4"/>
          </reference>
          <reference field="0" count="0" selected="0"/>
          <reference field="2" count="1" selected="0">
            <x v="1"/>
          </reference>
          <reference field="3" count="1" selected="0" defaultSubtotal="1">
            <x v="1"/>
          </reference>
        </references>
      </pivotArea>
    </format>
    <format dxfId="20">
      <pivotArea outline="0" fieldPosition="0">
        <references count="4">
          <reference field="4294967294" count="1" selected="0">
            <x v="4"/>
          </reference>
          <reference field="0" count="0" selected="0"/>
          <reference field="2" count="1" selected="0">
            <x v="1"/>
          </reference>
          <reference field="3" count="1" selected="0" defaultSubtotal="1">
            <x v="1"/>
          </reference>
        </references>
      </pivotArea>
    </format>
    <format dxfId="19">
      <pivotArea outline="0" fieldPosition="0">
        <references count="3">
          <reference field="4294967294" count="1" selected="0">
            <x v="4"/>
          </reference>
          <reference field="0" count="0" selected="0"/>
          <reference field="2" count="1" selected="0" defaultSubtotal="1">
            <x v="1"/>
          </reference>
        </references>
      </pivotArea>
    </format>
    <format dxfId="18">
      <pivotArea outline="0" fieldPosition="0">
        <references count="2">
          <reference field="4294967294" count="1" selected="0">
            <x v="4"/>
          </reference>
          <reference field="0" count="0" selected="0" defaultSubtotal="1"/>
        </references>
      </pivotArea>
    </format>
    <format dxfId="17">
      <pivotArea field="0" grandRow="1" outline="0" axis="axisRow" fieldPosition="0">
        <references count="1">
          <reference field="4294967294" count="1" selected="0">
            <x v="4"/>
          </reference>
        </references>
      </pivotArea>
    </format>
    <format dxfId="16">
      <pivotArea outline="0" fieldPosition="0">
        <references count="5">
          <reference field="4294967294" count="1" selected="0">
            <x v="4"/>
          </reference>
          <reference field="0" count="0" selected="0"/>
          <reference field="2" count="1" selected="0">
            <x v="1"/>
          </reference>
          <reference field="3" count="1" selected="0">
            <x v="1"/>
          </reference>
          <reference field="20" count="1" selected="0">
            <x v="0"/>
          </reference>
        </references>
      </pivotArea>
    </format>
    <format dxfId="15">
      <pivotArea field="0" grandRow="1" outline="0" axis="axisRow" fieldPosition="0">
        <references count="1">
          <reference field="4294967294" count="1" selected="0">
            <x v="3"/>
          </reference>
        </references>
      </pivotArea>
    </format>
    <format dxfId="14">
      <pivotArea field="0" grandRow="1" outline="0" axis="axisRow" fieldPosition="0">
        <references count="1">
          <reference field="4294967294" count="1" selected="0">
            <x v="3"/>
          </reference>
        </references>
      </pivotArea>
    </format>
    <format dxfId="13">
      <pivotArea field="0" grandRow="1" outline="0" axis="axisRow" fieldPosition="0">
        <references count="1">
          <reference field="4294967294" count="1" selected="0">
            <x v="2"/>
          </reference>
        </references>
      </pivotArea>
    </format>
    <format dxfId="12">
      <pivotArea field="0" grandRow="1" outline="0" axis="axisRow" fieldPosition="0">
        <references count="1">
          <reference field="4294967294" count="1" selected="0">
            <x v="1"/>
          </reference>
        </references>
      </pivotArea>
    </format>
    <format dxfId="11">
      <pivotArea field="0" grandRow="1" outline="0" axis="axisRow" fieldPosition="0">
        <references count="1">
          <reference field="4294967294" count="1" selected="0">
            <x v="0"/>
          </reference>
        </references>
      </pivotArea>
    </format>
    <format dxfId="10">
      <pivotArea dataOnly="0" labelOnly="1" grandRow="1" outline="0" offset="IV256" fieldPosition="0"/>
    </format>
    <format dxfId="9">
      <pivotArea dataOnly="0" labelOnly="1" grandRow="1" outline="0" offset="B256" fieldPosition="0"/>
    </format>
    <format dxfId="8">
      <pivotArea dataOnly="0" labelOnly="1" grandRow="1" outline="0" offset="C256" fieldPosition="0"/>
    </format>
    <format dxfId="7">
      <pivotArea dataOnly="0" labelOnly="1" grandRow="1" outline="0" offset="A256" fieldPosition="0"/>
    </format>
    <format dxfId="6">
      <pivotArea outline="0" fieldPosition="0">
        <references count="4">
          <reference field="4294967294" count="1" selected="0">
            <x v="4"/>
          </reference>
          <reference field="0" count="0" selected="0"/>
          <reference field="2" count="1" selected="0">
            <x v="1"/>
          </reference>
          <reference field="3" count="1" selected="0" defaultSubtotal="1">
            <x v="1"/>
          </reference>
        </references>
      </pivotArea>
    </format>
    <format dxfId="5">
      <pivotArea outline="0" fieldPosition="0">
        <references count="3">
          <reference field="4294967294" count="1" selected="0">
            <x v="4"/>
          </reference>
          <reference field="0" count="0" selected="0"/>
          <reference field="2" count="1" selected="0" defaultSubtotal="1">
            <x v="1"/>
          </reference>
        </references>
      </pivotArea>
    </format>
    <format dxfId="3">
      <pivotArea outline="0" fieldPosition="0">
        <references count="2">
          <reference field="4294967294" count="1" selected="0">
            <x v="4"/>
          </reference>
          <reference field="0" count="0" selected="0" defaultSubtotal="1"/>
        </references>
      </pivotArea>
    </format>
    <format dxfId="1">
      <pivotArea field="0" grandRow="1" outline="0" axis="axisRow" fieldPosition="0">
        <references count="1">
          <reference field="4294967294" count="1" selected="0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>
        <x14:conditionalFormats count="1">
          <x14:conditionalFormat priority="1" id="{210C5B22-706B-D74F-8863-B5B7BB3150EC}">
            <x14:pivotAreas count="1">
              <pivotArea type="data" outline="0" collapsedLevelsAreSubtotals="1" fieldPosition="0">
                <references count="4">
                  <reference field="4294967294" count="1" selected="0">
                    <x v="4"/>
                  </reference>
                  <reference field="0" count="1" selected="0">
                    <x v="0"/>
                  </reference>
                  <reference field="2" count="1" selected="0">
                    <x v="1"/>
                  </reference>
                  <reference field="3" count="1" selected="0">
                    <x v="1"/>
                  </reference>
                </references>
              </pivotArea>
            </x14:pivotAreas>
          </x14:conditionalFormat>
        </x14:conditionalFormats>
      </x14:pivotTableDefinition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93CE34-72B7-A04B-911C-76B1CFD1E876}" name="Tableau134" displayName="Tableau134" ref="A1:U61" totalsRowShown="0" headerRowDxfId="137" dataDxfId="136" totalsRowDxfId="135">
  <autoFilter ref="A1:U61" xr:uid="{54FFA2AF-7B66-4CA2-8BAB-70388B0EC829}"/>
  <tableColumns count="21">
    <tableColumn id="1" xr3:uid="{CCE64D96-60F0-CE49-8315-A3B0C9002973}" name="Nom" dataDxfId="134" totalsRowDxfId="133"/>
    <tableColumn id="2" xr3:uid="{E06D6415-915D-EC4C-A09F-A504123B00B1}" name="Date" dataDxfId="132" totalsRowDxfId="131"/>
    <tableColumn id="33" xr3:uid="{CD9AA86E-F2A5-9142-AD42-344120FE4F27}" name="Année" dataDxfId="130" totalsRowDxfId="129">
      <calculatedColumnFormula>YEAR(Tableau134[[#This Row],[Date]])</calculatedColumnFormula>
    </tableColumn>
    <tableColumn id="18" xr3:uid="{9A61357A-AF19-BB43-97E8-AD15CAE75FE9}" name="Mois" dataDxfId="128" totalsRowDxfId="127">
      <calculatedColumnFormula>TEXT(Tableau134[[#This Row],[Date]],"mmmm")</calculatedColumnFormula>
    </tableColumn>
    <tableColumn id="3" xr3:uid="{B787F83A-5DA1-7146-A991-1B8D2A039827}" name="Jour" dataDxfId="126">
      <calculatedColumnFormula>TEXT(B2,"jjj.")</calculatedColumnFormula>
    </tableColumn>
    <tableColumn id="4" xr3:uid="{3522E151-C4CD-4446-B756-34E0B6AD141C}" name="Matin Arrivée" dataDxfId="125" totalsRowDxfId="124"/>
    <tableColumn id="5" xr3:uid="{C5917710-3862-9245-A831-254A682911F7}" name="Midi départ" dataDxfId="123" totalsRowDxfId="122"/>
    <tableColumn id="6" xr3:uid="{B1B05E10-8EFD-824E-BB6A-D5FA906A7070}" name="Total Matin" dataDxfId="121" totalsRowDxfId="120">
      <calculatedColumnFormula>MOD(G2-F2,1)</calculatedColumnFormula>
    </tableColumn>
    <tableColumn id="7" xr3:uid="{7B7ABF34-FDB9-2C45-A960-C8265A7A0B51}" name="Pause Repas" dataDxfId="119"/>
    <tableColumn id="8" xr3:uid="{43BE7D1A-B774-3545-92A0-BB288587AF7C}" name="Soir Arrivée" dataDxfId="118" totalsRowDxfId="117"/>
    <tableColumn id="9" xr3:uid="{C300A24D-21B5-EF43-9C25-B7E8C85282F2}" name="Soir Départ" dataDxfId="116" totalsRowDxfId="115"/>
    <tableColumn id="26" xr3:uid="{1E3A3748-C235-584B-A9C9-DCAA83315E28}" name="Total soir" dataDxfId="114" totalsRowDxfId="113">
      <calculatedColumnFormula>MOD(Tableau134[[#This Row],[Soir Départ]]-Tableau134[[#This Row],[Soir Arrivée]],1)</calculatedColumnFormula>
    </tableColumn>
    <tableColumn id="14" xr3:uid="{1B891D1E-46D7-934D-B4D0-7FBD423C5583}" name="Total Général" dataDxfId="112" totalsRowDxfId="111">
      <calculatedColumnFormula>IF(AND(Tableau134[[#This Row],[Total Matin]]=0,Tableau134[[#This Row],[Total soir]]=0),"Congés",SUM(Tableau134[[#This Row],[Total Matin]],-Tableau134[[#This Row],[Pause Repas]],Tableau134[[#This Row],[Total soir]]))</calculatedColumnFormula>
    </tableColumn>
    <tableColumn id="15" xr3:uid="{332AE98B-CB5E-2243-A35F-0F4B14374FFC}" name="Heures légales" dataDxfId="110"/>
    <tableColumn id="16" xr3:uid="{2A1B2335-99FE-2A49-ABD7-E9FFE050DCF0}" name="Heures Sup." dataDxfId="109" totalsRowDxfId="108">
      <calculatedColumnFormula>IF(M2="Congés","",IF(M2-N2&gt;=0,M2-N2,""))</calculatedColumnFormula>
    </tableColumn>
    <tableColumn id="17" xr3:uid="{298959A2-9B35-9B49-98FB-18EACCBBAA1E}" name="Heures Nég." dataDxfId="107" totalsRowDxfId="106">
      <calculatedColumnFormula>IF(O2="",N2-M2,"")</calculatedColumnFormula>
    </tableColumn>
    <tableColumn id="20" xr3:uid="{F67FBEF4-72C7-7E41-B645-BF3313E5A597}" name="Total H travaillées" dataDxfId="105">
      <calculatedColumnFormula>SUM(Tableau134[Total Général])</calculatedColumnFormula>
    </tableColumn>
    <tableColumn id="21" xr3:uid="{A8E8935D-DABC-7440-BDA6-28A9C0048E7C}" name="H Légales" dataDxfId="104" totalsRowDxfId="103">
      <calculatedColumnFormula>SUM(Tableau134[Heures légales])</calculatedColumnFormula>
    </tableColumn>
    <tableColumn id="22" xr3:uid="{53659AF0-72D2-B240-AFE1-B2B665AF249A}" name="H Supplémentaires" dataDxfId="102" totalsRowDxfId="101">
      <calculatedColumnFormula>SUM(Tableau134[Heures Sup.])</calculatedColumnFormula>
    </tableColumn>
    <tableColumn id="23" xr3:uid="{FA3254D7-ED7E-FE4E-BDA9-94DF07A8ECB3}" name="H Négatives" dataDxfId="100" totalsRowDxfId="99">
      <calculatedColumnFormula>SUM(Tableau134[Heures Nég.])</calculatedColumnFormula>
    </tableColumn>
    <tableColumn id="32" xr3:uid="{0A244590-0251-3447-BBE5-6BE6117DF875}" name="Solde" dataDxfId="98" totalsRowDxfId="97">
      <calculatedColumnFormula>Tableau134[[#This Row],[Total H travaillées]]-Tableau134[[#This Row],[H Légales]]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77DEC05-C5F6-4B52-A31C-5626B4AB0CE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AEBFD4-0A74-5A40-8BCB-CFC17A7F1FB7}">
  <dimension ref="A1:K25"/>
  <sheetViews>
    <sheetView tabSelected="1" workbookViewId="0">
      <selection activeCell="G20" sqref="G20"/>
    </sheetView>
  </sheetViews>
  <sheetFormatPr baseColWidth="10" defaultRowHeight="16" x14ac:dyDescent="0.2"/>
  <cols>
    <col min="1" max="1" width="20.1640625" bestFit="1" customWidth="1"/>
    <col min="2" max="2" width="15.83203125" bestFit="1" customWidth="1"/>
    <col min="3" max="3" width="9.33203125" bestFit="1" customWidth="1"/>
    <col min="4" max="4" width="8.1640625" bestFit="1" customWidth="1"/>
    <col min="5" max="5" width="25.83203125" bestFit="1" customWidth="1"/>
    <col min="6" max="6" width="18.33203125" bestFit="1" customWidth="1"/>
    <col min="7" max="7" width="26.6640625" bestFit="1" customWidth="1"/>
    <col min="8" max="8" width="20.5" bestFit="1" customWidth="1"/>
    <col min="9" max="9" width="17.33203125" bestFit="1" customWidth="1"/>
    <col min="10" max="10" width="26.5" customWidth="1"/>
  </cols>
  <sheetData>
    <row r="1" spans="1:11" x14ac:dyDescent="0.2">
      <c r="A1" s="1" t="s">
        <v>27</v>
      </c>
      <c r="B1" t="s">
        <v>29</v>
      </c>
      <c r="I1" s="35"/>
    </row>
    <row r="2" spans="1:11" x14ac:dyDescent="0.2">
      <c r="I2" s="35"/>
    </row>
    <row r="3" spans="1:11" x14ac:dyDescent="0.2">
      <c r="E3" s="1" t="s">
        <v>14</v>
      </c>
    </row>
    <row r="4" spans="1:11" x14ac:dyDescent="0.2">
      <c r="A4" s="1" t="s">
        <v>9</v>
      </c>
      <c r="B4" s="1" t="s">
        <v>21</v>
      </c>
      <c r="C4" s="1" t="s">
        <v>13</v>
      </c>
      <c r="D4" s="1" t="s">
        <v>15</v>
      </c>
      <c r="E4" t="s">
        <v>30</v>
      </c>
      <c r="F4" t="s">
        <v>31</v>
      </c>
      <c r="G4" t="s">
        <v>32</v>
      </c>
      <c r="H4" t="s">
        <v>33</v>
      </c>
      <c r="I4" t="s">
        <v>35</v>
      </c>
    </row>
    <row r="5" spans="1:11" x14ac:dyDescent="0.2">
      <c r="A5" t="s">
        <v>41</v>
      </c>
      <c r="B5">
        <v>2024</v>
      </c>
      <c r="C5" t="s">
        <v>22</v>
      </c>
      <c r="D5" t="s">
        <v>36</v>
      </c>
      <c r="E5" s="32"/>
      <c r="F5" s="32"/>
      <c r="G5" s="32"/>
      <c r="H5" s="32"/>
      <c r="I5" s="34">
        <v>0</v>
      </c>
    </row>
    <row r="6" spans="1:11" x14ac:dyDescent="0.2">
      <c r="C6" t="s">
        <v>38</v>
      </c>
      <c r="E6" s="32"/>
      <c r="F6" s="32"/>
      <c r="G6" s="32"/>
      <c r="H6" s="32"/>
      <c r="I6" s="34">
        <v>0</v>
      </c>
    </row>
    <row r="7" spans="1:11" x14ac:dyDescent="0.2">
      <c r="B7" t="s">
        <v>25</v>
      </c>
      <c r="E7" s="32"/>
      <c r="F7" s="32"/>
      <c r="G7" s="32"/>
      <c r="H7" s="32"/>
      <c r="I7" s="34">
        <v>0</v>
      </c>
    </row>
    <row r="8" spans="1:11" x14ac:dyDescent="0.2">
      <c r="B8">
        <v>2025</v>
      </c>
      <c r="C8" t="s">
        <v>23</v>
      </c>
      <c r="D8" t="s">
        <v>37</v>
      </c>
      <c r="E8" s="32">
        <v>7.854166666666667</v>
      </c>
      <c r="F8" s="32">
        <v>7.666666666666667</v>
      </c>
      <c r="G8" s="32">
        <v>1.5416666666666665</v>
      </c>
      <c r="H8" s="32">
        <v>1.3541666666666667</v>
      </c>
      <c r="I8" s="34">
        <v>0.1875</v>
      </c>
    </row>
    <row r="9" spans="1:11" x14ac:dyDescent="0.2">
      <c r="D9" t="s">
        <v>36</v>
      </c>
      <c r="E9" s="32"/>
      <c r="F9" s="32"/>
      <c r="G9" s="32"/>
      <c r="H9" s="32"/>
      <c r="I9" s="34">
        <v>0</v>
      </c>
    </row>
    <row r="10" spans="1:11" ht="17" thickBot="1" x14ac:dyDescent="0.25">
      <c r="C10" t="s">
        <v>39</v>
      </c>
      <c r="E10" s="32">
        <v>7.854166666666667</v>
      </c>
      <c r="F10" s="32">
        <v>7.666666666666667</v>
      </c>
      <c r="G10" s="32">
        <v>1.5416666666666665</v>
      </c>
      <c r="H10" s="32">
        <v>1.3541666666666667</v>
      </c>
      <c r="I10" s="34">
        <v>0.1875</v>
      </c>
    </row>
    <row r="11" spans="1:11" ht="17" thickBot="1" x14ac:dyDescent="0.25">
      <c r="C11" t="s">
        <v>24</v>
      </c>
      <c r="D11" t="s">
        <v>34</v>
      </c>
      <c r="E11" s="32">
        <v>1.0625</v>
      </c>
      <c r="F11" s="32">
        <v>1.6666666666666665</v>
      </c>
      <c r="G11" s="32">
        <v>8.3333333333333329E-2</v>
      </c>
      <c r="H11" s="32">
        <v>0.6875</v>
      </c>
      <c r="I11" s="38">
        <v>-0.60416666666666652</v>
      </c>
      <c r="J11" s="17" t="str">
        <f>'Base (3)'!U61</f>
        <v>-14:30</v>
      </c>
      <c r="K11" t="s">
        <v>43</v>
      </c>
    </row>
    <row r="12" spans="1:11" ht="17" thickBot="1" x14ac:dyDescent="0.25">
      <c r="D12" t="s">
        <v>36</v>
      </c>
      <c r="E12" s="32"/>
      <c r="F12" s="32"/>
      <c r="G12" s="32"/>
      <c r="H12" s="32"/>
      <c r="I12" s="33">
        <v>0</v>
      </c>
    </row>
    <row r="13" spans="1:11" x14ac:dyDescent="0.2">
      <c r="C13" t="s">
        <v>40</v>
      </c>
      <c r="E13" s="32">
        <v>1.0625</v>
      </c>
      <c r="F13" s="32">
        <v>1.6666666666666665</v>
      </c>
      <c r="G13" s="32">
        <v>8.3333333333333329E-2</v>
      </c>
      <c r="H13" s="32">
        <v>0.6875</v>
      </c>
      <c r="I13" s="39">
        <v>-0.60416666666666652</v>
      </c>
    </row>
    <row r="14" spans="1:11" x14ac:dyDescent="0.2">
      <c r="B14" t="s">
        <v>26</v>
      </c>
      <c r="E14" s="32">
        <v>8.9166666666666679</v>
      </c>
      <c r="F14" s="32">
        <v>9.3333333333333339</v>
      </c>
      <c r="G14" s="32">
        <v>1.6249999999999998</v>
      </c>
      <c r="H14" s="32">
        <v>2.041666666666667</v>
      </c>
      <c r="I14" s="40">
        <v>-0.41666666666666607</v>
      </c>
    </row>
    <row r="15" spans="1:11" x14ac:dyDescent="0.2">
      <c r="A15" t="s">
        <v>42</v>
      </c>
      <c r="E15" s="32">
        <v>8.9166666666666679</v>
      </c>
      <c r="F15" s="32">
        <v>9.3333333333333339</v>
      </c>
      <c r="G15" s="32">
        <v>1.6249999999999998</v>
      </c>
      <c r="H15" s="32">
        <v>2.041666666666667</v>
      </c>
      <c r="I15" s="40">
        <v>-0.41666666666666607</v>
      </c>
    </row>
    <row r="16" spans="1:11" ht="17" thickBot="1" x14ac:dyDescent="0.25">
      <c r="A16" s="36" t="s">
        <v>12</v>
      </c>
      <c r="B16" s="36"/>
      <c r="C16" s="36"/>
      <c r="D16" s="36"/>
      <c r="E16" s="37">
        <v>8.9166666666666679</v>
      </c>
      <c r="F16" s="37">
        <v>9.3333333333333339</v>
      </c>
      <c r="G16" s="37">
        <v>1.6249999999999998</v>
      </c>
      <c r="H16" s="37">
        <v>2.041666666666667</v>
      </c>
      <c r="I16" s="41">
        <v>-0.41666666666666607</v>
      </c>
    </row>
    <row r="17" spans="9:9" x14ac:dyDescent="0.2">
      <c r="I17" s="32"/>
    </row>
    <row r="18" spans="9:9" x14ac:dyDescent="0.2">
      <c r="I18" s="32"/>
    </row>
    <row r="19" spans="9:9" x14ac:dyDescent="0.2">
      <c r="I19" s="32"/>
    </row>
    <row r="20" spans="9:9" x14ac:dyDescent="0.2">
      <c r="I20" s="32"/>
    </row>
    <row r="21" spans="9:9" x14ac:dyDescent="0.2">
      <c r="I21" s="32"/>
    </row>
    <row r="22" spans="9:9" x14ac:dyDescent="0.2">
      <c r="I22" s="32"/>
    </row>
    <row r="23" spans="9:9" x14ac:dyDescent="0.2">
      <c r="I23" s="32"/>
    </row>
    <row r="24" spans="9:9" x14ac:dyDescent="0.2">
      <c r="I24" s="32"/>
    </row>
    <row r="25" spans="9:9" x14ac:dyDescent="0.2">
      <c r="I25" s="32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 pivot="1">
          <x14:cfRule type="containsText" priority="1" operator="containsText" id="{210C5B22-706B-D74F-8863-B5B7BB3150EC}">
            <xm:f>NOT(ISERROR(SEARCH("-",A1)))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0E93B-F68E-404C-B546-FE26D7E7BBC4}">
  <dimension ref="A1:U62"/>
  <sheetViews>
    <sheetView showGridLines="0" topLeftCell="H37" zoomScaleNormal="100" workbookViewId="0">
      <selection activeCell="U61" sqref="U61"/>
    </sheetView>
  </sheetViews>
  <sheetFormatPr baseColWidth="10" defaultColWidth="10.6640625" defaultRowHeight="16" x14ac:dyDescent="0.2"/>
  <cols>
    <col min="1" max="1" width="13" customWidth="1"/>
    <col min="2" max="2" width="10.83203125" bestFit="1" customWidth="1"/>
    <col min="3" max="3" width="9" style="31" bestFit="1" customWidth="1"/>
    <col min="4" max="4" width="7.6640625" customWidth="1"/>
    <col min="5" max="5" width="7" bestFit="1" customWidth="1"/>
    <col min="6" max="6" width="9.83203125" bestFit="1" customWidth="1"/>
    <col min="7" max="7" width="9.1640625" bestFit="1" customWidth="1"/>
    <col min="8" max="8" width="8.5" customWidth="1"/>
    <col min="9" max="9" width="8.6640625" bestFit="1" customWidth="1"/>
    <col min="10" max="10" width="8.5" customWidth="1"/>
    <col min="11" max="11" width="8.1640625" customWidth="1"/>
    <col min="12" max="12" width="12.6640625" customWidth="1"/>
    <col min="13" max="13" width="16" style="17" customWidth="1"/>
    <col min="14" max="14" width="11.83203125" customWidth="1"/>
    <col min="15" max="15" width="13.83203125" customWidth="1"/>
    <col min="16" max="16" width="19.83203125" customWidth="1"/>
    <col min="17" max="17" width="21" customWidth="1"/>
    <col min="18" max="18" width="15.1640625" customWidth="1"/>
    <col min="19" max="19" width="31.5" customWidth="1"/>
    <col min="20" max="20" width="15.6640625" customWidth="1"/>
  </cols>
  <sheetData>
    <row r="1" spans="1:21" s="12" customFormat="1" ht="34" x14ac:dyDescent="0.2">
      <c r="A1" s="10" t="s">
        <v>9</v>
      </c>
      <c r="B1" s="10" t="s">
        <v>0</v>
      </c>
      <c r="C1" s="29" t="s">
        <v>21</v>
      </c>
      <c r="D1" s="10" t="s">
        <v>13</v>
      </c>
      <c r="E1" s="10" t="s">
        <v>6</v>
      </c>
      <c r="F1" s="10" t="s">
        <v>1</v>
      </c>
      <c r="G1" s="10" t="s">
        <v>2</v>
      </c>
      <c r="H1" s="14" t="s">
        <v>3</v>
      </c>
      <c r="I1" s="10" t="s">
        <v>16</v>
      </c>
      <c r="J1" s="10" t="s">
        <v>4</v>
      </c>
      <c r="K1" s="10" t="s">
        <v>5</v>
      </c>
      <c r="L1" s="14" t="s">
        <v>17</v>
      </c>
      <c r="M1" s="26" t="s">
        <v>7</v>
      </c>
      <c r="N1" s="10" t="s">
        <v>8</v>
      </c>
      <c r="O1" s="10" t="s">
        <v>10</v>
      </c>
      <c r="P1" s="25" t="s">
        <v>11</v>
      </c>
      <c r="Q1" s="11" t="s">
        <v>18</v>
      </c>
      <c r="R1" s="11" t="s">
        <v>19</v>
      </c>
      <c r="S1" s="11" t="s">
        <v>28</v>
      </c>
      <c r="T1" s="11" t="s">
        <v>20</v>
      </c>
      <c r="U1" s="11" t="s">
        <v>15</v>
      </c>
    </row>
    <row r="2" spans="1:21" ht="17" x14ac:dyDescent="0.25">
      <c r="A2" s="3" t="s">
        <v>41</v>
      </c>
      <c r="B2" s="4">
        <v>45657</v>
      </c>
      <c r="C2" s="30">
        <f>YEAR(Tableau134[[#This Row],[Date]])</f>
        <v>2024</v>
      </c>
      <c r="D2" s="3" t="str">
        <f>TEXT(Tableau134[[#This Row],[Date]],"mmmm")</f>
        <v>décembre</v>
      </c>
      <c r="E2" s="4" t="str">
        <f>TEXT(B2,"jjj.")</f>
        <v>mar.</v>
      </c>
      <c r="F2" s="5"/>
      <c r="G2" s="5"/>
      <c r="H2" s="6"/>
      <c r="I2" s="6">
        <v>4.1666666666666664E-2</v>
      </c>
      <c r="J2" s="5"/>
      <c r="K2" s="5"/>
      <c r="L2" s="24">
        <f>MOD(Tableau134[[#This Row],[Soir Départ]]-Tableau134[[#This Row],[Soir Arrivée]],1)</f>
        <v>0</v>
      </c>
      <c r="M2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2" s="7" t="str">
        <f>IF(Tableau134[[#This Row],[Total Général]]="Congés","Congés",TIME(8,0,0))</f>
        <v>Congés</v>
      </c>
      <c r="O2" s="7" t="str">
        <f>IF(M2="Congés","",IF(M2-N2&gt;=0,M2-N2,""))</f>
        <v/>
      </c>
      <c r="P2" s="13" t="str">
        <f>IF(M2="Congés","",IF(O2="",N2-M2,""))</f>
        <v/>
      </c>
      <c r="Q2" s="8"/>
      <c r="R2" s="7"/>
      <c r="S2" s="7"/>
      <c r="T2" s="7"/>
      <c r="U2" s="21"/>
    </row>
    <row r="3" spans="1:21" ht="17" x14ac:dyDescent="0.25">
      <c r="A3" s="3" t="s">
        <v>41</v>
      </c>
      <c r="B3" s="4">
        <v>45658</v>
      </c>
      <c r="C3" s="30">
        <f>YEAR(Tableau134[[#This Row],[Date]])</f>
        <v>2025</v>
      </c>
      <c r="D3" s="18" t="str">
        <f>TEXT(Tableau134[[#This Row],[Date]],"mmmm")</f>
        <v>janvier</v>
      </c>
      <c r="E3" s="4" t="str">
        <f t="shared" ref="E3:E61" si="0">TEXT(B3,"jjj.")</f>
        <v>mer.</v>
      </c>
      <c r="F3" s="5">
        <v>0.41666666666666669</v>
      </c>
      <c r="G3" s="5">
        <v>0.58333333333333337</v>
      </c>
      <c r="H3" s="6">
        <f t="shared" ref="H3:H61" si="1">MOD(G3-F3,1)</f>
        <v>0.16666666666666669</v>
      </c>
      <c r="I3" s="6">
        <v>4.1666666666666664E-2</v>
      </c>
      <c r="J3" s="5">
        <v>0.75</v>
      </c>
      <c r="K3" s="5">
        <v>0.95833333333333337</v>
      </c>
      <c r="L3" s="15">
        <f>MOD(Tableau134[[#This Row],[Soir Départ]]-Tableau134[[#This Row],[Soir Arrivée]],1)</f>
        <v>0.20833333333333337</v>
      </c>
      <c r="M3" s="16">
        <f>IF(AND(Tableau134[[#This Row],[Total Matin]]=0,Tableau134[[#This Row],[Total soir]]=0),"Congés",SUM(Tableau134[[#This Row],[Total Matin]],-Tableau134[[#This Row],[Pause Repas]],Tableau134[[#This Row],[Total soir]]))</f>
        <v>0.33333333333333337</v>
      </c>
      <c r="N3" s="7">
        <f>IF(Tableau134[[#This Row],[Total Général]]="Congés","Congés",TIME(8,0,0))</f>
        <v>0.33333333333333331</v>
      </c>
      <c r="O3" s="7">
        <f t="shared" ref="O3:O61" si="2">IF(M3="Congés","",IF(M3-N3&gt;=0,M3-N3,""))</f>
        <v>5.5511151231257827E-17</v>
      </c>
      <c r="P3" s="13" t="str">
        <f t="shared" ref="P3:P61" si="3">IF(M3="Congés","",IF(O3="",N3-M3,""))</f>
        <v/>
      </c>
      <c r="Q3" s="8"/>
      <c r="R3" s="7"/>
      <c r="S3" s="7"/>
      <c r="T3" s="7"/>
      <c r="U3" s="21"/>
    </row>
    <row r="4" spans="1:21" ht="17" x14ac:dyDescent="0.25">
      <c r="A4" s="3" t="s">
        <v>41</v>
      </c>
      <c r="B4" s="4">
        <v>45659</v>
      </c>
      <c r="C4" s="30">
        <f>YEAR(Tableau134[[#This Row],[Date]])</f>
        <v>2025</v>
      </c>
      <c r="D4" s="18" t="str">
        <f>TEXT(Tableau134[[#This Row],[Date]],"mmmm")</f>
        <v>janvier</v>
      </c>
      <c r="E4" s="4" t="str">
        <f t="shared" si="0"/>
        <v>jeu.</v>
      </c>
      <c r="F4" s="5">
        <v>0.45833333333333331</v>
      </c>
      <c r="G4" s="5">
        <v>0.64583333333333337</v>
      </c>
      <c r="H4" s="6">
        <f t="shared" si="1"/>
        <v>0.18750000000000006</v>
      </c>
      <c r="I4" s="6">
        <v>4.1666666666666664E-2</v>
      </c>
      <c r="J4" s="5">
        <v>0.75</v>
      </c>
      <c r="K4" s="5">
        <v>4.1666666666666664E-2</v>
      </c>
      <c r="L4" s="15">
        <f>MOD(Tableau134[[#This Row],[Soir Départ]]-Tableau134[[#This Row],[Soir Arrivée]],1)</f>
        <v>0.29166666666666663</v>
      </c>
      <c r="M4" s="16">
        <f>IF(AND(Tableau134[[#This Row],[Total Matin]]=0,Tableau134[[#This Row],[Total soir]]=0),"Congés",SUM(Tableau134[[#This Row],[Total Matin]],-Tableau134[[#This Row],[Pause Repas]],Tableau134[[#This Row],[Total soir]]))</f>
        <v>0.4375</v>
      </c>
      <c r="N4" s="7">
        <f>IF(Tableau134[[#This Row],[Total Général]]="Congés","Congés",TIME(8,0,0))</f>
        <v>0.33333333333333331</v>
      </c>
      <c r="O4" s="7">
        <f t="shared" si="2"/>
        <v>0.10416666666666669</v>
      </c>
      <c r="P4" s="13" t="str">
        <f t="shared" si="3"/>
        <v/>
      </c>
      <c r="Q4" s="8"/>
      <c r="R4" s="7"/>
      <c r="S4" s="7"/>
      <c r="T4" s="7"/>
      <c r="U4" s="21"/>
    </row>
    <row r="5" spans="1:21" ht="17" x14ac:dyDescent="0.25">
      <c r="A5" s="3" t="s">
        <v>41</v>
      </c>
      <c r="B5" s="4">
        <v>45660</v>
      </c>
      <c r="C5" s="30">
        <f>YEAR(Tableau134[[#This Row],[Date]])</f>
        <v>2025</v>
      </c>
      <c r="D5" s="18" t="str">
        <f>TEXT(Tableau134[[#This Row],[Date]],"mmmm")</f>
        <v>janvier</v>
      </c>
      <c r="E5" s="4" t="str">
        <f t="shared" si="0"/>
        <v>ven.</v>
      </c>
      <c r="F5" s="5">
        <v>0.45833333333333331</v>
      </c>
      <c r="G5" s="5">
        <v>0.66666666666666663</v>
      </c>
      <c r="H5" s="6">
        <f t="shared" si="1"/>
        <v>0.20833333333333331</v>
      </c>
      <c r="I5" s="6">
        <v>4.1666666666666699E-2</v>
      </c>
      <c r="J5" s="5">
        <v>0.79166666666666663</v>
      </c>
      <c r="K5" s="5">
        <v>24</v>
      </c>
      <c r="L5" s="15">
        <f>MOD(Tableau134[[#This Row],[Soir Départ]]-Tableau134[[#This Row],[Soir Arrivée]],1)</f>
        <v>0.20833333333333215</v>
      </c>
      <c r="M5" s="16">
        <f>IF(AND(Tableau134[[#This Row],[Total Matin]]=0,Tableau134[[#This Row],[Total soir]]=0),"Congés",SUM(Tableau134[[#This Row],[Total Matin]],-Tableau134[[#This Row],[Pause Repas]],Tableau134[[#This Row],[Total soir]]))</f>
        <v>0.37499999999999878</v>
      </c>
      <c r="N5" s="7">
        <f>IF(Tableau134[[#This Row],[Total Général]]="Congés","Congés",TIME(8,0,0))</f>
        <v>0.33333333333333331</v>
      </c>
      <c r="O5" s="7">
        <f t="shared" si="2"/>
        <v>4.1666666666665464E-2</v>
      </c>
      <c r="P5" s="13" t="str">
        <f t="shared" si="3"/>
        <v/>
      </c>
      <c r="Q5" s="8"/>
      <c r="R5" s="7"/>
      <c r="S5" s="7"/>
      <c r="T5" s="7"/>
      <c r="U5" s="21"/>
    </row>
    <row r="6" spans="1:21" ht="17" x14ac:dyDescent="0.25">
      <c r="A6" s="3" t="s">
        <v>41</v>
      </c>
      <c r="B6" s="4">
        <v>45661</v>
      </c>
      <c r="C6" s="30">
        <f>YEAR(Tableau134[[#This Row],[Date]])</f>
        <v>2025</v>
      </c>
      <c r="D6" s="18" t="str">
        <f>TEXT(Tableau134[[#This Row],[Date]],"mmmm")</f>
        <v>janvier</v>
      </c>
      <c r="E6" s="4" t="str">
        <f t="shared" si="0"/>
        <v>sam.</v>
      </c>
      <c r="F6" s="5">
        <v>0.41666666666666669</v>
      </c>
      <c r="G6" s="5">
        <v>0.58333333333333337</v>
      </c>
      <c r="H6" s="6">
        <f t="shared" si="1"/>
        <v>0.16666666666666669</v>
      </c>
      <c r="I6" s="6">
        <v>4.1666666666666699E-2</v>
      </c>
      <c r="J6" s="5">
        <v>0.75</v>
      </c>
      <c r="K6" s="5">
        <v>0.91666666666666663</v>
      </c>
      <c r="L6" s="15">
        <f>MOD(Tableau134[[#This Row],[Soir Départ]]-Tableau134[[#This Row],[Soir Arrivée]],1)</f>
        <v>0.16666666666666663</v>
      </c>
      <c r="M6" s="16">
        <f>IF(AND(Tableau134[[#This Row],[Total Matin]]=0,Tableau134[[#This Row],[Total soir]]=0),"Congés",SUM(Tableau134[[#This Row],[Total Matin]],-Tableau134[[#This Row],[Pause Repas]],Tableau134[[#This Row],[Total soir]]))</f>
        <v>0.29166666666666663</v>
      </c>
      <c r="N6" s="7">
        <f>IF(Tableau134[[#This Row],[Total Général]]="Congés","Congés",TIME(8,0,0))</f>
        <v>0.33333333333333331</v>
      </c>
      <c r="O6" s="7" t="str">
        <f t="shared" si="2"/>
        <v/>
      </c>
      <c r="P6" s="13">
        <f t="shared" si="3"/>
        <v>4.1666666666666685E-2</v>
      </c>
      <c r="Q6" s="8"/>
      <c r="R6" s="7"/>
      <c r="S6" s="7"/>
      <c r="T6" s="7"/>
      <c r="U6" s="21"/>
    </row>
    <row r="7" spans="1:21" ht="17" x14ac:dyDescent="0.25">
      <c r="A7" s="3" t="s">
        <v>41</v>
      </c>
      <c r="B7" s="4">
        <v>45662</v>
      </c>
      <c r="C7" s="30">
        <f>YEAR(Tableau134[[#This Row],[Date]])</f>
        <v>2025</v>
      </c>
      <c r="D7" s="18" t="str">
        <f>TEXT(Tableau134[[#This Row],[Date]],"mmmm")</f>
        <v>janvier</v>
      </c>
      <c r="E7" s="4" t="str">
        <f t="shared" si="0"/>
        <v>dim.</v>
      </c>
      <c r="F7" s="5">
        <v>0.39583333333333331</v>
      </c>
      <c r="G7" s="5">
        <v>0.66666666666666663</v>
      </c>
      <c r="H7" s="6">
        <f t="shared" si="1"/>
        <v>0.27083333333333331</v>
      </c>
      <c r="I7" s="6">
        <v>4.1666666666666699E-2</v>
      </c>
      <c r="J7" s="5"/>
      <c r="K7" s="5"/>
      <c r="L7" s="15">
        <f>MOD(Tableau134[[#This Row],[Soir Départ]]-Tableau134[[#This Row],[Soir Arrivée]],1)</f>
        <v>0</v>
      </c>
      <c r="M7" s="16">
        <f>IF(AND(Tableau134[[#This Row],[Total Matin]]=0,Tableau134[[#This Row],[Total soir]]=0),"Congés",SUM(Tableau134[[#This Row],[Total Matin]],-Tableau134[[#This Row],[Pause Repas]],Tableau134[[#This Row],[Total soir]]))</f>
        <v>0.22916666666666663</v>
      </c>
      <c r="N7" s="7">
        <f>IF(Tableau134[[#This Row],[Total Général]]="Congés","Congés",TIME(8,0,0))</f>
        <v>0.33333333333333331</v>
      </c>
      <c r="O7" s="7" t="str">
        <f t="shared" si="2"/>
        <v/>
      </c>
      <c r="P7" s="13">
        <f t="shared" si="3"/>
        <v>0.10416666666666669</v>
      </c>
      <c r="Q7" s="8"/>
      <c r="R7" s="7"/>
      <c r="S7" s="7"/>
      <c r="T7" s="7"/>
      <c r="U7" s="21"/>
    </row>
    <row r="8" spans="1:21" x14ac:dyDescent="0.2">
      <c r="A8" s="3" t="s">
        <v>41</v>
      </c>
      <c r="B8" s="4">
        <v>45663</v>
      </c>
      <c r="C8" s="30">
        <f>YEAR(Tableau134[[#This Row],[Date]])</f>
        <v>2025</v>
      </c>
      <c r="D8" s="18" t="str">
        <f>TEXT(Tableau134[[#This Row],[Date]],"mmmm")</f>
        <v>janvier</v>
      </c>
      <c r="E8" s="4" t="str">
        <f t="shared" si="0"/>
        <v>lun.</v>
      </c>
      <c r="F8" s="5"/>
      <c r="G8" s="5"/>
      <c r="H8" s="6"/>
      <c r="I8" s="6"/>
      <c r="J8" s="5"/>
      <c r="K8" s="5"/>
      <c r="L8" s="5">
        <f>MOD(Tableau134[[#This Row],[Soir Départ]]-Tableau134[[#This Row],[Soir Arrivée]],1)</f>
        <v>0</v>
      </c>
      <c r="M8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8" s="7" t="str">
        <f>IF(Tableau134[[#This Row],[Total Général]]="Congés","Congés",TIME(8,0,0))</f>
        <v>Congés</v>
      </c>
      <c r="O8" s="7" t="str">
        <f>IF(M8="Congés","",IF(M8-N8&gt;=0,M8-N8,""))</f>
        <v/>
      </c>
      <c r="P8" s="13" t="str">
        <f t="shared" si="3"/>
        <v/>
      </c>
      <c r="Q8" s="8"/>
      <c r="R8" s="7"/>
      <c r="S8" s="7"/>
      <c r="T8" s="7"/>
      <c r="U8" s="21"/>
    </row>
    <row r="9" spans="1:21" x14ac:dyDescent="0.2">
      <c r="A9" s="3" t="s">
        <v>41</v>
      </c>
      <c r="B9" s="4">
        <v>45664</v>
      </c>
      <c r="C9" s="30">
        <f>YEAR(Tableau134[[#This Row],[Date]])</f>
        <v>2025</v>
      </c>
      <c r="D9" s="18" t="str">
        <f>TEXT(Tableau134[[#This Row],[Date]],"mmmm")</f>
        <v>janvier</v>
      </c>
      <c r="E9" s="4" t="str">
        <f t="shared" si="0"/>
        <v>mar.</v>
      </c>
      <c r="F9" s="5"/>
      <c r="G9" s="5"/>
      <c r="H9" s="6"/>
      <c r="I9" s="6"/>
      <c r="J9" s="5"/>
      <c r="K9" s="5"/>
      <c r="L9" s="5">
        <f>MOD(Tableau134[[#This Row],[Soir Départ]]-Tableau134[[#This Row],[Soir Arrivée]],1)</f>
        <v>0</v>
      </c>
      <c r="M9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9" s="7" t="str">
        <f>IF(Tableau134[[#This Row],[Total Général]]="Congés","Congés",TIME(8,0,0))</f>
        <v>Congés</v>
      </c>
      <c r="O9" s="7" t="str">
        <f t="shared" si="2"/>
        <v/>
      </c>
      <c r="P9" s="13" t="str">
        <f t="shared" si="3"/>
        <v/>
      </c>
      <c r="Q9" s="8"/>
      <c r="R9" s="7"/>
      <c r="S9" s="7"/>
      <c r="T9" s="7"/>
      <c r="U9" s="21"/>
    </row>
    <row r="10" spans="1:21" ht="17" x14ac:dyDescent="0.25">
      <c r="A10" s="3" t="s">
        <v>41</v>
      </c>
      <c r="B10" s="4">
        <v>45665</v>
      </c>
      <c r="C10" s="30">
        <f>YEAR(Tableau134[[#This Row],[Date]])</f>
        <v>2025</v>
      </c>
      <c r="D10" s="18" t="str">
        <f>TEXT(Tableau134[[#This Row],[Date]],"mmmm")</f>
        <v>janvier</v>
      </c>
      <c r="E10" s="4" t="str">
        <f t="shared" si="0"/>
        <v>mer.</v>
      </c>
      <c r="F10" s="5">
        <v>0.41666666666666669</v>
      </c>
      <c r="G10" s="5">
        <v>0.58333333333333337</v>
      </c>
      <c r="H10" s="6">
        <f t="shared" si="1"/>
        <v>0.16666666666666669</v>
      </c>
      <c r="I10" s="6">
        <v>4.1666666666666664E-2</v>
      </c>
      <c r="J10" s="5">
        <v>0.75</v>
      </c>
      <c r="K10" s="5">
        <v>0.125</v>
      </c>
      <c r="L10" s="15">
        <f>MOD(Tableau134[[#This Row],[Soir Départ]]-Tableau134[[#This Row],[Soir Arrivée]],1)</f>
        <v>0.375</v>
      </c>
      <c r="M10" s="16">
        <f>IF(AND(Tableau134[[#This Row],[Total Matin]]=0,Tableau134[[#This Row],[Total soir]]=0),"Congés",SUM(Tableau134[[#This Row],[Total Matin]],-Tableau134[[#This Row],[Pause Repas]],Tableau134[[#This Row],[Total soir]]))</f>
        <v>0.5</v>
      </c>
      <c r="N10" s="7">
        <f>IF(Tableau134[[#This Row],[Total Général]]="Congés","Congés",TIME(8,0,0))</f>
        <v>0.33333333333333331</v>
      </c>
      <c r="O10" s="7">
        <f t="shared" si="2"/>
        <v>0.16666666666666669</v>
      </c>
      <c r="P10" s="13" t="str">
        <f t="shared" si="3"/>
        <v/>
      </c>
      <c r="Q10" s="8"/>
      <c r="R10" s="7"/>
      <c r="S10" s="7"/>
      <c r="T10" s="7"/>
      <c r="U10" s="21"/>
    </row>
    <row r="11" spans="1:21" ht="17" x14ac:dyDescent="0.25">
      <c r="A11" s="3" t="s">
        <v>41</v>
      </c>
      <c r="B11" s="4">
        <v>45666</v>
      </c>
      <c r="C11" s="30">
        <f>YEAR(Tableau134[[#This Row],[Date]])</f>
        <v>2025</v>
      </c>
      <c r="D11" s="18" t="str">
        <f>TEXT(Tableau134[[#This Row],[Date]],"mmmm")</f>
        <v>janvier</v>
      </c>
      <c r="E11" s="4" t="str">
        <f t="shared" si="0"/>
        <v>jeu.</v>
      </c>
      <c r="F11" s="5">
        <v>0.41666666666666669</v>
      </c>
      <c r="G11" s="5">
        <v>0.64583333333333337</v>
      </c>
      <c r="H11" s="6">
        <f t="shared" si="1"/>
        <v>0.22916666666666669</v>
      </c>
      <c r="I11" s="6">
        <v>4.1666666666666664E-2</v>
      </c>
      <c r="J11" s="5"/>
      <c r="K11" s="5"/>
      <c r="L11" s="15">
        <f>MOD(Tableau134[[#This Row],[Soir Départ]]-Tableau134[[#This Row],[Soir Arrivée]],1)</f>
        <v>0</v>
      </c>
      <c r="M11" s="16">
        <f>IF(AND(Tableau134[[#This Row],[Total Matin]]=0,Tableau134[[#This Row],[Total soir]]=0),"Congés",SUM(Tableau134[[#This Row],[Total Matin]],-Tableau134[[#This Row],[Pause Repas]],Tableau134[[#This Row],[Total soir]]))</f>
        <v>0.18750000000000003</v>
      </c>
      <c r="N11" s="7">
        <f>IF(Tableau134[[#This Row],[Total Général]]="Congés","Congés",TIME(8,0,0))</f>
        <v>0.33333333333333331</v>
      </c>
      <c r="O11" s="7" t="str">
        <f t="shared" si="2"/>
        <v/>
      </c>
      <c r="P11" s="13">
        <f t="shared" si="3"/>
        <v>0.14583333333333329</v>
      </c>
      <c r="Q11" s="8"/>
      <c r="R11" s="7"/>
      <c r="S11" s="7"/>
      <c r="T11" s="7"/>
      <c r="U11" s="21"/>
    </row>
    <row r="12" spans="1:21" ht="17" x14ac:dyDescent="0.25">
      <c r="A12" s="3" t="s">
        <v>41</v>
      </c>
      <c r="B12" s="4">
        <v>45667</v>
      </c>
      <c r="C12" s="30">
        <f>YEAR(Tableau134[[#This Row],[Date]])</f>
        <v>2025</v>
      </c>
      <c r="D12" s="18" t="str">
        <f>TEXT(Tableau134[[#This Row],[Date]],"mmmm")</f>
        <v>janvier</v>
      </c>
      <c r="E12" s="4" t="str">
        <f t="shared" si="0"/>
        <v>ven.</v>
      </c>
      <c r="F12" s="5">
        <v>0.41666666666666702</v>
      </c>
      <c r="G12" s="5">
        <v>0.66666666666666663</v>
      </c>
      <c r="H12" s="6">
        <f t="shared" si="1"/>
        <v>0.24999999999999961</v>
      </c>
      <c r="I12" s="6">
        <v>4.1666666666666699E-2</v>
      </c>
      <c r="J12" s="5"/>
      <c r="K12" s="5"/>
      <c r="L12" s="15">
        <f>MOD(Tableau134[[#This Row],[Soir Départ]]-Tableau134[[#This Row],[Soir Arrivée]],1)</f>
        <v>0</v>
      </c>
      <c r="M12" s="16">
        <f>IF(AND(Tableau134[[#This Row],[Total Matin]]=0,Tableau134[[#This Row],[Total soir]]=0),"Congés",SUM(Tableau134[[#This Row],[Total Matin]],-Tableau134[[#This Row],[Pause Repas]],Tableau134[[#This Row],[Total soir]]))</f>
        <v>0.20833333333333293</v>
      </c>
      <c r="N12" s="7">
        <f>IF(Tableau134[[#This Row],[Total Général]]="Congés","Congés",TIME(8,0,0))</f>
        <v>0.33333333333333331</v>
      </c>
      <c r="O12" s="7" t="str">
        <f t="shared" si="2"/>
        <v/>
      </c>
      <c r="P12" s="13">
        <f t="shared" si="3"/>
        <v>0.12500000000000039</v>
      </c>
      <c r="Q12" s="8"/>
      <c r="R12" s="7"/>
      <c r="S12" s="7"/>
      <c r="T12" s="7"/>
      <c r="U12" s="21"/>
    </row>
    <row r="13" spans="1:21" ht="17" x14ac:dyDescent="0.25">
      <c r="A13" s="3" t="s">
        <v>41</v>
      </c>
      <c r="B13" s="4">
        <v>45668</v>
      </c>
      <c r="C13" s="30">
        <f>YEAR(Tableau134[[#This Row],[Date]])</f>
        <v>2025</v>
      </c>
      <c r="D13" s="18" t="str">
        <f>TEXT(Tableau134[[#This Row],[Date]],"mmmm")</f>
        <v>janvier</v>
      </c>
      <c r="E13" s="4" t="str">
        <f t="shared" si="0"/>
        <v>sam.</v>
      </c>
      <c r="F13" s="5">
        <v>0.41666666666666702</v>
      </c>
      <c r="G13" s="5">
        <v>0.58333333333333337</v>
      </c>
      <c r="H13" s="6">
        <f t="shared" si="1"/>
        <v>0.16666666666666635</v>
      </c>
      <c r="I13" s="6">
        <v>4.1666666666666699E-2</v>
      </c>
      <c r="J13" s="5"/>
      <c r="K13" s="5"/>
      <c r="L13" s="15">
        <f>MOD(Tableau134[[#This Row],[Soir Départ]]-Tableau134[[#This Row],[Soir Arrivée]],1)</f>
        <v>0</v>
      </c>
      <c r="M13" s="16">
        <f>IF(AND(Tableau134[[#This Row],[Total Matin]]=0,Tableau134[[#This Row],[Total soir]]=0),"Congés",SUM(Tableau134[[#This Row],[Total Matin]],-Tableau134[[#This Row],[Pause Repas]],Tableau134[[#This Row],[Total soir]]))</f>
        <v>0.12499999999999965</v>
      </c>
      <c r="N13" s="7">
        <f>IF(Tableau134[[#This Row],[Total Général]]="Congés","Congés",TIME(8,0,0))</f>
        <v>0.33333333333333331</v>
      </c>
      <c r="O13" s="7" t="str">
        <f t="shared" si="2"/>
        <v/>
      </c>
      <c r="P13" s="13">
        <f t="shared" si="3"/>
        <v>0.20833333333333365</v>
      </c>
      <c r="Q13" s="8"/>
      <c r="R13" s="7"/>
      <c r="S13" s="7"/>
      <c r="T13" s="7"/>
      <c r="U13" s="21"/>
    </row>
    <row r="14" spans="1:21" ht="17" x14ac:dyDescent="0.25">
      <c r="A14" s="3" t="s">
        <v>41</v>
      </c>
      <c r="B14" s="4">
        <v>45669</v>
      </c>
      <c r="C14" s="30">
        <f>YEAR(Tableau134[[#This Row],[Date]])</f>
        <v>2025</v>
      </c>
      <c r="D14" s="18" t="str">
        <f>TEXT(Tableau134[[#This Row],[Date]],"mmmm")</f>
        <v>janvier</v>
      </c>
      <c r="E14" s="4" t="str">
        <f t="shared" si="0"/>
        <v>dim.</v>
      </c>
      <c r="F14" s="5">
        <v>0.41666666666666702</v>
      </c>
      <c r="G14" s="5">
        <v>0.625</v>
      </c>
      <c r="H14" s="6">
        <f t="shared" si="1"/>
        <v>0.20833333333333298</v>
      </c>
      <c r="I14" s="6">
        <v>4.1666666666666699E-2</v>
      </c>
      <c r="J14" s="5">
        <v>0.75</v>
      </c>
      <c r="K14" s="5">
        <v>0.95833333333333337</v>
      </c>
      <c r="L14" s="15">
        <f>MOD(Tableau134[[#This Row],[Soir Départ]]-Tableau134[[#This Row],[Soir Arrivée]],1)</f>
        <v>0.20833333333333337</v>
      </c>
      <c r="M14" s="16">
        <f>IF(AND(Tableau134[[#This Row],[Total Matin]]=0,Tableau134[[#This Row],[Total soir]]=0),"Congés",SUM(Tableau134[[#This Row],[Total Matin]],-Tableau134[[#This Row],[Pause Repas]],Tableau134[[#This Row],[Total soir]]))</f>
        <v>0.37499999999999967</v>
      </c>
      <c r="N14" s="7">
        <f>IF(Tableau134[[#This Row],[Total Général]]="Congés","Congés",TIME(8,0,0))</f>
        <v>0.33333333333333331</v>
      </c>
      <c r="O14" s="7">
        <f t="shared" si="2"/>
        <v>4.1666666666666352E-2</v>
      </c>
      <c r="P14" s="13" t="str">
        <f t="shared" si="3"/>
        <v/>
      </c>
      <c r="Q14" s="8"/>
      <c r="R14" s="7"/>
      <c r="S14" s="7"/>
      <c r="T14" s="7"/>
      <c r="U14" s="21"/>
    </row>
    <row r="15" spans="1:21" ht="17" x14ac:dyDescent="0.25">
      <c r="A15" s="3" t="s">
        <v>41</v>
      </c>
      <c r="B15" s="4">
        <v>45670</v>
      </c>
      <c r="C15" s="30">
        <f>YEAR(Tableau134[[#This Row],[Date]])</f>
        <v>2025</v>
      </c>
      <c r="D15" s="18" t="str">
        <f>TEXT(Tableau134[[#This Row],[Date]],"mmmm")</f>
        <v>janvier</v>
      </c>
      <c r="E15" s="4" t="str">
        <f t="shared" si="0"/>
        <v>lun.</v>
      </c>
      <c r="F15" s="5"/>
      <c r="G15" s="5"/>
      <c r="H15" s="6"/>
      <c r="I15" s="6"/>
      <c r="J15" s="5"/>
      <c r="K15" s="5"/>
      <c r="L15" s="15">
        <f>MOD(Tableau134[[#This Row],[Soir Départ]]-Tableau134[[#This Row],[Soir Arrivée]],1)</f>
        <v>0</v>
      </c>
      <c r="M15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15" s="7" t="str">
        <f>IF(Tableau134[[#This Row],[Total Général]]="Congés","Congés",TIME(8,0,0))</f>
        <v>Congés</v>
      </c>
      <c r="O15" s="7" t="str">
        <f t="shared" si="2"/>
        <v/>
      </c>
      <c r="P15" s="13" t="str">
        <f t="shared" si="3"/>
        <v/>
      </c>
      <c r="Q15" s="8"/>
      <c r="R15" s="7"/>
      <c r="S15" s="7"/>
      <c r="T15" s="7"/>
      <c r="U15" s="21"/>
    </row>
    <row r="16" spans="1:21" ht="17" x14ac:dyDescent="0.25">
      <c r="A16" s="3" t="s">
        <v>41</v>
      </c>
      <c r="B16" s="4">
        <v>45671</v>
      </c>
      <c r="C16" s="30">
        <f>YEAR(Tableau134[[#This Row],[Date]])</f>
        <v>2025</v>
      </c>
      <c r="D16" s="18" t="str">
        <f>TEXT(Tableau134[[#This Row],[Date]],"mmmm")</f>
        <v>janvier</v>
      </c>
      <c r="E16" s="4" t="str">
        <f t="shared" si="0"/>
        <v>mar.</v>
      </c>
      <c r="F16" s="5"/>
      <c r="G16" s="5"/>
      <c r="H16" s="6"/>
      <c r="I16" s="6"/>
      <c r="J16" s="5"/>
      <c r="K16" s="5"/>
      <c r="L16" s="15">
        <f>MOD(Tableau134[[#This Row],[Soir Départ]]-Tableau134[[#This Row],[Soir Arrivée]],1)</f>
        <v>0</v>
      </c>
      <c r="M16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16" s="7" t="str">
        <f>IF(Tableau134[[#This Row],[Total Général]]="Congés","Congés",TIME(8,0,0))</f>
        <v>Congés</v>
      </c>
      <c r="O16" s="7" t="str">
        <f t="shared" si="2"/>
        <v/>
      </c>
      <c r="P16" s="13" t="str">
        <f t="shared" si="3"/>
        <v/>
      </c>
      <c r="Q16" s="8"/>
      <c r="R16" s="7"/>
      <c r="S16" s="7"/>
      <c r="T16" s="7"/>
      <c r="U16" s="21"/>
    </row>
    <row r="17" spans="1:21" ht="17" x14ac:dyDescent="0.25">
      <c r="A17" s="3" t="s">
        <v>41</v>
      </c>
      <c r="B17" s="4">
        <v>45672</v>
      </c>
      <c r="C17" s="30">
        <f>YEAR(Tableau134[[#This Row],[Date]])</f>
        <v>2025</v>
      </c>
      <c r="D17" s="18" t="str">
        <f>TEXT(Tableau134[[#This Row],[Date]],"mmmm")</f>
        <v>janvier</v>
      </c>
      <c r="E17" s="4" t="str">
        <f t="shared" si="0"/>
        <v>mer.</v>
      </c>
      <c r="F17" s="5">
        <v>0.45833333333333331</v>
      </c>
      <c r="G17" s="5">
        <v>0.60416666666666663</v>
      </c>
      <c r="H17" s="6">
        <f t="shared" si="1"/>
        <v>0.14583333333333331</v>
      </c>
      <c r="I17" s="6">
        <v>4.1666666666666699E-2</v>
      </c>
      <c r="J17" s="5">
        <v>0.75</v>
      </c>
      <c r="K17" s="5">
        <v>0.95833333333333337</v>
      </c>
      <c r="L17" s="15">
        <f>MOD(Tableau134[[#This Row],[Soir Départ]]-Tableau134[[#This Row],[Soir Arrivée]],1)</f>
        <v>0.20833333333333337</v>
      </c>
      <c r="M17" s="16">
        <f>IF(AND(Tableau134[[#This Row],[Total Matin]]=0,Tableau134[[#This Row],[Total soir]]=0),"Congés",SUM(Tableau134[[#This Row],[Total Matin]],-Tableau134[[#This Row],[Pause Repas]],Tableau134[[#This Row],[Total soir]]))</f>
        <v>0.3125</v>
      </c>
      <c r="N17" s="7">
        <f>IF(Tableau134[[#This Row],[Total Général]]="Congés","Congés",TIME(8,0,0))</f>
        <v>0.33333333333333331</v>
      </c>
      <c r="O17" s="7" t="str">
        <f t="shared" si="2"/>
        <v/>
      </c>
      <c r="P17" s="13">
        <f t="shared" si="3"/>
        <v>2.0833333333333315E-2</v>
      </c>
      <c r="Q17" s="8"/>
      <c r="R17" s="7"/>
      <c r="S17" s="7"/>
      <c r="T17" s="7"/>
      <c r="U17" s="21"/>
    </row>
    <row r="18" spans="1:21" ht="17" x14ac:dyDescent="0.25">
      <c r="A18" s="3" t="s">
        <v>41</v>
      </c>
      <c r="B18" s="4">
        <v>45673</v>
      </c>
      <c r="C18" s="30">
        <f>YEAR(Tableau134[[#This Row],[Date]])</f>
        <v>2025</v>
      </c>
      <c r="D18" s="18" t="str">
        <f>TEXT(Tableau134[[#This Row],[Date]],"mmmm")</f>
        <v>janvier</v>
      </c>
      <c r="E18" s="4" t="str">
        <f t="shared" si="0"/>
        <v>jeu.</v>
      </c>
      <c r="F18" s="5">
        <v>0.41666666666666669</v>
      </c>
      <c r="G18" s="5">
        <v>0.625</v>
      </c>
      <c r="H18" s="6">
        <f t="shared" si="1"/>
        <v>0.20833333333333331</v>
      </c>
      <c r="I18" s="6">
        <v>4.1666666666666699E-2</v>
      </c>
      <c r="J18" s="5">
        <v>0.75</v>
      </c>
      <c r="K18" s="5">
        <v>4.1666666666666664E-2</v>
      </c>
      <c r="L18" s="15">
        <f>MOD(Tableau134[[#This Row],[Soir Départ]]-Tableau134[[#This Row],[Soir Arrivée]],1)</f>
        <v>0.29166666666666663</v>
      </c>
      <c r="M18" s="16">
        <f>IF(AND(Tableau134[[#This Row],[Total Matin]]=0,Tableau134[[#This Row],[Total soir]]=0),"Congés",SUM(Tableau134[[#This Row],[Total Matin]],-Tableau134[[#This Row],[Pause Repas]],Tableau134[[#This Row],[Total soir]]))</f>
        <v>0.45833333333333326</v>
      </c>
      <c r="N18" s="7">
        <f>IF(Tableau134[[#This Row],[Total Général]]="Congés","Congés",TIME(8,0,0))</f>
        <v>0.33333333333333331</v>
      </c>
      <c r="O18" s="7">
        <f t="shared" si="2"/>
        <v>0.12499999999999994</v>
      </c>
      <c r="P18" s="13" t="str">
        <f t="shared" si="3"/>
        <v/>
      </c>
      <c r="Q18" s="8"/>
      <c r="R18" s="7"/>
      <c r="S18" s="7"/>
      <c r="T18" s="7"/>
      <c r="U18" s="21"/>
    </row>
    <row r="19" spans="1:21" ht="17" x14ac:dyDescent="0.25">
      <c r="A19" s="3" t="s">
        <v>41</v>
      </c>
      <c r="B19" s="4">
        <v>45674</v>
      </c>
      <c r="C19" s="30">
        <f>YEAR(Tableau134[[#This Row],[Date]])</f>
        <v>2025</v>
      </c>
      <c r="D19" s="18" t="str">
        <f>TEXT(Tableau134[[#This Row],[Date]],"mmmm")</f>
        <v>janvier</v>
      </c>
      <c r="E19" s="4" t="str">
        <f t="shared" si="0"/>
        <v>ven.</v>
      </c>
      <c r="F19" s="5">
        <v>0.375</v>
      </c>
      <c r="G19" s="5">
        <v>0.64583333333333304</v>
      </c>
      <c r="H19" s="6">
        <f t="shared" si="1"/>
        <v>0.27083333333333304</v>
      </c>
      <c r="I19" s="6">
        <v>4.1666666666666699E-2</v>
      </c>
      <c r="J19" s="5">
        <v>0.79166666666666663</v>
      </c>
      <c r="K19" s="5">
        <v>24</v>
      </c>
      <c r="L19" s="15">
        <f>MOD(Tableau134[[#This Row],[Soir Départ]]-Tableau134[[#This Row],[Soir Arrivée]],1)</f>
        <v>0.20833333333333215</v>
      </c>
      <c r="M19" s="16">
        <f>IF(AND(Tableau134[[#This Row],[Total Matin]]=0,Tableau134[[#This Row],[Total soir]]=0),"Congés",SUM(Tableau134[[#This Row],[Total Matin]],-Tableau134[[#This Row],[Pause Repas]],Tableau134[[#This Row],[Total soir]]))</f>
        <v>0.4374999999999985</v>
      </c>
      <c r="N19" s="7">
        <f>IF(Tableau134[[#This Row],[Total Général]]="Congés","Congés",TIME(8,0,0))</f>
        <v>0.33333333333333331</v>
      </c>
      <c r="O19" s="7">
        <f t="shared" si="2"/>
        <v>0.10416666666666519</v>
      </c>
      <c r="P19" s="13" t="str">
        <f t="shared" si="3"/>
        <v/>
      </c>
      <c r="Q19" s="8"/>
      <c r="R19" s="7"/>
      <c r="S19" s="7"/>
      <c r="T19" s="7"/>
      <c r="U19" s="21"/>
    </row>
    <row r="20" spans="1:21" ht="17" x14ac:dyDescent="0.25">
      <c r="A20" s="3" t="s">
        <v>41</v>
      </c>
      <c r="B20" s="4">
        <v>45675</v>
      </c>
      <c r="C20" s="30">
        <f>YEAR(Tableau134[[#This Row],[Date]])</f>
        <v>2025</v>
      </c>
      <c r="D20" s="18" t="str">
        <f>TEXT(Tableau134[[#This Row],[Date]],"mmmm")</f>
        <v>janvier</v>
      </c>
      <c r="E20" s="4" t="str">
        <f t="shared" si="0"/>
        <v>sam.</v>
      </c>
      <c r="F20" s="5">
        <v>0.33333333333333298</v>
      </c>
      <c r="G20" s="5">
        <v>0.66666666666666696</v>
      </c>
      <c r="H20" s="6">
        <f t="shared" si="1"/>
        <v>0.33333333333333398</v>
      </c>
      <c r="I20" s="6">
        <v>4.1666666666666699E-2</v>
      </c>
      <c r="J20" s="5">
        <v>0.75</v>
      </c>
      <c r="K20" s="5">
        <v>0.91666666666666663</v>
      </c>
      <c r="L20" s="15">
        <f>MOD(Tableau134[[#This Row],[Soir Départ]]-Tableau134[[#This Row],[Soir Arrivée]],1)</f>
        <v>0.16666666666666663</v>
      </c>
      <c r="M20" s="16">
        <f>IF(AND(Tableau134[[#This Row],[Total Matin]]=0,Tableau134[[#This Row],[Total soir]]=0),"Congés",SUM(Tableau134[[#This Row],[Total Matin]],-Tableau134[[#This Row],[Pause Repas]],Tableau134[[#This Row],[Total soir]]))</f>
        <v>0.45833333333333393</v>
      </c>
      <c r="N20" s="7">
        <f>IF(Tableau134[[#This Row],[Total Général]]="Congés","Congés",TIME(8,0,0))</f>
        <v>0.33333333333333331</v>
      </c>
      <c r="O20" s="7">
        <f t="shared" si="2"/>
        <v>0.12500000000000061</v>
      </c>
      <c r="P20" s="13" t="str">
        <f t="shared" si="3"/>
        <v/>
      </c>
      <c r="Q20" s="8"/>
      <c r="R20" s="7"/>
      <c r="S20" s="7"/>
      <c r="T20" s="7"/>
      <c r="U20" s="21"/>
    </row>
    <row r="21" spans="1:21" ht="17" x14ac:dyDescent="0.25">
      <c r="A21" s="3" t="s">
        <v>41</v>
      </c>
      <c r="B21" s="4">
        <v>45676</v>
      </c>
      <c r="C21" s="30">
        <f>YEAR(Tableau134[[#This Row],[Date]])</f>
        <v>2025</v>
      </c>
      <c r="D21" s="18" t="str">
        <f>TEXT(Tableau134[[#This Row],[Date]],"mmmm")</f>
        <v>janvier</v>
      </c>
      <c r="E21" s="4" t="str">
        <f t="shared" si="0"/>
        <v>dim.</v>
      </c>
      <c r="F21" s="5">
        <v>0.29166666666666602</v>
      </c>
      <c r="G21" s="5">
        <v>0.6875</v>
      </c>
      <c r="H21" s="6">
        <f t="shared" si="1"/>
        <v>0.39583333333333398</v>
      </c>
      <c r="I21" s="6">
        <v>4.1666666666666699E-2</v>
      </c>
      <c r="J21" s="5">
        <v>0.75</v>
      </c>
      <c r="K21" s="5">
        <v>23</v>
      </c>
      <c r="L21" s="15">
        <f>MOD(Tableau134[[#This Row],[Soir Départ]]-Tableau134[[#This Row],[Soir Arrivée]],1)</f>
        <v>0.25</v>
      </c>
      <c r="M21" s="16">
        <f>IF(AND(Tableau134[[#This Row],[Total Matin]]=0,Tableau134[[#This Row],[Total soir]]=0),"Congés",SUM(Tableau134[[#This Row],[Total Matin]],-Tableau134[[#This Row],[Pause Repas]],Tableau134[[#This Row],[Total soir]]))</f>
        <v>0.6041666666666673</v>
      </c>
      <c r="N21" s="7">
        <f>IF(Tableau134[[#This Row],[Total Général]]="Congés","Congés",TIME(8,0,0))</f>
        <v>0.33333333333333331</v>
      </c>
      <c r="O21" s="7">
        <f t="shared" si="2"/>
        <v>0.27083333333333398</v>
      </c>
      <c r="P21" s="13" t="str">
        <f t="shared" si="3"/>
        <v/>
      </c>
      <c r="Q21" s="8"/>
      <c r="R21" s="7"/>
      <c r="S21" s="7"/>
      <c r="T21" s="7"/>
      <c r="U21" s="21"/>
    </row>
    <row r="22" spans="1:21" ht="17" x14ac:dyDescent="0.25">
      <c r="A22" s="3" t="s">
        <v>41</v>
      </c>
      <c r="B22" s="4">
        <v>45677</v>
      </c>
      <c r="C22" s="30">
        <f>YEAR(Tableau134[[#This Row],[Date]])</f>
        <v>2025</v>
      </c>
      <c r="D22" s="18" t="str">
        <f>TEXT(Tableau134[[#This Row],[Date]],"mmmm")</f>
        <v>janvier</v>
      </c>
      <c r="E22" s="4" t="str">
        <f t="shared" si="0"/>
        <v>lun.</v>
      </c>
      <c r="F22" s="5"/>
      <c r="G22" s="5"/>
      <c r="H22" s="6"/>
      <c r="I22" s="6"/>
      <c r="J22" s="5"/>
      <c r="K22" s="5"/>
      <c r="L22" s="15">
        <f>MOD(Tableau134[[#This Row],[Soir Départ]]-Tableau134[[#This Row],[Soir Arrivée]],1)</f>
        <v>0</v>
      </c>
      <c r="M22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22" s="7" t="str">
        <f>IF(Tableau134[[#This Row],[Total Général]]="Congés","Congés",TIME(8,0,0))</f>
        <v>Congés</v>
      </c>
      <c r="O22" s="7" t="str">
        <f t="shared" si="2"/>
        <v/>
      </c>
      <c r="P22" s="13" t="str">
        <f t="shared" si="3"/>
        <v/>
      </c>
      <c r="Q22" s="8"/>
      <c r="R22" s="7"/>
      <c r="S22" s="7"/>
      <c r="T22" s="7"/>
      <c r="U22" s="21"/>
    </row>
    <row r="23" spans="1:21" ht="17" x14ac:dyDescent="0.25">
      <c r="A23" s="3" t="s">
        <v>41</v>
      </c>
      <c r="B23" s="4">
        <v>45678</v>
      </c>
      <c r="C23" s="30">
        <f>YEAR(Tableau134[[#This Row],[Date]])</f>
        <v>2025</v>
      </c>
      <c r="D23" s="18" t="str">
        <f>TEXT(Tableau134[[#This Row],[Date]],"mmmm")</f>
        <v>janvier</v>
      </c>
      <c r="E23" s="4" t="str">
        <f t="shared" si="0"/>
        <v>mar.</v>
      </c>
      <c r="F23" s="5"/>
      <c r="G23" s="5"/>
      <c r="H23" s="6"/>
      <c r="I23" s="6"/>
      <c r="J23" s="5"/>
      <c r="K23" s="5"/>
      <c r="L23" s="15">
        <f>MOD(Tableau134[[#This Row],[Soir Départ]]-Tableau134[[#This Row],[Soir Arrivée]],1)</f>
        <v>0</v>
      </c>
      <c r="M23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23" s="7" t="str">
        <f>IF(Tableau134[[#This Row],[Total Général]]="Congés","Congés",TIME(8,0,0))</f>
        <v>Congés</v>
      </c>
      <c r="O23" s="7" t="str">
        <f t="shared" si="2"/>
        <v/>
      </c>
      <c r="P23" s="13" t="str">
        <f t="shared" si="3"/>
        <v/>
      </c>
      <c r="Q23" s="8"/>
      <c r="R23" s="7"/>
      <c r="S23" s="7"/>
      <c r="T23" s="7"/>
      <c r="U23" s="21"/>
    </row>
    <row r="24" spans="1:21" ht="17" x14ac:dyDescent="0.25">
      <c r="A24" s="3" t="s">
        <v>41</v>
      </c>
      <c r="B24" s="4">
        <v>45679</v>
      </c>
      <c r="C24" s="30">
        <f>YEAR(Tableau134[[#This Row],[Date]])</f>
        <v>2025</v>
      </c>
      <c r="D24" s="18" t="str">
        <f>TEXT(Tableau134[[#This Row],[Date]],"mmmm")</f>
        <v>janvier</v>
      </c>
      <c r="E24" s="4" t="str">
        <f t="shared" si="0"/>
        <v>mer.</v>
      </c>
      <c r="F24" s="5">
        <v>0.45833333333333331</v>
      </c>
      <c r="G24" s="5">
        <v>0.60416666666666663</v>
      </c>
      <c r="H24" s="6">
        <f t="shared" si="1"/>
        <v>0.14583333333333331</v>
      </c>
      <c r="I24" s="6">
        <v>4.1666666666666664E-2</v>
      </c>
      <c r="J24" s="5">
        <v>0.58333333333333337</v>
      </c>
      <c r="K24" s="5"/>
      <c r="L24" s="15">
        <f>MOD(Tableau134[[#This Row],[Soir Départ]]-Tableau134[[#This Row],[Soir Arrivée]],1)</f>
        <v>0.41666666666666663</v>
      </c>
      <c r="M24" s="16">
        <f>IF(AND(Tableau134[[#This Row],[Total Matin]]=0,Tableau134[[#This Row],[Total soir]]=0),"Congés",SUM(Tableau134[[#This Row],[Total Matin]],-Tableau134[[#This Row],[Pause Repas]],Tableau134[[#This Row],[Total soir]]))</f>
        <v>0.52083333333333326</v>
      </c>
      <c r="N24" s="7">
        <f>IF(Tableau134[[#This Row],[Total Général]]="Congés","Congés",TIME(8,0,0))</f>
        <v>0.33333333333333331</v>
      </c>
      <c r="O24" s="7">
        <f t="shared" si="2"/>
        <v>0.18749999999999994</v>
      </c>
      <c r="P24" s="13" t="str">
        <f t="shared" si="3"/>
        <v/>
      </c>
      <c r="Q24" s="8"/>
      <c r="R24" s="7"/>
      <c r="S24" s="7"/>
      <c r="T24" s="7"/>
      <c r="U24" s="21"/>
    </row>
    <row r="25" spans="1:21" ht="17" x14ac:dyDescent="0.25">
      <c r="A25" s="3" t="s">
        <v>41</v>
      </c>
      <c r="B25" s="4">
        <v>45680</v>
      </c>
      <c r="C25" s="30">
        <f>YEAR(Tableau134[[#This Row],[Date]])</f>
        <v>2025</v>
      </c>
      <c r="D25" s="18" t="str">
        <f>TEXT(Tableau134[[#This Row],[Date]],"mmmm")</f>
        <v>janvier</v>
      </c>
      <c r="E25" s="4" t="str">
        <f t="shared" si="0"/>
        <v>jeu.</v>
      </c>
      <c r="F25" s="5">
        <v>0.41666666666666669</v>
      </c>
      <c r="G25" s="5">
        <v>0.625</v>
      </c>
      <c r="H25" s="6">
        <f t="shared" si="1"/>
        <v>0.20833333333333331</v>
      </c>
      <c r="I25" s="6">
        <v>4.1666666666666664E-2</v>
      </c>
      <c r="J25" s="5"/>
      <c r="K25" s="5"/>
      <c r="L25" s="15">
        <f>MOD(Tableau134[[#This Row],[Soir Départ]]-Tableau134[[#This Row],[Soir Arrivée]],1)</f>
        <v>0</v>
      </c>
      <c r="M25" s="16">
        <f>IF(AND(Tableau134[[#This Row],[Total Matin]]=0,Tableau134[[#This Row],[Total soir]]=0),"Congés",SUM(Tableau134[[#This Row],[Total Matin]],-Tableau134[[#This Row],[Pause Repas]],Tableau134[[#This Row],[Total soir]]))</f>
        <v>0.16666666666666666</v>
      </c>
      <c r="N25" s="7">
        <f>IF(Tableau134[[#This Row],[Total Général]]="Congés","Congés",TIME(8,0,0))</f>
        <v>0.33333333333333331</v>
      </c>
      <c r="O25" s="7" t="str">
        <f t="shared" si="2"/>
        <v/>
      </c>
      <c r="P25" s="13">
        <f t="shared" si="3"/>
        <v>0.16666666666666666</v>
      </c>
      <c r="Q25" s="8"/>
      <c r="R25" s="7"/>
      <c r="S25" s="7"/>
      <c r="T25" s="7"/>
      <c r="U25" s="21"/>
    </row>
    <row r="26" spans="1:21" ht="17" x14ac:dyDescent="0.25">
      <c r="A26" s="3" t="s">
        <v>41</v>
      </c>
      <c r="B26" s="4">
        <v>45681</v>
      </c>
      <c r="C26" s="30">
        <f>YEAR(Tableau134[[#This Row],[Date]])</f>
        <v>2025</v>
      </c>
      <c r="D26" s="18" t="str">
        <f>TEXT(Tableau134[[#This Row],[Date]],"mmmm")</f>
        <v>janvier</v>
      </c>
      <c r="E26" s="4" t="str">
        <f t="shared" si="0"/>
        <v>ven.</v>
      </c>
      <c r="F26" s="5">
        <v>0.375</v>
      </c>
      <c r="G26" s="5">
        <v>0.64583333333333304</v>
      </c>
      <c r="H26" s="6">
        <f t="shared" si="1"/>
        <v>0.27083333333333304</v>
      </c>
      <c r="I26" s="6">
        <v>4.1666666666666699E-2</v>
      </c>
      <c r="J26" s="5">
        <v>0.58333333333333337</v>
      </c>
      <c r="K26" s="5">
        <v>4.1666666666666664E-2</v>
      </c>
      <c r="L26" s="15">
        <f>MOD(Tableau134[[#This Row],[Soir Départ]]-Tableau134[[#This Row],[Soir Arrivée]],1)</f>
        <v>0.45833333333333326</v>
      </c>
      <c r="M26" s="16">
        <f>IF(AND(Tableau134[[#This Row],[Total Matin]]=0,Tableau134[[#This Row],[Total soir]]=0),"Congés",SUM(Tableau134[[#This Row],[Total Matin]],-Tableau134[[#This Row],[Pause Repas]],Tableau134[[#This Row],[Total soir]]))</f>
        <v>0.68749999999999956</v>
      </c>
      <c r="N26" s="7">
        <f>IF(Tableau134[[#This Row],[Total Général]]="Congés","Congés",TIME(8,0,0))</f>
        <v>0.33333333333333331</v>
      </c>
      <c r="O26" s="7">
        <f t="shared" si="2"/>
        <v>0.35416666666666624</v>
      </c>
      <c r="P26" s="13" t="str">
        <f t="shared" si="3"/>
        <v/>
      </c>
      <c r="Q26" s="8"/>
      <c r="R26" s="7"/>
      <c r="S26" s="7"/>
      <c r="T26" s="7"/>
      <c r="U26" s="21"/>
    </row>
    <row r="27" spans="1:21" ht="17" x14ac:dyDescent="0.25">
      <c r="A27" s="3" t="s">
        <v>41</v>
      </c>
      <c r="B27" s="4">
        <v>45682</v>
      </c>
      <c r="C27" s="30">
        <f>YEAR(Tableau134[[#This Row],[Date]])</f>
        <v>2025</v>
      </c>
      <c r="D27" s="18" t="str">
        <f>TEXT(Tableau134[[#This Row],[Date]],"mmmm")</f>
        <v>janvier</v>
      </c>
      <c r="E27" s="4" t="str">
        <f t="shared" si="0"/>
        <v>sam.</v>
      </c>
      <c r="F27" s="5">
        <v>0.33333333333333298</v>
      </c>
      <c r="G27" s="5">
        <v>0.66666666666666696</v>
      </c>
      <c r="H27" s="6">
        <f t="shared" si="1"/>
        <v>0.33333333333333398</v>
      </c>
      <c r="I27" s="6">
        <v>4.1666666666666699E-2</v>
      </c>
      <c r="J27" s="5"/>
      <c r="K27" s="5"/>
      <c r="L27" s="15">
        <f>MOD(Tableau134[[#This Row],[Soir Départ]]-Tableau134[[#This Row],[Soir Arrivée]],1)</f>
        <v>0</v>
      </c>
      <c r="M27" s="16">
        <f>IF(AND(Tableau134[[#This Row],[Total Matin]]=0,Tableau134[[#This Row],[Total soir]]=0),"Congés",SUM(Tableau134[[#This Row],[Total Matin]],-Tableau134[[#This Row],[Pause Repas]],Tableau134[[#This Row],[Total soir]]))</f>
        <v>0.2916666666666673</v>
      </c>
      <c r="N27" s="7">
        <f>IF(Tableau134[[#This Row],[Total Général]]="Congés","Congés",TIME(8,0,0))</f>
        <v>0.33333333333333331</v>
      </c>
      <c r="O27" s="7" t="str">
        <f t="shared" si="2"/>
        <v/>
      </c>
      <c r="P27" s="13">
        <f t="shared" si="3"/>
        <v>4.1666666666666019E-2</v>
      </c>
      <c r="Q27" s="8"/>
      <c r="R27" s="7"/>
      <c r="S27" s="7"/>
      <c r="T27" s="7"/>
      <c r="U27" s="21"/>
    </row>
    <row r="28" spans="1:21" ht="17" x14ac:dyDescent="0.25">
      <c r="A28" s="3" t="s">
        <v>41</v>
      </c>
      <c r="B28" s="4">
        <v>45683</v>
      </c>
      <c r="C28" s="30">
        <f>YEAR(Tableau134[[#This Row],[Date]])</f>
        <v>2025</v>
      </c>
      <c r="D28" s="18" t="str">
        <f>TEXT(Tableau134[[#This Row],[Date]],"mmmm")</f>
        <v>janvier</v>
      </c>
      <c r="E28" s="4" t="str">
        <f t="shared" si="0"/>
        <v>dim.</v>
      </c>
      <c r="F28" s="5">
        <v>0.29166666666666602</v>
      </c>
      <c r="G28" s="5">
        <v>0.6875</v>
      </c>
      <c r="H28" s="6">
        <f t="shared" si="1"/>
        <v>0.39583333333333398</v>
      </c>
      <c r="I28" s="6">
        <v>4.1666666666666699E-2</v>
      </c>
      <c r="J28" s="5"/>
      <c r="K28" s="5"/>
      <c r="L28" s="15">
        <f>MOD(Tableau134[[#This Row],[Soir Départ]]-Tableau134[[#This Row],[Soir Arrivée]],1)</f>
        <v>0</v>
      </c>
      <c r="M28" s="16">
        <f>IF(AND(Tableau134[[#This Row],[Total Matin]]=0,Tableau134[[#This Row],[Total soir]]=0),"Congés",SUM(Tableau134[[#This Row],[Total Matin]],-Tableau134[[#This Row],[Pause Repas]],Tableau134[[#This Row],[Total soir]]))</f>
        <v>0.3541666666666673</v>
      </c>
      <c r="N28" s="7">
        <f>IF(Tableau134[[#This Row],[Total Général]]="Congés","Congés",TIME(8,0,0))</f>
        <v>0.33333333333333331</v>
      </c>
      <c r="O28" s="7">
        <f t="shared" si="2"/>
        <v>2.0833333333333981E-2</v>
      </c>
      <c r="P28" s="13" t="str">
        <f t="shared" si="3"/>
        <v/>
      </c>
      <c r="Q28" s="8"/>
      <c r="R28" s="7"/>
      <c r="S28" s="7"/>
      <c r="T28" s="7"/>
      <c r="U28" s="21"/>
    </row>
    <row r="29" spans="1:21" ht="17" x14ac:dyDescent="0.25">
      <c r="A29" s="3" t="s">
        <v>41</v>
      </c>
      <c r="B29" s="4">
        <v>45684</v>
      </c>
      <c r="C29" s="30">
        <f>YEAR(Tableau134[[#This Row],[Date]])</f>
        <v>2025</v>
      </c>
      <c r="D29" s="18" t="str">
        <f>TEXT(Tableau134[[#This Row],[Date]],"mmmm")</f>
        <v>janvier</v>
      </c>
      <c r="E29" s="4" t="str">
        <f t="shared" si="0"/>
        <v>lun.</v>
      </c>
      <c r="F29" s="5"/>
      <c r="G29" s="5"/>
      <c r="H29" s="6"/>
      <c r="I29" s="9"/>
      <c r="J29" s="5"/>
      <c r="K29" s="5"/>
      <c r="L29" s="15">
        <f>MOD(Tableau134[[#This Row],[Soir Départ]]-Tableau134[[#This Row],[Soir Arrivée]],1)</f>
        <v>0</v>
      </c>
      <c r="M29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29" s="7" t="str">
        <f>IF(Tableau134[[#This Row],[Total Général]]="Congés","Congés",TIME(8,0,0))</f>
        <v>Congés</v>
      </c>
      <c r="O29" s="7" t="str">
        <f t="shared" si="2"/>
        <v/>
      </c>
      <c r="P29" s="13" t="str">
        <f t="shared" si="3"/>
        <v/>
      </c>
      <c r="Q29" s="8"/>
      <c r="R29" s="7"/>
      <c r="S29" s="7"/>
      <c r="T29" s="7"/>
      <c r="U29" s="21"/>
    </row>
    <row r="30" spans="1:21" ht="17" x14ac:dyDescent="0.25">
      <c r="A30" s="3" t="s">
        <v>41</v>
      </c>
      <c r="B30" s="4">
        <v>45685</v>
      </c>
      <c r="C30" s="30">
        <f>YEAR(Tableau134[[#This Row],[Date]])</f>
        <v>2025</v>
      </c>
      <c r="D30" s="18" t="str">
        <f>TEXT(Tableau134[[#This Row],[Date]],"mmmm")</f>
        <v>janvier</v>
      </c>
      <c r="E30" s="4" t="str">
        <f t="shared" si="0"/>
        <v>mar.</v>
      </c>
      <c r="F30" s="5"/>
      <c r="G30" s="5"/>
      <c r="H30" s="6"/>
      <c r="I30" s="9"/>
      <c r="J30" s="5"/>
      <c r="K30" s="5"/>
      <c r="L30" s="15">
        <f>MOD(Tableau134[[#This Row],[Soir Départ]]-Tableau134[[#This Row],[Soir Arrivée]],1)</f>
        <v>0</v>
      </c>
      <c r="M30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30" s="7" t="str">
        <f>IF(Tableau134[[#This Row],[Total Général]]="Congés","Congés",TIME(8,0,0))</f>
        <v>Congés</v>
      </c>
      <c r="O30" s="7" t="str">
        <f t="shared" si="2"/>
        <v/>
      </c>
      <c r="P30" s="13" t="str">
        <f t="shared" si="3"/>
        <v/>
      </c>
      <c r="Q30" s="8"/>
      <c r="R30" s="7"/>
      <c r="S30" s="7"/>
      <c r="T30" s="7"/>
      <c r="U30" s="21"/>
    </row>
    <row r="31" spans="1:21" ht="17" x14ac:dyDescent="0.25">
      <c r="A31" s="3" t="s">
        <v>41</v>
      </c>
      <c r="B31" s="4">
        <v>45686</v>
      </c>
      <c r="C31" s="30">
        <f>YEAR(Tableau134[[#This Row],[Date]])</f>
        <v>2025</v>
      </c>
      <c r="D31" s="18" t="str">
        <f>TEXT(Tableau134[[#This Row],[Date]],"mmmm")</f>
        <v>janvier</v>
      </c>
      <c r="E31" s="4" t="str">
        <f t="shared" si="0"/>
        <v>mer.</v>
      </c>
      <c r="F31" s="5">
        <v>0.45833333333333331</v>
      </c>
      <c r="G31" s="5">
        <v>0.60416666666666663</v>
      </c>
      <c r="H31" s="6">
        <f t="shared" si="1"/>
        <v>0.14583333333333331</v>
      </c>
      <c r="I31" s="6">
        <v>4.1666666666666664E-2</v>
      </c>
      <c r="J31" s="5"/>
      <c r="K31" s="5"/>
      <c r="L31" s="15">
        <f>MOD(Tableau134[[#This Row],[Soir Départ]]-Tableau134[[#This Row],[Soir Arrivée]],1)</f>
        <v>0</v>
      </c>
      <c r="M31" s="16">
        <f>IF(AND(Tableau134[[#This Row],[Total Matin]]=0,Tableau134[[#This Row],[Total soir]]=0),"Congés",SUM(Tableau134[[#This Row],[Total Matin]],-Tableau134[[#This Row],[Pause Repas]],Tableau134[[#This Row],[Total soir]]))</f>
        <v>0.10416666666666666</v>
      </c>
      <c r="N31" s="7">
        <f>IF(Tableau134[[#This Row],[Total Général]]="Congés","Congés",TIME(8,0,0))</f>
        <v>0.33333333333333331</v>
      </c>
      <c r="O31" s="7" t="str">
        <f t="shared" si="2"/>
        <v/>
      </c>
      <c r="P31" s="13">
        <f t="shared" si="3"/>
        <v>0.22916666666666666</v>
      </c>
      <c r="Q31" s="8"/>
      <c r="R31" s="7"/>
      <c r="S31" s="7"/>
      <c r="T31" s="7"/>
      <c r="U31" s="21"/>
    </row>
    <row r="32" spans="1:21" ht="17" x14ac:dyDescent="0.25">
      <c r="A32" s="3" t="s">
        <v>41</v>
      </c>
      <c r="B32" s="4">
        <v>45687</v>
      </c>
      <c r="C32" s="30">
        <f>YEAR(Tableau134[[#This Row],[Date]])</f>
        <v>2025</v>
      </c>
      <c r="D32" s="18" t="str">
        <f>TEXT(Tableau134[[#This Row],[Date]],"mmmm")</f>
        <v>janvier</v>
      </c>
      <c r="E32" s="4" t="str">
        <f t="shared" si="0"/>
        <v>jeu.</v>
      </c>
      <c r="F32" s="5">
        <v>0.41666666666666669</v>
      </c>
      <c r="G32" s="5">
        <v>0.625</v>
      </c>
      <c r="H32" s="6">
        <f t="shared" si="1"/>
        <v>0.20833333333333331</v>
      </c>
      <c r="I32" s="6">
        <v>4.1666666666666664E-2</v>
      </c>
      <c r="J32" s="5"/>
      <c r="K32" s="5"/>
      <c r="L32" s="15">
        <f>MOD(Tableau134[[#This Row],[Soir Départ]]-Tableau134[[#This Row],[Soir Arrivée]],1)</f>
        <v>0</v>
      </c>
      <c r="M32" s="16">
        <f>IF(AND(Tableau134[[#This Row],[Total Matin]]=0,Tableau134[[#This Row],[Total soir]]=0),"Congés",SUM(Tableau134[[#This Row],[Total Matin]],-Tableau134[[#This Row],[Pause Repas]],Tableau134[[#This Row],[Total soir]]))</f>
        <v>0.16666666666666666</v>
      </c>
      <c r="N32" s="7">
        <f>IF(Tableau134[[#This Row],[Total Général]]="Congés","Congés",TIME(8,0,0))</f>
        <v>0.33333333333333331</v>
      </c>
      <c r="O32" s="7" t="str">
        <f t="shared" si="2"/>
        <v/>
      </c>
      <c r="P32" s="13">
        <f t="shared" si="3"/>
        <v>0.16666666666666666</v>
      </c>
      <c r="Q32" s="16"/>
      <c r="R32" s="16"/>
      <c r="S32" s="16"/>
      <c r="T32" s="16"/>
      <c r="U32" s="21"/>
    </row>
    <row r="33" spans="1:21" ht="17" x14ac:dyDescent="0.25">
      <c r="A33" s="3" t="s">
        <v>41</v>
      </c>
      <c r="B33" s="4">
        <v>45688</v>
      </c>
      <c r="C33" s="30">
        <f>YEAR(Tableau134[[#This Row],[Date]])</f>
        <v>2025</v>
      </c>
      <c r="D33" s="18" t="str">
        <f>TEXT(Tableau134[[#This Row],[Date]],"mmmm")</f>
        <v>janvier</v>
      </c>
      <c r="E33" s="4" t="str">
        <f t="shared" si="0"/>
        <v>ven.</v>
      </c>
      <c r="F33" s="5">
        <v>0.375</v>
      </c>
      <c r="G33" s="5">
        <v>0.64583333333333304</v>
      </c>
      <c r="H33" s="6">
        <f t="shared" si="1"/>
        <v>0.27083333333333304</v>
      </c>
      <c r="I33" s="6">
        <v>4.1666666666666699E-2</v>
      </c>
      <c r="J33" s="5"/>
      <c r="K33" s="5"/>
      <c r="L33" s="15">
        <f>MOD(Tableau134[[#This Row],[Soir Départ]]-Tableau134[[#This Row],[Soir Arrivée]],1)</f>
        <v>0</v>
      </c>
      <c r="M33" s="16">
        <f>IF(AND(Tableau134[[#This Row],[Total Matin]]=0,Tableau134[[#This Row],[Total soir]]=0),"Congés",SUM(Tableau134[[#This Row],[Total Matin]],-Tableau134[[#This Row],[Pause Repas]],Tableau134[[#This Row],[Total soir]]))</f>
        <v>0.22916666666666635</v>
      </c>
      <c r="N33" s="7">
        <f>IF(Tableau134[[#This Row],[Total Général]]="Congés","Congés",TIME(8,0,0))</f>
        <v>0.33333333333333331</v>
      </c>
      <c r="O33" s="7" t="str">
        <f t="shared" si="2"/>
        <v/>
      </c>
      <c r="P33" s="13">
        <f t="shared" si="3"/>
        <v>0.10416666666666696</v>
      </c>
      <c r="Q33" s="23">
        <f>SUM(M2:M33)</f>
        <v>7.8541666666666625</v>
      </c>
      <c r="R33" s="23">
        <f>SUM(N2:N33)</f>
        <v>7.6666666666666634</v>
      </c>
      <c r="S33" s="23">
        <f>SUM(O2:O33)</f>
        <v>1.5416666666666652</v>
      </c>
      <c r="T33" s="23">
        <f>SUM(P2:P33)</f>
        <v>1.354166666666667</v>
      </c>
      <c r="U33" s="20" t="str">
        <f>IF(Q33&lt;R33, "-" &amp; TEXT(ABS(Q33-R33), "h:mm"), TEXT(Q33-R33, "h:mm"))</f>
        <v>4:30</v>
      </c>
    </row>
    <row r="34" spans="1:21" ht="17" x14ac:dyDescent="0.25">
      <c r="A34" s="3" t="s">
        <v>41</v>
      </c>
      <c r="B34" s="4">
        <v>45689</v>
      </c>
      <c r="C34" s="30">
        <f>YEAR(Tableau134[[#This Row],[Date]])</f>
        <v>2025</v>
      </c>
      <c r="D34" s="19" t="str">
        <f>TEXT(Tableau134[[#This Row],[Date]],"mmmm")</f>
        <v>février</v>
      </c>
      <c r="E34" s="4" t="str">
        <f t="shared" si="0"/>
        <v>sam.</v>
      </c>
      <c r="F34" s="5">
        <v>0.41666666666666669</v>
      </c>
      <c r="G34" s="5">
        <v>0.60416666666666663</v>
      </c>
      <c r="H34" s="6">
        <f t="shared" si="1"/>
        <v>0.18749999999999994</v>
      </c>
      <c r="I34" s="6">
        <v>4.1666666666666699E-2</v>
      </c>
      <c r="J34" s="5"/>
      <c r="K34" s="5"/>
      <c r="L34" s="15">
        <f>MOD(Tableau134[[#This Row],[Soir Départ]]-Tableau134[[#This Row],[Soir Arrivée]],1)</f>
        <v>0</v>
      </c>
      <c r="M34" s="16">
        <f>IF(AND(Tableau134[[#This Row],[Total Matin]]=0,Tableau134[[#This Row],[Total soir]]=0),"Congés",SUM(Tableau134[[#This Row],[Total Matin]],-Tableau134[[#This Row],[Pause Repas]],Tableau134[[#This Row],[Total soir]]))</f>
        <v>0.14583333333333326</v>
      </c>
      <c r="N34" s="7">
        <f>IF(Tableau134[[#This Row],[Total Général]]="Congés","Congés",TIME(8,0,0))</f>
        <v>0.33333333333333331</v>
      </c>
      <c r="O34" s="7" t="str">
        <f t="shared" si="2"/>
        <v/>
      </c>
      <c r="P34" s="13">
        <f t="shared" si="3"/>
        <v>0.18750000000000006</v>
      </c>
      <c r="Q34" s="8"/>
      <c r="R34" s="7"/>
      <c r="S34" s="7"/>
      <c r="T34" s="7"/>
      <c r="U34" s="20"/>
    </row>
    <row r="35" spans="1:21" ht="17" x14ac:dyDescent="0.25">
      <c r="A35" s="3" t="s">
        <v>41</v>
      </c>
      <c r="B35" s="4">
        <v>45690</v>
      </c>
      <c r="C35" s="30">
        <f>YEAR(Tableau134[[#This Row],[Date]])</f>
        <v>2025</v>
      </c>
      <c r="D35" s="19" t="str">
        <f>TEXT(Tableau134[[#This Row],[Date]],"mmmm")</f>
        <v>février</v>
      </c>
      <c r="E35" s="4" t="str">
        <f t="shared" si="0"/>
        <v>dim.</v>
      </c>
      <c r="F35" s="5"/>
      <c r="G35" s="5"/>
      <c r="H35" s="6">
        <f t="shared" si="1"/>
        <v>0</v>
      </c>
      <c r="I35" s="6">
        <v>4.1666666666666699E-2</v>
      </c>
      <c r="J35" s="5">
        <v>0.75</v>
      </c>
      <c r="K35" s="5">
        <v>0.95833333333333337</v>
      </c>
      <c r="L35" s="15">
        <f>MOD(Tableau134[[#This Row],[Soir Départ]]-Tableau134[[#This Row],[Soir Arrivée]],1)</f>
        <v>0.20833333333333337</v>
      </c>
      <c r="M35" s="16">
        <f>IF(AND(Tableau134[[#This Row],[Total Matin]]=0,Tableau134[[#This Row],[Total soir]]=0),"Congés",SUM(Tableau134[[#This Row],[Total Matin]],-Tableau134[[#This Row],[Pause Repas]],Tableau134[[#This Row],[Total soir]]))</f>
        <v>0.16666666666666669</v>
      </c>
      <c r="N35" s="7">
        <f>IF(Tableau134[[#This Row],[Total Général]]="Congés","Congés",TIME(8,0,0))</f>
        <v>0.33333333333333331</v>
      </c>
      <c r="O35" s="7" t="str">
        <f t="shared" si="2"/>
        <v/>
      </c>
      <c r="P35" s="13">
        <f t="shared" si="3"/>
        <v>0.16666666666666663</v>
      </c>
      <c r="Q35" s="8"/>
      <c r="R35" s="7"/>
      <c r="S35" s="7"/>
      <c r="T35" s="7"/>
      <c r="U35" s="20"/>
    </row>
    <row r="36" spans="1:21" ht="17" x14ac:dyDescent="0.25">
      <c r="A36" s="3" t="s">
        <v>41</v>
      </c>
      <c r="B36" s="4">
        <v>45691</v>
      </c>
      <c r="C36" s="30">
        <f>YEAR(Tableau134[[#This Row],[Date]])</f>
        <v>2025</v>
      </c>
      <c r="D36" s="19" t="str">
        <f>TEXT(Tableau134[[#This Row],[Date]],"mmmm")</f>
        <v>février</v>
      </c>
      <c r="E36" s="4" t="str">
        <f t="shared" si="0"/>
        <v>lun.</v>
      </c>
      <c r="F36" s="5"/>
      <c r="G36" s="5"/>
      <c r="H36" s="6"/>
      <c r="I36" s="6"/>
      <c r="J36" s="5"/>
      <c r="K36" s="5"/>
      <c r="L36" s="15">
        <f>MOD(Tableau134[[#This Row],[Soir Départ]]-Tableau134[[#This Row],[Soir Arrivée]],1)</f>
        <v>0</v>
      </c>
      <c r="M36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36" s="7" t="str">
        <f>IF(Tableau134[[#This Row],[Total Général]]="Congés","Congés",TIME(8,0,0))</f>
        <v>Congés</v>
      </c>
      <c r="O36" s="7" t="str">
        <f t="shared" si="2"/>
        <v/>
      </c>
      <c r="P36" s="13" t="str">
        <f t="shared" si="3"/>
        <v/>
      </c>
      <c r="Q36" s="8"/>
      <c r="R36" s="7"/>
      <c r="S36" s="7"/>
      <c r="T36" s="7"/>
      <c r="U36" s="20"/>
    </row>
    <row r="37" spans="1:21" ht="17" x14ac:dyDescent="0.25">
      <c r="A37" s="3" t="s">
        <v>41</v>
      </c>
      <c r="B37" s="4">
        <v>45692</v>
      </c>
      <c r="C37" s="30">
        <f>YEAR(Tableau134[[#This Row],[Date]])</f>
        <v>2025</v>
      </c>
      <c r="D37" s="19" t="str">
        <f>TEXT(Tableau134[[#This Row],[Date]],"mmmm")</f>
        <v>février</v>
      </c>
      <c r="E37" s="4" t="str">
        <f t="shared" si="0"/>
        <v>mar.</v>
      </c>
      <c r="F37" s="5"/>
      <c r="G37" s="5"/>
      <c r="H37" s="6"/>
      <c r="I37" s="6"/>
      <c r="J37" s="5"/>
      <c r="K37" s="5"/>
      <c r="L37" s="15">
        <f>MOD(Tableau134[[#This Row],[Soir Départ]]-Tableau134[[#This Row],[Soir Arrivée]],1)</f>
        <v>0</v>
      </c>
      <c r="M37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37" s="7" t="str">
        <f>IF(Tableau134[[#This Row],[Total Général]]="Congés","Congés",TIME(8,0,0))</f>
        <v>Congés</v>
      </c>
      <c r="O37" s="7" t="str">
        <f t="shared" si="2"/>
        <v/>
      </c>
      <c r="P37" s="13" t="str">
        <f t="shared" si="3"/>
        <v/>
      </c>
      <c r="Q37" s="8"/>
      <c r="R37" s="7"/>
      <c r="S37" s="7"/>
      <c r="T37" s="7"/>
      <c r="U37" s="20"/>
    </row>
    <row r="38" spans="1:21" ht="17" x14ac:dyDescent="0.25">
      <c r="A38" s="3" t="s">
        <v>41</v>
      </c>
      <c r="B38" s="4">
        <v>45693</v>
      </c>
      <c r="C38" s="30">
        <f>YEAR(Tableau134[[#This Row],[Date]])</f>
        <v>2025</v>
      </c>
      <c r="D38" s="19" t="str">
        <f>TEXT(Tableau134[[#This Row],[Date]],"mmmm")</f>
        <v>février</v>
      </c>
      <c r="E38" s="4" t="str">
        <f t="shared" si="0"/>
        <v>mer.</v>
      </c>
      <c r="F38" s="5"/>
      <c r="G38" s="5"/>
      <c r="H38" s="6">
        <f t="shared" si="1"/>
        <v>0</v>
      </c>
      <c r="I38" s="6">
        <v>4.1666666666666699E-2</v>
      </c>
      <c r="J38" s="5">
        <v>0.5</v>
      </c>
      <c r="K38" s="5">
        <v>0.95833333333333337</v>
      </c>
      <c r="L38" s="15">
        <f>MOD(Tableau134[[#This Row],[Soir Départ]]-Tableau134[[#This Row],[Soir Arrivée]],1)</f>
        <v>0.45833333333333337</v>
      </c>
      <c r="M38" s="16">
        <f>IF(AND(Tableau134[[#This Row],[Total Matin]]=0,Tableau134[[#This Row],[Total soir]]=0),"Congés",SUM(Tableau134[[#This Row],[Total Matin]],-Tableau134[[#This Row],[Pause Repas]],Tableau134[[#This Row],[Total soir]]))</f>
        <v>0.41666666666666669</v>
      </c>
      <c r="N38" s="7">
        <f>IF(Tableau134[[#This Row],[Total Général]]="Congés","Congés",TIME(8,0,0))</f>
        <v>0.33333333333333331</v>
      </c>
      <c r="O38" s="7">
        <f t="shared" si="2"/>
        <v>8.333333333333337E-2</v>
      </c>
      <c r="P38" s="13" t="str">
        <f t="shared" si="3"/>
        <v/>
      </c>
      <c r="Q38" s="8"/>
      <c r="R38" s="7"/>
      <c r="S38" s="7"/>
      <c r="T38" s="7"/>
      <c r="U38" s="20"/>
    </row>
    <row r="39" spans="1:21" ht="17" x14ac:dyDescent="0.25">
      <c r="A39" s="3" t="s">
        <v>41</v>
      </c>
      <c r="B39" s="4">
        <v>45694</v>
      </c>
      <c r="C39" s="30">
        <f>YEAR(Tableau134[[#This Row],[Date]])</f>
        <v>2025</v>
      </c>
      <c r="D39" s="19" t="str">
        <f>TEXT(Tableau134[[#This Row],[Date]],"mmmm")</f>
        <v>février</v>
      </c>
      <c r="E39" s="4" t="str">
        <f t="shared" si="0"/>
        <v>jeu.</v>
      </c>
      <c r="F39" s="5"/>
      <c r="G39" s="5"/>
      <c r="H39" s="6">
        <f t="shared" si="1"/>
        <v>0</v>
      </c>
      <c r="I39" s="6"/>
      <c r="J39" s="5"/>
      <c r="K39" s="5"/>
      <c r="L39" s="15">
        <f>MOD(Tableau134[[#This Row],[Soir Départ]]-Tableau134[[#This Row],[Soir Arrivée]],1)</f>
        <v>0</v>
      </c>
      <c r="M39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39" s="7" t="str">
        <f>IF(Tableau134[[#This Row],[Total Général]]="Congés","Congés",TIME(8,0,0))</f>
        <v>Congés</v>
      </c>
      <c r="O39" s="7" t="str">
        <f t="shared" si="2"/>
        <v/>
      </c>
      <c r="P39" s="13" t="str">
        <f t="shared" si="3"/>
        <v/>
      </c>
      <c r="Q39" s="8"/>
      <c r="R39" s="7"/>
      <c r="S39" s="7"/>
      <c r="T39" s="7"/>
      <c r="U39" s="20"/>
    </row>
    <row r="40" spans="1:21" ht="17" x14ac:dyDescent="0.25">
      <c r="A40" s="3" t="s">
        <v>41</v>
      </c>
      <c r="B40" s="4">
        <v>45695</v>
      </c>
      <c r="C40" s="30">
        <f>YEAR(Tableau134[[#This Row],[Date]])</f>
        <v>2025</v>
      </c>
      <c r="D40" s="19" t="str">
        <f>TEXT(Tableau134[[#This Row],[Date]],"mmmm")</f>
        <v>février</v>
      </c>
      <c r="E40" s="4" t="str">
        <f t="shared" si="0"/>
        <v>ven.</v>
      </c>
      <c r="F40" s="5"/>
      <c r="G40" s="5"/>
      <c r="H40" s="6">
        <f t="shared" si="1"/>
        <v>0</v>
      </c>
      <c r="I40" s="6"/>
      <c r="J40" s="5"/>
      <c r="K40" s="5"/>
      <c r="L40" s="15">
        <f>MOD(Tableau134[[#This Row],[Soir Départ]]-Tableau134[[#This Row],[Soir Arrivée]],1)</f>
        <v>0</v>
      </c>
      <c r="M40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0" s="7" t="str">
        <f>IF(Tableau134[[#This Row],[Total Général]]="Congés","Congés",TIME(8,0,0))</f>
        <v>Congés</v>
      </c>
      <c r="O40" s="7" t="str">
        <f t="shared" si="2"/>
        <v/>
      </c>
      <c r="P40" s="13" t="str">
        <f t="shared" si="3"/>
        <v/>
      </c>
      <c r="Q40" s="8"/>
      <c r="R40" s="7"/>
      <c r="S40" s="7"/>
      <c r="T40" s="7"/>
      <c r="U40" s="20"/>
    </row>
    <row r="41" spans="1:21" ht="17" x14ac:dyDescent="0.25">
      <c r="A41" s="3" t="s">
        <v>41</v>
      </c>
      <c r="B41" s="4">
        <v>45696</v>
      </c>
      <c r="C41" s="30">
        <f>YEAR(Tableau134[[#This Row],[Date]])</f>
        <v>2025</v>
      </c>
      <c r="D41" s="19" t="str">
        <f>TEXT(Tableau134[[#This Row],[Date]],"mmmm")</f>
        <v>février</v>
      </c>
      <c r="E41" s="4" t="str">
        <f t="shared" si="0"/>
        <v>sam.</v>
      </c>
      <c r="F41" s="5"/>
      <c r="G41" s="5"/>
      <c r="H41" s="6">
        <f t="shared" si="1"/>
        <v>0</v>
      </c>
      <c r="I41" s="6"/>
      <c r="J41" s="5"/>
      <c r="K41" s="5"/>
      <c r="L41" s="15">
        <f>MOD(Tableau134[[#This Row],[Soir Départ]]-Tableau134[[#This Row],[Soir Arrivée]],1)</f>
        <v>0</v>
      </c>
      <c r="M41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1" s="7" t="str">
        <f>IF(Tableau134[[#This Row],[Total Général]]="Congés","Congés",TIME(8,0,0))</f>
        <v>Congés</v>
      </c>
      <c r="O41" s="7" t="str">
        <f t="shared" si="2"/>
        <v/>
      </c>
      <c r="P41" s="13" t="str">
        <f t="shared" si="3"/>
        <v/>
      </c>
      <c r="Q41" s="8"/>
      <c r="R41" s="7"/>
      <c r="S41" s="7"/>
      <c r="T41" s="7"/>
      <c r="U41" s="20"/>
    </row>
    <row r="42" spans="1:21" ht="17" x14ac:dyDescent="0.25">
      <c r="A42" s="3" t="s">
        <v>41</v>
      </c>
      <c r="B42" s="4">
        <v>45697</v>
      </c>
      <c r="C42" s="30">
        <f>YEAR(Tableau134[[#This Row],[Date]])</f>
        <v>2025</v>
      </c>
      <c r="D42" s="19" t="str">
        <f>TEXT(Tableau134[[#This Row],[Date]],"mmmm")</f>
        <v>février</v>
      </c>
      <c r="E42" s="4" t="str">
        <f t="shared" si="0"/>
        <v>dim.</v>
      </c>
      <c r="F42" s="5"/>
      <c r="G42" s="5"/>
      <c r="H42" s="6">
        <f t="shared" si="1"/>
        <v>0</v>
      </c>
      <c r="I42" s="6">
        <v>4.1666666666666699E-2</v>
      </c>
      <c r="J42" s="5">
        <v>0.75</v>
      </c>
      <c r="K42" s="5">
        <v>0.9375</v>
      </c>
      <c r="L42" s="15">
        <f>MOD(Tableau134[[#This Row],[Soir Départ]]-Tableau134[[#This Row],[Soir Arrivée]],1)</f>
        <v>0.1875</v>
      </c>
      <c r="M42" s="16">
        <f>IF(AND(Tableau134[[#This Row],[Total Matin]]=0,Tableau134[[#This Row],[Total soir]]=0),"Congés",SUM(Tableau134[[#This Row],[Total Matin]],-Tableau134[[#This Row],[Pause Repas]],Tableau134[[#This Row],[Total soir]]))</f>
        <v>0.14583333333333331</v>
      </c>
      <c r="N42" s="7">
        <f>IF(Tableau134[[#This Row],[Total Général]]="Congés","Congés",TIME(8,0,0))</f>
        <v>0.33333333333333331</v>
      </c>
      <c r="O42" s="7" t="str">
        <f t="shared" si="2"/>
        <v/>
      </c>
      <c r="P42" s="13">
        <f t="shared" si="3"/>
        <v>0.1875</v>
      </c>
      <c r="Q42" s="8"/>
      <c r="R42" s="7"/>
      <c r="S42" s="7"/>
      <c r="T42" s="7"/>
      <c r="U42" s="20"/>
    </row>
    <row r="43" spans="1:21" ht="17" x14ac:dyDescent="0.25">
      <c r="A43" s="3" t="s">
        <v>41</v>
      </c>
      <c r="B43" s="4">
        <v>45698</v>
      </c>
      <c r="C43" s="30">
        <f>YEAR(Tableau134[[#This Row],[Date]])</f>
        <v>2025</v>
      </c>
      <c r="D43" s="19" t="str">
        <f>TEXT(Tableau134[[#This Row],[Date]],"mmmm")</f>
        <v>février</v>
      </c>
      <c r="E43" s="4" t="str">
        <f t="shared" si="0"/>
        <v>lun.</v>
      </c>
      <c r="F43" s="5"/>
      <c r="G43" s="5"/>
      <c r="H43" s="6"/>
      <c r="I43" s="6"/>
      <c r="J43" s="5"/>
      <c r="K43" s="5"/>
      <c r="L43" s="15">
        <f>MOD(Tableau134[[#This Row],[Soir Départ]]-Tableau134[[#This Row],[Soir Arrivée]],1)</f>
        <v>0</v>
      </c>
      <c r="M43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3" s="7" t="str">
        <f>IF(Tableau134[[#This Row],[Total Général]]="Congés","Congés",TIME(8,0,0))</f>
        <v>Congés</v>
      </c>
      <c r="O43" s="7" t="str">
        <f t="shared" si="2"/>
        <v/>
      </c>
      <c r="P43" s="13" t="str">
        <f t="shared" si="3"/>
        <v/>
      </c>
      <c r="Q43" s="8"/>
      <c r="R43" s="7"/>
      <c r="S43" s="7"/>
      <c r="T43" s="7"/>
      <c r="U43" s="20"/>
    </row>
    <row r="44" spans="1:21" ht="17" x14ac:dyDescent="0.25">
      <c r="A44" s="3" t="s">
        <v>41</v>
      </c>
      <c r="B44" s="4">
        <v>45699</v>
      </c>
      <c r="C44" s="30">
        <f>YEAR(Tableau134[[#This Row],[Date]])</f>
        <v>2025</v>
      </c>
      <c r="D44" s="19" t="str">
        <f>TEXT(Tableau134[[#This Row],[Date]],"mmmm")</f>
        <v>février</v>
      </c>
      <c r="E44" s="4" t="str">
        <f t="shared" si="0"/>
        <v>mar.</v>
      </c>
      <c r="F44" s="5"/>
      <c r="G44" s="5"/>
      <c r="H44" s="6"/>
      <c r="I44" s="6"/>
      <c r="J44" s="5"/>
      <c r="K44" s="5"/>
      <c r="L44" s="15">
        <f>MOD(Tableau134[[#This Row],[Soir Départ]]-Tableau134[[#This Row],[Soir Arrivée]],1)</f>
        <v>0</v>
      </c>
      <c r="M44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4" s="7" t="str">
        <f>IF(Tableau134[[#This Row],[Total Général]]="Congés","Congés",TIME(8,0,0))</f>
        <v>Congés</v>
      </c>
      <c r="O44" s="7" t="str">
        <f t="shared" si="2"/>
        <v/>
      </c>
      <c r="P44" s="13" t="str">
        <f t="shared" si="3"/>
        <v/>
      </c>
      <c r="Q44" s="8"/>
      <c r="R44" s="7"/>
      <c r="S44" s="7"/>
      <c r="T44" s="7"/>
      <c r="U44" s="20"/>
    </row>
    <row r="45" spans="1:21" ht="17" x14ac:dyDescent="0.25">
      <c r="A45" s="3" t="s">
        <v>41</v>
      </c>
      <c r="B45" s="4">
        <v>45700</v>
      </c>
      <c r="C45" s="30">
        <f>YEAR(Tableau134[[#This Row],[Date]])</f>
        <v>2025</v>
      </c>
      <c r="D45" s="19" t="str">
        <f>TEXT(Tableau134[[#This Row],[Date]],"mmmm")</f>
        <v>février</v>
      </c>
      <c r="E45" s="4" t="str">
        <f t="shared" si="0"/>
        <v>mer.</v>
      </c>
      <c r="F45" s="5"/>
      <c r="G45" s="5"/>
      <c r="H45" s="6">
        <f t="shared" si="1"/>
        <v>0</v>
      </c>
      <c r="I45" s="6">
        <v>4.1666666666666699E-2</v>
      </c>
      <c r="J45" s="5">
        <v>0.75</v>
      </c>
      <c r="K45" s="5">
        <v>0.97916666666666663</v>
      </c>
      <c r="L45" s="15">
        <f>MOD(Tableau134[[#This Row],[Soir Départ]]-Tableau134[[#This Row],[Soir Arrivée]],1)</f>
        <v>0.22916666666666663</v>
      </c>
      <c r="M45" s="16">
        <f>IF(AND(Tableau134[[#This Row],[Total Matin]]=0,Tableau134[[#This Row],[Total soir]]=0),"Congés",SUM(Tableau134[[#This Row],[Total Matin]],-Tableau134[[#This Row],[Pause Repas]],Tableau134[[#This Row],[Total soir]]))</f>
        <v>0.18749999999999994</v>
      </c>
      <c r="N45" s="7">
        <f>IF(Tableau134[[#This Row],[Total Général]]="Congés","Congés",TIME(8,0,0))</f>
        <v>0.33333333333333331</v>
      </c>
      <c r="O45" s="7" t="str">
        <f t="shared" si="2"/>
        <v/>
      </c>
      <c r="P45" s="13">
        <f t="shared" si="3"/>
        <v>0.14583333333333337</v>
      </c>
      <c r="Q45" s="8"/>
      <c r="R45" s="7"/>
      <c r="S45" s="7"/>
      <c r="T45" s="7"/>
      <c r="U45" s="20"/>
    </row>
    <row r="46" spans="1:21" ht="17" x14ac:dyDescent="0.25">
      <c r="A46" s="3" t="s">
        <v>41</v>
      </c>
      <c r="B46" s="4">
        <v>45701</v>
      </c>
      <c r="C46" s="30">
        <f>YEAR(Tableau134[[#This Row],[Date]])</f>
        <v>2025</v>
      </c>
      <c r="D46" s="19" t="str">
        <f>TEXT(Tableau134[[#This Row],[Date]],"mmmm")</f>
        <v>février</v>
      </c>
      <c r="E46" s="4" t="str">
        <f t="shared" si="0"/>
        <v>jeu.</v>
      </c>
      <c r="F46" s="5"/>
      <c r="G46" s="5"/>
      <c r="H46" s="6">
        <f t="shared" si="1"/>
        <v>0</v>
      </c>
      <c r="I46" s="9"/>
      <c r="J46" s="5"/>
      <c r="K46" s="5"/>
      <c r="L46" s="15">
        <f>MOD(Tableau134[[#This Row],[Soir Départ]]-Tableau134[[#This Row],[Soir Arrivée]],1)</f>
        <v>0</v>
      </c>
      <c r="M46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6" s="7" t="str">
        <f>IF(Tableau134[[#This Row],[Total Général]]="Congés","Congés",TIME(8,0,0))</f>
        <v>Congés</v>
      </c>
      <c r="O46" s="7" t="str">
        <f t="shared" si="2"/>
        <v/>
      </c>
      <c r="P46" s="13" t="str">
        <f t="shared" si="3"/>
        <v/>
      </c>
      <c r="Q46" s="8"/>
      <c r="R46" s="7"/>
      <c r="S46" s="7"/>
      <c r="T46" s="7"/>
      <c r="U46" s="20"/>
    </row>
    <row r="47" spans="1:21" ht="17" x14ac:dyDescent="0.25">
      <c r="A47" s="3" t="s">
        <v>41</v>
      </c>
      <c r="B47" s="4">
        <v>45702</v>
      </c>
      <c r="C47" s="30">
        <f>YEAR(Tableau134[[#This Row],[Date]])</f>
        <v>2025</v>
      </c>
      <c r="D47" s="19" t="str">
        <f>TEXT(Tableau134[[#This Row],[Date]],"mmmm")</f>
        <v>février</v>
      </c>
      <c r="E47" s="4" t="str">
        <f t="shared" si="0"/>
        <v>ven.</v>
      </c>
      <c r="F47" s="5"/>
      <c r="G47" s="5"/>
      <c r="H47" s="6">
        <f t="shared" si="1"/>
        <v>0</v>
      </c>
      <c r="I47" s="9"/>
      <c r="J47" s="5"/>
      <c r="K47" s="5"/>
      <c r="L47" s="15">
        <f>MOD(Tableau134[[#This Row],[Soir Départ]]-Tableau134[[#This Row],[Soir Arrivée]],1)</f>
        <v>0</v>
      </c>
      <c r="M47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7" s="7" t="str">
        <f>IF(Tableau134[[#This Row],[Total Général]]="Congés","Congés",TIME(8,0,0))</f>
        <v>Congés</v>
      </c>
      <c r="O47" s="7" t="str">
        <f t="shared" si="2"/>
        <v/>
      </c>
      <c r="P47" s="13" t="str">
        <f t="shared" si="3"/>
        <v/>
      </c>
      <c r="Q47" s="8"/>
      <c r="R47" s="7"/>
      <c r="S47" s="7"/>
      <c r="T47" s="7"/>
      <c r="U47" s="20"/>
    </row>
    <row r="48" spans="1:21" ht="17" x14ac:dyDescent="0.25">
      <c r="A48" s="3" t="s">
        <v>41</v>
      </c>
      <c r="B48" s="4">
        <v>45703</v>
      </c>
      <c r="C48" s="30">
        <f>YEAR(Tableau134[[#This Row],[Date]])</f>
        <v>2025</v>
      </c>
      <c r="D48" s="19" t="str">
        <f>TEXT(Tableau134[[#This Row],[Date]],"mmmm")</f>
        <v>février</v>
      </c>
      <c r="E48" s="4" t="str">
        <f t="shared" si="0"/>
        <v>sam.</v>
      </c>
      <c r="F48" s="5"/>
      <c r="G48" s="5"/>
      <c r="H48" s="6">
        <f t="shared" si="1"/>
        <v>0</v>
      </c>
      <c r="I48" s="9"/>
      <c r="J48" s="5"/>
      <c r="K48" s="5"/>
      <c r="L48" s="15">
        <f>MOD(Tableau134[[#This Row],[Soir Départ]]-Tableau134[[#This Row],[Soir Arrivée]],1)</f>
        <v>0</v>
      </c>
      <c r="M48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8" s="7" t="str">
        <f>IF(Tableau134[[#This Row],[Total Général]]="Congés","Congés",TIME(8,0,0))</f>
        <v>Congés</v>
      </c>
      <c r="O48" s="7" t="str">
        <f t="shared" si="2"/>
        <v/>
      </c>
      <c r="P48" s="13" t="str">
        <f t="shared" si="3"/>
        <v/>
      </c>
      <c r="Q48" s="8"/>
      <c r="R48" s="7"/>
      <c r="S48" s="7"/>
      <c r="T48" s="7"/>
      <c r="U48" s="20"/>
    </row>
    <row r="49" spans="1:21" ht="17" x14ac:dyDescent="0.25">
      <c r="A49" s="3" t="s">
        <v>41</v>
      </c>
      <c r="B49" s="4">
        <v>45704</v>
      </c>
      <c r="C49" s="30">
        <f>YEAR(Tableau134[[#This Row],[Date]])</f>
        <v>2025</v>
      </c>
      <c r="D49" s="19" t="str">
        <f>TEXT(Tableau134[[#This Row],[Date]],"mmmm")</f>
        <v>février</v>
      </c>
      <c r="E49" s="4" t="str">
        <f t="shared" si="0"/>
        <v>dim.</v>
      </c>
      <c r="F49" s="5"/>
      <c r="G49" s="5"/>
      <c r="H49" s="6">
        <f t="shared" si="1"/>
        <v>0</v>
      </c>
      <c r="I49" s="9"/>
      <c r="J49" s="5"/>
      <c r="K49" s="5"/>
      <c r="L49" s="15">
        <f>MOD(Tableau134[[#This Row],[Soir Départ]]-Tableau134[[#This Row],[Soir Arrivée]],1)</f>
        <v>0</v>
      </c>
      <c r="M49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49" s="7" t="str">
        <f>IF(Tableau134[[#This Row],[Total Général]]="Congés","Congés",TIME(8,0,0))</f>
        <v>Congés</v>
      </c>
      <c r="O49" s="7" t="str">
        <f t="shared" si="2"/>
        <v/>
      </c>
      <c r="P49" s="13" t="str">
        <f t="shared" si="3"/>
        <v/>
      </c>
      <c r="Q49" s="8"/>
      <c r="R49" s="7"/>
      <c r="S49" s="7"/>
      <c r="T49" s="7"/>
      <c r="U49" s="20"/>
    </row>
    <row r="50" spans="1:21" ht="17" x14ac:dyDescent="0.25">
      <c r="A50" s="3" t="s">
        <v>41</v>
      </c>
      <c r="B50" s="4">
        <v>45705</v>
      </c>
      <c r="C50" s="30">
        <f>YEAR(Tableau134[[#This Row],[Date]])</f>
        <v>2025</v>
      </c>
      <c r="D50" s="19" t="str">
        <f>TEXT(Tableau134[[#This Row],[Date]],"mmmm")</f>
        <v>février</v>
      </c>
      <c r="E50" s="4" t="str">
        <f t="shared" si="0"/>
        <v>lun.</v>
      </c>
      <c r="F50" s="5"/>
      <c r="G50" s="5"/>
      <c r="H50" s="6">
        <f t="shared" si="1"/>
        <v>0</v>
      </c>
      <c r="I50" s="9"/>
      <c r="J50" s="5"/>
      <c r="K50" s="5"/>
      <c r="L50" s="15">
        <f>MOD(Tableau134[[#This Row],[Soir Départ]]-Tableau134[[#This Row],[Soir Arrivée]],1)</f>
        <v>0</v>
      </c>
      <c r="M50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0" s="7" t="str">
        <f>IF(Tableau134[[#This Row],[Total Général]]="Congés","Congés",TIME(8,0,0))</f>
        <v>Congés</v>
      </c>
      <c r="O50" s="7" t="str">
        <f t="shared" si="2"/>
        <v/>
      </c>
      <c r="P50" s="13" t="str">
        <f t="shared" si="3"/>
        <v/>
      </c>
      <c r="Q50" s="8"/>
      <c r="R50" s="7"/>
      <c r="S50" s="7"/>
      <c r="T50" s="7"/>
      <c r="U50" s="20"/>
    </row>
    <row r="51" spans="1:21" ht="17" x14ac:dyDescent="0.25">
      <c r="A51" s="3" t="s">
        <v>41</v>
      </c>
      <c r="B51" s="4">
        <v>45706</v>
      </c>
      <c r="C51" s="30">
        <f>YEAR(Tableau134[[#This Row],[Date]])</f>
        <v>2025</v>
      </c>
      <c r="D51" s="19" t="str">
        <f>TEXT(Tableau134[[#This Row],[Date]],"mmmm")</f>
        <v>février</v>
      </c>
      <c r="E51" s="4" t="str">
        <f t="shared" si="0"/>
        <v>mar.</v>
      </c>
      <c r="F51" s="5"/>
      <c r="G51" s="5"/>
      <c r="H51" s="6">
        <f t="shared" si="1"/>
        <v>0</v>
      </c>
      <c r="I51" s="9"/>
      <c r="J51" s="5"/>
      <c r="K51" s="5"/>
      <c r="L51" s="15">
        <f>MOD(Tableau134[[#This Row],[Soir Départ]]-Tableau134[[#This Row],[Soir Arrivée]],1)</f>
        <v>0</v>
      </c>
      <c r="M51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1" s="7" t="str">
        <f>IF(Tableau134[[#This Row],[Total Général]]="Congés","Congés",TIME(8,0,0))</f>
        <v>Congés</v>
      </c>
      <c r="O51" s="7" t="str">
        <f t="shared" si="2"/>
        <v/>
      </c>
      <c r="P51" s="13" t="str">
        <f t="shared" si="3"/>
        <v/>
      </c>
      <c r="Q51" s="8"/>
      <c r="R51" s="7"/>
      <c r="S51" s="7"/>
      <c r="T51" s="7"/>
      <c r="U51" s="20"/>
    </row>
    <row r="52" spans="1:21" ht="17" x14ac:dyDescent="0.25">
      <c r="A52" s="3" t="s">
        <v>41</v>
      </c>
      <c r="B52" s="4">
        <v>45707</v>
      </c>
      <c r="C52" s="30">
        <f>YEAR(Tableau134[[#This Row],[Date]])</f>
        <v>2025</v>
      </c>
      <c r="D52" s="19" t="str">
        <f>TEXT(Tableau134[[#This Row],[Date]],"mmmm")</f>
        <v>février</v>
      </c>
      <c r="E52" s="4" t="str">
        <f t="shared" si="0"/>
        <v>mer.</v>
      </c>
      <c r="F52" s="5"/>
      <c r="G52" s="5"/>
      <c r="H52" s="6">
        <f t="shared" si="1"/>
        <v>0</v>
      </c>
      <c r="I52" s="9"/>
      <c r="J52" s="5"/>
      <c r="K52" s="5"/>
      <c r="L52" s="15">
        <f>MOD(Tableau134[[#This Row],[Soir Départ]]-Tableau134[[#This Row],[Soir Arrivée]],1)</f>
        <v>0</v>
      </c>
      <c r="M52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2" s="7" t="str">
        <f>IF(Tableau134[[#This Row],[Total Général]]="Congés","Congés",TIME(8,0,0))</f>
        <v>Congés</v>
      </c>
      <c r="O52" s="7" t="str">
        <f t="shared" si="2"/>
        <v/>
      </c>
      <c r="P52" s="13" t="str">
        <f t="shared" si="3"/>
        <v/>
      </c>
      <c r="Q52" s="8"/>
      <c r="R52" s="7"/>
      <c r="S52" s="7"/>
      <c r="T52" s="7"/>
      <c r="U52" s="20"/>
    </row>
    <row r="53" spans="1:21" ht="17" x14ac:dyDescent="0.25">
      <c r="A53" s="3" t="s">
        <v>41</v>
      </c>
      <c r="B53" s="4">
        <v>45708</v>
      </c>
      <c r="C53" s="30">
        <f>YEAR(Tableau134[[#This Row],[Date]])</f>
        <v>2025</v>
      </c>
      <c r="D53" s="19" t="str">
        <f>TEXT(Tableau134[[#This Row],[Date]],"mmmm")</f>
        <v>février</v>
      </c>
      <c r="E53" s="4" t="str">
        <f t="shared" si="0"/>
        <v>jeu.</v>
      </c>
      <c r="F53" s="5"/>
      <c r="G53" s="5"/>
      <c r="H53" s="6">
        <f t="shared" si="1"/>
        <v>0</v>
      </c>
      <c r="I53" s="9"/>
      <c r="J53" s="5"/>
      <c r="K53" s="5"/>
      <c r="L53" s="15">
        <f>MOD(Tableau134[[#This Row],[Soir Départ]]-Tableau134[[#This Row],[Soir Arrivée]],1)</f>
        <v>0</v>
      </c>
      <c r="M53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3" s="7" t="str">
        <f>IF(Tableau134[[#This Row],[Total Général]]="Congés","Congés",TIME(8,0,0))</f>
        <v>Congés</v>
      </c>
      <c r="O53" s="7" t="str">
        <f t="shared" si="2"/>
        <v/>
      </c>
      <c r="P53" s="13" t="str">
        <f t="shared" si="3"/>
        <v/>
      </c>
      <c r="Q53" s="8"/>
      <c r="R53" s="7"/>
      <c r="S53" s="7"/>
      <c r="T53" s="7"/>
      <c r="U53" s="20"/>
    </row>
    <row r="54" spans="1:21" ht="17" x14ac:dyDescent="0.25">
      <c r="A54" s="3" t="s">
        <v>41</v>
      </c>
      <c r="B54" s="4">
        <v>45709</v>
      </c>
      <c r="C54" s="30">
        <f>YEAR(Tableau134[[#This Row],[Date]])</f>
        <v>2025</v>
      </c>
      <c r="D54" s="19" t="str">
        <f>TEXT(Tableau134[[#This Row],[Date]],"mmmm")</f>
        <v>février</v>
      </c>
      <c r="E54" s="4" t="str">
        <f t="shared" si="0"/>
        <v>ven.</v>
      </c>
      <c r="F54" s="5"/>
      <c r="G54" s="5"/>
      <c r="H54" s="6">
        <f t="shared" si="1"/>
        <v>0</v>
      </c>
      <c r="I54" s="9"/>
      <c r="J54" s="5"/>
      <c r="K54" s="5"/>
      <c r="L54" s="15">
        <f>MOD(Tableau134[[#This Row],[Soir Départ]]-Tableau134[[#This Row],[Soir Arrivée]],1)</f>
        <v>0</v>
      </c>
      <c r="M54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4" s="7" t="str">
        <f>IF(Tableau134[[#This Row],[Total Général]]="Congés","Congés",TIME(8,0,0))</f>
        <v>Congés</v>
      </c>
      <c r="O54" s="7" t="str">
        <f t="shared" si="2"/>
        <v/>
      </c>
      <c r="P54" s="13" t="str">
        <f t="shared" si="3"/>
        <v/>
      </c>
      <c r="Q54" s="8"/>
      <c r="R54" s="7"/>
      <c r="S54" s="7"/>
      <c r="T54" s="7"/>
      <c r="U54" s="20"/>
    </row>
    <row r="55" spans="1:21" ht="17" x14ac:dyDescent="0.25">
      <c r="A55" s="3" t="s">
        <v>41</v>
      </c>
      <c r="B55" s="4">
        <v>45710</v>
      </c>
      <c r="C55" s="30">
        <f>YEAR(Tableau134[[#This Row],[Date]])</f>
        <v>2025</v>
      </c>
      <c r="D55" s="19" t="str">
        <f>TEXT(Tableau134[[#This Row],[Date]],"mmmm")</f>
        <v>février</v>
      </c>
      <c r="E55" s="4" t="str">
        <f t="shared" si="0"/>
        <v>sam.</v>
      </c>
      <c r="F55" s="5"/>
      <c r="G55" s="5"/>
      <c r="H55" s="6">
        <f t="shared" si="1"/>
        <v>0</v>
      </c>
      <c r="I55" s="9"/>
      <c r="J55" s="5"/>
      <c r="K55" s="5"/>
      <c r="L55" s="15">
        <f>MOD(Tableau134[[#This Row],[Soir Départ]]-Tableau134[[#This Row],[Soir Arrivée]],1)</f>
        <v>0</v>
      </c>
      <c r="M55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5" s="7" t="str">
        <f>IF(Tableau134[[#This Row],[Total Général]]="Congés","Congés",TIME(8,0,0))</f>
        <v>Congés</v>
      </c>
      <c r="O55" s="7" t="str">
        <f t="shared" si="2"/>
        <v/>
      </c>
      <c r="P55" s="13" t="str">
        <f t="shared" si="3"/>
        <v/>
      </c>
      <c r="Q55" s="8"/>
      <c r="R55" s="7"/>
      <c r="S55" s="7"/>
      <c r="T55" s="7"/>
      <c r="U55" s="20"/>
    </row>
    <row r="56" spans="1:21" ht="17" x14ac:dyDescent="0.25">
      <c r="A56" s="3" t="s">
        <v>41</v>
      </c>
      <c r="B56" s="4">
        <v>45711</v>
      </c>
      <c r="C56" s="30">
        <f>YEAR(Tableau134[[#This Row],[Date]])</f>
        <v>2025</v>
      </c>
      <c r="D56" s="19" t="str">
        <f>TEXT(Tableau134[[#This Row],[Date]],"mmmm")</f>
        <v>février</v>
      </c>
      <c r="E56" s="4" t="str">
        <f t="shared" si="0"/>
        <v>dim.</v>
      </c>
      <c r="F56" s="5"/>
      <c r="G56" s="5"/>
      <c r="H56" s="6">
        <f t="shared" si="1"/>
        <v>0</v>
      </c>
      <c r="I56" s="9"/>
      <c r="J56" s="5"/>
      <c r="K56" s="5"/>
      <c r="L56" s="15">
        <f>MOD(Tableau134[[#This Row],[Soir Départ]]-Tableau134[[#This Row],[Soir Arrivée]],1)</f>
        <v>0</v>
      </c>
      <c r="M56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6" s="7" t="str">
        <f>IF(Tableau134[[#This Row],[Total Général]]="Congés","Congés",TIME(8,0,0))</f>
        <v>Congés</v>
      </c>
      <c r="O56" s="7" t="str">
        <f t="shared" si="2"/>
        <v/>
      </c>
      <c r="P56" s="13" t="str">
        <f t="shared" si="3"/>
        <v/>
      </c>
      <c r="Q56" s="8"/>
      <c r="R56" s="7"/>
      <c r="S56" s="7"/>
      <c r="T56" s="7"/>
      <c r="U56" s="20"/>
    </row>
    <row r="57" spans="1:21" ht="17" x14ac:dyDescent="0.25">
      <c r="A57" s="3" t="s">
        <v>41</v>
      </c>
      <c r="B57" s="4">
        <v>45712</v>
      </c>
      <c r="C57" s="30">
        <f>YEAR(Tableau134[[#This Row],[Date]])</f>
        <v>2025</v>
      </c>
      <c r="D57" s="19" t="str">
        <f>TEXT(Tableau134[[#This Row],[Date]],"mmmm")</f>
        <v>février</v>
      </c>
      <c r="E57" s="4" t="str">
        <f t="shared" si="0"/>
        <v>lun.</v>
      </c>
      <c r="F57" s="5"/>
      <c r="G57" s="5"/>
      <c r="H57" s="6">
        <f t="shared" si="1"/>
        <v>0</v>
      </c>
      <c r="I57" s="9"/>
      <c r="J57" s="5"/>
      <c r="K57" s="5"/>
      <c r="L57" s="15">
        <f>MOD(Tableau134[[#This Row],[Soir Départ]]-Tableau134[[#This Row],[Soir Arrivée]],1)</f>
        <v>0</v>
      </c>
      <c r="M57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7" s="7" t="str">
        <f>IF(Tableau134[[#This Row],[Total Général]]="Congés","Congés",TIME(8,0,0))</f>
        <v>Congés</v>
      </c>
      <c r="O57" s="7" t="str">
        <f t="shared" si="2"/>
        <v/>
      </c>
      <c r="P57" s="13" t="str">
        <f t="shared" si="3"/>
        <v/>
      </c>
      <c r="Q57" s="8"/>
      <c r="R57" s="7"/>
      <c r="S57" s="7"/>
      <c r="T57" s="7"/>
      <c r="U57" s="20"/>
    </row>
    <row r="58" spans="1:21" ht="17" x14ac:dyDescent="0.25">
      <c r="A58" s="3" t="s">
        <v>41</v>
      </c>
      <c r="B58" s="4">
        <v>45713</v>
      </c>
      <c r="C58" s="30">
        <f>YEAR(Tableau134[[#This Row],[Date]])</f>
        <v>2025</v>
      </c>
      <c r="D58" s="19" t="str">
        <f>TEXT(Tableau134[[#This Row],[Date]],"mmmm")</f>
        <v>février</v>
      </c>
      <c r="E58" s="4" t="str">
        <f t="shared" si="0"/>
        <v>mar.</v>
      </c>
      <c r="F58" s="5"/>
      <c r="G58" s="5"/>
      <c r="H58" s="6">
        <f t="shared" si="1"/>
        <v>0</v>
      </c>
      <c r="I58" s="9"/>
      <c r="J58" s="5"/>
      <c r="K58" s="5"/>
      <c r="L58" s="15">
        <f>MOD(Tableau134[[#This Row],[Soir Départ]]-Tableau134[[#This Row],[Soir Arrivée]],1)</f>
        <v>0</v>
      </c>
      <c r="M58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8" s="7" t="str">
        <f>IF(Tableau134[[#This Row],[Total Général]]="Congés","Congés",TIME(8,0,0))</f>
        <v>Congés</v>
      </c>
      <c r="O58" s="7" t="str">
        <f t="shared" si="2"/>
        <v/>
      </c>
      <c r="P58" s="13" t="str">
        <f t="shared" si="3"/>
        <v/>
      </c>
      <c r="Q58" s="8"/>
      <c r="R58" s="7"/>
      <c r="S58" s="7"/>
      <c r="T58" s="7"/>
      <c r="U58" s="20"/>
    </row>
    <row r="59" spans="1:21" ht="17" x14ac:dyDescent="0.25">
      <c r="A59" s="3" t="s">
        <v>41</v>
      </c>
      <c r="B59" s="4">
        <v>45714</v>
      </c>
      <c r="C59" s="30">
        <f>YEAR(Tableau134[[#This Row],[Date]])</f>
        <v>2025</v>
      </c>
      <c r="D59" s="19" t="str">
        <f>TEXT(Tableau134[[#This Row],[Date]],"mmmm")</f>
        <v>février</v>
      </c>
      <c r="E59" s="4" t="str">
        <f t="shared" si="0"/>
        <v>mer.</v>
      </c>
      <c r="F59" s="5"/>
      <c r="G59" s="5"/>
      <c r="H59" s="6">
        <f t="shared" si="1"/>
        <v>0</v>
      </c>
      <c r="I59" s="9"/>
      <c r="J59" s="5"/>
      <c r="K59" s="5"/>
      <c r="L59" s="15">
        <f>MOD(Tableau134[[#This Row],[Soir Départ]]-Tableau134[[#This Row],[Soir Arrivée]],1)</f>
        <v>0</v>
      </c>
      <c r="M59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59" s="7" t="str">
        <f>IF(Tableau134[[#This Row],[Total Général]]="Congés","Congés",TIME(8,0,0))</f>
        <v>Congés</v>
      </c>
      <c r="O59" s="7" t="str">
        <f t="shared" si="2"/>
        <v/>
      </c>
      <c r="P59" s="13" t="str">
        <f t="shared" si="3"/>
        <v/>
      </c>
      <c r="Q59" s="8"/>
      <c r="R59" s="7"/>
      <c r="S59" s="7"/>
      <c r="T59" s="7"/>
      <c r="U59" s="20"/>
    </row>
    <row r="60" spans="1:21" ht="17" x14ac:dyDescent="0.25">
      <c r="A60" s="3" t="s">
        <v>41</v>
      </c>
      <c r="B60" s="4">
        <v>45715</v>
      </c>
      <c r="C60" s="30">
        <f>YEAR(Tableau134[[#This Row],[Date]])</f>
        <v>2025</v>
      </c>
      <c r="D60" s="19" t="str">
        <f>TEXT(Tableau134[[#This Row],[Date]],"mmmm")</f>
        <v>février</v>
      </c>
      <c r="E60" s="4" t="str">
        <f t="shared" si="0"/>
        <v>jeu.</v>
      </c>
      <c r="F60" s="5"/>
      <c r="G60" s="5"/>
      <c r="H60" s="6">
        <f t="shared" si="1"/>
        <v>0</v>
      </c>
      <c r="I60" s="9"/>
      <c r="J60" s="5"/>
      <c r="K60" s="5"/>
      <c r="L60" s="15">
        <f>MOD(Tableau134[[#This Row],[Soir Départ]]-Tableau134[[#This Row],[Soir Arrivée]],1)</f>
        <v>0</v>
      </c>
      <c r="M60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60" s="7" t="str">
        <f>IF(Tableau134[[#This Row],[Total Général]]="Congés","Congés",TIME(8,0,0))</f>
        <v>Congés</v>
      </c>
      <c r="O60" s="7" t="str">
        <f t="shared" si="2"/>
        <v/>
      </c>
      <c r="P60" s="13" t="str">
        <f t="shared" si="3"/>
        <v/>
      </c>
      <c r="Q60" s="8"/>
      <c r="R60" s="7"/>
      <c r="S60" s="7"/>
      <c r="T60" s="7"/>
      <c r="U60" s="20"/>
    </row>
    <row r="61" spans="1:21" ht="17" x14ac:dyDescent="0.25">
      <c r="A61" s="3" t="s">
        <v>41</v>
      </c>
      <c r="B61" s="4">
        <v>45716</v>
      </c>
      <c r="C61" s="30">
        <f>YEAR(Tableau134[[#This Row],[Date]])</f>
        <v>2025</v>
      </c>
      <c r="D61" s="19" t="str">
        <f>TEXT(Tableau134[[#This Row],[Date]],"mmmm")</f>
        <v>février</v>
      </c>
      <c r="E61" s="4" t="str">
        <f t="shared" si="0"/>
        <v>ven.</v>
      </c>
      <c r="F61" s="5"/>
      <c r="G61" s="5"/>
      <c r="H61" s="6">
        <f t="shared" si="1"/>
        <v>0</v>
      </c>
      <c r="I61" s="9"/>
      <c r="J61" s="5"/>
      <c r="K61" s="5"/>
      <c r="L61" s="15">
        <f>MOD(Tableau134[[#This Row],[Soir Départ]]-Tableau134[[#This Row],[Soir Arrivée]],1)</f>
        <v>0</v>
      </c>
      <c r="M61" s="16" t="str">
        <f>IF(AND(Tableau134[[#This Row],[Total Matin]]=0,Tableau134[[#This Row],[Total soir]]=0),"Congés",SUM(Tableau134[[#This Row],[Total Matin]],-Tableau134[[#This Row],[Pause Repas]],Tableau134[[#This Row],[Total soir]]))</f>
        <v>Congés</v>
      </c>
      <c r="N61" s="7" t="str">
        <f>IF(Tableau134[[#This Row],[Total Général]]="Congés","Congés",TIME(8,0,0))</f>
        <v>Congés</v>
      </c>
      <c r="O61" s="7" t="str">
        <f t="shared" si="2"/>
        <v/>
      </c>
      <c r="P61" s="13" t="str">
        <f t="shared" si="3"/>
        <v/>
      </c>
      <c r="Q61" s="27">
        <f>SUM(M34:M61)</f>
        <v>1.0625</v>
      </c>
      <c r="R61" s="27">
        <f>SUM(N34:N61)</f>
        <v>1.6666666666666665</v>
      </c>
      <c r="S61" s="28">
        <f>SUM(O34:O61)</f>
        <v>8.333333333333337E-2</v>
      </c>
      <c r="T61" s="28">
        <f>SUM(P34:P61)</f>
        <v>0.68750000000000011</v>
      </c>
      <c r="U61" s="22" t="str">
        <f>IF(Q61&lt;R61, "-" &amp; TEXT(ABS(Q61-R61), "h:mm"), TEXT(Q61-R61, "h:mm"))</f>
        <v>-14:30</v>
      </c>
    </row>
    <row r="62" spans="1:21" x14ac:dyDescent="0.2">
      <c r="I62" s="2"/>
    </row>
  </sheetData>
  <conditionalFormatting sqref="M2:P61 K8:L9 A2:K61">
    <cfRule type="expression" dxfId="96" priority="11">
      <formula>$E2="lun."</formula>
    </cfRule>
    <cfRule type="expression" dxfId="95" priority="12">
      <formula>$E2="mar."</formula>
    </cfRule>
  </conditionalFormatting>
  <conditionalFormatting sqref="I1:I1048576">
    <cfRule type="containsText" dxfId="94" priority="10" operator="containsText" text="00:30:00">
      <formula>NOT(ISERROR(SEARCH("00:30:00",I1)))</formula>
    </cfRule>
  </conditionalFormatting>
  <conditionalFormatting sqref="Q32:T32">
    <cfRule type="expression" dxfId="93" priority="2">
      <formula>$E32="lun."</formula>
    </cfRule>
    <cfRule type="expression" dxfId="92" priority="3">
      <formula>$E32="mar."</formula>
    </cfRule>
  </conditionalFormatting>
  <pageMargins left="0.7" right="0.7" top="0.75" bottom="0.75" header="0.3" footer="0.3"/>
  <pageSetup paperSize="9" orientation="landscape" horizontalDpi="0" verticalDpi="0"/>
  <ignoredErrors>
    <ignoredError sqref="O2:O5 O7:O21 P2:P61" calculatedColumn="1"/>
  </ignoredErrors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6B61BA50-12CA-F34E-9B6E-AD5607DE4B21}">
            <xm:f>NOT(ISERROR(SEARCH("-",U1)))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U1:U1048576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TCD</vt:lpstr>
      <vt:lpstr>Base (3)</vt:lpstr>
      <vt:lpstr>'Base (3)'!Zone_d_impression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Philippe Huber</cp:lastModifiedBy>
  <cp:lastPrinted>2023-07-17T17:09:40Z</cp:lastPrinted>
  <dcterms:created xsi:type="dcterms:W3CDTF">2023-07-13T07:04:10Z</dcterms:created>
  <dcterms:modified xsi:type="dcterms:W3CDTF">2025-01-28T15:33:07Z</dcterms:modified>
</cp:coreProperties>
</file>