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ompoy01\Desktop\"/>
    </mc:Choice>
  </mc:AlternateContent>
  <xr:revisionPtr revIDLastSave="0" documentId="13_ncr:1_{7DB02F3F-59FD-477D-B93B-FF0F714EEEB4}" xr6:coauthVersionLast="47" xr6:coauthVersionMax="47" xr10:uidLastSave="{00000000-0000-0000-0000-000000000000}"/>
  <bookViews>
    <workbookView xWindow="28680" yWindow="-120" windowWidth="29040" windowHeight="15720" activeTab="2" xr2:uid="{2C4CAB6E-102A-4F8F-9432-848CC74C3D4C}"/>
  </bookViews>
  <sheets>
    <sheet name="Formulaire" sheetId="1" r:id="rId1"/>
    <sheet name="ValidationTank" sheetId="48" r:id="rId2"/>
    <sheet name="BDD" sheetId="46" r:id="rId3"/>
    <sheet name="Liste" sheetId="32" r:id="rId4"/>
  </sheets>
  <definedNames>
    <definedName name="Crème">#REF!</definedName>
    <definedName name="ID">#REF!</definedName>
    <definedName name="Lavage">#REF!</definedName>
    <definedName name="Validation_D13">Formulaire!$D$18</definedName>
    <definedName name="ValidationB13">Formulaire!$B$18</definedName>
    <definedName name="ValidationB35">Formulaire!$B$40</definedName>
    <definedName name="ValidationB62">Formulaire!$B$63</definedName>
    <definedName name="validationC8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F5" i="46" l="1"/>
  <c r="GE5" i="46"/>
  <c r="EE5" i="46"/>
  <c r="ED5" i="46"/>
  <c r="EC5" i="46"/>
  <c r="EB5" i="46"/>
  <c r="EA5" i="46"/>
  <c r="DZ5" i="46"/>
  <c r="DY5" i="46"/>
  <c r="DX5" i="46"/>
  <c r="DW5" i="46"/>
  <c r="DV5" i="46"/>
  <c r="DP5" i="46"/>
  <c r="DQ5" i="46"/>
  <c r="DR5" i="46"/>
  <c r="DS5" i="46"/>
  <c r="DT5" i="46"/>
  <c r="DU5" i="46"/>
  <c r="DO5" i="46"/>
  <c r="DI5" i="46"/>
  <c r="DJ5" i="46"/>
  <c r="DK5" i="46"/>
  <c r="DL5" i="46"/>
  <c r="DM5" i="46"/>
  <c r="DN5" i="46"/>
  <c r="DH5" i="46"/>
  <c r="DB5" i="46"/>
  <c r="DC5" i="46"/>
  <c r="DD5" i="46"/>
  <c r="DE5" i="46"/>
  <c r="DF5" i="46"/>
  <c r="DG5" i="46"/>
  <c r="DA5" i="46"/>
  <c r="CU5" i="46"/>
  <c r="CV5" i="46"/>
  <c r="CW5" i="46"/>
  <c r="CX5" i="46"/>
  <c r="CY5" i="46"/>
  <c r="CZ5" i="46"/>
  <c r="CT5" i="46"/>
  <c r="CN5" i="46"/>
  <c r="CO5" i="46"/>
  <c r="CP5" i="46"/>
  <c r="CQ5" i="46"/>
  <c r="CR5" i="46"/>
  <c r="CS5" i="46"/>
  <c r="CM5" i="46"/>
  <c r="CL5" i="46"/>
  <c r="CK5" i="46"/>
  <c r="CJ5" i="46"/>
  <c r="CI5" i="46"/>
  <c r="CH5" i="46"/>
  <c r="CG5" i="46"/>
  <c r="CF5" i="46"/>
  <c r="CE5" i="46"/>
  <c r="CD5" i="46"/>
  <c r="CC5" i="46"/>
  <c r="CB5" i="46"/>
  <c r="CA5" i="46"/>
  <c r="BZ5" i="46"/>
  <c r="BY5" i="46"/>
  <c r="BX5" i="46"/>
  <c r="BW5" i="46"/>
  <c r="BU5" i="46"/>
  <c r="BA5" i="46"/>
  <c r="BK5" i="46"/>
  <c r="BL5" i="46"/>
  <c r="BV5" i="46"/>
  <c r="BJ5" i="46"/>
  <c r="BT5" i="46"/>
  <c r="BS5" i="46"/>
  <c r="BG5" i="46"/>
  <c r="BR5" i="46"/>
  <c r="BQ5" i="46"/>
  <c r="BP5" i="46"/>
  <c r="BO5" i="46"/>
  <c r="BN5" i="46"/>
  <c r="BM5" i="46"/>
  <c r="BI5" i="46"/>
  <c r="BH5" i="46"/>
  <c r="BF5" i="46"/>
  <c r="BE5" i="46"/>
  <c r="BD5" i="46"/>
  <c r="BC5" i="46"/>
  <c r="BB5" i="46"/>
  <c r="AZ5" i="46"/>
  <c r="AY5" i="46"/>
  <c r="E5" i="46"/>
  <c r="D5" i="46"/>
  <c r="A5" i="46"/>
  <c r="B5" i="46"/>
  <c r="C5" i="46" s="1"/>
  <c r="AO14" i="1" l="1"/>
  <c r="AQ14" i="1"/>
  <c r="GF2" i="46" a="1"/>
  <c r="GF2" i="46" s="1"/>
  <c r="GE2" i="46" a="1"/>
  <c r="GE2" i="46" s="1"/>
  <c r="GD2" i="46" a="1"/>
  <c r="GD2" i="46" s="1"/>
  <c r="DD3" i="46" a="1"/>
  <c r="DD3" i="46" s="1"/>
  <c r="V74" i="1" l="1"/>
  <c r="Y36" i="1"/>
  <c r="W31" i="1"/>
  <c r="W30" i="1"/>
  <c r="Y14" i="1" l="1"/>
  <c r="V18" i="1" s="1"/>
  <c r="V14" i="1"/>
  <c r="L67" i="1" l="1"/>
  <c r="GD5" i="46" s="1"/>
  <c r="O44" i="1"/>
  <c r="N67" i="1" l="1"/>
  <c r="AK69" i="1" s="1"/>
  <c r="M67" i="1"/>
  <c r="AJ69" i="1" s="1"/>
  <c r="AI69" i="1"/>
  <c r="V72" i="1"/>
  <c r="AL69" i="1" l="1"/>
  <c r="AG43" i="1"/>
  <c r="AG42" i="1"/>
  <c r="AG41" i="1"/>
  <c r="AF43" i="1"/>
  <c r="AF42" i="1"/>
  <c r="AF41" i="1"/>
  <c r="AE43" i="1"/>
  <c r="AE42" i="1"/>
  <c r="AE41" i="1"/>
  <c r="Q44" i="1"/>
  <c r="AN44" i="1" s="1"/>
  <c r="P44" i="1"/>
  <c r="AM44" i="1" s="1"/>
  <c r="AL44" i="1"/>
  <c r="AO44" i="1" l="1"/>
  <c r="AL29" i="1"/>
  <c r="AL28" i="1"/>
  <c r="AL26" i="1"/>
  <c r="Q22" i="1"/>
  <c r="AN22" i="1" s="1"/>
  <c r="P22" i="1"/>
  <c r="AM22" i="1" s="1"/>
  <c r="AB73" i="1"/>
  <c r="AC73" i="1"/>
  <c r="AD73" i="1"/>
  <c r="AE73" i="1"/>
  <c r="AF73" i="1"/>
  <c r="AG73" i="1"/>
  <c r="AH73" i="1"/>
  <c r="AB74" i="1"/>
  <c r="AC74" i="1"/>
  <c r="AD74" i="1"/>
  <c r="AE74" i="1"/>
  <c r="AF74" i="1"/>
  <c r="AG74" i="1"/>
  <c r="AH74" i="1"/>
  <c r="AB75" i="1"/>
  <c r="AC75" i="1"/>
  <c r="AD75" i="1"/>
  <c r="AE75" i="1"/>
  <c r="AF75" i="1"/>
  <c r="AG75" i="1"/>
  <c r="AH75" i="1"/>
  <c r="AB76" i="1"/>
  <c r="AC76" i="1"/>
  <c r="AD76" i="1"/>
  <c r="AE76" i="1"/>
  <c r="AF76" i="1"/>
  <c r="AG76" i="1"/>
  <c r="AH76" i="1"/>
  <c r="AA75" i="1"/>
  <c r="AA76" i="1"/>
  <c r="AJ76" i="1" s="1"/>
  <c r="AA73" i="1"/>
  <c r="AA74" i="1"/>
  <c r="AB72" i="1"/>
  <c r="AC72" i="1"/>
  <c r="AD72" i="1"/>
  <c r="AE72" i="1"/>
  <c r="AF72" i="1"/>
  <c r="AG72" i="1"/>
  <c r="AH72" i="1"/>
  <c r="AA72" i="1"/>
  <c r="AJ72" i="1" s="1"/>
  <c r="AB68" i="1"/>
  <c r="AC68" i="1"/>
  <c r="AD68" i="1"/>
  <c r="AE68" i="1"/>
  <c r="AF68" i="1"/>
  <c r="AG68" i="1"/>
  <c r="AH68" i="1"/>
  <c r="AA68" i="1"/>
  <c r="AB67" i="1"/>
  <c r="AC67" i="1"/>
  <c r="AD67" i="1"/>
  <c r="AE67" i="1"/>
  <c r="AF67" i="1"/>
  <c r="AG67" i="1"/>
  <c r="AH67" i="1"/>
  <c r="AA67" i="1"/>
  <c r="AE66" i="1"/>
  <c r="AF66" i="1"/>
  <c r="AG66" i="1"/>
  <c r="AH66" i="1"/>
  <c r="AD66" i="1"/>
  <c r="AC66" i="1"/>
  <c r="AB66" i="1"/>
  <c r="AA66" i="1"/>
  <c r="AH65" i="1"/>
  <c r="AG65" i="1"/>
  <c r="AF65" i="1"/>
  <c r="AE65" i="1"/>
  <c r="AD65" i="1"/>
  <c r="AC65" i="1"/>
  <c r="AB65" i="1"/>
  <c r="AA65" i="1"/>
  <c r="AL61" i="1"/>
  <c r="AK61" i="1"/>
  <c r="AJ61" i="1"/>
  <c r="AI61" i="1"/>
  <c r="AH61" i="1"/>
  <c r="AG61" i="1"/>
  <c r="AF61" i="1"/>
  <c r="AE61" i="1"/>
  <c r="AD61" i="1"/>
  <c r="AC61" i="1"/>
  <c r="AB61" i="1"/>
  <c r="AF51" i="1"/>
  <c r="AE51" i="1"/>
  <c r="AD51" i="1"/>
  <c r="AC51" i="1"/>
  <c r="AB51" i="1"/>
  <c r="AA51" i="1"/>
  <c r="AG51" i="1" s="1"/>
  <c r="AF50" i="1"/>
  <c r="AE50" i="1"/>
  <c r="AD50" i="1"/>
  <c r="AC50" i="1"/>
  <c r="AB50" i="1"/>
  <c r="AA50" i="1"/>
  <c r="AF49" i="1"/>
  <c r="AE49" i="1"/>
  <c r="AD49" i="1"/>
  <c r="AC49" i="1"/>
  <c r="AB49" i="1"/>
  <c r="AA49" i="1"/>
  <c r="AG49" i="1" s="1"/>
  <c r="AF48" i="1"/>
  <c r="AE48" i="1"/>
  <c r="AD48" i="1"/>
  <c r="AC48" i="1"/>
  <c r="AB48" i="1"/>
  <c r="AA48" i="1"/>
  <c r="AF47" i="1"/>
  <c r="AE47" i="1"/>
  <c r="AD47" i="1"/>
  <c r="AC47" i="1"/>
  <c r="AB47" i="1"/>
  <c r="AA47" i="1"/>
  <c r="AG47" i="1" s="1"/>
  <c r="AD43" i="1"/>
  <c r="AC43" i="1"/>
  <c r="AB43" i="1"/>
  <c r="AA43" i="1"/>
  <c r="AD42" i="1"/>
  <c r="AC42" i="1"/>
  <c r="AB42" i="1"/>
  <c r="AA42" i="1"/>
  <c r="AD41" i="1"/>
  <c r="AC41" i="1"/>
  <c r="AB41" i="1"/>
  <c r="AA41" i="1"/>
  <c r="AG40" i="1"/>
  <c r="AF40" i="1"/>
  <c r="AE40" i="1"/>
  <c r="AD40" i="1"/>
  <c r="AC40" i="1"/>
  <c r="AB40" i="1"/>
  <c r="AA40" i="1"/>
  <c r="AR36" i="1"/>
  <c r="AQ36" i="1"/>
  <c r="AP36" i="1"/>
  <c r="AO36" i="1"/>
  <c r="AN36" i="1"/>
  <c r="AM36" i="1"/>
  <c r="AL36" i="1"/>
  <c r="AK36" i="1"/>
  <c r="AJ36" i="1"/>
  <c r="AI36" i="1"/>
  <c r="AH36" i="1"/>
  <c r="AG29" i="1"/>
  <c r="AG28" i="1"/>
  <c r="AG27" i="1"/>
  <c r="AG26" i="1"/>
  <c r="AL66" i="1" l="1"/>
  <c r="AL65" i="1"/>
  <c r="AL67" i="1"/>
  <c r="AL68" i="1"/>
  <c r="AG50" i="1"/>
  <c r="AG48" i="1"/>
  <c r="AJ75" i="1"/>
  <c r="AJ74" i="1"/>
  <c r="AJ73" i="1"/>
  <c r="AR14" i="1"/>
  <c r="AP14" i="1"/>
  <c r="AN14" i="1" l="1"/>
  <c r="AM14" i="1"/>
  <c r="AL14" i="1"/>
  <c r="AK14" i="1"/>
  <c r="AJ14" i="1"/>
  <c r="AI14" i="1"/>
  <c r="AH14" i="1"/>
  <c r="AI25" i="1" l="1"/>
  <c r="AH25" i="1"/>
  <c r="AG25" i="1"/>
  <c r="AN26" i="1"/>
  <c r="AA26" i="1" l="1"/>
  <c r="AB26" i="1"/>
  <c r="AC26" i="1"/>
  <c r="AD26" i="1"/>
  <c r="AE26" i="1"/>
  <c r="AF26" i="1"/>
  <c r="AH26" i="1"/>
  <c r="AI26" i="1"/>
  <c r="AJ26" i="1"/>
  <c r="AA27" i="1"/>
  <c r="AB27" i="1"/>
  <c r="AC27" i="1"/>
  <c r="AD27" i="1"/>
  <c r="AE27" i="1"/>
  <c r="AF27" i="1"/>
  <c r="AH27" i="1"/>
  <c r="AI27" i="1"/>
  <c r="AJ27" i="1"/>
  <c r="AA28" i="1"/>
  <c r="AB28" i="1"/>
  <c r="AC28" i="1"/>
  <c r="AD28" i="1"/>
  <c r="AE28" i="1"/>
  <c r="AF28" i="1"/>
  <c r="AH28" i="1"/>
  <c r="AI28" i="1"/>
  <c r="AJ28" i="1"/>
  <c r="AA29" i="1"/>
  <c r="AB29" i="1"/>
  <c r="AC29" i="1"/>
  <c r="AD29" i="1"/>
  <c r="AE29" i="1"/>
  <c r="AF29" i="1"/>
  <c r="AH29" i="1"/>
  <c r="AI29" i="1"/>
  <c r="AJ29" i="1"/>
  <c r="AB25" i="1"/>
  <c r="AC25" i="1"/>
  <c r="AD25" i="1"/>
  <c r="AE25" i="1"/>
  <c r="AF25" i="1"/>
  <c r="AJ25" i="1"/>
  <c r="AA25" i="1"/>
  <c r="AM25" i="1" l="1"/>
  <c r="AM27" i="1"/>
  <c r="AM28" i="1"/>
  <c r="AM29" i="1"/>
  <c r="AM26" i="1"/>
  <c r="AN29" i="1"/>
  <c r="AN28" i="1"/>
  <c r="AA19" i="1"/>
  <c r="AB19" i="1"/>
  <c r="AC19" i="1"/>
  <c r="AD19" i="1"/>
  <c r="AE19" i="1"/>
  <c r="AF19" i="1"/>
  <c r="AG19" i="1"/>
  <c r="AH19" i="1"/>
  <c r="AI19" i="1"/>
  <c r="AA20" i="1"/>
  <c r="AB20" i="1"/>
  <c r="AC20" i="1"/>
  <c r="AD20" i="1"/>
  <c r="AE20" i="1"/>
  <c r="AF20" i="1"/>
  <c r="AG20" i="1"/>
  <c r="AH20" i="1"/>
  <c r="AI20" i="1"/>
  <c r="AA21" i="1"/>
  <c r="AB21" i="1"/>
  <c r="AC21" i="1"/>
  <c r="AD21" i="1"/>
  <c r="AE21" i="1"/>
  <c r="AF21" i="1"/>
  <c r="AG21" i="1"/>
  <c r="AH21" i="1"/>
  <c r="AI21" i="1"/>
  <c r="AG18" i="1"/>
  <c r="AD18" i="1"/>
  <c r="AE18" i="1"/>
  <c r="AF18" i="1"/>
  <c r="AB18" i="1"/>
  <c r="AC18" i="1"/>
  <c r="AA18" i="1"/>
  <c r="AM61" i="1"/>
  <c r="V61" i="1"/>
  <c r="AA61" i="1" s="1"/>
  <c r="AO61" i="1" s="1"/>
  <c r="AO64" i="1" s="1" a="1"/>
  <c r="AO64" i="1" s="1"/>
  <c r="AO20" i="1" l="1"/>
  <c r="AO19" i="1"/>
  <c r="AO21" i="1"/>
  <c r="B63" i="1"/>
  <c r="GF3" i="46" l="1"/>
  <c r="DY3" i="46"/>
  <c r="DM3" i="46"/>
  <c r="CZ3" i="46"/>
  <c r="CN3" i="46"/>
  <c r="CB3" i="46"/>
  <c r="BP3" i="46"/>
  <c r="BD3" i="46"/>
  <c r="CK3" i="46"/>
  <c r="BY3" i="46"/>
  <c r="DH3" i="46"/>
  <c r="BL3" i="46"/>
  <c r="CT3" i="46"/>
  <c r="B3" i="46"/>
  <c r="C3" i="46" s="1"/>
  <c r="CS3" i="46"/>
  <c r="EC3" i="46"/>
  <c r="CF3" i="46"/>
  <c r="CQ3" i="46"/>
  <c r="BG3" i="46"/>
  <c r="CD3" i="46"/>
  <c r="DZ3" i="46"/>
  <c r="GE3" i="46"/>
  <c r="DX3" i="46"/>
  <c r="DL3" i="46"/>
  <c r="CY3" i="46"/>
  <c r="CM3" i="46"/>
  <c r="CA3" i="46"/>
  <c r="BO3" i="46"/>
  <c r="BC3" i="46"/>
  <c r="DJ3" i="46"/>
  <c r="BM3" i="46"/>
  <c r="CV3" i="46"/>
  <c r="BX3" i="46"/>
  <c r="CH3" i="46"/>
  <c r="ED3" i="46"/>
  <c r="BU3" i="46"/>
  <c r="CR3" i="46"/>
  <c r="DC3" i="46"/>
  <c r="EA3" i="46"/>
  <c r="BF3" i="46"/>
  <c r="CC3" i="46"/>
  <c r="GD3" i="46"/>
  <c r="DW3" i="46"/>
  <c r="DK3" i="46"/>
  <c r="CX3" i="46"/>
  <c r="CL3" i="46"/>
  <c r="BZ3" i="46"/>
  <c r="BN3" i="46"/>
  <c r="BB3" i="46"/>
  <c r="CW3" i="46"/>
  <c r="BA3" i="46"/>
  <c r="CJ3" i="46"/>
  <c r="AZ3" i="46"/>
  <c r="BJ3" i="46"/>
  <c r="DE3" i="46"/>
  <c r="DQ3" i="46"/>
  <c r="BH3" i="46"/>
  <c r="CE3" i="46"/>
  <c r="BS3" i="46"/>
  <c r="CP3" i="46"/>
  <c r="DN3" i="46"/>
  <c r="BQ3" i="46"/>
  <c r="DV3" i="46"/>
  <c r="DA3" i="46"/>
  <c r="DU3" i="46"/>
  <c r="DT3" i="46"/>
  <c r="DG3" i="46"/>
  <c r="CU3" i="46"/>
  <c r="CI3" i="46"/>
  <c r="BW3" i="46"/>
  <c r="BK3" i="46"/>
  <c r="AY3" i="46"/>
  <c r="DF3" i="46"/>
  <c r="BV3" i="46"/>
  <c r="DR3" i="46"/>
  <c r="BI3" i="46"/>
  <c r="EE3" i="46"/>
  <c r="DS3" i="46"/>
  <c r="CG3" i="46"/>
  <c r="BT3" i="46"/>
  <c r="DP3" i="46"/>
  <c r="DB3" i="46"/>
  <c r="BR3" i="46"/>
  <c r="CO3" i="46"/>
  <c r="BE3" i="46"/>
  <c r="DO3" i="46"/>
  <c r="EB3" i="46"/>
  <c r="E3" i="46"/>
  <c r="DI3" i="46"/>
  <c r="M44" i="1"/>
  <c r="AJ44" i="1" s="1"/>
  <c r="W29" i="1"/>
  <c r="W28" i="1"/>
  <c r="M22" i="1"/>
  <c r="AJ22" i="1" s="1"/>
  <c r="B40" i="1"/>
  <c r="A3" i="48" l="1"/>
  <c r="E3" i="48"/>
  <c r="B3" i="48"/>
  <c r="C3" i="48" s="1"/>
  <c r="M3" i="48"/>
  <c r="L3" i="48"/>
  <c r="I3" i="48"/>
  <c r="H3" i="48"/>
  <c r="F3" i="48"/>
  <c r="P3" i="48"/>
  <c r="D3" i="48"/>
  <c r="N3" i="48"/>
  <c r="K3" i="48"/>
  <c r="O3" i="48"/>
  <c r="J3" i="48"/>
  <c r="K2" i="46"/>
  <c r="M2" i="46"/>
  <c r="O2" i="46"/>
  <c r="N2" i="46"/>
  <c r="L2" i="46"/>
  <c r="Q2" i="46"/>
  <c r="J2" i="46"/>
  <c r="H2" i="46"/>
  <c r="I2" i="46"/>
  <c r="S2" i="46"/>
  <c r="T2" i="46"/>
  <c r="U2" i="46"/>
  <c r="R2" i="46"/>
  <c r="P2" i="46"/>
  <c r="FT2" i="46"/>
  <c r="EZ2" i="46"/>
  <c r="EF2" i="46"/>
  <c r="EQ2" i="46"/>
  <c r="FL2" i="46"/>
  <c r="FM2" i="46"/>
  <c r="EU2" i="46"/>
  <c r="EP2" i="46"/>
  <c r="FA2" i="46"/>
  <c r="FV2" i="46"/>
  <c r="FB2" i="46"/>
  <c r="FW2" i="46"/>
  <c r="EI2" i="46"/>
  <c r="FK2" i="46"/>
  <c r="FN2" i="46"/>
  <c r="EG2" i="46"/>
  <c r="EH2" i="46"/>
  <c r="FC2" i="46"/>
  <c r="FX2" i="46"/>
  <c r="FD2" i="46"/>
  <c r="EJ2" i="46"/>
  <c r="ER2" i="46"/>
  <c r="ES2" i="46"/>
  <c r="ET2" i="46"/>
  <c r="FO2" i="46"/>
  <c r="FJ2" i="46"/>
  <c r="FU2" i="46"/>
  <c r="FY2" i="46"/>
  <c r="FE2" i="46"/>
  <c r="EK2" i="46"/>
  <c r="B2" i="46"/>
  <c r="C2" i="46" s="1"/>
  <c r="D3" i="46"/>
  <c r="A3" i="46"/>
  <c r="E2" i="46"/>
  <c r="F2" i="46"/>
  <c r="AG2" i="46"/>
  <c r="AV2" i="46"/>
  <c r="AB2" i="46"/>
  <c r="AW2" i="46"/>
  <c r="AC2" i="46"/>
  <c r="AX2" i="46"/>
  <c r="AF2" i="46"/>
  <c r="G2" i="46"/>
  <c r="AP2" i="46"/>
  <c r="AM2" i="46"/>
  <c r="AN2" i="46"/>
  <c r="V2" i="46"/>
  <c r="X2" i="46"/>
  <c r="AE2" i="46"/>
  <c r="AQ2" i="46"/>
  <c r="A2" i="46"/>
  <c r="Y2" i="46"/>
  <c r="AT2" i="46"/>
  <c r="AO2" i="46"/>
  <c r="AS2" i="46"/>
  <c r="D2" i="46"/>
  <c r="AU2" i="46"/>
  <c r="B18" i="1"/>
  <c r="A2" i="48" l="1"/>
  <c r="A1" i="46"/>
  <c r="AR2" i="46"/>
  <c r="K2" i="48"/>
  <c r="E2" i="48"/>
  <c r="O2" i="48"/>
  <c r="N2" i="48"/>
  <c r="M2" i="48"/>
  <c r="L2" i="48"/>
  <c r="I2" i="48"/>
  <c r="H2" i="48"/>
  <c r="F2" i="48"/>
  <c r="P2" i="48"/>
  <c r="D2" i="48"/>
  <c r="B2" i="48"/>
  <c r="C2" i="48" s="1"/>
  <c r="GE1" i="46"/>
  <c r="GF1" i="46"/>
  <c r="GD1" i="46"/>
  <c r="FP1" i="46"/>
  <c r="FF1" i="46"/>
  <c r="EV1" i="46"/>
  <c r="FZ1" i="46"/>
  <c r="FL1" i="46"/>
  <c r="FD1" i="46"/>
  <c r="EL1" i="46"/>
  <c r="EX1" i="46"/>
  <c r="L1" i="46"/>
  <c r="FU1" i="46"/>
  <c r="FE1" i="46"/>
  <c r="EM1" i="46"/>
  <c r="EY1" i="46"/>
  <c r="FV1" i="46"/>
  <c r="EP1" i="46"/>
  <c r="FG1" i="46"/>
  <c r="H1" i="46"/>
  <c r="T1" i="46"/>
  <c r="FI1" i="46"/>
  <c r="F1" i="46"/>
  <c r="EZ1" i="46"/>
  <c r="EG1" i="46"/>
  <c r="GB1" i="46"/>
  <c r="EH1" i="46"/>
  <c r="P1" i="46"/>
  <c r="FA1" i="46"/>
  <c r="EU1" i="46"/>
  <c r="FM1" i="46"/>
  <c r="M1" i="46"/>
  <c r="FN1" i="46"/>
  <c r="EN1" i="46"/>
  <c r="J1" i="46"/>
  <c r="FW1" i="46"/>
  <c r="EO1" i="46"/>
  <c r="FX1" i="46"/>
  <c r="EF1" i="46"/>
  <c r="AI1" i="46"/>
  <c r="FY1" i="46"/>
  <c r="EQ1" i="46"/>
  <c r="AH1" i="46"/>
  <c r="ER1" i="46"/>
  <c r="O1" i="46"/>
  <c r="FJ1" i="46"/>
  <c r="ET1" i="46"/>
  <c r="GC1" i="46"/>
  <c r="EI1" i="46"/>
  <c r="Q1" i="46"/>
  <c r="FT1" i="46"/>
  <c r="FB1" i="46"/>
  <c r="FO1" i="46"/>
  <c r="S1" i="46"/>
  <c r="AJ1" i="46"/>
  <c r="FH1" i="46"/>
  <c r="I1" i="46"/>
  <c r="FQ1" i="46"/>
  <c r="U1" i="46"/>
  <c r="FR1" i="46"/>
  <c r="R1" i="46"/>
  <c r="GA1" i="46"/>
  <c r="ES1" i="46"/>
  <c r="FC1" i="46"/>
  <c r="FS1" i="46"/>
  <c r="EJ1" i="46"/>
  <c r="N1" i="46"/>
  <c r="FK1" i="46"/>
  <c r="EK1" i="46"/>
  <c r="EW1" i="46"/>
  <c r="K1" i="46"/>
  <c r="AL1" i="46"/>
  <c r="AK1" i="46"/>
  <c r="AD2" i="46"/>
  <c r="AS1" i="46"/>
  <c r="AF1" i="46"/>
  <c r="E1" i="46"/>
  <c r="Y1" i="46"/>
  <c r="AP1" i="46"/>
  <c r="AN1" i="46"/>
  <c r="G1" i="46"/>
  <c r="AG1" i="46"/>
  <c r="AE1" i="46"/>
  <c r="AX1" i="46"/>
  <c r="AV1" i="46"/>
  <c r="AU1" i="46"/>
  <c r="X1" i="46"/>
  <c r="AO1" i="46"/>
  <c r="AT1" i="46"/>
  <c r="AM1" i="46"/>
  <c r="V1" i="46"/>
  <c r="AQ1" i="46"/>
  <c r="AW1" i="46"/>
  <c r="AB1" i="46"/>
  <c r="B1" i="46"/>
  <c r="C1" i="46" s="1"/>
  <c r="D1" i="46"/>
  <c r="AR1" i="46" l="1"/>
  <c r="K40" i="1"/>
  <c r="W54" i="1"/>
  <c r="W53" i="1"/>
  <c r="W52" i="1"/>
  <c r="W51" i="1"/>
  <c r="W50" i="1"/>
  <c r="G44" i="1"/>
  <c r="L40" i="1" s="1"/>
  <c r="N44" i="1"/>
  <c r="V36" i="1"/>
  <c r="AA36" i="1" s="1"/>
  <c r="N22" i="1"/>
  <c r="G22" i="1"/>
  <c r="L18" i="1" s="1"/>
  <c r="AA1" i="46" s="1"/>
  <c r="W32" i="1"/>
  <c r="AA14" i="1"/>
  <c r="W36" i="1" l="1"/>
  <c r="X36" i="1" s="1"/>
  <c r="G3" i="48" s="1"/>
  <c r="AK22" i="1"/>
  <c r="J2" i="48"/>
  <c r="W14" i="1"/>
  <c r="X14" i="1" s="1"/>
  <c r="G2" i="48" s="1"/>
  <c r="O22" i="1"/>
  <c r="AL22" i="1" s="1"/>
  <c r="AO22" i="1" s="1"/>
  <c r="V38" i="1"/>
  <c r="AE36" i="1" s="1"/>
  <c r="AK44" i="1"/>
  <c r="AI43" i="1"/>
  <c r="AI42" i="1"/>
  <c r="AI41" i="1"/>
  <c r="AI40" i="1"/>
  <c r="AH43" i="1"/>
  <c r="AH41" i="1"/>
  <c r="AH42" i="1"/>
  <c r="V40" i="1"/>
  <c r="AG36" i="1" s="1"/>
  <c r="AD36" i="1"/>
  <c r="AA2" i="46"/>
  <c r="Z2" i="46"/>
  <c r="AH40" i="1"/>
  <c r="AO40" i="1" s="1"/>
  <c r="AG14" i="1"/>
  <c r="AD14" i="1"/>
  <c r="AI18" i="1"/>
  <c r="V16" i="1"/>
  <c r="AE14" i="1" s="1"/>
  <c r="AC1" i="46"/>
  <c r="AD1" i="46" s="1"/>
  <c r="K18" i="1"/>
  <c r="Z1" i="46" s="1"/>
  <c r="AO43" i="1" l="1"/>
  <c r="V39" i="1"/>
  <c r="AF36" i="1" s="1"/>
  <c r="AB36" i="1"/>
  <c r="AO41" i="1"/>
  <c r="AO42" i="1"/>
  <c r="AB14" i="1"/>
  <c r="W2" i="46"/>
  <c r="AC36" i="1"/>
  <c r="AH18" i="1"/>
  <c r="AO18" i="1" s="1"/>
  <c r="V17" i="1"/>
  <c r="AF14" i="1" s="1"/>
  <c r="AS36" i="1" l="1"/>
  <c r="AQ40" i="1" s="1" a="1"/>
  <c r="AQ40" i="1" s="1"/>
  <c r="AS37" i="1"/>
  <c r="W1" i="46"/>
  <c r="AC14" i="1"/>
  <c r="AS14" i="1" s="1"/>
  <c r="AQ17" i="1" s="1" a="1"/>
  <c r="AQ17" i="1" s="1"/>
  <c r="AS15" i="1" l="1"/>
  <c r="AQ18" i="1" s="1" a="1"/>
  <c r="AQ1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<sst xmlns="http://schemas.openxmlformats.org/spreadsheetml/2006/main" count="565" uniqueCount="283">
  <si>
    <t>Date :</t>
  </si>
  <si>
    <t xml:space="preserve">Type de lavage </t>
  </si>
  <si>
    <t>heure début lavage</t>
  </si>
  <si>
    <t>heure fin lavage</t>
  </si>
  <si>
    <t>Lavage avant prod si arrêt &gt; 24h</t>
  </si>
  <si>
    <t>TRACABILITE</t>
  </si>
  <si>
    <t>Tank lait cru</t>
  </si>
  <si>
    <t>HR début Soutirage</t>
  </si>
  <si>
    <t>HR fin soutirage</t>
  </si>
  <si>
    <t>Tank destination</t>
  </si>
  <si>
    <t>Type produit</t>
  </si>
  <si>
    <t>Direct / Maturé</t>
  </si>
  <si>
    <t>HR début remplissage</t>
  </si>
  <si>
    <t>heure fin remplissage</t>
  </si>
  <si>
    <t>Compteur Entrée pasto</t>
  </si>
  <si>
    <t>Compteur Sortie pasto</t>
  </si>
  <si>
    <t>Run 1</t>
  </si>
  <si>
    <t>Pasto 1</t>
  </si>
  <si>
    <t>Run 2</t>
  </si>
  <si>
    <t>Run 3</t>
  </si>
  <si>
    <t>Run 4</t>
  </si>
  <si>
    <t>Ecrémeuse</t>
  </si>
  <si>
    <t>Bacto</t>
  </si>
  <si>
    <t>Tank / Quantième</t>
  </si>
  <si>
    <t>Report (L) /Quantième</t>
  </si>
  <si>
    <t>litrage préparé</t>
  </si>
  <si>
    <t>Produit</t>
  </si>
  <si>
    <t>Direct/Maturé</t>
  </si>
  <si>
    <t>% bacto</t>
  </si>
  <si>
    <t>Calcium (Ltr)</t>
  </si>
  <si>
    <t>MG</t>
  </si>
  <si>
    <t>MP</t>
  </si>
  <si>
    <t>ES</t>
  </si>
  <si>
    <t>pH</t>
  </si>
  <si>
    <t>NO3</t>
  </si>
  <si>
    <t>Vol crème Mélanie /
Quantième (MFXXX)</t>
  </si>
  <si>
    <t>Vol RLMF Mélanie /
N° Run MF</t>
  </si>
  <si>
    <t>CH M</t>
  </si>
  <si>
    <t>CH</t>
  </si>
  <si>
    <t>LECC</t>
  </si>
  <si>
    <t>LENC</t>
  </si>
  <si>
    <t>MF</t>
  </si>
  <si>
    <t>Date</t>
  </si>
  <si>
    <t>inter</t>
  </si>
  <si>
    <t>Complet</t>
  </si>
  <si>
    <t>Acidité</t>
  </si>
  <si>
    <t>Validation tanks/citernes crème</t>
  </si>
  <si>
    <t xml:space="preserve">Litrage </t>
  </si>
  <si>
    <t>Poids</t>
  </si>
  <si>
    <t>N° GIVR</t>
  </si>
  <si>
    <t>Densité</t>
  </si>
  <si>
    <t>Total crème Candia
compteur massique</t>
  </si>
  <si>
    <t>Lavage</t>
  </si>
  <si>
    <t>Lait</t>
  </si>
  <si>
    <t>Crème</t>
  </si>
  <si>
    <t>Pertes Lait</t>
  </si>
  <si>
    <t>Pertes Crème</t>
  </si>
  <si>
    <t>Prépa</t>
  </si>
  <si>
    <t>Direct</t>
  </si>
  <si>
    <t>Maturé</t>
  </si>
  <si>
    <t xml:space="preserve">LECC </t>
  </si>
  <si>
    <t>Nom Pilote</t>
  </si>
  <si>
    <t xml:space="preserve">Maturé </t>
  </si>
  <si>
    <t>T°C Pasto CCP</t>
  </si>
  <si>
    <t>Débit d'entrée CCP</t>
  </si>
  <si>
    <t>M</t>
  </si>
  <si>
    <t>N° de Lot (CLxxx ou CSxxx)</t>
  </si>
  <si>
    <t>Produits</t>
  </si>
  <si>
    <t xml:space="preserve"> N° Lot lait</t>
  </si>
  <si>
    <t>Vol crème Mélanie /
Quantième (CLXXX)</t>
  </si>
  <si>
    <t>Vol RLMF Mélan (RXXX)</t>
  </si>
  <si>
    <t xml:space="preserve">Run </t>
  </si>
  <si>
    <t>Run</t>
  </si>
  <si>
    <t>N° Tank / Citerne</t>
  </si>
  <si>
    <t>ID</t>
  </si>
  <si>
    <t>Mois</t>
  </si>
  <si>
    <t>Initial</t>
  </si>
  <si>
    <t>PASTO</t>
  </si>
  <si>
    <t>Lot Lait cru</t>
  </si>
  <si>
    <t>Tank de lait cru</t>
  </si>
  <si>
    <t>Lot</t>
  </si>
  <si>
    <t>Tank de remplissage MF / From</t>
  </si>
  <si>
    <t>Heure de debut soutirage /Prod</t>
  </si>
  <si>
    <t xml:space="preserve">heure de fin soutirage / Prod </t>
  </si>
  <si>
    <t xml:space="preserve">Volumes entrant </t>
  </si>
  <si>
    <t>Volumes sortant</t>
  </si>
  <si>
    <t xml:space="preserve">Difference Volume </t>
  </si>
  <si>
    <t>Type de lavage</t>
  </si>
  <si>
    <t xml:space="preserve">Debut de lavage </t>
  </si>
  <si>
    <t>Fin de lavage</t>
  </si>
  <si>
    <t>Chlorure Calcium</t>
  </si>
  <si>
    <t>Ratio MG/MP</t>
  </si>
  <si>
    <t>PH</t>
  </si>
  <si>
    <t>N° Lot Crème de lait</t>
  </si>
  <si>
    <t>Vol Crème Mélanie</t>
  </si>
  <si>
    <t>N° Lot RLMF</t>
  </si>
  <si>
    <t>Volumes RLMF</t>
  </si>
  <si>
    <t>Type de crème</t>
  </si>
  <si>
    <t>N° de lot crème Lait &amp; Sérum</t>
  </si>
  <si>
    <t>Tank Remplissage Candia</t>
  </si>
  <si>
    <t>Volume Tank</t>
  </si>
  <si>
    <t>Heures d'analyse crème</t>
  </si>
  <si>
    <t>T°C Section d'eau</t>
  </si>
  <si>
    <t>MG crème sortie Pasto</t>
  </si>
  <si>
    <t>T°C Tank 6</t>
  </si>
  <si>
    <t>N° Givr</t>
  </si>
  <si>
    <t>N° Lot Crème</t>
  </si>
  <si>
    <t>Litrage</t>
  </si>
  <si>
    <t>MG Crème</t>
  </si>
  <si>
    <t>MP Créme</t>
  </si>
  <si>
    <t>ES Créme</t>
  </si>
  <si>
    <t>pH Crème</t>
  </si>
  <si>
    <t>Test</t>
  </si>
  <si>
    <t>Maturé
Direct</t>
  </si>
  <si>
    <t>Heure de Fin d'envoi</t>
  </si>
  <si>
    <t>Heure de Début d'envoi</t>
  </si>
  <si>
    <t>T°C de Réf</t>
  </si>
  <si>
    <t>Type de lavage stérilisateur</t>
  </si>
  <si>
    <t>Fin de lavage Stérilisateur</t>
  </si>
  <si>
    <t>Debut de lavage Stérilisateur</t>
  </si>
  <si>
    <t>Lot Quantième de Report</t>
  </si>
  <si>
    <t>Quantité (L)</t>
  </si>
  <si>
    <t>heure de fin soutirage / Prod 3</t>
  </si>
  <si>
    <t>Lot Lait cru  2</t>
  </si>
  <si>
    <t>Tank de lait cru  2</t>
  </si>
  <si>
    <t xml:space="preserve">Heure de debut soutirage /Prod  2   </t>
  </si>
  <si>
    <t>heure de fin soutirage / Prod 2</t>
  </si>
  <si>
    <t>Lot Lait cru  3</t>
  </si>
  <si>
    <t>Tank de lait cru  3</t>
  </si>
  <si>
    <t>Heure de debut soutirage /Prod 3</t>
  </si>
  <si>
    <t>heure de fin soutirage / Prod 4</t>
  </si>
  <si>
    <t>Lot Lait cru  4</t>
  </si>
  <si>
    <t>Tank de lait cru  4</t>
  </si>
  <si>
    <t>Heure de debut soutirage /Prod  4</t>
  </si>
  <si>
    <t>Analyse 1 Heure</t>
  </si>
  <si>
    <t>Analyse 1 Débit d'entrée L/h</t>
  </si>
  <si>
    <t>Analyse 1 T°C traitement Thermique</t>
  </si>
  <si>
    <t>Analyse 1      T°C de réf</t>
  </si>
  <si>
    <t>Analyse 1      PH/No3 (bac de reprise</t>
  </si>
  <si>
    <t>Analyse 1      MG crème</t>
  </si>
  <si>
    <t>Analyse 1      Débit</t>
  </si>
  <si>
    <t>Analyse 1      T°C du stérilisateur</t>
  </si>
  <si>
    <t>Analyse 1      T°C eau chaude</t>
  </si>
  <si>
    <t>Analyse 1      T°C de sortie</t>
  </si>
  <si>
    <t>Analyse 2 Heure</t>
  </si>
  <si>
    <t>Analyse 2 Débit d'entrée L/h</t>
  </si>
  <si>
    <t>Analyse 2 T°C traitement Thermique</t>
  </si>
  <si>
    <t>Analyse 2      T°C de réf</t>
  </si>
  <si>
    <t>Analyse       PH/No3 (bac de reprise</t>
  </si>
  <si>
    <t>Analyse 2      MG crème</t>
  </si>
  <si>
    <t>Analyse 2      Débit</t>
  </si>
  <si>
    <t>Analyse 2      T°C du stérilisateur</t>
  </si>
  <si>
    <t>Analyse 2      T°C eau chaude</t>
  </si>
  <si>
    <t>Analyse 2      T°C de sortie</t>
  </si>
  <si>
    <t>Analyse 3 Heure</t>
  </si>
  <si>
    <t>Analyse 3 Débit d'entrée L/h</t>
  </si>
  <si>
    <t>Analyse 3 T°C traitement Thermique</t>
  </si>
  <si>
    <t>Analyse 3      T°C de réf</t>
  </si>
  <si>
    <t>Analyse 3       PH/No3 (bac de reprise</t>
  </si>
  <si>
    <t>Analyse 3     MG crème</t>
  </si>
  <si>
    <t>Analyse 3      Débit</t>
  </si>
  <si>
    <t>Analyse 3      T°C du stérilisateur</t>
  </si>
  <si>
    <t>Analyse 3      T°C eau chaude</t>
  </si>
  <si>
    <t>Analyse 3      T°C de sortie</t>
  </si>
  <si>
    <t>Analyse 4  Heure</t>
  </si>
  <si>
    <t>Analyse 4 Débit d'entrée L/h</t>
  </si>
  <si>
    <t>Analyse 4 T°C traitement Thermique</t>
  </si>
  <si>
    <t>Analyse 4      T°C de réf</t>
  </si>
  <si>
    <t>Analyse 4       PH/No3 (bac de reprise</t>
  </si>
  <si>
    <t>Analyse 4     MG crème</t>
  </si>
  <si>
    <t>Analyse       Débit</t>
  </si>
  <si>
    <t>Analyse 4      T°C du stérilisateur</t>
  </si>
  <si>
    <t>Analyse 4      T°C eau chaude</t>
  </si>
  <si>
    <t>Analyse       T°C de sortie</t>
  </si>
  <si>
    <t>Analyse 5  Heure</t>
  </si>
  <si>
    <t>Analyse 5 Débit d'entrée L/h</t>
  </si>
  <si>
    <t>Analyse 5 T°C traitement Thermique</t>
  </si>
  <si>
    <t>Analyse 5     T°C de réf</t>
  </si>
  <si>
    <t>Analyse 5       PH/No3 (bac de reprise</t>
  </si>
  <si>
    <t>Analyse 5     MG crème</t>
  </si>
  <si>
    <t>Analyse 5      Débit</t>
  </si>
  <si>
    <t>Analyse 5      T°C du stérilisateur</t>
  </si>
  <si>
    <t>Analyse 5      T°C eau chaude1</t>
  </si>
  <si>
    <t>Analyse   5    T°C de sortie</t>
  </si>
  <si>
    <t>Origine Crème TK 6</t>
  </si>
  <si>
    <t>Origine Crème Pasto1</t>
  </si>
  <si>
    <t>Origine Crème Pasto2</t>
  </si>
  <si>
    <t>Origine Crème TK Sérum</t>
  </si>
  <si>
    <t>Heure de Début d'envoi 2</t>
  </si>
  <si>
    <t>Heure de Fin d'envoi 2</t>
  </si>
  <si>
    <t>Type de crème 2</t>
  </si>
  <si>
    <t>N° de lot crème Lait &amp; Sérum 2</t>
  </si>
  <si>
    <t>Origine Crème TK 6  2</t>
  </si>
  <si>
    <t>Origine Crème Pasto1  2</t>
  </si>
  <si>
    <t>Origine Crème Pasto2  2</t>
  </si>
  <si>
    <t>Origine Crème TK Sérum  2</t>
  </si>
  <si>
    <t>Tank Remplissage Candia  2</t>
  </si>
  <si>
    <t>Volume Tank  2</t>
  </si>
  <si>
    <t>Volume Tank  3</t>
  </si>
  <si>
    <t>Heure de Début d'envoi 3</t>
  </si>
  <si>
    <t>Heure de Fin d'envoi 3</t>
  </si>
  <si>
    <t>Type de crème 3</t>
  </si>
  <si>
    <t>N° de lot crème Lait &amp; Sérum 3</t>
  </si>
  <si>
    <t>Origine Crème TK 6  3</t>
  </si>
  <si>
    <t>Origine Crème Pasto1  3</t>
  </si>
  <si>
    <t>Origine Crème Pasto2  3</t>
  </si>
  <si>
    <t>Origine Crème TK Sérum  3</t>
  </si>
  <si>
    <t>Tank Remplissage Candia  3</t>
  </si>
  <si>
    <t>Volume Tank  4</t>
  </si>
  <si>
    <t>Heure de Début d'envoi 4</t>
  </si>
  <si>
    <t>Heure de Fin d'envoi 4</t>
  </si>
  <si>
    <t>Type de crème 4</t>
  </si>
  <si>
    <t>N° de lot crème Lait &amp; Sérum 4</t>
  </si>
  <si>
    <t>Origine Crème TK 6  4</t>
  </si>
  <si>
    <t>Origine Crème Pasto1  4</t>
  </si>
  <si>
    <t>Origine Crème Pasto2  4</t>
  </si>
  <si>
    <t>Origine Crème TK Sérum  4</t>
  </si>
  <si>
    <t>Tank Remplissage Candia  4</t>
  </si>
  <si>
    <t>Heures d'analyse crème 2</t>
  </si>
  <si>
    <t>Débit d'entrée CCP 2</t>
  </si>
  <si>
    <t xml:space="preserve">T°C Pasto CCP 2 </t>
  </si>
  <si>
    <t>T°C Section d'eau  2</t>
  </si>
  <si>
    <t>T°C de Réf  2</t>
  </si>
  <si>
    <t>MG crème sortie Pasto  2</t>
  </si>
  <si>
    <t>T°C Tank 6  2</t>
  </si>
  <si>
    <t>T°C Tank 6  3</t>
  </si>
  <si>
    <t>Heures d'analyse crème 3</t>
  </si>
  <si>
    <t>Débit d'entrée CCP 3</t>
  </si>
  <si>
    <t>T°C Pasto CCP  3</t>
  </si>
  <si>
    <t>T°C Section d'eau  3</t>
  </si>
  <si>
    <t>T°C de Réf  3</t>
  </si>
  <si>
    <t>MG crème sortie Pasto  3</t>
  </si>
  <si>
    <t>Heures d'analyse crème 4</t>
  </si>
  <si>
    <t>Débit d'entrée CCP 4</t>
  </si>
  <si>
    <t>T°C Pasto CCP  4</t>
  </si>
  <si>
    <t>T°C Section d'eau  4</t>
  </si>
  <si>
    <t>T°C de Réf  4</t>
  </si>
  <si>
    <t>MG crème sortie Pasto  4</t>
  </si>
  <si>
    <t>T°C Tank 6  4</t>
  </si>
  <si>
    <t>T°C Tank 6  5</t>
  </si>
  <si>
    <t>Heures d'analyse crème 5</t>
  </si>
  <si>
    <t>Débit d'entrée CCP 5</t>
  </si>
  <si>
    <t>T°C Pasto CCP  5</t>
  </si>
  <si>
    <t>T°C Section d'eau  5</t>
  </si>
  <si>
    <t>T°C de Réf  5</t>
  </si>
  <si>
    <t>MG crème sortie Pasto  5</t>
  </si>
  <si>
    <t>Compteur Massique</t>
  </si>
  <si>
    <t>Enregistrement</t>
  </si>
  <si>
    <t>Heure de début Remplissage</t>
  </si>
  <si>
    <t>Heure de fin de remplissage</t>
  </si>
  <si>
    <t>pasto 2</t>
  </si>
  <si>
    <t>Pasto Crème</t>
  </si>
  <si>
    <t>Validation enregistrement</t>
  </si>
  <si>
    <t>Heure de début</t>
  </si>
  <si>
    <t>Heure de fin</t>
  </si>
  <si>
    <t xml:space="preserve">Type de Lavage avant Demarrage </t>
  </si>
  <si>
    <t>Inter</t>
  </si>
  <si>
    <t>Validation Tank</t>
  </si>
  <si>
    <t>CL256</t>
  </si>
  <si>
    <t>x</t>
  </si>
  <si>
    <t>LT254</t>
  </si>
  <si>
    <t>cl256</t>
  </si>
  <si>
    <t>r302</t>
  </si>
  <si>
    <t>lt254</t>
  </si>
  <si>
    <t>gdfgoldf</t>
  </si>
  <si>
    <t>ergflp</t>
  </si>
  <si>
    <t>erfgerf</t>
  </si>
  <si>
    <t>erfrf</t>
  </si>
  <si>
    <t>eerfghyt</t>
  </si>
  <si>
    <t>rthrt</t>
  </si>
  <si>
    <t>rthrth</t>
  </si>
  <si>
    <t>grthrt</t>
  </si>
  <si>
    <t>rth</t>
  </si>
  <si>
    <t>rttr</t>
  </si>
  <si>
    <t>hthuk</t>
  </si>
  <si>
    <t>yjyuk</t>
  </si>
  <si>
    <t>yjyuo</t>
  </si>
  <si>
    <t>klolhj</t>
  </si>
  <si>
    <t>mrd</t>
  </si>
  <si>
    <t>drm</t>
  </si>
  <si>
    <t>dfgdf</t>
  </si>
  <si>
    <t>mach</t>
  </si>
  <si>
    <t>tank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</si>
</sst>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.0"/>
    <numFmt numFmtId="166" formatCode="[$-40C]mmm\-yy;@"/>
  </numFmts>
  <fonts count="3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"/>
      <name val="Geneva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26"/>
      <color theme="4" tint="0.59999389629810485"/>
      <name val="Calibri"/>
      <family val="2"/>
      <scheme val="minor"/>
    </font>
    <font>
      <b/>
      <sz val="26"/>
      <color theme="5" tint="0.59999389629810485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C6E0B4"/>
      <name val="Calibri"/>
      <family val="2"/>
      <scheme val="minor"/>
    </font>
    <font>
      <sz val="11"/>
      <color rgb="FFFFFFE8"/>
      <name val="Calibri"/>
      <family val="2"/>
      <scheme val="minor"/>
    </font>
    <font>
      <sz val="18"/>
      <color theme="1"/>
      <name val="Forte Forward"/>
    </font>
    <font>
      <i/>
      <u/>
      <sz val="18"/>
      <color theme="1"/>
      <name val="Calibri"/>
      <family val="2"/>
      <scheme val="minor"/>
    </font>
    <font>
      <b/>
      <sz val="12"/>
      <color rgb="FFFFFFE8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72"/>
      <color rgb="FFFF0000"/>
      <name val="Tempus Sans ITC"/>
      <family val="5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FFFE8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gray0625">
        <fgColor theme="1" tint="0.24994659260841701"/>
        <bgColor theme="0"/>
      </patternFill>
    </fill>
    <fill>
      <patternFill patternType="solid">
        <fgColor rgb="FF0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F5D9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ck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389">
    <xf numFmtId="0" fontId="0" fillId="0" borderId="0" xfId="0"/>
    <xf numFmtId="0" fontId="0" fillId="0" borderId="0" xfId="0" applyProtection="1">
      <protection locked="0"/>
    </xf>
    <xf numFmtId="1" fontId="2" fillId="0" borderId="4" xfId="0" applyNumberFormat="1" applyFont="1" applyFill="1" applyBorder="1" applyAlignment="1" applyProtection="1">
      <alignment horizontal="center" vertical="center"/>
      <protection locked="0"/>
    </xf>
    <xf numFmtId="164" fontId="0" fillId="0" borderId="5" xfId="0" applyNumberFormat="1" applyFont="1" applyFill="1" applyBorder="1" applyAlignment="1" applyProtection="1">
      <alignment horizontal="center" vertical="center"/>
      <protection locked="0"/>
    </xf>
    <xf numFmtId="3" fontId="0" fillId="0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Font="1" applyFill="1" applyBorder="1" applyAlignment="1" applyProtection="1">
      <alignment horizontal="center" vertical="center"/>
      <protection locked="0"/>
    </xf>
    <xf numFmtId="164" fontId="0" fillId="0" borderId="20" xfId="0" applyNumberFormat="1" applyFill="1" applyBorder="1" applyAlignment="1" applyProtection="1">
      <alignment horizontal="center"/>
      <protection locked="0"/>
    </xf>
    <xf numFmtId="0" fontId="0" fillId="0" borderId="21" xfId="0" applyNumberFormat="1" applyFill="1" applyBorder="1" applyAlignment="1" applyProtection="1">
      <alignment horizontal="center" vertical="center"/>
      <protection locked="0"/>
    </xf>
    <xf numFmtId="0" fontId="0" fillId="0" borderId="21" xfId="0" applyNumberFormat="1" applyFill="1" applyBorder="1" applyAlignment="1" applyProtection="1">
      <alignment horizontal="center"/>
      <protection locked="0"/>
    </xf>
    <xf numFmtId="164" fontId="0" fillId="0" borderId="28" xfId="0" applyNumberFormat="1" applyFill="1" applyBorder="1" applyAlignment="1" applyProtection="1">
      <alignment horizontal="center"/>
      <protection locked="0"/>
    </xf>
    <xf numFmtId="3" fontId="0" fillId="0" borderId="10" xfId="0" applyNumberFormat="1" applyFill="1" applyBorder="1" applyAlignment="1" applyProtection="1">
      <alignment horizontal="center" vertical="center"/>
      <protection locked="0"/>
    </xf>
    <xf numFmtId="0" fontId="0" fillId="0" borderId="10" xfId="0" applyNumberFormat="1" applyFill="1" applyBorder="1" applyAlignment="1" applyProtection="1">
      <alignment horizontal="center" vertical="center"/>
      <protection locked="0"/>
    </xf>
    <xf numFmtId="0" fontId="0" fillId="0" borderId="10" xfId="0" applyNumberFormat="1" applyFill="1" applyBorder="1" applyAlignment="1" applyProtection="1">
      <alignment horizontal="center"/>
      <protection locked="0"/>
    </xf>
    <xf numFmtId="164" fontId="0" fillId="0" borderId="33" xfId="0" applyNumberFormat="1" applyFill="1" applyBorder="1" applyAlignment="1" applyProtection="1">
      <alignment horizontal="center"/>
      <protection locked="0"/>
    </xf>
    <xf numFmtId="3" fontId="0" fillId="0" borderId="34" xfId="0" applyNumberFormat="1" applyFill="1" applyBorder="1" applyAlignment="1" applyProtection="1">
      <alignment horizontal="center" vertical="center"/>
      <protection locked="0"/>
    </xf>
    <xf numFmtId="0" fontId="0" fillId="0" borderId="34" xfId="0" applyNumberFormat="1" applyFill="1" applyBorder="1" applyAlignment="1" applyProtection="1">
      <alignment horizontal="center" vertical="center"/>
      <protection locked="0"/>
    </xf>
    <xf numFmtId="0" fontId="0" fillId="0" borderId="34" xfId="0" applyNumberFormat="1" applyFill="1" applyBorder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0" fillId="4" borderId="21" xfId="0" applyNumberFormat="1" applyFill="1" applyBorder="1" applyAlignment="1" applyProtection="1">
      <alignment horizontal="center"/>
      <protection locked="0"/>
    </xf>
    <xf numFmtId="0" fontId="0" fillId="4" borderId="10" xfId="0" applyNumberFormat="1" applyFill="1" applyBorder="1" applyAlignment="1" applyProtection="1">
      <alignment horizontal="center"/>
      <protection locked="0"/>
    </xf>
    <xf numFmtId="0" fontId="0" fillId="4" borderId="34" xfId="0" applyNumberFormat="1" applyFill="1" applyBorder="1" applyAlignment="1" applyProtection="1">
      <alignment horizont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</xf>
    <xf numFmtId="164" fontId="0" fillId="0" borderId="20" xfId="0" applyNumberFormat="1" applyFill="1" applyBorder="1" applyAlignment="1" applyProtection="1">
      <alignment horizontal="center" vertical="center"/>
      <protection locked="0"/>
    </xf>
    <xf numFmtId="0" fontId="0" fillId="0" borderId="51" xfId="0" applyFont="1" applyBorder="1"/>
    <xf numFmtId="0" fontId="0" fillId="10" borderId="51" xfId="0" applyFont="1" applyFill="1" applyBorder="1"/>
    <xf numFmtId="0" fontId="0" fillId="0" borderId="52" xfId="0" applyFont="1" applyBorder="1"/>
    <xf numFmtId="0" fontId="11" fillId="3" borderId="19" xfId="0" applyFont="1" applyFill="1" applyBorder="1" applyAlignment="1" applyProtection="1">
      <alignment horizontal="center" vertical="center"/>
    </xf>
    <xf numFmtId="0" fontId="13" fillId="3" borderId="3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center" vertical="center" wrapText="1"/>
    </xf>
    <xf numFmtId="0" fontId="12" fillId="3" borderId="5" xfId="0" applyFont="1" applyFill="1" applyBorder="1" applyAlignment="1" applyProtection="1">
      <alignment horizontal="center" vertical="center" wrapText="1"/>
    </xf>
    <xf numFmtId="0" fontId="7" fillId="3" borderId="8" xfId="0" applyFont="1" applyFill="1" applyBorder="1" applyAlignment="1" applyProtection="1">
      <alignment horizontal="center" vertical="center" wrapText="1"/>
    </xf>
    <xf numFmtId="0" fontId="13" fillId="3" borderId="19" xfId="0" applyFont="1" applyFill="1" applyBorder="1" applyAlignment="1" applyProtection="1">
      <alignment horizontal="center" vertical="top" wrapText="1"/>
    </xf>
    <xf numFmtId="164" fontId="0" fillId="11" borderId="5" xfId="0" applyNumberFormat="1" applyFont="1" applyFill="1" applyBorder="1" applyAlignment="1" applyProtection="1">
      <alignment horizontal="center" vertical="center"/>
      <protection locked="0"/>
    </xf>
    <xf numFmtId="3" fontId="0" fillId="11" borderId="5" xfId="0" applyNumberFormat="1" applyFont="1" applyFill="1" applyBorder="1" applyAlignment="1" applyProtection="1">
      <alignment horizontal="center" vertical="center"/>
      <protection locked="0"/>
    </xf>
    <xf numFmtId="0" fontId="0" fillId="11" borderId="5" xfId="0" applyFont="1" applyFill="1" applyBorder="1" applyAlignment="1" applyProtection="1">
      <alignment horizontal="center" vertical="center"/>
      <protection locked="0"/>
    </xf>
    <xf numFmtId="3" fontId="0" fillId="11" borderId="10" xfId="0" applyNumberFormat="1" applyFill="1" applyBorder="1" applyAlignment="1" applyProtection="1">
      <alignment horizontal="center" vertical="center"/>
      <protection locked="0"/>
    </xf>
    <xf numFmtId="0" fontId="0" fillId="11" borderId="10" xfId="0" applyNumberFormat="1" applyFill="1" applyBorder="1" applyAlignment="1" applyProtection="1">
      <alignment horizontal="center" vertical="center"/>
      <protection locked="0"/>
    </xf>
    <xf numFmtId="3" fontId="0" fillId="11" borderId="34" xfId="0" applyNumberFormat="1" applyFill="1" applyBorder="1" applyAlignment="1" applyProtection="1">
      <alignment horizontal="center" vertical="center"/>
      <protection locked="0"/>
    </xf>
    <xf numFmtId="0" fontId="0" fillId="11" borderId="34" xfId="0" applyNumberFormat="1" applyFill="1" applyBorder="1" applyAlignment="1" applyProtection="1">
      <alignment horizontal="center" vertical="center"/>
      <protection locked="0"/>
    </xf>
    <xf numFmtId="0" fontId="9" fillId="11" borderId="21" xfId="0" applyFont="1" applyFill="1" applyBorder="1" applyAlignment="1" applyProtection="1">
      <alignment horizontal="center"/>
      <protection locked="0"/>
    </xf>
    <xf numFmtId="0" fontId="9" fillId="11" borderId="5" xfId="0" applyFont="1" applyFill="1" applyBorder="1" applyAlignment="1" applyProtection="1">
      <alignment horizontal="center"/>
      <protection locked="0"/>
    </xf>
    <xf numFmtId="0" fontId="0" fillId="12" borderId="0" xfId="0" applyFill="1" applyProtection="1">
      <protection locked="0"/>
    </xf>
    <xf numFmtId="0" fontId="0" fillId="12" borderId="0" xfId="0" applyFill="1" applyBorder="1" applyAlignment="1" applyProtection="1">
      <protection locked="0"/>
    </xf>
    <xf numFmtId="0" fontId="2" fillId="12" borderId="0" xfId="0" applyFont="1" applyFill="1" applyBorder="1" applyAlignment="1" applyProtection="1">
      <alignment vertical="center"/>
      <protection locked="0"/>
    </xf>
    <xf numFmtId="0" fontId="0" fillId="12" borderId="0" xfId="0" applyFill="1" applyProtection="1"/>
    <xf numFmtId="0" fontId="3" fillId="12" borderId="0" xfId="0" applyFont="1" applyFill="1" applyProtection="1">
      <protection locked="0"/>
    </xf>
    <xf numFmtId="0" fontId="3" fillId="12" borderId="0" xfId="0" applyNumberFormat="1" applyFont="1" applyFill="1" applyProtection="1">
      <protection locked="0"/>
    </xf>
    <xf numFmtId="1" fontId="7" fillId="12" borderId="0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4" xfId="0" applyFont="1" applyFill="1" applyBorder="1" applyAlignment="1" applyProtection="1">
      <alignment horizontal="center" vertical="center"/>
    </xf>
    <xf numFmtId="1" fontId="2" fillId="12" borderId="13" xfId="0" applyNumberFormat="1" applyFont="1" applyFill="1" applyBorder="1" applyAlignment="1" applyProtection="1">
      <alignment horizontal="center" vertical="center"/>
      <protection locked="0"/>
    </xf>
    <xf numFmtId="0" fontId="7" fillId="3" borderId="4" xfId="0" applyFont="1" applyFill="1" applyBorder="1" applyAlignment="1" applyProtection="1">
      <alignment horizontal="center" vertical="center"/>
    </xf>
    <xf numFmtId="1" fontId="2" fillId="11" borderId="7" xfId="0" applyNumberFormat="1" applyFont="1" applyFill="1" applyBorder="1" applyAlignment="1" applyProtection="1">
      <alignment horizontal="center" vertical="center"/>
      <protection locked="0"/>
    </xf>
    <xf numFmtId="1" fontId="2" fillId="0" borderId="7" xfId="0" applyNumberFormat="1" applyFont="1" applyFill="1" applyBorder="1" applyAlignment="1" applyProtection="1">
      <alignment horizontal="center" vertical="center"/>
      <protection locked="0"/>
    </xf>
    <xf numFmtId="164" fontId="0" fillId="0" borderId="6" xfId="0" applyNumberFormat="1" applyFont="1" applyFill="1" applyBorder="1" applyAlignment="1" applyProtection="1">
      <alignment horizontal="center" vertical="center"/>
      <protection locked="0"/>
    </xf>
    <xf numFmtId="3" fontId="0" fillId="0" borderId="6" xfId="0" applyNumberFormat="1" applyFont="1" applyFill="1" applyBorder="1" applyAlignment="1" applyProtection="1">
      <alignment horizontal="center" vertical="center"/>
      <protection locked="0"/>
    </xf>
    <xf numFmtId="164" fontId="0" fillId="0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29" xfId="0" applyNumberFormat="1" applyFill="1" applyBorder="1" applyAlignment="1" applyProtection="1">
      <alignment horizontal="center"/>
      <protection locked="0"/>
    </xf>
    <xf numFmtId="0" fontId="0" fillId="0" borderId="29" xfId="0" applyNumberFormat="1" applyFill="1" applyBorder="1" applyAlignment="1" applyProtection="1">
      <alignment horizontal="center" vertical="center"/>
      <protection locked="0"/>
    </xf>
    <xf numFmtId="0" fontId="0" fillId="0" borderId="22" xfId="0" applyNumberFormat="1" applyFill="1" applyBorder="1" applyAlignment="1" applyProtection="1">
      <alignment horizontal="center"/>
      <protection locked="0"/>
    </xf>
    <xf numFmtId="0" fontId="0" fillId="0" borderId="22" xfId="0" applyNumberFormat="1" applyFill="1" applyBorder="1" applyAlignment="1" applyProtection="1">
      <alignment horizontal="center" vertical="center"/>
      <protection locked="0"/>
    </xf>
    <xf numFmtId="0" fontId="0" fillId="0" borderId="35" xfId="0" applyNumberFormat="1" applyFill="1" applyBorder="1" applyAlignment="1" applyProtection="1">
      <alignment horizontal="center"/>
      <protection locked="0"/>
    </xf>
    <xf numFmtId="0" fontId="0" fillId="0" borderId="35" xfId="0" applyNumberForma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 wrapText="1"/>
    </xf>
    <xf numFmtId="0" fontId="7" fillId="3" borderId="7" xfId="0" applyFont="1" applyFill="1" applyBorder="1" applyAlignment="1" applyProtection="1">
      <alignment horizontal="center" vertical="center" wrapText="1"/>
    </xf>
    <xf numFmtId="0" fontId="14" fillId="3" borderId="6" xfId="0" applyFont="1" applyFill="1" applyBorder="1" applyAlignment="1" applyProtection="1">
      <alignment horizontal="center" vertical="center"/>
    </xf>
    <xf numFmtId="164" fontId="0" fillId="11" borderId="6" xfId="0" applyNumberFormat="1" applyFont="1" applyFill="1" applyBorder="1" applyAlignment="1" applyProtection="1">
      <alignment horizontal="center" vertical="center"/>
      <protection locked="0"/>
    </xf>
    <xf numFmtId="3" fontId="0" fillId="11" borderId="6" xfId="0" applyNumberFormat="1" applyFont="1" applyFill="1" applyBorder="1" applyAlignment="1" applyProtection="1">
      <alignment horizontal="center" vertical="center"/>
      <protection locked="0"/>
    </xf>
    <xf numFmtId="0" fontId="13" fillId="3" borderId="19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1" fillId="12" borderId="0" xfId="0" applyFont="1" applyFill="1" applyProtection="1">
      <protection locked="0"/>
    </xf>
    <xf numFmtId="0" fontId="7" fillId="3" borderId="53" xfId="0" applyFont="1" applyFill="1" applyBorder="1" applyAlignment="1" applyProtection="1">
      <alignment horizontal="center" vertical="center" wrapText="1"/>
    </xf>
    <xf numFmtId="1" fontId="2" fillId="12" borderId="2" xfId="0" applyNumberFormat="1" applyFont="1" applyFill="1" applyBorder="1" applyAlignment="1" applyProtection="1">
      <alignment horizontal="center" vertical="center"/>
      <protection locked="0"/>
    </xf>
    <xf numFmtId="164" fontId="0" fillId="12" borderId="2" xfId="0" applyNumberFormat="1" applyFont="1" applyFill="1" applyBorder="1" applyAlignment="1" applyProtection="1">
      <alignment horizontal="center" vertical="center"/>
      <protection locked="0"/>
    </xf>
    <xf numFmtId="1" fontId="0" fillId="12" borderId="2" xfId="0" applyNumberFormat="1" applyFont="1" applyFill="1" applyBorder="1" applyAlignment="1" applyProtection="1">
      <alignment horizontal="center" vertical="center"/>
      <protection locked="0"/>
    </xf>
    <xf numFmtId="0" fontId="0" fillId="12" borderId="2" xfId="0" applyNumberFormat="1" applyFont="1" applyFill="1" applyBorder="1" applyAlignment="1" applyProtection="1">
      <alignment horizontal="center" vertical="center"/>
      <protection locked="0"/>
    </xf>
    <xf numFmtId="0" fontId="0" fillId="12" borderId="2" xfId="0" applyFont="1" applyFill="1" applyBorder="1" applyAlignment="1" applyProtection="1">
      <alignment horizontal="center" vertical="center"/>
      <protection locked="0"/>
    </xf>
    <xf numFmtId="0" fontId="8" fillId="12" borderId="13" xfId="0" applyFont="1" applyFill="1" applyBorder="1" applyAlignment="1" applyProtection="1">
      <alignment horizontal="center" vertical="center"/>
    </xf>
    <xf numFmtId="164" fontId="3" fillId="12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3" xfId="0" applyNumberFormat="1" applyFont="1" applyFill="1" applyBorder="1" applyAlignment="1" applyProtection="1">
      <alignment horizontal="center" vertical="center"/>
    </xf>
    <xf numFmtId="164" fontId="3" fillId="12" borderId="2" xfId="0" applyNumberFormat="1" applyFont="1" applyFill="1" applyBorder="1" applyAlignment="1" applyProtection="1">
      <alignment horizontal="center" vertical="center"/>
      <protection locked="0"/>
    </xf>
    <xf numFmtId="1" fontId="9" fillId="7" borderId="19" xfId="0" applyNumberFormat="1" applyFont="1" applyFill="1" applyBorder="1" applyAlignment="1" applyProtection="1">
      <alignment horizontal="center" vertical="center"/>
    </xf>
    <xf numFmtId="1" fontId="9" fillId="0" borderId="19" xfId="0" applyNumberFormat="1" applyFont="1" applyFill="1" applyBorder="1" applyAlignment="1" applyProtection="1">
      <alignment vertical="center"/>
      <protection locked="0"/>
    </xf>
    <xf numFmtId="0" fontId="9" fillId="7" borderId="1" xfId="0" applyNumberFormat="1" applyFont="1" applyFill="1" applyBorder="1" applyAlignment="1" applyProtection="1">
      <alignment horizontal="right" vertical="center"/>
    </xf>
    <xf numFmtId="0" fontId="9" fillId="7" borderId="3" xfId="0" applyNumberFormat="1" applyFont="1" applyFill="1" applyBorder="1" applyAlignment="1" applyProtection="1">
      <alignment vertical="center"/>
    </xf>
    <xf numFmtId="0" fontId="3" fillId="12" borderId="0" xfId="0" applyFont="1" applyFill="1" applyBorder="1" applyAlignment="1" applyProtection="1">
      <alignment horizontal="center"/>
    </xf>
    <xf numFmtId="0" fontId="1" fillId="12" borderId="0" xfId="0" applyFont="1" applyFill="1" applyBorder="1" applyAlignment="1" applyProtection="1">
      <alignment horizontal="center"/>
    </xf>
    <xf numFmtId="0" fontId="1" fillId="12" borderId="0" xfId="0" applyNumberFormat="1" applyFont="1" applyFill="1" applyProtection="1"/>
    <xf numFmtId="0" fontId="3" fillId="12" borderId="0" xfId="0" applyNumberFormat="1" applyFont="1" applyFill="1" applyProtection="1"/>
    <xf numFmtId="0" fontId="13" fillId="3" borderId="35" xfId="0" applyFont="1" applyFill="1" applyBorder="1" applyAlignment="1" applyProtection="1">
      <alignment horizontal="center" vertical="center" wrapText="1"/>
    </xf>
    <xf numFmtId="0" fontId="20" fillId="15" borderId="19" xfId="0" applyFont="1" applyFill="1" applyBorder="1" applyAlignment="1">
      <alignment horizontal="center" vertical="center"/>
    </xf>
    <xf numFmtId="0" fontId="20" fillId="15" borderId="19" xfId="0" applyFont="1" applyFill="1" applyBorder="1" applyAlignment="1">
      <alignment horizontal="center" vertical="center" wrapText="1"/>
    </xf>
    <xf numFmtId="164" fontId="20" fillId="16" borderId="19" xfId="0" applyNumberFormat="1" applyFont="1" applyFill="1" applyBorder="1" applyAlignment="1">
      <alignment horizontal="center" vertical="center" wrapText="1"/>
    </xf>
    <xf numFmtId="0" fontId="20" fillId="17" borderId="19" xfId="0" applyFont="1" applyFill="1" applyBorder="1" applyAlignment="1">
      <alignment horizontal="center" vertical="center" wrapText="1"/>
    </xf>
    <xf numFmtId="0" fontId="20" fillId="14" borderId="19" xfId="0" applyFont="1" applyFill="1" applyBorder="1" applyAlignment="1">
      <alignment horizontal="center" vertical="center" wrapText="1"/>
    </xf>
    <xf numFmtId="164" fontId="20" fillId="14" borderId="19" xfId="0" applyNumberFormat="1" applyFont="1" applyFill="1" applyBorder="1" applyAlignment="1">
      <alignment horizontal="center" vertical="center" wrapText="1"/>
    </xf>
    <xf numFmtId="0" fontId="20" fillId="7" borderId="19" xfId="0" applyFont="1" applyFill="1" applyBorder="1" applyAlignment="1">
      <alignment horizontal="center" vertical="center" wrapText="1"/>
    </xf>
    <xf numFmtId="2" fontId="20" fillId="7" borderId="19" xfId="0" applyNumberFormat="1" applyFont="1" applyFill="1" applyBorder="1" applyAlignment="1">
      <alignment horizontal="center" vertical="center"/>
    </xf>
    <xf numFmtId="2" fontId="20" fillId="7" borderId="19" xfId="0" applyNumberFormat="1" applyFont="1" applyFill="1" applyBorder="1" applyAlignment="1">
      <alignment horizontal="center" vertical="center" wrapText="1"/>
    </xf>
    <xf numFmtId="0" fontId="17" fillId="18" borderId="19" xfId="0" applyFont="1" applyFill="1" applyBorder="1" applyAlignment="1">
      <alignment horizontal="center" vertical="center" wrapText="1"/>
    </xf>
    <xf numFmtId="3" fontId="20" fillId="19" borderId="19" xfId="0" applyNumberFormat="1" applyFont="1" applyFill="1" applyBorder="1" applyAlignment="1">
      <alignment horizontal="center" vertical="center" wrapText="1"/>
    </xf>
    <xf numFmtId="0" fontId="20" fillId="19" borderId="19" xfId="0" applyFont="1" applyFill="1" applyBorder="1" applyAlignment="1">
      <alignment horizontal="center" vertical="center" wrapText="1"/>
    </xf>
    <xf numFmtId="14" fontId="3" fillId="20" borderId="0" xfId="0" applyNumberFormat="1" applyFont="1" applyFill="1" applyAlignment="1" applyProtection="1">
      <alignment horizontal="center" vertical="center"/>
      <protection locked="0"/>
    </xf>
    <xf numFmtId="166" fontId="3" fillId="20" borderId="0" xfId="0" applyNumberFormat="1" applyFont="1" applyFill="1" applyAlignment="1" applyProtection="1">
      <alignment horizontal="center" vertical="center"/>
      <protection locked="0"/>
    </xf>
    <xf numFmtId="0" fontId="3" fillId="20" borderId="0" xfId="0" applyFont="1" applyFill="1" applyAlignment="1" applyProtection="1">
      <alignment horizontal="center" vertical="center"/>
      <protection locked="0"/>
    </xf>
    <xf numFmtId="3" fontId="3" fillId="20" borderId="0" xfId="0" applyNumberFormat="1" applyFont="1" applyFill="1" applyAlignment="1" applyProtection="1">
      <alignment horizontal="center" vertical="center"/>
      <protection locked="0"/>
    </xf>
    <xf numFmtId="164" fontId="3" fillId="20" borderId="0" xfId="0" applyNumberFormat="1" applyFont="1" applyFill="1" applyAlignment="1" applyProtection="1">
      <alignment horizontal="center" vertical="center"/>
      <protection locked="0"/>
    </xf>
    <xf numFmtId="9" fontId="3" fillId="20" borderId="0" xfId="0" applyNumberFormat="1" applyFont="1" applyFill="1" applyAlignment="1" applyProtection="1">
      <alignment horizontal="center" vertical="center"/>
      <protection locked="0"/>
    </xf>
    <xf numFmtId="165" fontId="3" fillId="20" borderId="0" xfId="0" applyNumberFormat="1" applyFont="1" applyFill="1" applyAlignment="1" applyProtection="1">
      <alignment horizontal="center" vertical="center"/>
      <protection locked="0"/>
    </xf>
    <xf numFmtId="2" fontId="3" fillId="20" borderId="0" xfId="0" applyNumberFormat="1" applyFont="1" applyFill="1" applyAlignment="1" applyProtection="1">
      <alignment horizontal="center" vertical="center"/>
      <protection locked="0"/>
    </xf>
    <xf numFmtId="1" fontId="3" fillId="20" borderId="0" xfId="0" applyNumberFormat="1" applyFont="1" applyFill="1" applyAlignment="1" applyProtection="1">
      <alignment horizontal="center" vertical="center"/>
      <protection locked="0"/>
    </xf>
    <xf numFmtId="0" fontId="3" fillId="20" borderId="0" xfId="0" applyNumberFormat="1" applyFont="1" applyFill="1" applyAlignment="1" applyProtection="1">
      <alignment horizontal="center" vertical="center"/>
      <protection locked="0"/>
    </xf>
    <xf numFmtId="0" fontId="6" fillId="3" borderId="35" xfId="0" applyFont="1" applyFill="1" applyBorder="1" applyAlignment="1" applyProtection="1">
      <alignment horizontal="center" vertical="center" wrapText="1"/>
    </xf>
    <xf numFmtId="0" fontId="14" fillId="12" borderId="0" xfId="0" applyFont="1" applyFill="1" applyBorder="1" applyAlignment="1" applyProtection="1">
      <alignment horizontal="center" vertical="center"/>
    </xf>
    <xf numFmtId="164" fontId="3" fillId="12" borderId="13" xfId="0" applyNumberFormat="1" applyFont="1" applyFill="1" applyBorder="1" applyAlignment="1" applyProtection="1">
      <alignment horizontal="center" vertical="center"/>
      <protection locked="0"/>
    </xf>
    <xf numFmtId="0" fontId="7" fillId="3" borderId="59" xfId="0" applyFont="1" applyFill="1" applyBorder="1" applyAlignment="1" applyProtection="1">
      <alignment horizontal="center" vertical="center" wrapText="1"/>
    </xf>
    <xf numFmtId="164" fontId="0" fillId="0" borderId="61" xfId="0" applyNumberFormat="1" applyFill="1" applyBorder="1" applyAlignment="1" applyProtection="1">
      <alignment horizontal="center" vertical="center"/>
      <protection locked="0"/>
    </xf>
    <xf numFmtId="164" fontId="0" fillId="0" borderId="63" xfId="0" applyNumberForma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 wrapText="1"/>
    </xf>
    <xf numFmtId="0" fontId="7" fillId="3" borderId="15" xfId="0" applyFont="1" applyFill="1" applyBorder="1" applyAlignment="1" applyProtection="1">
      <alignment horizontal="center" vertical="center" wrapText="1"/>
    </xf>
    <xf numFmtId="0" fontId="5" fillId="5" borderId="0" xfId="0" applyFont="1" applyFill="1" applyAlignment="1" applyProtection="1">
      <alignment vertical="center"/>
    </xf>
    <xf numFmtId="0" fontId="21" fillId="5" borderId="0" xfId="0" applyFont="1" applyFill="1" applyAlignment="1" applyProtection="1">
      <alignment vertical="center"/>
    </xf>
    <xf numFmtId="0" fontId="3" fillId="20" borderId="0" xfId="0" applyNumberFormat="1" applyFont="1" applyFill="1" applyAlignment="1" applyProtection="1">
      <alignment horizontal="right" vertical="center"/>
      <protection locked="0"/>
    </xf>
    <xf numFmtId="0" fontId="5" fillId="8" borderId="0" xfId="0" applyFont="1" applyFill="1" applyAlignment="1" applyProtection="1">
      <alignment vertical="center"/>
    </xf>
    <xf numFmtId="0" fontId="22" fillId="8" borderId="0" xfId="0" applyFont="1" applyFill="1" applyAlignment="1" applyProtection="1">
      <alignment vertical="center"/>
    </xf>
    <xf numFmtId="0" fontId="9" fillId="7" borderId="23" xfId="0" applyNumberFormat="1" applyFont="1" applyFill="1" applyBorder="1" applyAlignment="1" applyProtection="1">
      <alignment horizontal="right" vertical="center"/>
    </xf>
    <xf numFmtId="0" fontId="7" fillId="3" borderId="64" xfId="0" applyFont="1" applyFill="1" applyBorder="1" applyAlignment="1" applyProtection="1">
      <alignment horizontal="center" vertical="center" wrapText="1"/>
    </xf>
    <xf numFmtId="0" fontId="0" fillId="3" borderId="5" xfId="0" applyFill="1" applyBorder="1" applyAlignment="1" applyProtection="1">
      <alignment vertical="center"/>
    </xf>
    <xf numFmtId="0" fontId="0" fillId="3" borderId="8" xfId="0" applyFill="1" applyBorder="1" applyAlignment="1" applyProtection="1">
      <alignment horizontal="center" vertical="center"/>
    </xf>
    <xf numFmtId="0" fontId="13" fillId="3" borderId="1" xfId="0" applyFont="1" applyFill="1" applyBorder="1" applyAlignment="1" applyProtection="1">
      <alignment horizontal="center" vertical="center" wrapText="1"/>
    </xf>
    <xf numFmtId="0" fontId="0" fillId="12" borderId="0" xfId="0" applyFill="1" applyBorder="1" applyAlignment="1" applyProtection="1">
      <alignment vertical="center"/>
    </xf>
    <xf numFmtId="0" fontId="13" fillId="12" borderId="0" xfId="0" applyFont="1" applyFill="1" applyBorder="1" applyAlignment="1" applyProtection="1">
      <alignment horizontal="center" vertical="center" wrapText="1"/>
    </xf>
    <xf numFmtId="0" fontId="0" fillId="12" borderId="0" xfId="0" applyFill="1" applyBorder="1" applyProtection="1">
      <protection locked="0"/>
    </xf>
    <xf numFmtId="164" fontId="0" fillId="12" borderId="0" xfId="0" applyNumberFormat="1" applyFill="1" applyBorder="1" applyAlignment="1" applyProtection="1">
      <alignment horizontal="center" vertical="center"/>
      <protection locked="0"/>
    </xf>
    <xf numFmtId="0" fontId="0" fillId="12" borderId="0" xfId="0" applyFill="1" applyBorder="1" applyAlignment="1" applyProtection="1">
      <alignment vertical="center"/>
      <protection locked="0"/>
    </xf>
    <xf numFmtId="0" fontId="0" fillId="12" borderId="44" xfId="0" applyFill="1" applyBorder="1" applyAlignment="1" applyProtection="1">
      <alignment vertical="center"/>
    </xf>
    <xf numFmtId="0" fontId="0" fillId="12" borderId="0" xfId="0" applyFill="1" applyBorder="1" applyAlignment="1" applyProtection="1">
      <alignment horizontal="center" vertical="center"/>
      <protection locked="0"/>
    </xf>
    <xf numFmtId="1" fontId="0" fillId="12" borderId="0" xfId="0" applyNumberFormat="1" applyFill="1" applyBorder="1" applyAlignment="1" applyProtection="1">
      <alignment vertical="center"/>
      <protection locked="0"/>
    </xf>
    <xf numFmtId="0" fontId="3" fillId="12" borderId="0" xfId="0" applyFont="1" applyFill="1" applyProtection="1"/>
    <xf numFmtId="0" fontId="0" fillId="11" borderId="65" xfId="0" applyNumberFormat="1" applyFill="1" applyBorder="1" applyAlignment="1" applyProtection="1">
      <alignment horizontal="center"/>
      <protection locked="0"/>
    </xf>
    <xf numFmtId="0" fontId="0" fillId="11" borderId="31" xfId="0" applyNumberFormat="1" applyFill="1" applyBorder="1" applyAlignment="1" applyProtection="1">
      <alignment horizontal="center"/>
      <protection locked="0"/>
    </xf>
    <xf numFmtId="0" fontId="0" fillId="11" borderId="39" xfId="0" applyNumberFormat="1" applyFill="1" applyBorder="1" applyAlignment="1" applyProtection="1">
      <alignment horizontal="center"/>
      <protection locked="0"/>
    </xf>
    <xf numFmtId="0" fontId="0" fillId="0" borderId="27" xfId="0" applyNumberFormat="1" applyFill="1" applyBorder="1" applyAlignment="1" applyProtection="1">
      <alignment horizontal="center"/>
      <protection locked="0"/>
    </xf>
    <xf numFmtId="0" fontId="0" fillId="0" borderId="16" xfId="0" applyNumberFormat="1" applyFill="1" applyBorder="1" applyAlignment="1" applyProtection="1">
      <alignment horizontal="center"/>
      <protection locked="0"/>
    </xf>
    <xf numFmtId="164" fontId="0" fillId="11" borderId="28" xfId="0" applyNumberFormat="1" applyFill="1" applyBorder="1" applyAlignment="1" applyProtection="1">
      <alignment horizontal="center" vertical="center"/>
      <protection locked="0"/>
    </xf>
    <xf numFmtId="0" fontId="0" fillId="11" borderId="29" xfId="0" applyNumberFormat="1" applyFill="1" applyBorder="1" applyAlignment="1" applyProtection="1">
      <alignment horizontal="center" vertical="center"/>
      <protection locked="0"/>
    </xf>
    <xf numFmtId="164" fontId="0" fillId="11" borderId="33" xfId="0" applyNumberFormat="1" applyFill="1" applyBorder="1" applyAlignment="1" applyProtection="1">
      <alignment horizontal="center" vertical="center"/>
      <protection locked="0"/>
    </xf>
    <xf numFmtId="0" fontId="0" fillId="11" borderId="35" xfId="0" applyNumberFormat="1" applyFill="1" applyBorder="1" applyAlignment="1" applyProtection="1">
      <alignment horizontal="center" vertical="center"/>
      <protection locked="0"/>
    </xf>
    <xf numFmtId="164" fontId="0" fillId="0" borderId="8" xfId="0" applyNumberFormat="1" applyFont="1" applyFill="1" applyBorder="1" applyAlignment="1" applyProtection="1">
      <alignment horizontal="center" vertical="center"/>
      <protection locked="0"/>
    </xf>
    <xf numFmtId="164" fontId="9" fillId="0" borderId="20" xfId="0" applyNumberFormat="1" applyFont="1" applyFill="1" applyBorder="1" applyAlignment="1" applyProtection="1">
      <alignment horizontal="center" vertical="center"/>
      <protection locked="0"/>
    </xf>
    <xf numFmtId="0" fontId="10" fillId="11" borderId="5" xfId="0" applyFont="1" applyFill="1" applyBorder="1" applyAlignment="1" applyProtection="1">
      <alignment horizontal="center" vertical="center" wrapText="1"/>
    </xf>
    <xf numFmtId="164" fontId="9" fillId="0" borderId="5" xfId="0" applyNumberFormat="1" applyFont="1" applyFill="1" applyBorder="1" applyAlignment="1" applyProtection="1">
      <alignment horizontal="center" vertical="center"/>
      <protection locked="0"/>
    </xf>
    <xf numFmtId="164" fontId="9" fillId="0" borderId="8" xfId="0" applyNumberFormat="1" applyFont="1" applyFill="1" applyBorder="1" applyAlignment="1" applyProtection="1">
      <alignment horizontal="center" vertical="center"/>
      <protection locked="0"/>
    </xf>
    <xf numFmtId="0" fontId="10" fillId="11" borderId="34" xfId="0" applyFont="1" applyFill="1" applyBorder="1" applyAlignment="1" applyProtection="1">
      <alignment horizontal="center" vertical="center" wrapText="1"/>
    </xf>
    <xf numFmtId="164" fontId="9" fillId="0" borderId="4" xfId="0" applyNumberFormat="1" applyFont="1" applyFill="1" applyBorder="1" applyAlignment="1" applyProtection="1">
      <alignment horizontal="center" vertical="center"/>
      <protection locked="0"/>
    </xf>
    <xf numFmtId="164" fontId="9" fillId="11" borderId="5" xfId="0" applyNumberFormat="1" applyFont="1" applyFill="1" applyBorder="1" applyAlignment="1" applyProtection="1">
      <alignment horizontal="center"/>
      <protection locked="0"/>
    </xf>
    <xf numFmtId="0" fontId="6" fillId="3" borderId="19" xfId="0" applyFont="1" applyFill="1" applyBorder="1" applyAlignment="1" applyProtection="1">
      <alignment horizontal="center" vertical="center" wrapText="1"/>
    </xf>
    <xf numFmtId="0" fontId="0" fillId="0" borderId="61" xfId="0" applyFont="1" applyFill="1" applyBorder="1" applyAlignment="1" applyProtection="1">
      <alignment horizontal="center" vertical="center"/>
      <protection locked="0"/>
    </xf>
    <xf numFmtId="0" fontId="0" fillId="0" borderId="55" xfId="0" applyNumberFormat="1" applyFill="1" applyBorder="1" applyAlignment="1" applyProtection="1">
      <alignment horizontal="center"/>
      <protection locked="0"/>
    </xf>
    <xf numFmtId="0" fontId="20" fillId="21" borderId="19" xfId="0" applyFont="1" applyFill="1" applyBorder="1" applyAlignment="1">
      <alignment horizontal="center" vertical="center" wrapText="1"/>
    </xf>
    <xf numFmtId="164" fontId="20" fillId="21" borderId="19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20" fillId="4" borderId="16" xfId="0" applyFont="1" applyFill="1" applyBorder="1" applyAlignment="1">
      <alignment horizontal="center" vertical="center" wrapText="1"/>
    </xf>
    <xf numFmtId="0" fontId="20" fillId="4" borderId="19" xfId="0" applyFont="1" applyFill="1" applyBorder="1" applyAlignment="1">
      <alignment horizontal="center" vertical="center" wrapText="1"/>
    </xf>
    <xf numFmtId="164" fontId="20" fillId="4" borderId="19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0" fillId="0" borderId="0" xfId="0" applyNumberFormat="1"/>
    <xf numFmtId="2" fontId="0" fillId="0" borderId="0" xfId="0" applyNumberFormat="1"/>
    <xf numFmtId="0" fontId="5" fillId="9" borderId="0" xfId="0" applyFont="1" applyFill="1" applyAlignment="1" applyProtection="1">
      <alignment horizontal="center" vertical="center"/>
    </xf>
    <xf numFmtId="0" fontId="2" fillId="12" borderId="0" xfId="0" applyFont="1" applyFill="1" applyBorder="1" applyAlignment="1" applyProtection="1">
      <alignment horizontal="center" vertical="center"/>
    </xf>
    <xf numFmtId="0" fontId="7" fillId="12" borderId="45" xfId="0" applyFont="1" applyFill="1" applyBorder="1" applyAlignment="1" applyProtection="1">
      <alignment horizontal="center" vertical="center" wrapText="1"/>
    </xf>
    <xf numFmtId="164" fontId="0" fillId="12" borderId="45" xfId="0" applyNumberFormat="1" applyFill="1" applyBorder="1" applyAlignment="1" applyProtection="1">
      <alignment horizontal="center" vertical="center"/>
      <protection locked="0"/>
    </xf>
    <xf numFmtId="0" fontId="0" fillId="12" borderId="45" xfId="0" applyFont="1" applyFill="1" applyBorder="1" applyAlignment="1" applyProtection="1">
      <alignment horizontal="center" vertical="center"/>
      <protection locked="0"/>
    </xf>
    <xf numFmtId="0" fontId="20" fillId="23" borderId="19" xfId="0" applyFont="1" applyFill="1" applyBorder="1" applyAlignment="1">
      <alignment horizontal="center" vertical="center" wrapText="1"/>
    </xf>
    <xf numFmtId="2" fontId="20" fillId="4" borderId="19" xfId="0" applyNumberFormat="1" applyFont="1" applyFill="1" applyBorder="1" applyAlignment="1">
      <alignment horizontal="center" vertical="center" wrapText="1"/>
    </xf>
    <xf numFmtId="3" fontId="20" fillId="21" borderId="19" xfId="0" applyNumberFormat="1" applyFont="1" applyFill="1" applyBorder="1" applyAlignment="1">
      <alignment horizontal="center" vertical="center" wrapText="1"/>
    </xf>
    <xf numFmtId="2" fontId="20" fillId="21" borderId="19" xfId="0" applyNumberFormat="1" applyFont="1" applyFill="1" applyBorder="1" applyAlignment="1">
      <alignment horizontal="center" vertical="center" wrapText="1"/>
    </xf>
    <xf numFmtId="164" fontId="20" fillId="23" borderId="19" xfId="0" applyNumberFormat="1" applyFont="1" applyFill="1" applyBorder="1" applyAlignment="1">
      <alignment horizontal="center" vertical="center" wrapText="1"/>
    </xf>
    <xf numFmtId="3" fontId="20" fillId="23" borderId="19" xfId="0" applyNumberFormat="1" applyFont="1" applyFill="1" applyBorder="1" applyAlignment="1">
      <alignment horizontal="center" vertical="center" wrapText="1"/>
    </xf>
    <xf numFmtId="2" fontId="20" fillId="23" borderId="19" xfId="0" applyNumberFormat="1" applyFont="1" applyFill="1" applyBorder="1" applyAlignment="1">
      <alignment horizontal="center" vertical="center" wrapText="1"/>
    </xf>
    <xf numFmtId="1" fontId="20" fillId="24" borderId="19" xfId="0" applyNumberFormat="1" applyFont="1" applyFill="1" applyBorder="1" applyAlignment="1">
      <alignment horizontal="center" vertical="center"/>
    </xf>
    <xf numFmtId="14" fontId="20" fillId="24" borderId="19" xfId="0" applyNumberFormat="1" applyFont="1" applyFill="1" applyBorder="1" applyAlignment="1">
      <alignment horizontal="center" vertical="center"/>
    </xf>
    <xf numFmtId="166" fontId="20" fillId="24" borderId="19" xfId="0" applyNumberFormat="1" applyFont="1" applyFill="1" applyBorder="1" applyAlignment="1">
      <alignment horizontal="center" vertical="center"/>
    </xf>
    <xf numFmtId="0" fontId="20" fillId="25" borderId="19" xfId="0" applyFont="1" applyFill="1" applyBorder="1" applyAlignment="1">
      <alignment horizontal="center" vertical="center" wrapText="1"/>
    </xf>
    <xf numFmtId="164" fontId="20" fillId="25" borderId="19" xfId="0" applyNumberFormat="1" applyFont="1" applyFill="1" applyBorder="1" applyAlignment="1">
      <alignment horizontal="center" vertical="center" wrapText="1"/>
    </xf>
    <xf numFmtId="3" fontId="20" fillId="25" borderId="19" xfId="0" applyNumberFormat="1" applyFont="1" applyFill="1" applyBorder="1" applyAlignment="1">
      <alignment horizontal="center" vertical="center" wrapText="1"/>
    </xf>
    <xf numFmtId="2" fontId="20" fillId="25" borderId="19" xfId="0" applyNumberFormat="1" applyFont="1" applyFill="1" applyBorder="1" applyAlignment="1">
      <alignment horizontal="center" vertical="center" wrapText="1"/>
    </xf>
    <xf numFmtId="0" fontId="20" fillId="26" borderId="19" xfId="0" applyFont="1" applyFill="1" applyBorder="1" applyAlignment="1">
      <alignment horizontal="center" vertical="center" wrapText="1"/>
    </xf>
    <xf numFmtId="0" fontId="20" fillId="21" borderId="16" xfId="0" applyFont="1" applyFill="1" applyBorder="1" applyAlignment="1">
      <alignment horizontal="center" vertical="top" wrapText="1"/>
    </xf>
    <xf numFmtId="0" fontId="20" fillId="23" borderId="16" xfId="0" applyFont="1" applyFill="1" applyBorder="1" applyAlignment="1">
      <alignment horizontal="center" vertical="top" wrapText="1"/>
    </xf>
    <xf numFmtId="0" fontId="20" fillId="23" borderId="16" xfId="0" applyFont="1" applyFill="1" applyBorder="1" applyAlignment="1">
      <alignment horizontal="center" vertical="center" wrapText="1"/>
    </xf>
    <xf numFmtId="0" fontId="20" fillId="25" borderId="16" xfId="0" applyFont="1" applyFill="1" applyBorder="1" applyAlignment="1">
      <alignment horizontal="center" vertical="center" wrapText="1"/>
    </xf>
    <xf numFmtId="0" fontId="20" fillId="26" borderId="16" xfId="0" applyFont="1" applyFill="1" applyBorder="1" applyAlignment="1">
      <alignment horizontal="center" vertical="center" wrapText="1"/>
    </xf>
    <xf numFmtId="0" fontId="0" fillId="0" borderId="56" xfId="0" applyNumberFormat="1" applyFill="1" applyBorder="1" applyAlignment="1" applyProtection="1">
      <alignment horizontal="center"/>
      <protection locked="0"/>
    </xf>
    <xf numFmtId="0" fontId="0" fillId="0" borderId="57" xfId="0" applyNumberFormat="1" applyFill="1" applyBorder="1" applyAlignment="1" applyProtection="1">
      <alignment horizontal="center"/>
      <protection locked="0"/>
    </xf>
    <xf numFmtId="164" fontId="20" fillId="26" borderId="16" xfId="0" applyNumberFormat="1" applyFont="1" applyFill="1" applyBorder="1" applyAlignment="1">
      <alignment horizontal="center" vertical="center" wrapText="1"/>
    </xf>
    <xf numFmtId="0" fontId="23" fillId="12" borderId="0" xfId="0" applyFont="1" applyFill="1" applyProtection="1">
      <protection locked="0"/>
    </xf>
    <xf numFmtId="0" fontId="24" fillId="9" borderId="0" xfId="0" applyFont="1" applyFill="1" applyAlignment="1" applyProtection="1">
      <alignment horizontal="center" vertical="center" wrapText="1"/>
    </xf>
    <xf numFmtId="0" fontId="25" fillId="12" borderId="0" xfId="0" applyNumberFormat="1" applyFont="1" applyFill="1" applyProtection="1"/>
    <xf numFmtId="0" fontId="0" fillId="0" borderId="0" xfId="0" applyAlignment="1" applyProtection="1">
      <alignment horizontal="center" vertical="center" wrapText="1"/>
      <protection locked="0"/>
    </xf>
    <xf numFmtId="0" fontId="19" fillId="12" borderId="44" xfId="0" applyFont="1" applyFill="1" applyBorder="1" applyAlignment="1" applyProtection="1">
      <alignment horizontal="center" vertical="center" wrapText="1"/>
    </xf>
    <xf numFmtId="0" fontId="19" fillId="12" borderId="0" xfId="0" applyFont="1" applyFill="1" applyBorder="1" applyAlignment="1" applyProtection="1">
      <alignment horizontal="center" vertical="center" wrapText="1"/>
    </xf>
    <xf numFmtId="165" fontId="0" fillId="12" borderId="44" xfId="0" applyNumberFormat="1" applyFill="1" applyBorder="1" applyAlignment="1" applyProtection="1">
      <alignment horizontal="center" vertical="center"/>
      <protection locked="0"/>
    </xf>
    <xf numFmtId="0" fontId="20" fillId="19" borderId="16" xfId="0" applyFont="1" applyFill="1" applyBorder="1" applyAlignment="1">
      <alignment horizontal="center" vertical="center" wrapText="1"/>
    </xf>
    <xf numFmtId="0" fontId="16" fillId="12" borderId="0" xfId="0" applyFont="1" applyFill="1" applyAlignment="1" applyProtection="1">
      <alignment vertical="center"/>
      <protection locked="0"/>
    </xf>
    <xf numFmtId="0" fontId="16" fillId="12" borderId="9" xfId="0" applyFont="1" applyFill="1" applyBorder="1" applyAlignment="1" applyProtection="1">
      <alignment vertical="center"/>
    </xf>
    <xf numFmtId="0" fontId="16" fillId="0" borderId="46" xfId="0" applyFont="1" applyFill="1" applyBorder="1" applyAlignment="1" applyProtection="1">
      <alignment horizontal="center" vertical="center"/>
      <protection locked="0"/>
    </xf>
    <xf numFmtId="20" fontId="16" fillId="0" borderId="25" xfId="0" applyNumberFormat="1" applyFont="1" applyFill="1" applyBorder="1" applyAlignment="1" applyProtection="1">
      <alignment horizontal="center" vertical="center"/>
      <protection locked="0"/>
    </xf>
    <xf numFmtId="20" fontId="16" fillId="0" borderId="19" xfId="0" applyNumberFormat="1" applyFont="1" applyFill="1" applyBorder="1" applyAlignment="1" applyProtection="1">
      <alignment horizontal="center" vertical="center"/>
      <protection locked="0"/>
    </xf>
    <xf numFmtId="0" fontId="27" fillId="12" borderId="0" xfId="0" applyFont="1" applyFill="1" applyAlignment="1" applyProtection="1">
      <alignment horizontal="center" vertical="center"/>
    </xf>
    <xf numFmtId="166" fontId="0" fillId="0" borderId="0" xfId="0" applyNumberFormat="1"/>
    <xf numFmtId="165" fontId="0" fillId="0" borderId="10" xfId="0" applyNumberFormat="1" applyFill="1" applyBorder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165" fontId="0" fillId="0" borderId="34" xfId="0" applyNumberFormat="1" applyFill="1" applyBorder="1" applyAlignment="1" applyProtection="1">
      <alignment horizontal="center" vertical="center"/>
      <protection locked="0"/>
    </xf>
    <xf numFmtId="165" fontId="0" fillId="0" borderId="22" xfId="0" applyNumberFormat="1" applyFill="1" applyBorder="1" applyAlignment="1" applyProtection="1">
      <alignment horizontal="center"/>
      <protection locked="0"/>
    </xf>
    <xf numFmtId="165" fontId="0" fillId="0" borderId="29" xfId="0" applyNumberFormat="1" applyFill="1" applyBorder="1" applyAlignment="1" applyProtection="1">
      <alignment horizontal="center"/>
      <protection locked="0"/>
    </xf>
    <xf numFmtId="165" fontId="0" fillId="0" borderId="35" xfId="0" applyNumberFormat="1" applyFill="1" applyBorder="1" applyAlignment="1" applyProtection="1">
      <alignment horizontal="center"/>
      <protection locked="0"/>
    </xf>
    <xf numFmtId="0" fontId="28" fillId="12" borderId="2" xfId="0" applyNumberFormat="1" applyFont="1" applyFill="1" applyBorder="1" applyAlignment="1" applyProtection="1">
      <alignment horizontal="right" vertical="center"/>
    </xf>
    <xf numFmtId="0" fontId="28" fillId="12" borderId="13" xfId="0" applyNumberFormat="1" applyFont="1" applyFill="1" applyBorder="1" applyAlignment="1" applyProtection="1">
      <alignment horizontal="right" vertical="center"/>
    </xf>
    <xf numFmtId="0" fontId="29" fillId="12" borderId="0" xfId="0" applyFont="1" applyFill="1" applyBorder="1" applyAlignment="1" applyProtection="1">
      <alignment horizontal="center"/>
    </xf>
    <xf numFmtId="0" fontId="29" fillId="12" borderId="0" xfId="0" applyFont="1" applyFill="1" applyProtection="1">
      <protection locked="0"/>
    </xf>
    <xf numFmtId="0" fontId="29" fillId="12" borderId="0" xfId="0" applyNumberFormat="1" applyFont="1" applyFill="1" applyProtection="1"/>
    <xf numFmtId="0" fontId="29" fillId="12" borderId="0" xfId="0" applyNumberFormat="1" applyFont="1" applyFill="1" applyBorder="1" applyAlignment="1" applyProtection="1">
      <alignment horizontal="center"/>
    </xf>
    <xf numFmtId="0" fontId="29" fillId="12" borderId="0" xfId="0" applyNumberFormat="1" applyFont="1" applyFill="1" applyProtection="1">
      <protection locked="0"/>
    </xf>
    <xf numFmtId="0" fontId="11" fillId="3" borderId="11" xfId="0" applyFont="1" applyFill="1" applyBorder="1" applyAlignment="1" applyProtection="1">
      <alignment horizontal="center" vertical="center"/>
    </xf>
    <xf numFmtId="0" fontId="25" fillId="12" borderId="0" xfId="0" applyFont="1" applyFill="1" applyProtection="1">
      <protection locked="0"/>
    </xf>
    <xf numFmtId="14" fontId="9" fillId="2" borderId="0" xfId="0" applyNumberFormat="1" applyFont="1" applyFill="1" applyAlignment="1" applyProtection="1">
      <alignment horizontal="center" vertical="center"/>
      <protection locked="0"/>
    </xf>
    <xf numFmtId="0" fontId="16" fillId="0" borderId="19" xfId="0" applyFont="1" applyFill="1" applyBorder="1" applyAlignment="1" applyProtection="1">
      <alignment horizontal="center" vertical="center"/>
      <protection locked="0"/>
    </xf>
    <xf numFmtId="164" fontId="0" fillId="3" borderId="60" xfId="0" applyNumberFormat="1" applyFill="1" applyBorder="1" applyAlignment="1" applyProtection="1">
      <alignment horizontal="center" vertical="center"/>
    </xf>
    <xf numFmtId="164" fontId="0" fillId="3" borderId="62" xfId="0" applyNumberFormat="1" applyFill="1" applyBorder="1" applyAlignment="1" applyProtection="1">
      <alignment horizontal="center" vertical="center"/>
    </xf>
    <xf numFmtId="0" fontId="0" fillId="3" borderId="11" xfId="0" applyNumberFormat="1" applyFill="1" applyBorder="1" applyAlignment="1" applyProtection="1">
      <alignment horizontal="center"/>
    </xf>
    <xf numFmtId="0" fontId="0" fillId="3" borderId="27" xfId="0" applyNumberFormat="1" applyFill="1" applyBorder="1" applyAlignment="1" applyProtection="1">
      <alignment horizontal="center"/>
    </xf>
    <xf numFmtId="0" fontId="0" fillId="12" borderId="0" xfId="0" applyFill="1" applyBorder="1" applyProtection="1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0" fillId="28" borderId="0" xfId="0" applyFill="1"/>
    <xf numFmtId="164" fontId="16" fillId="0" borderId="48" xfId="0" applyNumberFormat="1" applyFont="1" applyFill="1" applyBorder="1" applyAlignment="1" applyProtection="1">
      <alignment horizontal="center" vertical="center"/>
      <protection locked="0"/>
    </xf>
    <xf numFmtId="3" fontId="16" fillId="0" borderId="48" xfId="0" applyNumberFormat="1" applyFont="1" applyFill="1" applyBorder="1" applyAlignment="1" applyProtection="1">
      <alignment horizontal="center" vertical="center"/>
      <protection locked="0"/>
    </xf>
    <xf numFmtId="0" fontId="33" fillId="0" borderId="48" xfId="0" applyFont="1" applyFill="1" applyBorder="1" applyAlignment="1" applyProtection="1">
      <alignment horizontal="center" vertical="center"/>
      <protection locked="0"/>
    </xf>
    <xf numFmtId="0" fontId="16" fillId="0" borderId="48" xfId="0" applyFont="1" applyFill="1" applyBorder="1" applyAlignment="1" applyProtection="1">
      <alignment horizontal="center" vertical="center"/>
      <protection locked="0"/>
    </xf>
    <xf numFmtId="165" fontId="16" fillId="0" borderId="48" xfId="0" applyNumberFormat="1" applyFont="1" applyFill="1" applyBorder="1" applyAlignment="1" applyProtection="1">
      <alignment horizontal="center" vertical="center"/>
      <protection locked="0"/>
    </xf>
    <xf numFmtId="164" fontId="16" fillId="0" borderId="49" xfId="0" applyNumberFormat="1" applyFont="1" applyFill="1" applyBorder="1" applyAlignment="1" applyProtection="1">
      <alignment horizontal="center" vertical="center"/>
      <protection locked="0"/>
    </xf>
    <xf numFmtId="3" fontId="16" fillId="0" borderId="49" xfId="0" applyNumberFormat="1" applyFont="1" applyFill="1" applyBorder="1" applyAlignment="1" applyProtection="1">
      <alignment horizontal="center" vertical="center"/>
      <protection locked="0"/>
    </xf>
    <xf numFmtId="0" fontId="33" fillId="0" borderId="49" xfId="0" applyFont="1" applyFill="1" applyBorder="1" applyAlignment="1" applyProtection="1">
      <alignment horizontal="center" vertical="center"/>
      <protection locked="0"/>
    </xf>
    <xf numFmtId="0" fontId="16" fillId="0" borderId="49" xfId="0" applyFont="1" applyFill="1" applyBorder="1" applyAlignment="1" applyProtection="1">
      <alignment horizontal="center" vertical="center"/>
      <protection locked="0"/>
    </xf>
    <xf numFmtId="165" fontId="16" fillId="0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Alignment="1">
      <alignment horizontal="center"/>
    </xf>
    <xf numFmtId="0" fontId="3" fillId="20" borderId="0" xfId="0" applyNumberFormat="1" applyFont="1" applyFill="1" applyAlignment="1" applyProtection="1">
      <alignment horizontal="right" vertical="center"/>
    </xf>
    <xf numFmtId="14" fontId="3" fillId="20" borderId="0" xfId="0" applyNumberFormat="1" applyFont="1" applyFill="1" applyAlignment="1" applyProtection="1">
      <alignment horizontal="center" vertical="center"/>
    </xf>
    <xf numFmtId="166" fontId="3" fillId="20" borderId="0" xfId="0" applyNumberFormat="1" applyFont="1" applyFill="1" applyAlignment="1" applyProtection="1">
      <alignment horizontal="center" vertical="center"/>
    </xf>
    <xf numFmtId="0" fontId="3" fillId="20" borderId="0" xfId="0" applyNumberFormat="1" applyFont="1" applyFill="1" applyAlignment="1" applyProtection="1">
      <alignment horizontal="center" vertical="center"/>
    </xf>
    <xf numFmtId="0" fontId="0" fillId="0" borderId="0" xfId="0" applyProtection="1"/>
    <xf numFmtId="164" fontId="0" fillId="0" borderId="0" xfId="0" applyNumberFormat="1" applyProtection="1"/>
    <xf numFmtId="164" fontId="3" fillId="20" borderId="0" xfId="0" applyNumberFormat="1" applyFont="1" applyFill="1" applyAlignment="1" applyProtection="1">
      <alignment horizontal="center" vertical="center"/>
    </xf>
    <xf numFmtId="2" fontId="3" fillId="20" borderId="0" xfId="0" applyNumberFormat="1" applyFont="1" applyFill="1" applyAlignment="1" applyProtection="1">
      <alignment horizontal="center" vertical="center"/>
    </xf>
    <xf numFmtId="165" fontId="0" fillId="0" borderId="0" xfId="0" applyNumberFormat="1" applyProtection="1"/>
    <xf numFmtId="0" fontId="0" fillId="0" borderId="0" xfId="0" applyNumberFormat="1" applyProtection="1"/>
    <xf numFmtId="2" fontId="0" fillId="0" borderId="0" xfId="0" applyNumberFormat="1" applyProtection="1"/>
    <xf numFmtId="0" fontId="0" fillId="3" borderId="1" xfId="0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2" fillId="3" borderId="54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2" fillId="3" borderId="58" xfId="0" applyFont="1" applyFill="1" applyBorder="1" applyAlignment="1" applyProtection="1">
      <alignment horizontal="center" vertical="center"/>
    </xf>
    <xf numFmtId="0" fontId="13" fillId="12" borderId="0" xfId="0" applyFont="1" applyFill="1" applyBorder="1" applyAlignment="1" applyProtection="1">
      <alignment horizontal="center" vertical="center" wrapText="1"/>
    </xf>
    <xf numFmtId="0" fontId="14" fillId="3" borderId="5" xfId="0" applyFont="1" applyFill="1" applyBorder="1" applyAlignment="1" applyProtection="1">
      <alignment horizontal="center" vertical="center"/>
    </xf>
    <xf numFmtId="0" fontId="14" fillId="0" borderId="6" xfId="0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horizontal="center" vertical="center"/>
      <protection locked="0"/>
    </xf>
    <xf numFmtId="1" fontId="9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 vertical="center"/>
    </xf>
    <xf numFmtId="0" fontId="0" fillId="3" borderId="32" xfId="0" applyFill="1" applyBorder="1" applyAlignment="1" applyProtection="1">
      <alignment horizontal="center" vertical="center"/>
    </xf>
    <xf numFmtId="0" fontId="0" fillId="3" borderId="30" xfId="0" applyFill="1" applyBorder="1" applyAlignment="1" applyProtection="1">
      <alignment horizontal="center" vertical="center"/>
    </xf>
    <xf numFmtId="0" fontId="0" fillId="12" borderId="0" xfId="0" applyFill="1" applyBorder="1" applyAlignment="1" applyProtection="1">
      <alignment horizontal="right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0" fillId="3" borderId="26" xfId="0" applyFill="1" applyBorder="1" applyAlignment="1" applyProtection="1">
      <alignment horizontal="center" vertical="center"/>
    </xf>
    <xf numFmtId="0" fontId="0" fillId="3" borderId="23" xfId="0" applyFill="1" applyBorder="1" applyAlignment="1" applyProtection="1">
      <alignment horizontal="center" vertical="center"/>
    </xf>
    <xf numFmtId="0" fontId="18" fillId="3" borderId="28" xfId="0" applyFont="1" applyFill="1" applyBorder="1" applyAlignment="1" applyProtection="1">
      <alignment horizontal="center" vertical="center" wrapText="1"/>
    </xf>
    <xf numFmtId="0" fontId="18" fillId="3" borderId="29" xfId="0" applyFont="1" applyFill="1" applyBorder="1" applyAlignment="1" applyProtection="1">
      <alignment horizontal="center" vertical="center"/>
    </xf>
    <xf numFmtId="1" fontId="9" fillId="0" borderId="3" xfId="0" applyNumberFormat="1" applyFont="1" applyFill="1" applyBorder="1" applyAlignment="1" applyProtection="1">
      <alignment horizontal="center" vertical="center"/>
      <protection locked="0"/>
    </xf>
    <xf numFmtId="1" fontId="9" fillId="0" borderId="19" xfId="0" applyNumberFormat="1" applyFont="1" applyFill="1" applyBorder="1" applyAlignment="1" applyProtection="1">
      <alignment horizontal="center" vertical="center"/>
      <protection locked="0"/>
    </xf>
    <xf numFmtId="3" fontId="9" fillId="7" borderId="1" xfId="0" applyNumberFormat="1" applyFont="1" applyFill="1" applyBorder="1" applyAlignment="1" applyProtection="1">
      <alignment horizontal="center" vertical="center"/>
    </xf>
    <xf numFmtId="3" fontId="9" fillId="7" borderId="2" xfId="0" applyNumberFormat="1" applyFont="1" applyFill="1" applyBorder="1" applyAlignment="1" applyProtection="1">
      <alignment horizontal="center" vertical="center"/>
    </xf>
    <xf numFmtId="3" fontId="9" fillId="7" borderId="3" xfId="0" applyNumberFormat="1" applyFont="1" applyFill="1" applyBorder="1" applyAlignment="1" applyProtection="1">
      <alignment horizontal="center" vertical="center"/>
    </xf>
    <xf numFmtId="0" fontId="9" fillId="7" borderId="1" xfId="0" applyNumberFormat="1" applyFont="1" applyFill="1" applyBorder="1" applyAlignment="1" applyProtection="1">
      <alignment horizontal="center" vertical="center"/>
    </xf>
    <xf numFmtId="0" fontId="9" fillId="7" borderId="2" xfId="0" applyNumberFormat="1" applyFont="1" applyFill="1" applyBorder="1" applyAlignment="1" applyProtection="1">
      <alignment horizontal="center" vertical="center"/>
    </xf>
    <xf numFmtId="0" fontId="9" fillId="7" borderId="3" xfId="0" applyNumberFormat="1" applyFont="1" applyFill="1" applyBorder="1" applyAlignment="1" applyProtection="1">
      <alignment horizontal="center" vertical="center"/>
    </xf>
    <xf numFmtId="9" fontId="9" fillId="11" borderId="1" xfId="0" applyNumberFormat="1" applyFont="1" applyFill="1" applyBorder="1" applyAlignment="1" applyProtection="1">
      <alignment horizontal="center" vertical="center"/>
      <protection locked="0"/>
    </xf>
    <xf numFmtId="9" fontId="9" fillId="11" borderId="2" xfId="0" applyNumberFormat="1" applyFont="1" applyFill="1" applyBorder="1" applyAlignment="1" applyProtection="1">
      <alignment horizontal="center" vertical="center"/>
      <protection locked="0"/>
    </xf>
    <xf numFmtId="9" fontId="9" fillId="11" borderId="3" xfId="0" applyNumberFormat="1" applyFont="1" applyFill="1" applyBorder="1" applyAlignment="1" applyProtection="1">
      <alignment horizontal="center" vertical="center"/>
      <protection locked="0"/>
    </xf>
    <xf numFmtId="0" fontId="9" fillId="11" borderId="1" xfId="0" applyNumberFormat="1" applyFont="1" applyFill="1" applyBorder="1" applyAlignment="1" applyProtection="1">
      <alignment horizontal="center" vertical="center"/>
      <protection locked="0"/>
    </xf>
    <xf numFmtId="0" fontId="9" fillId="11" borderId="2" xfId="0" applyNumberFormat="1" applyFont="1" applyFill="1" applyBorder="1" applyAlignment="1" applyProtection="1">
      <alignment horizontal="center" vertical="center"/>
      <protection locked="0"/>
    </xf>
    <xf numFmtId="0" fontId="9" fillId="11" borderId="3" xfId="0" applyNumberFormat="1" applyFont="1" applyFill="1" applyBorder="1" applyAlignment="1" applyProtection="1">
      <alignment horizontal="center" vertical="center"/>
      <protection locked="0"/>
    </xf>
    <xf numFmtId="2" fontId="9" fillId="11" borderId="1" xfId="0" applyNumberFormat="1" applyFont="1" applyFill="1" applyBorder="1" applyAlignment="1" applyProtection="1">
      <alignment horizontal="center" vertical="center"/>
      <protection locked="0"/>
    </xf>
    <xf numFmtId="2" fontId="9" fillId="11" borderId="2" xfId="0" applyNumberFormat="1" applyFont="1" applyFill="1" applyBorder="1" applyAlignment="1" applyProtection="1">
      <alignment horizontal="center" vertical="center"/>
      <protection locked="0"/>
    </xf>
    <xf numFmtId="2" fontId="9" fillId="11" borderId="3" xfId="0" applyNumberFormat="1" applyFont="1" applyFill="1" applyBorder="1" applyAlignment="1" applyProtection="1">
      <alignment horizontal="center" vertical="center"/>
      <protection locked="0"/>
    </xf>
    <xf numFmtId="1" fontId="9" fillId="11" borderId="1" xfId="0" applyNumberFormat="1" applyFont="1" applyFill="1" applyBorder="1" applyAlignment="1" applyProtection="1">
      <alignment horizontal="center" vertical="center"/>
      <protection locked="0"/>
    </xf>
    <xf numFmtId="1" fontId="9" fillId="11" borderId="2" xfId="0" applyNumberFormat="1" applyFont="1" applyFill="1" applyBorder="1" applyAlignment="1" applyProtection="1">
      <alignment horizontal="center" vertical="center"/>
      <protection locked="0"/>
    </xf>
    <xf numFmtId="1" fontId="9" fillId="11" borderId="3" xfId="0" applyNumberFormat="1" applyFont="1" applyFill="1" applyBorder="1" applyAlignment="1" applyProtection="1">
      <alignment horizontal="center" vertical="center"/>
      <protection locked="0"/>
    </xf>
    <xf numFmtId="0" fontId="0" fillId="3" borderId="41" xfId="0" applyFill="1" applyBorder="1" applyAlignment="1" applyProtection="1">
      <alignment horizontal="center" vertical="center"/>
    </xf>
    <xf numFmtId="0" fontId="0" fillId="3" borderId="42" xfId="0" applyFill="1" applyBorder="1" applyAlignment="1" applyProtection="1">
      <alignment horizontal="center" vertical="center"/>
    </xf>
    <xf numFmtId="0" fontId="32" fillId="27" borderId="0" xfId="0" applyNumberFormat="1" applyFont="1" applyFill="1" applyAlignment="1" applyProtection="1">
      <alignment horizontal="center" vertical="center"/>
      <protection locked="0"/>
    </xf>
    <xf numFmtId="0" fontId="8" fillId="6" borderId="11" xfId="0" applyFont="1" applyFill="1" applyBorder="1" applyAlignment="1" applyProtection="1">
      <alignment horizontal="center" vertical="center"/>
    </xf>
    <xf numFmtId="0" fontId="8" fillId="6" borderId="27" xfId="0" applyFont="1" applyFill="1" applyBorder="1" applyAlignment="1" applyProtection="1">
      <alignment horizontal="center" vertical="center"/>
    </xf>
    <xf numFmtId="0" fontId="8" fillId="6" borderId="16" xfId="0" applyFont="1" applyFill="1" applyBorder="1" applyAlignment="1" applyProtection="1">
      <alignment horizontal="center" vertical="center"/>
    </xf>
    <xf numFmtId="1" fontId="16" fillId="0" borderId="11" xfId="0" applyNumberFormat="1" applyFont="1" applyFill="1" applyBorder="1" applyAlignment="1" applyProtection="1">
      <alignment horizontal="center" vertical="center"/>
      <protection locked="0"/>
    </xf>
    <xf numFmtId="1" fontId="16" fillId="0" borderId="27" xfId="0" applyNumberFormat="1" applyFont="1" applyFill="1" applyBorder="1" applyAlignment="1" applyProtection="1">
      <alignment horizontal="center" vertical="center"/>
      <protection locked="0"/>
    </xf>
    <xf numFmtId="1" fontId="16" fillId="0" borderId="16" xfId="0" applyNumberFormat="1" applyFont="1" applyFill="1" applyBorder="1" applyAlignment="1" applyProtection="1">
      <alignment horizontal="center" vertical="center"/>
      <protection locked="0"/>
    </xf>
    <xf numFmtId="0" fontId="0" fillId="0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6" xfId="0" applyNumberFormat="1" applyFont="1" applyFill="1" applyBorder="1" applyAlignment="1" applyProtection="1">
      <alignment horizontal="center" vertical="center"/>
      <protection locked="0"/>
    </xf>
    <xf numFmtId="0" fontId="0" fillId="0" borderId="11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16" xfId="0" applyFont="1" applyFill="1" applyBorder="1" applyAlignment="1" applyProtection="1">
      <alignment horizontal="center" vertical="center"/>
      <protection locked="0"/>
    </xf>
    <xf numFmtId="0" fontId="2" fillId="3" borderId="11" xfId="0" applyFont="1" applyFill="1" applyBorder="1" applyAlignment="1" applyProtection="1">
      <alignment horizontal="center" vertical="center"/>
    </xf>
    <xf numFmtId="0" fontId="2" fillId="3" borderId="27" xfId="0" applyFont="1" applyFill="1" applyBorder="1" applyAlignment="1" applyProtection="1">
      <alignment horizontal="center" vertical="center"/>
    </xf>
    <xf numFmtId="0" fontId="2" fillId="3" borderId="16" xfId="0" applyFont="1" applyFill="1" applyBorder="1" applyAlignment="1" applyProtection="1">
      <alignment horizontal="center" vertical="center"/>
    </xf>
    <xf numFmtId="0" fontId="4" fillId="12" borderId="0" xfId="0" applyFont="1" applyFill="1" applyBorder="1" applyAlignment="1" applyProtection="1">
      <alignment horizontal="center" vertical="center"/>
      <protection locked="0"/>
    </xf>
    <xf numFmtId="164" fontId="16" fillId="7" borderId="12" xfId="0" applyNumberFormat="1" applyFont="1" applyFill="1" applyBorder="1" applyAlignment="1" applyProtection="1">
      <alignment horizontal="center" vertical="center"/>
    </xf>
    <xf numFmtId="164" fontId="16" fillId="7" borderId="45" xfId="0" applyNumberFormat="1" applyFont="1" applyFill="1" applyBorder="1" applyAlignment="1" applyProtection="1">
      <alignment horizontal="center" vertical="center"/>
    </xf>
    <xf numFmtId="164" fontId="16" fillId="7" borderId="17" xfId="0" applyNumberFormat="1" applyFont="1" applyFill="1" applyBorder="1" applyAlignment="1" applyProtection="1">
      <alignment horizontal="center" vertical="center"/>
    </xf>
    <xf numFmtId="164" fontId="16" fillId="7" borderId="14" xfId="0" applyNumberFormat="1" applyFont="1" applyFill="1" applyBorder="1" applyAlignment="1" applyProtection="1">
      <alignment horizontal="center" vertical="center"/>
    </xf>
    <xf numFmtId="164" fontId="16" fillId="7" borderId="50" xfId="0" applyNumberFormat="1" applyFont="1" applyFill="1" applyBorder="1" applyAlignment="1" applyProtection="1">
      <alignment horizontal="center" vertical="center"/>
    </xf>
    <xf numFmtId="164" fontId="16" fillId="7" borderId="18" xfId="0" applyNumberFormat="1" applyFont="1" applyFill="1" applyBorder="1" applyAlignment="1" applyProtection="1">
      <alignment horizontal="center" vertical="center"/>
    </xf>
    <xf numFmtId="0" fontId="0" fillId="12" borderId="0" xfId="0" applyFill="1" applyBorder="1" applyAlignment="1" applyProtection="1">
      <alignment horizontal="center"/>
      <protection locked="0"/>
    </xf>
    <xf numFmtId="0" fontId="0" fillId="3" borderId="38" xfId="0" applyFill="1" applyBorder="1" applyAlignment="1" applyProtection="1">
      <alignment horizontal="center" vertical="center" wrapText="1"/>
    </xf>
    <xf numFmtId="0" fontId="0" fillId="3" borderId="36" xfId="0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/>
    </xf>
    <xf numFmtId="0" fontId="8" fillId="3" borderId="27" xfId="0" applyFont="1" applyFill="1" applyBorder="1" applyAlignment="1" applyProtection="1">
      <alignment horizontal="center" vertical="center"/>
    </xf>
    <xf numFmtId="0" fontId="8" fillId="3" borderId="16" xfId="0" applyFont="1" applyFill="1" applyBorder="1" applyAlignment="1" applyProtection="1">
      <alignment horizontal="center" vertical="center"/>
    </xf>
    <xf numFmtId="1" fontId="0" fillId="11" borderId="11" xfId="0" applyNumberFormat="1" applyFont="1" applyFill="1" applyBorder="1" applyAlignment="1" applyProtection="1">
      <alignment horizontal="center" vertical="center"/>
      <protection locked="0"/>
    </xf>
    <xf numFmtId="1" fontId="0" fillId="11" borderId="27" xfId="0" applyNumberFormat="1" applyFont="1" applyFill="1" applyBorder="1" applyAlignment="1" applyProtection="1">
      <alignment horizontal="center" vertical="center"/>
      <protection locked="0"/>
    </xf>
    <xf numFmtId="1" fontId="0" fillId="11" borderId="16" xfId="0" applyNumberFormat="1" applyFont="1" applyFill="1" applyBorder="1" applyAlignment="1" applyProtection="1">
      <alignment horizontal="center" vertical="center"/>
      <protection locked="0"/>
    </xf>
    <xf numFmtId="0" fontId="0" fillId="11" borderId="11" xfId="0" applyNumberFormat="1" applyFont="1" applyFill="1" applyBorder="1" applyAlignment="1" applyProtection="1">
      <alignment horizontal="center" vertical="center"/>
      <protection locked="0"/>
    </xf>
    <xf numFmtId="0" fontId="0" fillId="11" borderId="27" xfId="0" applyNumberFormat="1" applyFont="1" applyFill="1" applyBorder="1" applyAlignment="1" applyProtection="1">
      <alignment horizontal="center" vertical="center"/>
      <protection locked="0"/>
    </xf>
    <xf numFmtId="0" fontId="0" fillId="11" borderId="16" xfId="0" applyNumberFormat="1" applyFont="1" applyFill="1" applyBorder="1" applyAlignment="1" applyProtection="1">
      <alignment horizontal="center" vertical="center"/>
      <protection locked="0"/>
    </xf>
    <xf numFmtId="0" fontId="0" fillId="11" borderId="11" xfId="0" applyFont="1" applyFill="1" applyBorder="1" applyAlignment="1" applyProtection="1">
      <alignment horizontal="center" vertical="center"/>
      <protection locked="0"/>
    </xf>
    <xf numFmtId="0" fontId="0" fillId="11" borderId="27" xfId="0" applyFont="1" applyFill="1" applyBorder="1" applyAlignment="1" applyProtection="1">
      <alignment horizontal="center" vertical="center"/>
      <protection locked="0"/>
    </xf>
    <xf numFmtId="0" fontId="0" fillId="11" borderId="16" xfId="0" applyFont="1" applyFill="1" applyBorder="1" applyAlignment="1" applyProtection="1">
      <alignment horizontal="center" vertical="center"/>
      <protection locked="0"/>
    </xf>
    <xf numFmtId="0" fontId="11" fillId="3" borderId="11" xfId="0" applyFont="1" applyFill="1" applyBorder="1" applyAlignment="1" applyProtection="1">
      <alignment horizontal="center" vertical="center"/>
    </xf>
    <xf numFmtId="0" fontId="11" fillId="3" borderId="27" xfId="0" applyFont="1" applyFill="1" applyBorder="1" applyAlignment="1" applyProtection="1">
      <alignment horizontal="center" vertical="center"/>
    </xf>
    <xf numFmtId="0" fontId="11" fillId="3" borderId="16" xfId="0" applyFont="1" applyFill="1" applyBorder="1" applyAlignment="1" applyProtection="1">
      <alignment horizontal="center" vertical="center"/>
    </xf>
    <xf numFmtId="0" fontId="13" fillId="3" borderId="46" xfId="0" applyFont="1" applyFill="1" applyBorder="1" applyAlignment="1" applyProtection="1">
      <alignment horizontal="center" vertical="center" wrapText="1"/>
    </xf>
    <xf numFmtId="0" fontId="13" fillId="3" borderId="44" xfId="0" applyFont="1" applyFill="1" applyBorder="1" applyAlignment="1" applyProtection="1">
      <alignment horizontal="center" vertical="center" wrapText="1"/>
    </xf>
    <xf numFmtId="0" fontId="13" fillId="3" borderId="47" xfId="0" applyFont="1" applyFill="1" applyBorder="1" applyAlignment="1" applyProtection="1">
      <alignment horizontal="center" vertical="center" wrapText="1"/>
    </xf>
    <xf numFmtId="0" fontId="6" fillId="3" borderId="11" xfId="0" applyFont="1" applyFill="1" applyBorder="1" applyAlignment="1" applyProtection="1">
      <alignment horizontal="center" vertical="center" wrapText="1"/>
    </xf>
    <xf numFmtId="0" fontId="6" fillId="3" borderId="27" xfId="0" applyFont="1" applyFill="1" applyBorder="1" applyAlignment="1" applyProtection="1">
      <alignment horizontal="center" vertical="center" wrapText="1"/>
    </xf>
    <xf numFmtId="0" fontId="6" fillId="3" borderId="16" xfId="0" applyFont="1" applyFill="1" applyBorder="1" applyAlignment="1" applyProtection="1">
      <alignment horizontal="center" vertical="center" wrapText="1"/>
    </xf>
    <xf numFmtId="0" fontId="0" fillId="3" borderId="28" xfId="0" applyFill="1" applyBorder="1" applyAlignment="1" applyProtection="1">
      <alignment horizontal="center" vertical="center" wrapText="1"/>
    </xf>
    <xf numFmtId="0" fontId="0" fillId="3" borderId="29" xfId="0" applyFill="1" applyBorder="1" applyAlignment="1" applyProtection="1">
      <alignment horizontal="center" vertical="center"/>
    </xf>
    <xf numFmtId="0" fontId="13" fillId="3" borderId="26" xfId="0" applyFont="1" applyFill="1" applyBorder="1" applyAlignment="1" applyProtection="1">
      <alignment horizontal="center" vertical="center" wrapText="1"/>
    </xf>
    <xf numFmtId="0" fontId="13" fillId="3" borderId="23" xfId="0" applyFont="1" applyFill="1" applyBorder="1" applyAlignment="1" applyProtection="1">
      <alignment horizontal="center" vertical="center" wrapText="1"/>
    </xf>
    <xf numFmtId="0" fontId="13" fillId="3" borderId="32" xfId="0" applyFont="1" applyFill="1" applyBorder="1" applyAlignment="1" applyProtection="1">
      <alignment horizontal="center" vertical="center" wrapText="1"/>
    </xf>
    <xf numFmtId="0" fontId="13" fillId="3" borderId="30" xfId="0" applyFont="1" applyFill="1" applyBorder="1" applyAlignment="1" applyProtection="1">
      <alignment horizontal="center" vertical="center" wrapText="1"/>
    </xf>
    <xf numFmtId="0" fontId="0" fillId="3" borderId="46" xfId="0" applyFill="1" applyBorder="1" applyAlignment="1" applyProtection="1">
      <alignment horizontal="center" vertical="center" wrapText="1"/>
    </xf>
    <xf numFmtId="0" fontId="0" fillId="3" borderId="14" xfId="0" applyFill="1" applyBorder="1" applyAlignment="1" applyProtection="1">
      <alignment horizontal="center" vertical="center" wrapText="1"/>
    </xf>
    <xf numFmtId="0" fontId="0" fillId="3" borderId="47" xfId="0" applyFill="1" applyBorder="1" applyAlignment="1" applyProtection="1">
      <alignment horizontal="center" vertical="center" wrapText="1"/>
    </xf>
    <xf numFmtId="0" fontId="0" fillId="3" borderId="18" xfId="0" applyFill="1" applyBorder="1" applyAlignment="1" applyProtection="1">
      <alignment horizontal="center" vertical="center" wrapText="1"/>
    </xf>
    <xf numFmtId="0" fontId="0" fillId="7" borderId="6" xfId="0" applyFill="1" applyBorder="1" applyAlignment="1" applyProtection="1">
      <alignment horizontal="center" vertical="center"/>
    </xf>
    <xf numFmtId="0" fontId="0" fillId="7" borderId="2" xfId="0" applyFill="1" applyBorder="1" applyAlignment="1" applyProtection="1">
      <alignment horizontal="center" vertical="center"/>
    </xf>
    <xf numFmtId="0" fontId="0" fillId="7" borderId="3" xfId="0" applyFill="1" applyBorder="1" applyAlignment="1" applyProtection="1">
      <alignment horizontal="center" vertical="center"/>
    </xf>
    <xf numFmtId="0" fontId="0" fillId="3" borderId="22" xfId="0" applyFill="1" applyBorder="1" applyAlignment="1" applyProtection="1">
      <alignment horizontal="center"/>
    </xf>
    <xf numFmtId="0" fontId="0" fillId="3" borderId="23" xfId="0" applyFill="1" applyBorder="1" applyAlignment="1" applyProtection="1">
      <alignment horizontal="center"/>
    </xf>
    <xf numFmtId="0" fontId="0" fillId="3" borderId="24" xfId="0" applyFill="1" applyBorder="1" applyAlignment="1" applyProtection="1">
      <alignment horizontal="center"/>
    </xf>
    <xf numFmtId="1" fontId="2" fillId="11" borderId="35" xfId="0" applyNumberFormat="1" applyFont="1" applyFill="1" applyBorder="1" applyAlignment="1" applyProtection="1">
      <alignment horizontal="center" vertical="center"/>
      <protection locked="0"/>
    </xf>
    <xf numFmtId="1" fontId="2" fillId="11" borderId="36" xfId="0" applyNumberFormat="1" applyFont="1" applyFill="1" applyBorder="1" applyAlignment="1" applyProtection="1">
      <alignment horizontal="center" vertical="center"/>
      <protection locked="0"/>
    </xf>
    <xf numFmtId="1" fontId="2" fillId="11" borderId="37" xfId="0" applyNumberFormat="1" applyFont="1" applyFill="1" applyBorder="1" applyAlignment="1" applyProtection="1">
      <alignment horizontal="center" vertical="center"/>
      <protection locked="0"/>
    </xf>
    <xf numFmtId="0" fontId="1" fillId="7" borderId="1" xfId="0" applyFont="1" applyFill="1" applyBorder="1" applyAlignment="1" applyProtection="1">
      <alignment horizontal="center" vertical="center"/>
    </xf>
    <xf numFmtId="0" fontId="1" fillId="7" borderId="7" xfId="0" applyFont="1" applyFill="1" applyBorder="1" applyAlignment="1" applyProtection="1">
      <alignment horizontal="center" vertical="center"/>
    </xf>
    <xf numFmtId="0" fontId="13" fillId="3" borderId="11" xfId="0" applyFont="1" applyFill="1" applyBorder="1" applyAlignment="1" applyProtection="1">
      <alignment horizontal="center" vertical="center" wrapText="1"/>
    </xf>
    <xf numFmtId="0" fontId="13" fillId="3" borderId="27" xfId="0" applyFont="1" applyFill="1" applyBorder="1" applyAlignment="1" applyProtection="1">
      <alignment horizontal="center" vertical="center" wrapText="1"/>
    </xf>
    <xf numFmtId="0" fontId="13" fillId="3" borderId="16" xfId="0" applyFont="1" applyFill="1" applyBorder="1" applyAlignment="1" applyProtection="1">
      <alignment horizontal="center" vertical="center" wrapText="1"/>
    </xf>
    <xf numFmtId="0" fontId="0" fillId="3" borderId="38" xfId="0" applyFill="1" applyBorder="1" applyAlignment="1" applyProtection="1">
      <alignment horizontal="center" vertical="center"/>
    </xf>
    <xf numFmtId="0" fontId="0" fillId="3" borderId="39" xfId="0" applyFill="1" applyBorder="1" applyAlignment="1" applyProtection="1">
      <alignment horizontal="center" vertical="center"/>
    </xf>
    <xf numFmtId="0" fontId="0" fillId="3" borderId="31" xfId="0" applyFill="1" applyBorder="1" applyAlignment="1" applyProtection="1">
      <alignment horizontal="center" vertical="center"/>
    </xf>
    <xf numFmtId="0" fontId="0" fillId="3" borderId="20" xfId="0" applyFill="1" applyBorder="1" applyAlignment="1" applyProtection="1">
      <alignment horizontal="center" vertical="center"/>
    </xf>
    <xf numFmtId="0" fontId="0" fillId="3" borderId="43" xfId="0" applyFill="1" applyBorder="1" applyAlignment="1" applyProtection="1">
      <alignment horizontal="center" vertical="center"/>
    </xf>
    <xf numFmtId="0" fontId="0" fillId="3" borderId="28" xfId="0" applyFill="1" applyBorder="1" applyAlignment="1" applyProtection="1">
      <alignment horizontal="center" vertical="center"/>
    </xf>
    <xf numFmtId="0" fontId="0" fillId="3" borderId="40" xfId="0" applyFill="1" applyBorder="1" applyAlignment="1" applyProtection="1">
      <alignment horizontal="center" vertical="center"/>
    </xf>
    <xf numFmtId="0" fontId="31" fillId="27" borderId="0" xfId="0" applyFont="1" applyFill="1" applyAlignment="1" applyProtection="1">
      <alignment horizontal="center" vertical="center"/>
      <protection locked="0"/>
    </xf>
    <xf numFmtId="0" fontId="30" fillId="13" borderId="0" xfId="0" applyFont="1" applyFill="1" applyAlignment="1" applyProtection="1">
      <alignment horizontal="center" vertical="center"/>
      <protection locked="0"/>
    </xf>
    <xf numFmtId="0" fontId="26" fillId="22" borderId="9" xfId="0" applyFont="1" applyFill="1" applyBorder="1" applyAlignment="1" applyProtection="1">
      <alignment horizontal="center" vertical="center"/>
      <protection locked="0"/>
    </xf>
    <xf numFmtId="0" fontId="5" fillId="9" borderId="0" xfId="0" applyFont="1" applyFill="1" applyAlignment="1" applyProtection="1">
      <alignment horizontal="center" vertical="center"/>
    </xf>
    <xf numFmtId="0" fontId="5" fillId="5" borderId="0" xfId="0" applyFont="1" applyFill="1" applyAlignment="1" applyProtection="1">
      <alignment horizontal="center" vertical="center"/>
    </xf>
    <xf numFmtId="0" fontId="5" fillId="8" borderId="0" xfId="0" applyFont="1" applyFill="1" applyAlignment="1" applyProtection="1">
      <alignment horizontal="center" vertical="center"/>
    </xf>
  </cellXfs>
  <cellStyles count="2">
    <cellStyle name="Normal" xfId="0" builtinId="0"/>
    <cellStyle name="Normal 2" xfId="1" xr:uid="{BCD4B3A0-08E2-49A2-98AF-76C89EC31D78}"/>
  </cellStyles>
  <dxfs count="4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6" formatCode="[$-40C]mmm\-yy;@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numFmt numFmtId="166" formatCode="[$-40C]mmm\-yy;@"/>
    </dxf>
    <dxf>
      <numFmt numFmtId="0" formatCode="General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theme="0"/>
        </patternFill>
      </fill>
    </dxf>
    <dxf>
      <fill>
        <patternFill>
          <bgColor rgb="FF66FF33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6FF33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66FF33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66FF33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66FF33"/>
      <color rgb="FFFFF5D9"/>
      <color rgb="FFFF3399"/>
      <color rgb="FFFFFFE8"/>
      <color rgb="FFC6E0B4"/>
      <color rgb="FF00FFCC"/>
      <color rgb="FF000000"/>
      <color rgb="FFFFFF99"/>
      <color rgb="FFFF33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ValidationTank!A4"/><Relationship Id="rId2" Type="http://schemas.openxmlformats.org/officeDocument/2006/relationships/hyperlink" Target="#BDD!A4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Formulaire!K14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Formulaire!K14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560969</xdr:colOff>
      <xdr:row>67</xdr:row>
      <xdr:rowOff>1517</xdr:rowOff>
    </xdr:from>
    <xdr:to>
      <xdr:col>5</xdr:col>
      <xdr:colOff>172414</xdr:colOff>
      <xdr:row>68</xdr:row>
      <xdr:rowOff>154494</xdr:rowOff>
    </xdr:to>
    <xdr:pic>
      <xdr:nvPicPr>
        <xdr:cNvPr id="12" name="Image 3" descr="Afficher l’image source">
          <a:extLst>
            <a:ext uri="{FF2B5EF4-FFF2-40B4-BE49-F238E27FC236}">
              <a16:creationId xmlns:a16="http://schemas.microsoft.com/office/drawing/2014/main" id="{19002A9B-7D35-4D44-A129-BEB8CA0BC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2719" y="16717892"/>
          <a:ext cx="421070" cy="3625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671553</xdr:colOff>
      <xdr:row>12</xdr:row>
      <xdr:rowOff>182328</xdr:rowOff>
    </xdr:from>
    <xdr:ext cx="2617694" cy="503177"/>
    <xdr:sp macro="[0]!enregistrerpasto1" textlink="">
      <xdr:nvSpPr>
        <xdr:cNvPr id="3" name="ZoneTexte 2">
          <a:extLst>
            <a:ext uri="{FF2B5EF4-FFF2-40B4-BE49-F238E27FC236}">
              <a16:creationId xmlns:a16="http://schemas.microsoft.com/office/drawing/2014/main" id="{78BAE2FC-6542-4BA8-B55D-3E780E8E28CE}"/>
            </a:ext>
          </a:extLst>
        </xdr:cNvPr>
        <xdr:cNvSpPr txBox="1"/>
      </xdr:nvSpPr>
      <xdr:spPr>
        <a:xfrm>
          <a:off x="957303" y="2822114"/>
          <a:ext cx="2617694" cy="503177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679861</xdr:colOff>
      <xdr:row>35</xdr:row>
      <xdr:rowOff>31712</xdr:rowOff>
    </xdr:from>
    <xdr:to>
      <xdr:col>6</xdr:col>
      <xdr:colOff>13111</xdr:colOff>
      <xdr:row>35</xdr:row>
      <xdr:rowOff>429633</xdr:rowOff>
    </xdr:to>
    <xdr:sp macro="[0]!Enregistrerpasto2" textlink="">
      <xdr:nvSpPr>
        <xdr:cNvPr id="4" name="ZoneTexte 3">
          <a:extLst>
            <a:ext uri="{FF2B5EF4-FFF2-40B4-BE49-F238E27FC236}">
              <a16:creationId xmlns:a16="http://schemas.microsoft.com/office/drawing/2014/main" id="{BF5AC03F-2A39-6031-7778-848B09EDBCEF}"/>
            </a:ext>
          </a:extLst>
        </xdr:cNvPr>
        <xdr:cNvSpPr txBox="1"/>
      </xdr:nvSpPr>
      <xdr:spPr>
        <a:xfrm>
          <a:off x="1699596" y="8570594"/>
          <a:ext cx="2627780" cy="3979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3</xdr:col>
      <xdr:colOff>0</xdr:colOff>
      <xdr:row>56</xdr:row>
      <xdr:rowOff>22411</xdr:rowOff>
    </xdr:from>
    <xdr:to>
      <xdr:col>6</xdr:col>
      <xdr:colOff>11206</xdr:colOff>
      <xdr:row>56</xdr:row>
      <xdr:rowOff>470647</xdr:rowOff>
    </xdr:to>
    <xdr:sp macro="[0]!Enregistrerpastocreme" textlink="">
      <xdr:nvSpPr>
        <xdr:cNvPr id="2" name="ZoneTexte 1">
          <a:extLst>
            <a:ext uri="{FF2B5EF4-FFF2-40B4-BE49-F238E27FC236}">
              <a16:creationId xmlns:a16="http://schemas.microsoft.com/office/drawing/2014/main" id="{17915FFD-AFE2-0631-4841-9043096DB0FF}"/>
            </a:ext>
          </a:extLst>
        </xdr:cNvPr>
        <xdr:cNvSpPr txBox="1"/>
      </xdr:nvSpPr>
      <xdr:spPr>
        <a:xfrm>
          <a:off x="1714500" y="14343529"/>
          <a:ext cx="2610971" cy="4482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21</xdr:col>
      <xdr:colOff>222213</xdr:colOff>
      <xdr:row>3</xdr:row>
      <xdr:rowOff>15017</xdr:rowOff>
    </xdr:from>
    <xdr:to>
      <xdr:col>25</xdr:col>
      <xdr:colOff>640641</xdr:colOff>
      <xdr:row>5</xdr:row>
      <xdr:rowOff>315670</xdr:rowOff>
    </xdr:to>
    <xdr:sp macro="" textlink="">
      <xdr:nvSpPr>
        <xdr:cNvPr id="5" name="Rectangle : coins arrondis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48357CE-4946-84F5-EAB3-A8B1D4569104}"/>
            </a:ext>
          </a:extLst>
        </xdr:cNvPr>
        <xdr:cNvSpPr/>
      </xdr:nvSpPr>
      <xdr:spPr>
        <a:xfrm>
          <a:off x="14969154" y="754605"/>
          <a:ext cx="2256193" cy="79371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/>
            <a:t>BDD</a:t>
          </a:r>
        </a:p>
      </xdr:txBody>
    </xdr:sp>
    <xdr:clientData/>
  </xdr:twoCellAnchor>
  <xdr:twoCellAnchor>
    <xdr:from>
      <xdr:col>18</xdr:col>
      <xdr:colOff>234650</xdr:colOff>
      <xdr:row>10</xdr:row>
      <xdr:rowOff>177390</xdr:rowOff>
    </xdr:from>
    <xdr:to>
      <xdr:col>21</xdr:col>
      <xdr:colOff>549088</xdr:colOff>
      <xdr:row>11</xdr:row>
      <xdr:rowOff>341669</xdr:rowOff>
    </xdr:to>
    <xdr:sp macro="[0]!Enregistrementvalidpasto1" textlink="">
      <xdr:nvSpPr>
        <xdr:cNvPr id="7" name="ZoneTexte 6">
          <a:extLst>
            <a:ext uri="{FF2B5EF4-FFF2-40B4-BE49-F238E27FC236}">
              <a16:creationId xmlns:a16="http://schemas.microsoft.com/office/drawing/2014/main" id="{DBFDADEE-E195-F4A9-E0B9-71DC2158457D}"/>
            </a:ext>
          </a:extLst>
        </xdr:cNvPr>
        <xdr:cNvSpPr txBox="1"/>
      </xdr:nvSpPr>
      <xdr:spPr>
        <a:xfrm>
          <a:off x="13042974" y="2295302"/>
          <a:ext cx="2253055" cy="34357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19</xdr:col>
      <xdr:colOff>2578</xdr:colOff>
      <xdr:row>32</xdr:row>
      <xdr:rowOff>231295</xdr:rowOff>
    </xdr:from>
    <xdr:to>
      <xdr:col>21</xdr:col>
      <xdr:colOff>550994</xdr:colOff>
      <xdr:row>34</xdr:row>
      <xdr:rowOff>20512</xdr:rowOff>
    </xdr:to>
    <xdr:sp macro="[0]!Enregistrementvalidpasto2" textlink="">
      <xdr:nvSpPr>
        <xdr:cNvPr id="8" name="ZoneTexte 7">
          <a:extLst>
            <a:ext uri="{FF2B5EF4-FFF2-40B4-BE49-F238E27FC236}">
              <a16:creationId xmlns:a16="http://schemas.microsoft.com/office/drawing/2014/main" id="{FE97A92A-E363-0E49-F7C5-4665A7135255}"/>
            </a:ext>
          </a:extLst>
        </xdr:cNvPr>
        <xdr:cNvSpPr txBox="1"/>
      </xdr:nvSpPr>
      <xdr:spPr>
        <a:xfrm>
          <a:off x="13046225" y="9050324"/>
          <a:ext cx="2251710" cy="4055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19</xdr:col>
      <xdr:colOff>7397</xdr:colOff>
      <xdr:row>5</xdr:row>
      <xdr:rowOff>511886</xdr:rowOff>
    </xdr:from>
    <xdr:to>
      <xdr:col>22</xdr:col>
      <xdr:colOff>347383</xdr:colOff>
      <xdr:row>9</xdr:row>
      <xdr:rowOff>169994</xdr:rowOff>
    </xdr:to>
    <xdr:sp macro="" textlink="">
      <xdr:nvSpPr>
        <xdr:cNvPr id="9" name="Rectangle : coins arrondis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0F88040-1D8F-4EAA-8E5D-1A2BDF8B835A}"/>
            </a:ext>
          </a:extLst>
        </xdr:cNvPr>
        <xdr:cNvSpPr/>
      </xdr:nvSpPr>
      <xdr:spPr>
        <a:xfrm>
          <a:off x="13051044" y="1744533"/>
          <a:ext cx="2603574" cy="78990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Validation Tank</a:t>
          </a:r>
        </a:p>
      </xdr:txBody>
    </xdr:sp>
    <xdr:clientData/>
  </xdr:twoCellAnchor>
  <xdr:twoCellAnchor>
    <xdr:from>
      <xdr:col>19</xdr:col>
      <xdr:colOff>1393340</xdr:colOff>
      <xdr:row>8</xdr:row>
      <xdr:rowOff>100853</xdr:rowOff>
    </xdr:from>
    <xdr:to>
      <xdr:col>21</xdr:col>
      <xdr:colOff>78442</xdr:colOff>
      <xdr:row>9</xdr:row>
      <xdr:rowOff>130661</xdr:rowOff>
    </xdr:to>
    <xdr:sp macro="" textlink="">
      <xdr:nvSpPr>
        <xdr:cNvPr id="10" name="Flèche : droite 9">
          <a:extLst>
            <a:ext uri="{FF2B5EF4-FFF2-40B4-BE49-F238E27FC236}">
              <a16:creationId xmlns:a16="http://schemas.microsoft.com/office/drawing/2014/main" id="{6B489956-2751-1866-66C9-3C21150B7A91}"/>
            </a:ext>
          </a:extLst>
        </xdr:cNvPr>
        <xdr:cNvSpPr/>
      </xdr:nvSpPr>
      <xdr:spPr>
        <a:xfrm>
          <a:off x="14436987" y="1748118"/>
          <a:ext cx="388396" cy="209102"/>
        </a:xfrm>
        <a:prstGeom prst="rightArrow">
          <a:avLst/>
        </a:prstGeom>
        <a:solidFill>
          <a:srgbClr val="66FF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140970</xdr:colOff>
      <xdr:row>0</xdr:row>
      <xdr:rowOff>19050</xdr:rowOff>
    </xdr:from>
    <xdr:to>
      <xdr:col>2</xdr:col>
      <xdr:colOff>720090</xdr:colOff>
      <xdr:row>0</xdr:row>
      <xdr:rowOff>493395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AA2F1C9-75B1-BA3E-9305-8B905A70EF05}"/>
            </a:ext>
          </a:extLst>
        </xdr:cNvPr>
        <xdr:cNvSpPr/>
      </xdr:nvSpPr>
      <xdr:spPr>
        <a:xfrm>
          <a:off x="140970" y="19050"/>
          <a:ext cx="2160270" cy="47434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Formulaire</a:t>
          </a:r>
        </a:p>
      </xdr:txBody>
    </xdr:sp>
    <xdr:clientData/>
  </xdr:twoCellAnchor>
  <xdr:twoCellAnchor>
    <xdr:from>
      <xdr:col>2</xdr:col>
      <xdr:colOff>287655</xdr:colOff>
      <xdr:row>0</xdr:row>
      <xdr:rowOff>154305</xdr:rowOff>
    </xdr:from>
    <xdr:to>
      <xdr:col>2</xdr:col>
      <xdr:colOff>569595</xdr:colOff>
      <xdr:row>0</xdr:row>
      <xdr:rowOff>481965</xdr:rowOff>
    </xdr:to>
    <xdr:sp macro="" textlink="">
      <xdr:nvSpPr>
        <xdr:cNvPr id="3" name="Flèche : courbe vers la gauche 2">
          <a:extLst>
            <a:ext uri="{FF2B5EF4-FFF2-40B4-BE49-F238E27FC236}">
              <a16:creationId xmlns:a16="http://schemas.microsoft.com/office/drawing/2014/main" id="{172EF6BF-063C-5684-2A7A-0F35A8EEBD6A}"/>
            </a:ext>
          </a:extLst>
        </xdr:cNvPr>
        <xdr:cNvSpPr/>
      </xdr:nvSpPr>
      <xdr:spPr>
        <a:xfrm>
          <a:off x="1868805" y="154305"/>
          <a:ext cx="281940" cy="327660"/>
        </a:xfrm>
        <a:prstGeom prst="curvedLeftArrow">
          <a:avLst/>
        </a:prstGeom>
        <a:solidFill>
          <a:srgbClr val="66FF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2</xdr:col>
      <xdr:colOff>586740</xdr:colOff>
      <xdr:row>5</xdr:row>
      <xdr:rowOff>478155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3401CA1-231B-4AE6-845C-56514B1158BB}"/>
            </a:ext>
          </a:extLst>
        </xdr:cNvPr>
        <xdr:cNvSpPr/>
      </xdr:nvSpPr>
      <xdr:spPr>
        <a:xfrm>
          <a:off x="0" y="752475"/>
          <a:ext cx="2167890" cy="47815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Formulaire</a:t>
          </a:r>
        </a:p>
      </xdr:txBody>
    </xdr:sp>
    <xdr:clientData/>
  </xdr:twoCellAnchor>
  <xdr:twoCellAnchor>
    <xdr:from>
      <xdr:col>2</xdr:col>
      <xdr:colOff>169545</xdr:colOff>
      <xdr:row>5</xdr:row>
      <xdr:rowOff>81915</xdr:rowOff>
    </xdr:from>
    <xdr:to>
      <xdr:col>2</xdr:col>
      <xdr:colOff>466725</xdr:colOff>
      <xdr:row>5</xdr:row>
      <xdr:rowOff>407670</xdr:rowOff>
    </xdr:to>
    <xdr:sp macro="" textlink="">
      <xdr:nvSpPr>
        <xdr:cNvPr id="3" name="Flèche : courbe vers la gauche 2">
          <a:extLst>
            <a:ext uri="{FF2B5EF4-FFF2-40B4-BE49-F238E27FC236}">
              <a16:creationId xmlns:a16="http://schemas.microsoft.com/office/drawing/2014/main" id="{33E84E6E-CEE4-420F-953D-F2EDC5D978E6}"/>
            </a:ext>
          </a:extLst>
        </xdr:cNvPr>
        <xdr:cNvSpPr/>
      </xdr:nvSpPr>
      <xdr:spPr>
        <a:xfrm>
          <a:off x="1750695" y="834390"/>
          <a:ext cx="297180" cy="325755"/>
        </a:xfrm>
        <a:prstGeom prst="curvedLeftArrow">
          <a:avLst/>
        </a:prstGeom>
        <a:solidFill>
          <a:srgbClr val="66FF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78B83E-E8BC-41C4-87AB-5F362727ABE6}" name="ValidationTank" displayName="ValidationTank" ref="A4:P5" totalsRowShown="0" headerRowDxfId="24" headerRowBorderDxfId="23">
  <autoFilter ref="A4:P5" xr:uid="{1C0120FB-FAF1-455F-AD90-51C894448892}"/>
  <tableColumns count="16">
    <tableColumn id="1" xr3:uid="{18BD5BAD-FC20-4C33-8738-2362E466A061}" name="ID" dataDxfId="22"/>
    <tableColumn id="2" xr3:uid="{EA8C3B03-9E46-4C68-8F31-B95239E77155}" name="Date"/>
    <tableColumn id="3" xr3:uid="{D1A7CECF-E98F-4508-A2BE-DABC2ABEB93D}" name="Mois" dataDxfId="21"/>
    <tableColumn id="4" xr3:uid="{03547B11-BFF4-4755-B1B7-54557040F136}" name="Initial"/>
    <tableColumn id="5" xr3:uid="{7C296BE1-F8C7-4493-A7B4-E07DACB90F8A}" name="mach"/>
    <tableColumn id="9" xr3:uid="{861E5139-CABE-4B7F-B501-B1E894C2DBBA}" name="Produit"/>
    <tableColumn id="10" xr3:uid="{9F2A84D0-EF4B-471C-9016-415E07C0AAC8}" name="Lot"/>
    <tableColumn id="11" xr3:uid="{1E4B93F5-751E-4697-87D5-B5EC27B725F3}" name="Maturé_x000a_Direct"/>
    <tableColumn id="12" xr3:uid="{419C5E97-1A66-4B2A-AB37-CE49B7CCF144}" name="tank"/>
    <tableColumn id="16" xr3:uid="{8EF8C6EB-7EBA-4004-9C85-5E224DDDAC9F}" name="Volumes sortant"/>
    <tableColumn id="22" xr3:uid="{84A03CAF-0D7D-44A2-9660-9CAFA7AE4BB5}" name="Bacto"/>
    <tableColumn id="23" xr3:uid="{5AC0F3BD-0C55-45DE-B16F-DF8E95FD94CB}" name="MG"/>
    <tableColumn id="24" xr3:uid="{980ADC72-1437-405C-9BC9-EEFA7BF6F957}" name="MP"/>
    <tableColumn id="25" xr3:uid="{EAD09629-46B4-4B67-A55C-3C140AD01119}" name="ES"/>
    <tableColumn id="27" xr3:uid="{C201F243-33B5-4BF8-A041-A68DC06B068D}" name="PH"/>
    <tableColumn id="28" xr3:uid="{5287CD0D-8553-40EE-8327-686645E4CDC1}" name="NO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C0120FB-FAF1-455F-AD90-51C894448892}" name="BDD" displayName="BDD" ref="A6:GF7" totalsRowShown="0" headerRowDxfId="20" headerRowBorderDxfId="19">
  <autoFilter ref="A6:GF7" xr:uid="{1C0120FB-FAF1-455F-AD90-51C894448892}"/>
  <tableColumns count="188">
    <tableColumn id="1" xr3:uid="{922EDA40-3884-4427-97E6-9C17CCDFBB9A}" name="ID"/>
    <tableColumn id="2" xr3:uid="{EE66802D-1089-4700-97E4-DB1D2180D3F4}" name="Date"/>
    <tableColumn id="3" xr3:uid="{6CEB0781-F410-446B-BFD9-DA09F16E418B}" name="Mois" dataDxfId="18"/>
    <tableColumn id="4" xr3:uid="{D366D7DB-9C9B-4FBC-BC1B-DAE1A978E657}" name="Initial"/>
    <tableColumn id="5" xr3:uid="{78BF0949-E867-4335-A0E0-A663536E7F72}" name="PASTO"/>
    <tableColumn id="6" xr3:uid="{188A3013-6223-4A3A-8CDF-D566569F8D5D}" name="Lot Lait cru"/>
    <tableColumn id="7" xr3:uid="{C74FE1E7-2E58-45A2-8B2F-919D72D72BDD}" name="Tank de lait cru"/>
    <tableColumn id="72" xr3:uid="{2B4688D5-8471-4544-932D-3F9C924D7B36}" name="Heure de debut soutirage /Prod"/>
    <tableColumn id="71" xr3:uid="{BE36317F-7172-49BB-9200-3250D4864A60}" name="heure de fin soutirage / Prod "/>
    <tableColumn id="78" xr3:uid="{A584F2B6-807F-4F47-8FDD-A10559B0BA2F}" name="Lot Lait cru  2"/>
    <tableColumn id="77" xr3:uid="{2B6809BA-3B64-44E2-A20D-F06E46B99B10}" name="Tank de lait cru  2"/>
    <tableColumn id="76" xr3:uid="{9F59498C-897C-47A1-854B-9AEC70D1AAED}" name="Heure de debut soutirage /Prod  2   "/>
    <tableColumn id="75" xr3:uid="{38D6DE1F-B402-470B-9F1B-AC7D60C1A437}" name="heure de fin soutirage / Prod 2"/>
    <tableColumn id="79" xr3:uid="{8F729E8F-4C3C-44DF-9087-F8701369CB85}" name="Lot Lait cru  3"/>
    <tableColumn id="80" xr3:uid="{55F835AF-9C90-4BF1-8C57-7C200AE5E9A4}" name="Tank de lait cru  3"/>
    <tableColumn id="81" xr3:uid="{3327C5F0-6051-4610-B6B0-4B3BF9B5B3F6}" name="Heure de debut soutirage /Prod 3"/>
    <tableColumn id="74" xr3:uid="{3F44118D-E82B-4CBA-8404-E0B1553C8BF7}" name="heure de fin soutirage / Prod 3"/>
    <tableColumn id="82" xr3:uid="{88B70444-DBC5-4F7B-A68D-4A78FF8CEE68}" name="Lot Lait cru  4"/>
    <tableColumn id="83" xr3:uid="{CE8C010A-99F5-47C1-BE38-14C17E706B68}" name="Tank de lait cru  4"/>
    <tableColumn id="73" xr3:uid="{04585291-AA5A-491A-A457-653D8D9CAFE7}" name="Heure de debut soutirage /Prod  4"/>
    <tableColumn id="70" xr3:uid="{0EAED4C0-7571-4965-9668-96BE3F38F482}" name="heure de fin soutirage / Prod 4"/>
    <tableColumn id="9" xr3:uid="{66C3EE53-9149-416F-9CBC-6558F9689BBB}" name="Produit"/>
    <tableColumn id="10" xr3:uid="{43F3E82C-7326-4231-B1F0-B5561829B92D}" name="Lot"/>
    <tableColumn id="11" xr3:uid="{1ED066A6-8D06-4437-A8E8-9D17ADD8E238}" name="Maturé_x000a_Direct"/>
    <tableColumn id="12" xr3:uid="{82A58DFF-A87B-4AE4-BAFE-5A2780795547}" name="Tank de remplissage MF / From"/>
    <tableColumn id="13" xr3:uid="{2E924471-9050-467F-84C7-F43D7AA57ADE}" name="Heure de début Remplissage"/>
    <tableColumn id="14" xr3:uid="{8A1C8C49-9AA7-48F1-A31D-F0177DB894B6}" name="Heure de fin de remplissage"/>
    <tableColumn id="15" xr3:uid="{9CCA243A-4B20-42B2-8DF1-4AAA4D972D43}" name="Volumes entrant "/>
    <tableColumn id="16" xr3:uid="{FADD790A-7710-4947-941E-4CAE81951C92}" name="Volumes sortant"/>
    <tableColumn id="17" xr3:uid="{F4AD79BB-0B44-4169-A39D-CA217B3D7463}" name="Difference Volume "/>
    <tableColumn id="18" xr3:uid="{5CE3C75F-BBC7-4522-AB19-8D73FDEE1050}" name="Type de lavage"/>
    <tableColumn id="19" xr3:uid="{EB84BDD0-5330-41DF-8B86-39BE726B2ECB}" name="Debut de lavage "/>
    <tableColumn id="20" xr3:uid="{149A20FF-5990-4693-A026-858152F2B3CB}" name="Fin de lavage"/>
    <tableColumn id="65" xr3:uid="{DB54D7E2-2B41-4B2B-B38A-93754AB0AE83}" name="Type de lavage stérilisateur"/>
    <tableColumn id="64" xr3:uid="{8CD27026-692F-4C2F-841E-6524CFA6C7FF}" name="Debut de lavage Stérilisateur"/>
    <tableColumn id="63" xr3:uid="{A272F418-6972-43E5-9F39-60B485618184}" name="Fin de lavage Stérilisateur"/>
    <tableColumn id="67" xr3:uid="{B4B22145-9057-405E-8EAD-7653DBD9C4CE}" name="Lot Quantième de Report"/>
    <tableColumn id="66" xr3:uid="{CC1BA07A-2147-4EAC-BA60-D3BFE160F668}" name="Quantité (L)"/>
    <tableColumn id="21" xr3:uid="{3D394F1A-AE10-4A6E-9F61-BCF408FDD0C4}" name="Chlorure Calcium"/>
    <tableColumn id="22" xr3:uid="{D699ABF2-6229-4105-AB74-6317CFE53756}" name="Bacto"/>
    <tableColumn id="23" xr3:uid="{8D4764F8-AE0A-4051-B75C-5F059504F6AE}" name="MG"/>
    <tableColumn id="24" xr3:uid="{BEAD06AC-726D-458D-AA7C-AAEDB098D168}" name="MP"/>
    <tableColumn id="25" xr3:uid="{6568E435-7552-41D7-BA9D-FEB5E2988134}" name="ES"/>
    <tableColumn id="26" xr3:uid="{80381D2D-7C32-4462-ABB4-858EB05DCD36}" name="Ratio MG/MP"/>
    <tableColumn id="27" xr3:uid="{8BB0D04C-54BD-4203-88A6-7D8BD4965F89}" name="PH"/>
    <tableColumn id="28" xr3:uid="{CC04B74F-4753-4771-BAD7-51B35CEDD59F}" name="NO3"/>
    <tableColumn id="30" xr3:uid="{1151FD72-DA23-4379-BEC8-BEF70405A8CA}" name="N° Lot Crème de lait"/>
    <tableColumn id="31" xr3:uid="{85C90866-9D12-413E-BE23-80AB31150FB4}" name="Vol Crème Mélanie"/>
    <tableColumn id="32" xr3:uid="{11EBF788-89EC-492A-9C62-F0738ECC2DB3}" name="N° Lot RLMF"/>
    <tableColumn id="33" xr3:uid="{C44868BE-58FA-42D4-A040-B7227CB37192}" name="Volumes RLMF"/>
    <tableColumn id="8" xr3:uid="{A7F65426-7A95-4C36-8854-74A700A85CC3}" name="Heure de Début d'envoi" dataDxfId="17"/>
    <tableColumn id="62" xr3:uid="{94ADFBA9-4C5A-42A5-A7A4-D76B5D948D76}" name="Heure de Fin d'envoi" dataDxfId="16"/>
    <tableColumn id="41" xr3:uid="{ED0C9110-35FF-428D-BFCA-61944EA819F1}" name="Type de crème"/>
    <tableColumn id="42" xr3:uid="{1A4A9915-388B-401D-85F5-00DADD0A230F}" name="N° de lot crème Lait &amp; Sérum"/>
    <tableColumn id="43" xr3:uid="{DF551BD5-77A6-4554-AA91-38F061FEC139}" name="Origine Crème TK 6"/>
    <tableColumn id="34" xr3:uid="{B5CD07A1-3632-4653-B194-A4A23B7EA05E}" name="Origine Crème Pasto1"/>
    <tableColumn id="36" xr3:uid="{D96DA45E-CBAD-41BB-8F8E-2B810BBA7FAA}" name="Origine Crème Pasto2"/>
    <tableColumn id="35" xr3:uid="{23A653BA-9CB0-4AC2-9D59-DB593D33B57F}" name="Origine Crème TK Sérum"/>
    <tableColumn id="44" xr3:uid="{0C75E46B-B81F-41D3-BC15-E4BABC3B28D2}" name="Tank Remplissage Candia"/>
    <tableColumn id="45" xr3:uid="{38AF9842-041D-4E11-A024-A2EBD7441D8D}" name="Volume Tank"/>
    <tableColumn id="139" xr3:uid="{B772B3BA-AB1D-4EB3-82E9-9AFBA5C827F3}" name="Heure de Début d'envoi 2" dataDxfId="15"/>
    <tableColumn id="137" xr3:uid="{239C7B35-2138-4810-B302-2EEFC5C4EBAB}" name="Heure de Fin d'envoi 2" dataDxfId="14"/>
    <tableColumn id="138" xr3:uid="{BC0DE4F1-1C3C-41D0-B9CC-FB95B8F3BD89}" name="Type de crème 2"/>
    <tableColumn id="136" xr3:uid="{94CEEAA2-7882-4745-A0F0-56F2A7A1FA29}" name="N° de lot crème Lait &amp; Sérum 2"/>
    <tableColumn id="135" xr3:uid="{2366EE36-26BB-4AE3-8F76-8751B9C94C8D}" name="Origine Crème TK 6  2"/>
    <tableColumn id="94" xr3:uid="{0998E0EB-D21E-45CA-AAC8-7C2097DFE189}" name="Origine Crème Pasto1  2"/>
    <tableColumn id="40" xr3:uid="{48D6A4BB-0466-4A5C-955E-B8ED74BCE3C8}" name="Origine Crème Pasto2  2"/>
    <tableColumn id="39" xr3:uid="{DAD18DA8-D7F7-48EB-804E-515C9A397599}" name="Origine Crème TK Sérum  2"/>
    <tableColumn id="38" xr3:uid="{895A9D7A-4C25-4660-8DB2-AD6C82912736}" name="Tank Remplissage Candia  2"/>
    <tableColumn id="37" xr3:uid="{6F0B6295-8B0A-44F5-ADB6-E7511C8638E4}" name="Volume Tank  2"/>
    <tableColumn id="148" xr3:uid="{607CD621-067F-4F71-8E8C-A0AC35A103B6}" name="Heure de Début d'envoi 3" dataDxfId="13"/>
    <tableColumn id="149" xr3:uid="{37AE49AE-88D3-40D7-9E4C-7B0D7DBEC51F}" name="Heure de Fin d'envoi 3" dataDxfId="12"/>
    <tableColumn id="144" xr3:uid="{DACA389B-A506-49AD-B7C3-5DF45E3F7269}" name="Type de crème 3"/>
    <tableColumn id="145" xr3:uid="{F8A60FC1-4C57-4740-BD1F-7CFBC1D094ED}" name="N° de lot crème Lait &amp; Sérum 3"/>
    <tableColumn id="146" xr3:uid="{DE156409-DD92-4088-BA73-CB6015454BC0}" name="Origine Crème TK 6  3"/>
    <tableColumn id="147" xr3:uid="{05FC4E03-4154-40DE-BCDC-F9450C0664B9}" name="Origine Crème Pasto1  3"/>
    <tableColumn id="142" xr3:uid="{01A93936-9B49-4600-A62D-61DE7F3330E5}" name="Origine Crème Pasto2  3"/>
    <tableColumn id="143" xr3:uid="{01F9D103-7C42-4C56-9702-CCC530FE9F7A}" name="Origine Crème TK Sérum  3"/>
    <tableColumn id="141" xr3:uid="{6B0CAB4C-E14C-4E51-BA21-4883E4989BD1}" name="Tank Remplissage Candia  3"/>
    <tableColumn id="168" xr3:uid="{C04EBB9A-132D-4016-8E9A-2D91A1889FC6}" name="Volume Tank  3"/>
    <tableColumn id="140" xr3:uid="{24C9420B-C2AF-4544-A208-2AAA81E3CEB5}" name="Heure de Début d'envoi 4"/>
    <tableColumn id="158" xr3:uid="{85149C12-E067-4061-84C6-53A9AF638EB5}" name="Heure de Fin d'envoi 4"/>
    <tableColumn id="159" xr3:uid="{0ED5F4B0-81B3-4BFC-8577-5F32DD0E3165}" name="Type de crème 4"/>
    <tableColumn id="156" xr3:uid="{8771509F-4ECF-483C-AB9C-1CDB127DF733}" name="N° de lot crème Lait &amp; Sérum 4"/>
    <tableColumn id="157" xr3:uid="{11664AF1-4444-4887-9C41-B31828E2947F}" name="Origine Crème TK 6  4"/>
    <tableColumn id="154" xr3:uid="{11BD48D0-7EED-4664-A870-E39DDD265D7E}" name="Origine Crème Pasto1  4"/>
    <tableColumn id="155" xr3:uid="{1E88B5DA-77AC-47E9-8A8A-FB346746CBDD}" name="Origine Crème Pasto2  4"/>
    <tableColumn id="152" xr3:uid="{397DE04B-FAC9-4471-9D00-FB0F204CF212}" name="Origine Crème TK Sérum  4"/>
    <tableColumn id="153" xr3:uid="{883ABC11-5F2C-4BDD-94F0-5CF7D19B0335}" name="Tank Remplissage Candia  4"/>
    <tableColumn id="169" xr3:uid="{908D9717-FD0E-4DD9-8359-798671273CF0}" name="Volume Tank  4"/>
    <tableColumn id="166" xr3:uid="{24489552-3DC6-4697-8AC1-A911F8F60974}" name="Heures d'analyse crème"/>
    <tableColumn id="167" xr3:uid="{37DBE2B5-F68A-42C5-9455-A4D338EA737E}" name="Débit d'entrée CCP"/>
    <tableColumn id="162" xr3:uid="{73EC9636-71AF-423F-A434-5A00058B0BEE}" name="T°C Pasto CCP"/>
    <tableColumn id="163" xr3:uid="{9B8455F6-FD27-4A92-ADF6-72B21A0BF6C1}" name="T°C Section d'eau"/>
    <tableColumn id="164" xr3:uid="{F89C3C10-B79B-4559-A695-5FDF6D8C842B}" name="T°C de Réf"/>
    <tableColumn id="165" xr3:uid="{E2503773-1540-428D-817A-95413DA8E199}" name="MG crème sortie Pasto"/>
    <tableColumn id="160" xr3:uid="{74017CE8-D58F-4302-959D-26CDCC50A4DF}" name="T°C Tank 6"/>
    <tableColumn id="161" xr3:uid="{7FFB13E0-5E6C-45F6-AC46-51AC5447F6D6}" name="Heures d'analyse crème 2"/>
    <tableColumn id="151" xr3:uid="{3BEE409B-DFC5-4DF2-A940-322DC7466809}" name="Débit d'entrée CCP 2"/>
    <tableColumn id="150" xr3:uid="{7B10A4CF-CFD8-421D-BF9F-5AFF14FCCAC2}" name="T°C Pasto CCP 2 "/>
    <tableColumn id="46" xr3:uid="{A1558431-9300-450E-9A5C-B631AE1E17A1}" name="T°C Section d'eau  2"/>
    <tableColumn id="47" xr3:uid="{811233E2-610C-414D-8E8F-03360BBB3BBF}" name="T°C de Réf  2"/>
    <tableColumn id="48" xr3:uid="{20A6762D-3C93-4E5D-975D-ED29BEF37725}" name="MG crème sortie Pasto  2"/>
    <tableColumn id="49" xr3:uid="{64D3163E-A1AB-496E-BB09-C86201323E98}" name="T°C Tank 6  2"/>
    <tableColumn id="173" xr3:uid="{471D79D6-9BA0-4EBB-AC50-266399AA05E4}" name="Heures d'analyse crème 3"/>
    <tableColumn id="174" xr3:uid="{6E0A4A79-32EC-47DC-A0EF-85BDB542D001}" name="Débit d'entrée CCP 3"/>
    <tableColumn id="175" xr3:uid="{9F539ABE-1285-47A1-ABCC-371E2410C489}" name="T°C Pasto CCP  3"/>
    <tableColumn id="176" xr3:uid="{3F18AE8B-E0D5-4304-BAFB-4471AD4B66FC}" name="T°C Section d'eau  3"/>
    <tableColumn id="177" xr3:uid="{17C68C43-049F-4319-AB05-FEF8FB377061}" name="T°C de Réf  3"/>
    <tableColumn id="178" xr3:uid="{A371FBC1-7D1C-447E-81D2-B70B81531BB1}" name="MG crème sortie Pasto  3"/>
    <tableColumn id="170" xr3:uid="{08557933-B2A9-41BE-8F40-EBC1AE28284D}" name="T°C Tank 6  3"/>
    <tableColumn id="179" xr3:uid="{855FA894-131F-4317-AB67-F55A4B555FBB}" name="Heures d'analyse crème 4" dataDxfId="11"/>
    <tableColumn id="180" xr3:uid="{6BBDAEF7-FF5B-4AB5-8FA7-BA58484276D4}" name="Débit d'entrée CCP 4"/>
    <tableColumn id="171" xr3:uid="{0F77B9A8-7F63-48AF-904B-60D3AD49E94B}" name="T°C Pasto CCP  4"/>
    <tableColumn id="172" xr3:uid="{84A7838D-A17A-4144-95C7-9F09784C40FC}" name="T°C Section d'eau  4"/>
    <tableColumn id="50" xr3:uid="{ED80EC4D-8953-41B6-89B5-3DF4D5F388C2}" name="T°C de Réf  4"/>
    <tableColumn id="51" xr3:uid="{59353D14-E815-4943-81E2-1EFC3211F78F}" name="MG crème sortie Pasto  4"/>
    <tableColumn id="52" xr3:uid="{85680236-B778-4AFE-8EA4-B5AB6A02A28B}" name="T°C Tank 6  4"/>
    <tableColumn id="185" xr3:uid="{6908043D-390C-492E-9909-2BEE5CED418D}" name="Heures d'analyse crème 5" dataDxfId="10"/>
    <tableColumn id="186" xr3:uid="{284F7249-1A8C-4F03-B976-A9B885C27145}" name="Débit d'entrée CCP 5"/>
    <tableColumn id="187" xr3:uid="{EBAD65EE-C035-4542-BB70-FE7EFDC302BD}" name="T°C Pasto CCP  5"/>
    <tableColumn id="188" xr3:uid="{A8B1592C-4CB4-44B0-B1F3-E8011BC36D5B}" name="T°C Section d'eau  5"/>
    <tableColumn id="184" xr3:uid="{A8C674F2-73B7-4245-9231-D5C95DC638A6}" name="T°C de Réf  5"/>
    <tableColumn id="183" xr3:uid="{C81E34EE-4252-405F-9F7F-55DE3C6F354D}" name="MG crème sortie Pasto  5"/>
    <tableColumn id="182" xr3:uid="{DE802388-5AD1-4FC0-A799-0C254C6EB022}" name="T°C Tank 6  5"/>
    <tableColumn id="53" xr3:uid="{99B8991A-E3F6-4625-B5BC-1BE4C5E5F4BB}" name="N° Givr"/>
    <tableColumn id="54" xr3:uid="{B76F3A41-D20D-4B95-B7DD-B8130C60B1F0}" name="N° Lot Crème"/>
    <tableColumn id="55" xr3:uid="{719334EF-8BC3-4D35-A1E4-B945432BFE95}" name="Litrage"/>
    <tableColumn id="56" xr3:uid="{D41E729B-F519-47FE-8C91-B70466315E4F}" name="Poids"/>
    <tableColumn id="57" xr3:uid="{78F40855-8853-4689-ABDE-19DD47A59705}" name="MG Crème"/>
    <tableColumn id="58" xr3:uid="{D38669BF-3574-46C1-AEDF-5DA6CAB07C07}" name="MP Créme"/>
    <tableColumn id="59" xr3:uid="{91ACF9F4-438D-4124-B60D-C0DAE1C72F97}" name="ES Créme"/>
    <tableColumn id="60" xr3:uid="{9BCE1383-A293-4B66-91AB-E3F5CCE2120D}" name="Acidité"/>
    <tableColumn id="61" xr3:uid="{2237F8B4-3626-475E-B9B7-90F9428DCAA6}" name="pH Crème"/>
    <tableColumn id="195" xr3:uid="{62754FAC-7C82-41B0-B8F3-82085A235842}" name="Compteur Massique"/>
    <tableColumn id="84" xr3:uid="{773E1D44-623D-48B2-8F31-BA33FA5B115D}" name="Analyse 1 Heure" dataDxfId="9"/>
    <tableColumn id="85" xr3:uid="{5EDB5B48-0751-4117-9D6A-1E456156169E}" name="Analyse 1 Débit d'entrée L/h"/>
    <tableColumn id="86" xr3:uid="{7FD6D78B-C72A-4E3A-A692-E2FD9A65599B}" name="Analyse 1 T°C traitement Thermique"/>
    <tableColumn id="87" xr3:uid="{E8B88209-DF9E-4A75-90BD-C1F11A61BE3D}" name="Analyse 1      T°C de réf"/>
    <tableColumn id="88" xr3:uid="{0CB73D8F-515A-42D2-9BDC-1C04EB1F18F5}" name="Analyse 1      PH/No3 (bac de reprise"/>
    <tableColumn id="89" xr3:uid="{C1CDFF8C-6F27-4ADC-AA60-B5FBB1DBFB11}" name="Analyse 1      MG crème"/>
    <tableColumn id="90" xr3:uid="{A8651C22-BF40-40F3-B817-18F8B8E1B0EB}" name="Analyse 1      Débit"/>
    <tableColumn id="91" xr3:uid="{C226B8B6-CF91-4BBF-9F65-6B896742B138}" name="Analyse 1      T°C du stérilisateur"/>
    <tableColumn id="92" xr3:uid="{E3493895-2F79-434E-A2A2-8EA5A6528B7E}" name="Analyse 1      T°C eau chaude"/>
    <tableColumn id="93" xr3:uid="{52F634C1-E9C4-4CC5-AAC5-494023C60172}" name="Analyse 1      T°C de sortie"/>
    <tableColumn id="95" xr3:uid="{46B1F2C9-0440-4422-9BA5-01B1203B592A}" name="Analyse 2 Heure" dataDxfId="8"/>
    <tableColumn id="96" xr3:uid="{3146B2B5-47B6-4F92-A5F8-D1EEE49161F0}" name="Analyse 2 Débit d'entrée L/h"/>
    <tableColumn id="97" xr3:uid="{53884FCE-A5AA-4E30-B366-B297FA285FB6}" name="Analyse 2 T°C traitement Thermique"/>
    <tableColumn id="98" xr3:uid="{F5E49D79-4C0A-4114-9984-15C0364CFAB0}" name="Analyse 2      T°C de réf"/>
    <tableColumn id="99" xr3:uid="{C5E13AA5-3963-4B1C-A9FD-729C0C8B3124}" name="Analyse       PH/No3 (bac de reprise"/>
    <tableColumn id="100" xr3:uid="{D1B2D86A-0203-47BE-8DD2-E4DE9BC7799E}" name="Analyse 2      MG crème"/>
    <tableColumn id="101" xr3:uid="{14E956C0-E922-4C0F-B4C0-DF26797D9A33}" name="Analyse 2      Débit"/>
    <tableColumn id="102" xr3:uid="{EC53F6ED-8D15-406C-89AE-3A12E03E2829}" name="Analyse 2      T°C du stérilisateur"/>
    <tableColumn id="103" xr3:uid="{1834AF9D-6989-4206-92A4-8ED923475948}" name="Analyse 2      T°C eau chaude"/>
    <tableColumn id="104" xr3:uid="{5E6E0331-96FB-44B4-A139-1D753A420B05}" name="Analyse 2      T°C de sortie"/>
    <tableColumn id="105" xr3:uid="{BE57326A-A75C-4424-92CB-B51CBCA050A5}" name="Analyse 3 Heure" dataDxfId="7"/>
    <tableColumn id="106" xr3:uid="{51122B84-B229-4E72-9B26-02B80D8FA8B8}" name="Analyse 3 Débit d'entrée L/h"/>
    <tableColumn id="107" xr3:uid="{3B41BCCB-CDC4-4703-9AFD-9FDBF3A003DE}" name="Analyse 3 T°C traitement Thermique"/>
    <tableColumn id="108" xr3:uid="{61B0E940-8294-4C20-9141-F454692192DF}" name="Analyse 3      T°C de réf"/>
    <tableColumn id="109" xr3:uid="{93D54535-E2A7-4F8F-AA61-04E20BDADB24}" name="Analyse 3       PH/No3 (bac de reprise"/>
    <tableColumn id="110" xr3:uid="{FE3EE500-A5D2-41FE-B287-696337A86244}" name="Analyse 3     MG crème"/>
    <tableColumn id="111" xr3:uid="{9C81D75F-5249-49EC-9768-5E361C402674}" name="Analyse 3      Débit"/>
    <tableColumn id="112" xr3:uid="{744EC59D-5640-46D8-B3CC-AF95C09BB11A}" name="Analyse 3      T°C du stérilisateur"/>
    <tableColumn id="113" xr3:uid="{70DD50FC-F5C6-4786-80D5-3B1D54788BDF}" name="Analyse 3      T°C eau chaude"/>
    <tableColumn id="114" xr3:uid="{D85D1E84-0028-49FE-AC54-639D994ACEA2}" name="Analyse 3      T°C de sortie"/>
    <tableColumn id="115" xr3:uid="{12C62D80-B8B9-4D8F-8E77-6519CABF41CF}" name="Analyse 4  Heure" dataDxfId="6"/>
    <tableColumn id="116" xr3:uid="{345127E9-ED46-4F11-B645-F7A061B93EBF}" name="Analyse 4 Débit d'entrée L/h"/>
    <tableColumn id="117" xr3:uid="{F998BB4D-D024-4FD2-9478-C4084E2A1973}" name="Analyse 4 T°C traitement Thermique"/>
    <tableColumn id="118" xr3:uid="{9AF640AD-1603-42BC-8FB9-3048269410C7}" name="Analyse 4      T°C de réf"/>
    <tableColumn id="119" xr3:uid="{06C1FDBB-6FF7-43D1-8FEE-B9657AA83185}" name="Analyse 4       PH/No3 (bac de reprise"/>
    <tableColumn id="120" xr3:uid="{9D7B2228-B195-430A-8928-73D5CEEE14DC}" name="Analyse 4     MG crème"/>
    <tableColumn id="121" xr3:uid="{D71CE417-4022-47CA-9356-901FBD952F5E}" name="Analyse       Débit"/>
    <tableColumn id="122" xr3:uid="{E4BBC4C6-189C-4F0A-B8D8-91337B904543}" name="Analyse 4      T°C du stérilisateur"/>
    <tableColumn id="123" xr3:uid="{ECCB1DAD-CBED-453F-8D11-F9D61890B7B2}" name="Analyse 4      T°C eau chaude"/>
    <tableColumn id="124" xr3:uid="{9C8557AF-1A8B-4009-9905-4EB5443CA6CD}" name="Analyse       T°C de sortie"/>
    <tableColumn id="125" xr3:uid="{69E2798F-1B9D-4234-B343-134DF8E1B64B}" name="Analyse 5  Heure" dataDxfId="5"/>
    <tableColumn id="126" xr3:uid="{F33C72F5-1DCD-4C7C-840E-E30A853E7952}" name="Analyse 5 Débit d'entrée L/h"/>
    <tableColumn id="127" xr3:uid="{13C8C062-EFF7-4D85-962D-ABEBC0E8AAFC}" name="Analyse 5 T°C traitement Thermique"/>
    <tableColumn id="128" xr3:uid="{AB96E26E-DC51-44D8-AD49-F391894F4DBD}" name="Analyse 5     T°C de réf"/>
    <tableColumn id="129" xr3:uid="{D6EFAF9D-EAB6-43DA-A61B-B9E22F8C81D4}" name="Analyse 5       PH/No3 (bac de reprise"/>
    <tableColumn id="130" xr3:uid="{F7660179-5FEC-4F58-AC8E-2472EA4B2D49}" name="Analyse 5     MG crème"/>
    <tableColumn id="131" xr3:uid="{3838F40B-0692-49D7-816E-2CD92F854E38}" name="Analyse 5      Débit"/>
    <tableColumn id="132" xr3:uid="{0B14E27A-B473-424B-B8E8-30E1AF465D3E}" name="Analyse 5      T°C du stérilisateur"/>
    <tableColumn id="133" xr3:uid="{13B4EB54-6F8D-4AA4-94FC-5D48313E77B1}" name="Analyse 5      T°C eau chaude1"/>
    <tableColumn id="134" xr3:uid="{9AA07167-9440-4E72-A954-928D87FA374E}" name="Analyse   5    T°C de sortie"/>
    <tableColumn id="68" xr3:uid="{66017D0F-7199-4CB9-846A-99E03BCBA403}" name="Type de Lavage avant Demarrage "/>
    <tableColumn id="69" xr3:uid="{F7CD9926-561B-4EB8-AC0D-91B871FCB2C6}" name="Heure de début" dataDxfId="4"/>
    <tableColumn id="181" xr3:uid="{A75B7CA6-D6E0-4193-8C43-911FBFDE718D}" name="Heure de fin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" displayName="Tableau1" ref="B5:B7" totalsRowShown="0">
  <autoFilter ref="B5:B7" xr:uid="{00000000-0009-0000-0100-000002000000}"/>
  <tableColumns count="1">
    <tableColumn id="1" xr3:uid="{00000000-0010-0000-0100-000001000000}" name="Lavag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D6:D8" totalsRowShown="0">
  <autoFilter ref="D6:D8" xr:uid="{00000000-0009-0000-0100-000003000000}"/>
  <tableColumns count="1">
    <tableColumn id="1" xr3:uid="{00000000-0010-0000-0200-000001000000}" name="Prépa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F5:F10" totalsRowShown="0">
  <autoFilter ref="F5:F10" xr:uid="{00000000-0009-0000-0100-000004000000}"/>
  <tableColumns count="1">
    <tableColumn id="1" xr3:uid="{00000000-0010-0000-0300-000001000000}" name="Lait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H5:H7" totalsRowShown="0">
  <autoFilter ref="H5:H7" xr:uid="{00000000-0009-0000-0100-000005000000}"/>
  <tableColumns count="1">
    <tableColumn id="1" xr3:uid="{00000000-0010-0000-0400-000001000000}" name="Crèm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7" displayName="Tableau7" ref="K5:K10" totalsRowShown="0" dataDxfId="2" tableBorderDxfId="1">
  <autoFilter ref="K5:K10" xr:uid="{00000000-0009-0000-0100-000006000000}"/>
  <tableColumns count="1">
    <tableColumn id="1" xr3:uid="{00000000-0010-0000-0500-000001000000}" name="Pertes Lait" dataDxfId="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9" displayName="Tableau9" ref="M5:M7" totalsRowShown="0">
  <autoFilter ref="M5:M7" xr:uid="{00000000-0009-0000-0100-000007000000}"/>
  <tableColumns count="1">
    <tableColumn id="1" xr3:uid="{00000000-0010-0000-0600-000001000000}" name="Pertes Crè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FF00"/>
  </sheetPr>
  <dimension ref="A1:AS76"/>
  <sheetViews>
    <sheetView topLeftCell="A30" zoomScaleNormal="100" workbookViewId="0">
      <selection activeCell="D10" sqref="D10"/>
    </sheetView>
  </sheetViews>
  <sheetFormatPr baseColWidth="10" defaultColWidth="11.44140625" defaultRowHeight="14.4"/>
  <cols>
    <col min="1" max="1" width="2.109375" style="1" customWidth="1"/>
    <col min="2" max="2" width="1.88671875" style="1" customWidth="1"/>
    <col min="3" max="3" width="10.109375" style="1" customWidth="1"/>
    <col min="4" max="4" width="14" style="1" customWidth="1"/>
    <col min="5" max="17" width="12" style="1" customWidth="1"/>
    <col min="18" max="19" width="3.44140625" style="1" customWidth="1"/>
    <col min="20" max="20" width="20.44140625" style="1" customWidth="1"/>
    <col min="21" max="21" width="4.44140625" style="1" customWidth="1"/>
    <col min="22" max="22" width="8.21875" style="1" customWidth="1"/>
    <col min="23" max="23" width="6.109375" style="1" customWidth="1"/>
    <col min="24" max="24" width="8" style="1" customWidth="1"/>
    <col min="25" max="25" width="4.5546875" style="1" customWidth="1"/>
    <col min="26" max="26" width="11.77734375" style="1" customWidth="1"/>
    <col min="27" max="27" width="6.5546875" style="1" hidden="1" customWidth="1"/>
    <col min="28" max="28" width="7.44140625" style="1" hidden="1" customWidth="1"/>
    <col min="29" max="37" width="6.5546875" style="1" hidden="1" customWidth="1"/>
    <col min="38" max="38" width="7.77734375" style="1" hidden="1" customWidth="1"/>
    <col min="39" max="40" width="6.5546875" style="1" hidden="1" customWidth="1"/>
    <col min="41" max="41" width="14.5546875" style="1" hidden="1" customWidth="1"/>
    <col min="42" max="45" width="11.44140625" style="1" hidden="1" customWidth="1"/>
    <col min="46" max="46" width="11.44140625" style="1" customWidth="1"/>
    <col min="47" max="16384" width="11.44140625" style="1"/>
  </cols>
  <sheetData>
    <row r="1" spans="1:45" ht="5.4" customHeight="1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</row>
    <row r="2" spans="1:45" ht="5.4" customHeigh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</row>
    <row r="3" spans="1:45" ht="5.4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</row>
    <row r="4" spans="1:45" ht="19.8" customHeight="1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</row>
    <row r="5" spans="1:45" ht="19.8" customHeight="1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</row>
    <row r="6" spans="1:45" ht="46.8" customHeight="1">
      <c r="A6" s="42"/>
      <c r="B6" s="42"/>
      <c r="C6" s="210" t="s">
        <v>0</v>
      </c>
      <c r="D6" s="227">
        <v>45915</v>
      </c>
      <c r="E6" s="42"/>
      <c r="F6" s="384"/>
      <c r="G6" s="384"/>
      <c r="H6" s="384"/>
      <c r="I6" s="384"/>
      <c r="J6" s="384"/>
      <c r="K6" s="384"/>
      <c r="L6" s="384"/>
      <c r="M6" s="384"/>
      <c r="N6" s="384"/>
      <c r="O6" s="384"/>
      <c r="P6" s="384"/>
      <c r="Q6" s="321"/>
      <c r="R6" s="321"/>
      <c r="S6" s="321"/>
      <c r="T6" s="321"/>
      <c r="U6" s="321"/>
      <c r="V6" s="321"/>
      <c r="W6" s="42"/>
      <c r="X6" s="42"/>
      <c r="Y6" s="42"/>
      <c r="Z6" s="42"/>
    </row>
    <row r="7" spans="1:45">
      <c r="A7" s="42"/>
      <c r="B7" s="42"/>
      <c r="C7" s="42"/>
      <c r="D7" s="42"/>
      <c r="E7" s="43"/>
      <c r="F7" s="384"/>
      <c r="G7" s="384"/>
      <c r="H7" s="384"/>
      <c r="I7" s="384"/>
      <c r="J7" s="384"/>
      <c r="K7" s="384"/>
      <c r="L7" s="384"/>
      <c r="M7" s="384"/>
      <c r="N7" s="384"/>
      <c r="O7" s="384"/>
      <c r="P7" s="384"/>
      <c r="Q7" s="42"/>
      <c r="R7" s="42"/>
      <c r="S7" s="42"/>
      <c r="T7" s="42"/>
      <c r="U7" s="42"/>
      <c r="V7" s="42"/>
      <c r="W7" s="42"/>
      <c r="X7" s="42"/>
      <c r="Y7" s="42"/>
      <c r="Z7" s="42"/>
    </row>
    <row r="8" spans="1:45">
      <c r="A8" s="42"/>
      <c r="B8" s="42"/>
      <c r="C8" s="42"/>
      <c r="D8" s="42"/>
      <c r="E8" s="43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42"/>
      <c r="R8" s="42"/>
      <c r="S8" s="42"/>
      <c r="T8" s="42"/>
      <c r="U8" s="42"/>
      <c r="V8" s="42"/>
      <c r="W8" s="42"/>
      <c r="X8" s="42"/>
      <c r="Y8" s="42"/>
      <c r="Z8" s="42"/>
    </row>
    <row r="9" spans="1:45">
      <c r="A9" s="42"/>
      <c r="B9" s="42"/>
      <c r="C9" s="42"/>
      <c r="D9" s="42"/>
      <c r="E9" s="43"/>
      <c r="F9" s="384"/>
      <c r="G9" s="384"/>
      <c r="H9" s="384"/>
      <c r="I9" s="384"/>
      <c r="J9" s="384"/>
      <c r="K9" s="384"/>
      <c r="L9" s="384"/>
      <c r="M9" s="384"/>
      <c r="N9" s="384"/>
      <c r="O9" s="384"/>
      <c r="P9" s="384"/>
      <c r="Q9" s="42"/>
      <c r="R9" s="42"/>
      <c r="S9" s="42"/>
      <c r="T9" s="42"/>
      <c r="U9" s="42"/>
      <c r="V9" s="42"/>
      <c r="W9" s="42"/>
      <c r="X9" s="42"/>
      <c r="Y9" s="42"/>
      <c r="Z9" s="42"/>
    </row>
    <row r="10" spans="1:45" ht="22.95" customHeight="1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328"/>
      <c r="M10" s="328"/>
      <c r="N10" s="114"/>
      <c r="O10" s="328"/>
      <c r="P10" s="328"/>
      <c r="Q10" s="42"/>
      <c r="R10" s="42"/>
      <c r="S10" s="42"/>
      <c r="T10" s="42"/>
      <c r="U10" s="42"/>
      <c r="V10" s="42"/>
      <c r="W10" s="42"/>
      <c r="X10" s="42"/>
      <c r="Y10" s="42"/>
      <c r="Z10" s="42"/>
    </row>
    <row r="11" spans="1:45" ht="14.4" customHeight="1">
      <c r="A11" s="42"/>
      <c r="B11" s="42"/>
      <c r="C11" s="42"/>
      <c r="D11" s="42"/>
      <c r="E11" s="122" t="s">
        <v>17</v>
      </c>
      <c r="F11" s="387"/>
      <c r="G11" s="387"/>
      <c r="H11" s="387"/>
      <c r="I11" s="387"/>
      <c r="J11" s="387"/>
      <c r="K11" s="387"/>
      <c r="L11" s="387"/>
      <c r="M11" s="387"/>
      <c r="N11" s="387"/>
      <c r="O11" s="387"/>
      <c r="P11" s="387"/>
      <c r="Q11" s="387"/>
      <c r="R11" s="42"/>
      <c r="S11" s="42"/>
      <c r="T11" s="42"/>
      <c r="U11" s="42"/>
      <c r="V11" s="42"/>
      <c r="W11" s="42"/>
      <c r="X11" s="42"/>
      <c r="Y11" s="42"/>
      <c r="Z11" s="42"/>
    </row>
    <row r="12" spans="1:45" ht="28.2" customHeight="1">
      <c r="A12" s="42"/>
      <c r="B12" s="42"/>
      <c r="C12" s="42"/>
      <c r="D12" s="42"/>
      <c r="E12" s="121"/>
      <c r="F12" s="387"/>
      <c r="G12" s="387"/>
      <c r="H12" s="387"/>
      <c r="I12" s="387"/>
      <c r="J12" s="387"/>
      <c r="K12" s="387"/>
      <c r="L12" s="387"/>
      <c r="M12" s="387"/>
      <c r="N12" s="387"/>
      <c r="O12" s="387"/>
      <c r="P12" s="387"/>
      <c r="Q12" s="387"/>
      <c r="R12" s="42"/>
      <c r="S12" s="42"/>
      <c r="T12" s="383" t="s">
        <v>257</v>
      </c>
      <c r="U12" s="383"/>
      <c r="V12" s="383"/>
      <c r="W12" s="42"/>
      <c r="X12" s="42"/>
      <c r="Y12" s="42"/>
      <c r="Z12" s="42"/>
    </row>
    <row r="13" spans="1:45" ht="15" thickBot="1">
      <c r="A13" s="42"/>
      <c r="B13" s="42"/>
      <c r="C13" s="42"/>
      <c r="D13" s="42"/>
      <c r="E13" s="45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</row>
    <row r="14" spans="1:45" ht="39.6" customHeight="1" thickBot="1">
      <c r="A14" s="42"/>
      <c r="B14" s="42"/>
      <c r="C14" s="42"/>
      <c r="D14" s="385" t="s">
        <v>247</v>
      </c>
      <c r="E14" s="385"/>
      <c r="F14" s="385"/>
      <c r="G14" s="42"/>
      <c r="H14" s="42"/>
      <c r="I14" s="42"/>
      <c r="J14" s="42"/>
      <c r="K14" s="42"/>
      <c r="L14" s="42"/>
      <c r="M14" s="42"/>
      <c r="N14" s="42"/>
      <c r="O14" s="157" t="s">
        <v>1</v>
      </c>
      <c r="P14" s="157" t="s">
        <v>2</v>
      </c>
      <c r="Q14" s="157" t="s">
        <v>3</v>
      </c>
      <c r="R14" s="42"/>
      <c r="S14" s="42"/>
      <c r="T14" s="279" t="s">
        <v>23</v>
      </c>
      <c r="U14" s="280"/>
      <c r="V14" s="82">
        <f>H18</f>
        <v>5</v>
      </c>
      <c r="W14" s="84" t="str">
        <f>_xlfn.CONCAT(W28:W32)</f>
        <v>M</v>
      </c>
      <c r="X14" s="21">
        <f>IF(W14="","",$D$6-DATE(YEAR($D$6),1,0))</f>
        <v>258</v>
      </c>
      <c r="Y14" s="85" t="str">
        <f>J18</f>
        <v>M</v>
      </c>
      <c r="Z14" s="42"/>
      <c r="AA14" s="237">
        <f>IF(V14="","",1)</f>
        <v>1</v>
      </c>
      <c r="AB14" s="237">
        <f>IF(W14="","",1)</f>
        <v>1</v>
      </c>
      <c r="AC14" s="237">
        <f>IF(X14="","",1)</f>
        <v>1</v>
      </c>
      <c r="AD14" s="237">
        <f>IF(Y14="","",1)</f>
        <v>1</v>
      </c>
      <c r="AE14" s="237">
        <f>IF(V16="","",1)</f>
        <v>1</v>
      </c>
      <c r="AF14" s="237">
        <f>IF(V17="","",1)</f>
        <v>1</v>
      </c>
      <c r="AG14" s="237">
        <f>IF(V18="","",1)</f>
        <v>1</v>
      </c>
      <c r="AH14" s="237">
        <f>IF(V19="","",1)</f>
        <v>1</v>
      </c>
      <c r="AI14" s="237">
        <f>IF(V20="","",1)</f>
        <v>1</v>
      </c>
      <c r="AJ14" s="237">
        <f>IF(V21="","",1)</f>
        <v>1</v>
      </c>
      <c r="AK14" s="237">
        <f>IF(V22="","",1)</f>
        <v>1</v>
      </c>
      <c r="AL14" s="237">
        <f>IF(V23="","",1)</f>
        <v>1</v>
      </c>
      <c r="AM14" s="237">
        <f>IF(V24="","",1)</f>
        <v>1</v>
      </c>
      <c r="AN14" s="237">
        <f>IF(V25="","",1)</f>
        <v>1</v>
      </c>
      <c r="AO14" s="237">
        <f>IF(V26="","",1)</f>
        <v>1</v>
      </c>
      <c r="AP14" s="237">
        <f>IF(X26="","",1)</f>
        <v>1</v>
      </c>
      <c r="AQ14" s="237">
        <f>IF(V27="","",1)</f>
        <v>1</v>
      </c>
      <c r="AR14" s="237">
        <f>IF(X27="","",1)</f>
        <v>1</v>
      </c>
      <c r="AS14" s="237" t="b">
        <f>COUNTIF(AA14:AR14,"1")=14</f>
        <v>0</v>
      </c>
    </row>
    <row r="15" spans="1:45" ht="30" customHeight="1" thickBot="1">
      <c r="A15" s="42"/>
      <c r="B15" s="42"/>
      <c r="C15" s="42"/>
      <c r="D15" s="49"/>
      <c r="E15" s="269"/>
      <c r="F15" s="269"/>
      <c r="G15" s="65"/>
      <c r="H15" s="270"/>
      <c r="I15" s="271"/>
      <c r="J15" s="42"/>
      <c r="K15" s="42"/>
      <c r="L15" s="276" t="s">
        <v>4</v>
      </c>
      <c r="M15" s="276"/>
      <c r="N15" s="276"/>
      <c r="O15" s="207"/>
      <c r="P15" s="209"/>
      <c r="Q15" s="208"/>
      <c r="R15" s="42"/>
      <c r="S15" s="42"/>
      <c r="T15" s="274" t="s">
        <v>24</v>
      </c>
      <c r="U15" s="275"/>
      <c r="V15" s="83"/>
      <c r="W15" s="284"/>
      <c r="X15" s="284"/>
      <c r="Y15" s="284"/>
      <c r="Z15" s="42"/>
      <c r="AA15" s="237"/>
      <c r="AB15" s="237"/>
      <c r="AC15" s="237"/>
      <c r="AD15" s="237"/>
      <c r="AE15" s="237"/>
      <c r="AF15" s="237"/>
      <c r="AG15" s="237"/>
      <c r="AH15" s="237"/>
      <c r="AI15" s="237"/>
      <c r="AJ15" s="237"/>
      <c r="AK15" s="237"/>
      <c r="AL15" s="237"/>
      <c r="AM15" s="237"/>
      <c r="AN15" s="237"/>
      <c r="AO15" s="237"/>
      <c r="AP15" s="237"/>
      <c r="AQ15" s="237"/>
      <c r="AS15" s="237" t="b">
        <f>COUNTIF(AA14:AR14,"1")=18</f>
        <v>1</v>
      </c>
    </row>
    <row r="16" spans="1:45" ht="25.8" customHeight="1" thickBot="1">
      <c r="A16" s="42"/>
      <c r="B16" s="42"/>
      <c r="C16" s="42"/>
      <c r="D16" s="277" t="s">
        <v>5</v>
      </c>
      <c r="E16" s="266"/>
      <c r="F16" s="266"/>
      <c r="G16" s="266"/>
      <c r="H16" s="266"/>
      <c r="I16" s="266"/>
      <c r="J16" s="266"/>
      <c r="K16" s="266"/>
      <c r="L16" s="266"/>
      <c r="M16" s="266"/>
      <c r="N16" s="266"/>
      <c r="O16" s="266"/>
      <c r="P16" s="266"/>
      <c r="Q16" s="278"/>
      <c r="R16" s="42"/>
      <c r="S16" s="42"/>
      <c r="T16" s="274" t="s">
        <v>25</v>
      </c>
      <c r="U16" s="275"/>
      <c r="V16" s="285">
        <f>N22</f>
        <v>130000</v>
      </c>
      <c r="W16" s="286"/>
      <c r="X16" s="286"/>
      <c r="Y16" s="287"/>
      <c r="Z16" s="42"/>
      <c r="AA16" s="237"/>
      <c r="AB16" s="237"/>
      <c r="AC16" s="237"/>
      <c r="AD16" s="237"/>
      <c r="AE16" s="237"/>
      <c r="AF16" s="237"/>
      <c r="AG16" s="237"/>
      <c r="AH16" s="237"/>
      <c r="AI16" s="237"/>
      <c r="AJ16" s="237"/>
      <c r="AK16" s="237"/>
      <c r="AL16" s="237"/>
      <c r="AM16" s="237"/>
      <c r="AN16" s="237"/>
      <c r="AO16" s="237"/>
      <c r="AP16" s="237"/>
      <c r="AQ16" s="238" t="s">
        <v>252</v>
      </c>
      <c r="AR16" s="237"/>
      <c r="AS16" s="237"/>
    </row>
    <row r="17" spans="1:45" ht="37.200000000000003" customHeight="1" thickBot="1">
      <c r="A17" s="42"/>
      <c r="B17" s="42"/>
      <c r="C17" s="42"/>
      <c r="D17" s="51"/>
      <c r="E17" s="64"/>
      <c r="F17" s="29"/>
      <c r="G17" s="29"/>
      <c r="H17" s="63"/>
      <c r="I17" s="29"/>
      <c r="J17" s="63"/>
      <c r="K17" s="29"/>
      <c r="L17" s="63"/>
      <c r="M17" s="29"/>
      <c r="N17" s="63"/>
      <c r="O17" s="29"/>
      <c r="P17" s="63"/>
      <c r="Q17" s="31"/>
      <c r="R17" s="42"/>
      <c r="S17" s="42"/>
      <c r="T17" s="274" t="s">
        <v>26</v>
      </c>
      <c r="U17" s="275"/>
      <c r="V17" s="288" t="str">
        <f>W14</f>
        <v>M</v>
      </c>
      <c r="W17" s="289"/>
      <c r="X17" s="289"/>
      <c r="Y17" s="290"/>
      <c r="Z17" s="42"/>
      <c r="AA17" s="237" t="s">
        <v>68</v>
      </c>
      <c r="AB17" s="237" t="s">
        <v>6</v>
      </c>
      <c r="AC17" s="237" t="s">
        <v>7</v>
      </c>
      <c r="AD17" s="237" t="s">
        <v>8</v>
      </c>
      <c r="AE17" s="237" t="s">
        <v>9</v>
      </c>
      <c r="AF17" s="237" t="s">
        <v>10</v>
      </c>
      <c r="AG17" s="237" t="s">
        <v>11</v>
      </c>
      <c r="AH17" s="237" t="s">
        <v>12</v>
      </c>
      <c r="AI17" s="237" t="s">
        <v>13</v>
      </c>
      <c r="AJ17" s="237" t="s">
        <v>14</v>
      </c>
      <c r="AK17" s="237" t="s">
        <v>15</v>
      </c>
      <c r="AL17" s="237" t="s">
        <v>1</v>
      </c>
      <c r="AM17" s="237" t="s">
        <v>2</v>
      </c>
      <c r="AN17" s="237" t="s">
        <v>3</v>
      </c>
      <c r="AO17" s="237"/>
      <c r="AP17" s="237"/>
      <c r="AQ17" s="237" t="e" cm="1">
        <f t="array" ref="AQ17">_xlfn.IFS(AS14,AO22=TRUE)</f>
        <v>#N/A</v>
      </c>
      <c r="AR17" s="237"/>
      <c r="AS17" s="237"/>
    </row>
    <row r="18" spans="1:45" ht="16.2" thickBot="1">
      <c r="A18" s="42"/>
      <c r="B18" s="226">
        <f>IF(D18="","",1)</f>
        <v>1</v>
      </c>
      <c r="C18" s="306" t="s">
        <v>71</v>
      </c>
      <c r="D18" s="2" t="s">
        <v>260</v>
      </c>
      <c r="E18" s="53">
        <v>30</v>
      </c>
      <c r="F18" s="3">
        <v>0.625</v>
      </c>
      <c r="G18" s="54">
        <v>0.75</v>
      </c>
      <c r="H18" s="309">
        <v>5</v>
      </c>
      <c r="I18" s="312" t="s">
        <v>65</v>
      </c>
      <c r="J18" s="315" t="s">
        <v>65</v>
      </c>
      <c r="K18" s="325">
        <f>F18+TIME(0,5,0)</f>
        <v>0.62847222222222221</v>
      </c>
      <c r="L18" s="322">
        <f>G22+TIME(0,5,0)</f>
        <v>0.75347222222222221</v>
      </c>
      <c r="M18" s="4">
        <v>120000</v>
      </c>
      <c r="N18" s="55">
        <v>130000</v>
      </c>
      <c r="O18" s="5" t="s">
        <v>256</v>
      </c>
      <c r="P18" s="56">
        <v>0.75694444444444453</v>
      </c>
      <c r="Q18" s="149">
        <v>0.80208333333333337</v>
      </c>
      <c r="R18" s="42"/>
      <c r="S18" s="42"/>
      <c r="T18" s="274" t="s">
        <v>27</v>
      </c>
      <c r="U18" s="275"/>
      <c r="V18" s="288" t="str">
        <f>Y14</f>
        <v>M</v>
      </c>
      <c r="W18" s="289"/>
      <c r="X18" s="289"/>
      <c r="Y18" s="290"/>
      <c r="Z18" s="42"/>
      <c r="AA18" s="237">
        <f>IF(D18="","",1)</f>
        <v>1</v>
      </c>
      <c r="AB18" s="237">
        <f t="shared" ref="AB18:AC18" si="0">IF(E18="","",1)</f>
        <v>1</v>
      </c>
      <c r="AC18" s="237">
        <f t="shared" si="0"/>
        <v>1</v>
      </c>
      <c r="AD18" s="237">
        <f t="shared" ref="AD18" si="1">IF(G18="","",1)</f>
        <v>1</v>
      </c>
      <c r="AE18" s="237">
        <f t="shared" ref="AE18" si="2">IF(H18="","",1)</f>
        <v>1</v>
      </c>
      <c r="AF18" s="237">
        <f t="shared" ref="AF18:AH18" si="3">IF(I18="","",1)</f>
        <v>1</v>
      </c>
      <c r="AG18" s="237">
        <f t="shared" si="3"/>
        <v>1</v>
      </c>
      <c r="AH18" s="237">
        <f t="shared" si="3"/>
        <v>1</v>
      </c>
      <c r="AI18" s="237">
        <f t="shared" ref="AI18" si="4">IF(L18="","",1)</f>
        <v>1</v>
      </c>
      <c r="AJ18" s="237"/>
      <c r="AK18" s="237"/>
      <c r="AL18" s="237"/>
      <c r="AM18" s="237"/>
      <c r="AN18" s="237"/>
      <c r="AO18" s="237" t="b">
        <f>COUNTIF(AA18:AK18,"1")=11</f>
        <v>0</v>
      </c>
      <c r="AP18" s="237"/>
      <c r="AQ18" s="237" t="b" cm="1">
        <f t="array" ref="AQ18">_xlfn.IFS(AS15,AO22=TRUE)</f>
        <v>1</v>
      </c>
      <c r="AR18" s="237"/>
      <c r="AS18" s="237"/>
    </row>
    <row r="19" spans="1:45" ht="16.2" thickBot="1">
      <c r="A19" s="42"/>
      <c r="B19" s="42"/>
      <c r="C19" s="307"/>
      <c r="D19" s="2"/>
      <c r="E19" s="53"/>
      <c r="F19" s="3"/>
      <c r="G19" s="54"/>
      <c r="H19" s="310"/>
      <c r="I19" s="313"/>
      <c r="J19" s="316"/>
      <c r="K19" s="326"/>
      <c r="L19" s="323"/>
      <c r="M19" s="4"/>
      <c r="N19" s="55"/>
      <c r="O19" s="5"/>
      <c r="P19" s="56"/>
      <c r="Q19" s="149"/>
      <c r="R19" s="42"/>
      <c r="S19" s="42"/>
      <c r="T19" s="274" t="s">
        <v>28</v>
      </c>
      <c r="U19" s="275"/>
      <c r="V19" s="291">
        <v>1</v>
      </c>
      <c r="W19" s="292"/>
      <c r="X19" s="292"/>
      <c r="Y19" s="293"/>
      <c r="Z19" s="42"/>
      <c r="AA19" s="237" t="str">
        <f t="shared" ref="AA19:AA21" si="5">IF(D19="","",1)</f>
        <v/>
      </c>
      <c r="AB19" s="237" t="str">
        <f t="shared" ref="AB19:AB21" si="6">IF(E19="","",1)</f>
        <v/>
      </c>
      <c r="AC19" s="237" t="str">
        <f t="shared" ref="AC19:AC21" si="7">IF(F19="","",1)</f>
        <v/>
      </c>
      <c r="AD19" s="237" t="str">
        <f t="shared" ref="AD19:AD21" si="8">IF(G19="","",1)</f>
        <v/>
      </c>
      <c r="AE19" s="237" t="str">
        <f t="shared" ref="AE19:AE21" si="9">IF(H19="","",1)</f>
        <v/>
      </c>
      <c r="AF19" s="237" t="str">
        <f t="shared" ref="AF19:AF21" si="10">IF(I19="","",1)</f>
        <v/>
      </c>
      <c r="AG19" s="237" t="str">
        <f t="shared" ref="AG19:AG21" si="11">IF(J19="","",1)</f>
        <v/>
      </c>
      <c r="AH19" s="237" t="str">
        <f t="shared" ref="AH19:AH21" si="12">IF(K19="","",1)</f>
        <v/>
      </c>
      <c r="AI19" s="237" t="str">
        <f t="shared" ref="AI19:AI21" si="13">IF(L19="","",1)</f>
        <v/>
      </c>
      <c r="AJ19" s="237"/>
      <c r="AK19" s="237"/>
      <c r="AL19" s="237"/>
      <c r="AM19" s="237"/>
      <c r="AN19" s="237"/>
      <c r="AO19" s="237" t="b">
        <f t="shared" ref="AO19:AO21" si="14">COUNTIF(AA19:AK19,"1")=11</f>
        <v>0</v>
      </c>
      <c r="AP19" s="237"/>
      <c r="AQ19" s="237"/>
      <c r="AR19" s="237"/>
      <c r="AS19" s="237"/>
    </row>
    <row r="20" spans="1:45" ht="15" customHeight="1" thickBot="1">
      <c r="A20" s="42"/>
      <c r="B20" s="42"/>
      <c r="C20" s="307"/>
      <c r="D20" s="2"/>
      <c r="E20" s="53"/>
      <c r="F20" s="3"/>
      <c r="G20" s="54"/>
      <c r="H20" s="310"/>
      <c r="I20" s="313"/>
      <c r="J20" s="316"/>
      <c r="K20" s="326"/>
      <c r="L20" s="323"/>
      <c r="M20" s="4"/>
      <c r="N20" s="55"/>
      <c r="O20" s="5"/>
      <c r="P20" s="56"/>
      <c r="Q20" s="149"/>
      <c r="R20" s="42"/>
      <c r="S20" s="42"/>
      <c r="T20" s="274" t="s">
        <v>29</v>
      </c>
      <c r="U20" s="275"/>
      <c r="V20" s="294">
        <v>28</v>
      </c>
      <c r="W20" s="295"/>
      <c r="X20" s="295"/>
      <c r="Y20" s="296"/>
      <c r="Z20" s="42"/>
      <c r="AA20" s="237" t="str">
        <f t="shared" si="5"/>
        <v/>
      </c>
      <c r="AB20" s="237" t="str">
        <f t="shared" si="6"/>
        <v/>
      </c>
      <c r="AC20" s="237" t="str">
        <f t="shared" si="7"/>
        <v/>
      </c>
      <c r="AD20" s="237" t="str">
        <f t="shared" si="8"/>
        <v/>
      </c>
      <c r="AE20" s="237" t="str">
        <f t="shared" si="9"/>
        <v/>
      </c>
      <c r="AF20" s="237" t="str">
        <f t="shared" si="10"/>
        <v/>
      </c>
      <c r="AG20" s="237" t="str">
        <f t="shared" si="11"/>
        <v/>
      </c>
      <c r="AH20" s="237" t="str">
        <f t="shared" si="12"/>
        <v/>
      </c>
      <c r="AI20" s="237" t="str">
        <f t="shared" si="13"/>
        <v/>
      </c>
      <c r="AJ20" s="237"/>
      <c r="AK20" s="237"/>
      <c r="AL20" s="237"/>
      <c r="AM20" s="237"/>
      <c r="AN20" s="237"/>
      <c r="AO20" s="237" t="b">
        <f t="shared" si="14"/>
        <v>0</v>
      </c>
      <c r="AP20" s="237"/>
      <c r="AQ20" s="237"/>
      <c r="AR20" s="237"/>
      <c r="AS20" s="237"/>
    </row>
    <row r="21" spans="1:45" ht="15" customHeight="1" thickBot="1">
      <c r="A21" s="42"/>
      <c r="B21" s="42"/>
      <c r="C21" s="308"/>
      <c r="D21" s="2"/>
      <c r="E21" s="53"/>
      <c r="F21" s="3"/>
      <c r="G21" s="54"/>
      <c r="H21" s="311"/>
      <c r="I21" s="314"/>
      <c r="J21" s="317"/>
      <c r="K21" s="327"/>
      <c r="L21" s="324"/>
      <c r="M21" s="4"/>
      <c r="N21" s="55"/>
      <c r="O21" s="5"/>
      <c r="P21" s="56"/>
      <c r="Q21" s="149"/>
      <c r="R21" s="42"/>
      <c r="S21" s="42"/>
      <c r="T21" s="274" t="s">
        <v>30</v>
      </c>
      <c r="U21" s="275"/>
      <c r="V21" s="297">
        <v>42.3</v>
      </c>
      <c r="W21" s="298"/>
      <c r="X21" s="298"/>
      <c r="Y21" s="299"/>
      <c r="Z21" s="42"/>
      <c r="AA21" s="237" t="str">
        <f t="shared" si="5"/>
        <v/>
      </c>
      <c r="AB21" s="237" t="str">
        <f t="shared" si="6"/>
        <v/>
      </c>
      <c r="AC21" s="237" t="str">
        <f t="shared" si="7"/>
        <v/>
      </c>
      <c r="AD21" s="237" t="str">
        <f t="shared" si="8"/>
        <v/>
      </c>
      <c r="AE21" s="237" t="str">
        <f t="shared" si="9"/>
        <v/>
      </c>
      <c r="AF21" s="237" t="str">
        <f t="shared" si="10"/>
        <v/>
      </c>
      <c r="AG21" s="237" t="str">
        <f t="shared" si="11"/>
        <v/>
      </c>
      <c r="AH21" s="237" t="str">
        <f t="shared" si="12"/>
        <v/>
      </c>
      <c r="AI21" s="237" t="str">
        <f t="shared" si="13"/>
        <v/>
      </c>
      <c r="AJ21" s="237"/>
      <c r="AK21" s="237"/>
      <c r="AL21" s="237"/>
      <c r="AM21" s="237"/>
      <c r="AN21" s="237"/>
      <c r="AO21" s="237" t="b">
        <f t="shared" si="14"/>
        <v>0</v>
      </c>
      <c r="AP21" s="237"/>
      <c r="AQ21" s="237"/>
      <c r="AR21" s="237"/>
      <c r="AS21" s="237"/>
    </row>
    <row r="22" spans="1:45" ht="19.8" customHeight="1" thickBot="1">
      <c r="A22" s="42"/>
      <c r="B22" s="42"/>
      <c r="C22" s="78"/>
      <c r="D22" s="50"/>
      <c r="E22" s="73"/>
      <c r="F22" s="74"/>
      <c r="G22" s="79">
        <f>LOOKUP(9^9,G18:G21)</f>
        <v>0.75</v>
      </c>
      <c r="H22" s="75"/>
      <c r="I22" s="76"/>
      <c r="J22" s="77"/>
      <c r="K22" s="74"/>
      <c r="L22" s="74"/>
      <c r="M22" s="81">
        <f>LOOKUP(9^9,M18:M21)</f>
        <v>120000</v>
      </c>
      <c r="N22" s="81">
        <f>LOOKUP(9^9,N18:N21)</f>
        <v>130000</v>
      </c>
      <c r="O22" s="218" t="str">
        <f>_xlfn.CONCAT(W28:W32)</f>
        <v>M</v>
      </c>
      <c r="P22" s="115">
        <f>LOOKUP(9^9,P18:P21)</f>
        <v>0.75694444444444453</v>
      </c>
      <c r="Q22" s="115">
        <f>LOOKUP(9^9,Q18:Q21)</f>
        <v>0.80208333333333337</v>
      </c>
      <c r="R22" s="42"/>
      <c r="S22" s="42"/>
      <c r="T22" s="274" t="s">
        <v>31</v>
      </c>
      <c r="U22" s="275"/>
      <c r="V22" s="297">
        <v>145</v>
      </c>
      <c r="W22" s="298"/>
      <c r="X22" s="298"/>
      <c r="Y22" s="299"/>
      <c r="Z22" s="42"/>
      <c r="AA22" s="237"/>
      <c r="AB22" s="237"/>
      <c r="AC22" s="237"/>
      <c r="AD22" s="237"/>
      <c r="AE22" s="237"/>
      <c r="AF22" s="237"/>
      <c r="AG22" s="237"/>
      <c r="AH22" s="237"/>
      <c r="AI22" s="237"/>
      <c r="AJ22" s="237">
        <f>IF(M22="","",1)</f>
        <v>1</v>
      </c>
      <c r="AK22" s="237">
        <f>IF(N22="","",1)</f>
        <v>1</v>
      </c>
      <c r="AL22" s="237">
        <f>IF(O22="","",1)</f>
        <v>1</v>
      </c>
      <c r="AM22" s="237">
        <f t="shared" ref="AM22:AN22" si="15">IF(P22="","",1)</f>
        <v>1</v>
      </c>
      <c r="AN22" s="237">
        <f t="shared" si="15"/>
        <v>1</v>
      </c>
      <c r="AO22" s="237" t="b">
        <f>COUNTIF(AL22:AN22,"1")=3</f>
        <v>1</v>
      </c>
      <c r="AP22" s="237"/>
      <c r="AQ22" s="237"/>
      <c r="AR22" s="237"/>
      <c r="AS22" s="237"/>
    </row>
    <row r="23" spans="1:45" ht="16.2" customHeight="1" thickBot="1">
      <c r="A23" s="42"/>
      <c r="B23" s="42"/>
      <c r="C23" s="42"/>
      <c r="D23" s="42"/>
      <c r="E23" s="277"/>
      <c r="F23" s="266"/>
      <c r="G23" s="266"/>
      <c r="H23" s="266"/>
      <c r="I23" s="266"/>
      <c r="J23" s="266"/>
      <c r="K23" s="265"/>
      <c r="L23" s="266"/>
      <c r="M23" s="266"/>
      <c r="N23" s="266"/>
      <c r="O23" s="267"/>
      <c r="P23" s="170"/>
      <c r="Q23" s="44"/>
      <c r="R23" s="42"/>
      <c r="S23" s="42"/>
      <c r="T23" s="274" t="s">
        <v>32</v>
      </c>
      <c r="U23" s="275"/>
      <c r="V23" s="297">
        <v>546</v>
      </c>
      <c r="W23" s="298"/>
      <c r="X23" s="298"/>
      <c r="Y23" s="299"/>
      <c r="Z23" s="42"/>
      <c r="AA23" s="237"/>
      <c r="AB23" s="237"/>
      <c r="AC23" s="237"/>
      <c r="AD23" s="237"/>
      <c r="AE23" s="237"/>
      <c r="AF23" s="237"/>
      <c r="AG23" s="237"/>
      <c r="AH23" s="237"/>
      <c r="AI23" s="237"/>
      <c r="AJ23" s="237"/>
      <c r="AK23" s="237"/>
      <c r="AL23" s="237"/>
      <c r="AM23" s="237"/>
      <c r="AN23" s="237"/>
      <c r="AO23" s="237"/>
      <c r="AP23" s="237"/>
      <c r="AQ23" s="237"/>
      <c r="AR23" s="237"/>
      <c r="AS23" s="237"/>
    </row>
    <row r="24" spans="1:45" ht="42" customHeight="1" thickBot="1">
      <c r="A24" s="42"/>
      <c r="B24" s="42"/>
      <c r="C24" s="42"/>
      <c r="D24" s="42"/>
      <c r="E24" s="28"/>
      <c r="F24" s="29"/>
      <c r="G24" s="29"/>
      <c r="H24" s="63"/>
      <c r="I24" s="29"/>
      <c r="J24" s="63"/>
      <c r="K24" s="72"/>
      <c r="L24" s="63"/>
      <c r="M24" s="29"/>
      <c r="N24" s="63"/>
      <c r="O24" s="116"/>
      <c r="P24" s="171"/>
      <c r="Q24" s="48"/>
      <c r="R24" s="42"/>
      <c r="S24" s="42"/>
      <c r="T24" s="274" t="s">
        <v>33</v>
      </c>
      <c r="U24" s="275"/>
      <c r="V24" s="297">
        <v>7.6</v>
      </c>
      <c r="W24" s="298"/>
      <c r="X24" s="298"/>
      <c r="Y24" s="299"/>
      <c r="Z24" s="42"/>
      <c r="AA24" s="237"/>
      <c r="AB24" s="237"/>
      <c r="AC24" s="237"/>
      <c r="AD24" s="237"/>
      <c r="AE24" s="237"/>
      <c r="AF24" s="237"/>
      <c r="AG24" s="237"/>
      <c r="AH24" s="237"/>
      <c r="AI24" s="237"/>
      <c r="AJ24" s="237"/>
      <c r="AK24" s="237"/>
      <c r="AL24" s="237"/>
      <c r="AM24" s="237"/>
      <c r="AN24" s="237"/>
      <c r="AO24" s="237"/>
      <c r="AP24" s="237"/>
      <c r="AQ24" s="237"/>
      <c r="AR24" s="237"/>
      <c r="AS24" s="237"/>
    </row>
    <row r="25" spans="1:45" ht="20.399999999999999" customHeight="1" thickBot="1">
      <c r="A25" s="42"/>
      <c r="B25" s="42"/>
      <c r="C25" s="42"/>
      <c r="D25" s="318" t="s">
        <v>72</v>
      </c>
      <c r="E25" s="6">
        <v>0.66666666666666663</v>
      </c>
      <c r="F25" s="10">
        <v>23000</v>
      </c>
      <c r="G25" s="212">
        <v>64</v>
      </c>
      <c r="H25" s="215">
        <v>64</v>
      </c>
      <c r="I25" s="8">
        <v>0</v>
      </c>
      <c r="J25" s="59">
        <v>0</v>
      </c>
      <c r="K25" s="159">
        <v>900</v>
      </c>
      <c r="L25" s="18">
        <v>118</v>
      </c>
      <c r="M25" s="7">
        <v>119</v>
      </c>
      <c r="N25" s="60">
        <v>8</v>
      </c>
      <c r="O25" s="229"/>
      <c r="P25" s="172"/>
      <c r="Q25" s="42"/>
      <c r="R25" s="42"/>
      <c r="S25" s="42"/>
      <c r="T25" s="303" t="s">
        <v>34</v>
      </c>
      <c r="U25" s="304"/>
      <c r="V25" s="300">
        <v>0</v>
      </c>
      <c r="W25" s="301"/>
      <c r="X25" s="301"/>
      <c r="Y25" s="302"/>
      <c r="Z25" s="42"/>
      <c r="AA25" s="237">
        <f>IF(E25="","",1)</f>
        <v>1</v>
      </c>
      <c r="AB25" s="237">
        <f t="shared" ref="AB25:AJ25" si="16">IF(F25="","",1)</f>
        <v>1</v>
      </c>
      <c r="AC25" s="237">
        <f t="shared" si="16"/>
        <v>1</v>
      </c>
      <c r="AD25" s="237">
        <f t="shared" si="16"/>
        <v>1</v>
      </c>
      <c r="AE25" s="237">
        <f t="shared" si="16"/>
        <v>1</v>
      </c>
      <c r="AF25" s="237">
        <f t="shared" si="16"/>
        <v>1</v>
      </c>
      <c r="AG25" s="237">
        <f>IF(K25="","",1)</f>
        <v>1</v>
      </c>
      <c r="AH25" s="237">
        <f>IF(L25="","",1)</f>
        <v>1</v>
      </c>
      <c r="AI25" s="237">
        <f>IF(M25="","",1)</f>
        <v>1</v>
      </c>
      <c r="AJ25" s="237">
        <f t="shared" si="16"/>
        <v>1</v>
      </c>
      <c r="AK25" s="237"/>
      <c r="AL25" s="237"/>
      <c r="AM25" s="237" t="b">
        <f>COUNTIF(AA25:AK25,"1")=10</f>
        <v>1</v>
      </c>
      <c r="AN25" s="237"/>
      <c r="AO25" s="237"/>
      <c r="AP25" s="237"/>
      <c r="AQ25" s="237"/>
      <c r="AR25" s="237"/>
      <c r="AS25" s="237"/>
    </row>
    <row r="26" spans="1:45" ht="20.399999999999999" customHeight="1" thickBot="1">
      <c r="A26" s="42"/>
      <c r="B26" s="42"/>
      <c r="C26" s="42"/>
      <c r="D26" s="319"/>
      <c r="E26" s="9">
        <v>0.70833333333333337</v>
      </c>
      <c r="F26" s="10">
        <v>23000</v>
      </c>
      <c r="G26" s="213">
        <v>64.5</v>
      </c>
      <c r="H26" s="216">
        <v>64</v>
      </c>
      <c r="I26" s="12">
        <v>0</v>
      </c>
      <c r="J26" s="57">
        <v>0</v>
      </c>
      <c r="K26" s="194">
        <v>890</v>
      </c>
      <c r="L26" s="19">
        <v>119</v>
      </c>
      <c r="M26" s="11">
        <v>119</v>
      </c>
      <c r="N26" s="58">
        <v>8.1999999999999993</v>
      </c>
      <c r="O26" s="158"/>
      <c r="P26" s="173"/>
      <c r="Q26" s="42"/>
      <c r="R26" s="42"/>
      <c r="S26" s="42"/>
      <c r="T26" s="281" t="s">
        <v>69</v>
      </c>
      <c r="U26" s="282"/>
      <c r="V26" s="272" t="s">
        <v>261</v>
      </c>
      <c r="W26" s="283"/>
      <c r="X26" s="272">
        <v>420</v>
      </c>
      <c r="Y26" s="273"/>
      <c r="Z26" s="42"/>
      <c r="AA26" s="237">
        <f t="shared" ref="AA26:AA29" si="17">IF(E26="","",1)</f>
        <v>1</v>
      </c>
      <c r="AB26" s="237">
        <f t="shared" ref="AB26:AB29" si="18">IF(F26="","",1)</f>
        <v>1</v>
      </c>
      <c r="AC26" s="237">
        <f t="shared" ref="AC26:AC29" si="19">IF(G26="","",1)</f>
        <v>1</v>
      </c>
      <c r="AD26" s="237">
        <f t="shared" ref="AD26:AD29" si="20">IF(H26="","",1)</f>
        <v>1</v>
      </c>
      <c r="AE26" s="237">
        <f t="shared" ref="AE26:AE29" si="21">IF(I26="","",1)</f>
        <v>1</v>
      </c>
      <c r="AF26" s="237">
        <f t="shared" ref="AF26:AF29" si="22">IF(J26="","",1)</f>
        <v>1</v>
      </c>
      <c r="AG26" s="237">
        <f>IF(K26="","",1)</f>
        <v>1</v>
      </c>
      <c r="AH26" s="237">
        <f t="shared" ref="AH26:AI29" si="23">IF(K26="","",1)</f>
        <v>1</v>
      </c>
      <c r="AI26" s="237">
        <f t="shared" si="23"/>
        <v>1</v>
      </c>
      <c r="AJ26" s="237">
        <f t="shared" ref="AJ26:AJ29" si="24">IF(N26="","",1)</f>
        <v>1</v>
      </c>
      <c r="AK26" s="237"/>
      <c r="AL26" s="237" t="str">
        <f>IF(O26="","",1)</f>
        <v/>
      </c>
      <c r="AM26" s="237" t="b">
        <f>COUNTIF(AA26:AJ26,"1")=10</f>
        <v>1</v>
      </c>
      <c r="AN26" s="237" t="b">
        <f>COUNTIF(AL26,"1")=1</f>
        <v>0</v>
      </c>
      <c r="AO26" s="237"/>
      <c r="AP26" s="237"/>
      <c r="AQ26" s="237"/>
      <c r="AR26" s="237"/>
      <c r="AS26" s="237"/>
    </row>
    <row r="27" spans="1:45" ht="20.399999999999999" customHeight="1" thickBot="1">
      <c r="A27" s="42"/>
      <c r="B27" s="42"/>
      <c r="C27" s="42"/>
      <c r="D27" s="319"/>
      <c r="E27" s="9"/>
      <c r="F27" s="10"/>
      <c r="G27" s="212"/>
      <c r="H27" s="216"/>
      <c r="I27" s="12"/>
      <c r="J27" s="57"/>
      <c r="K27" s="194"/>
      <c r="L27" s="19"/>
      <c r="M27" s="11"/>
      <c r="N27" s="58"/>
      <c r="O27" s="230"/>
      <c r="P27" s="172"/>
      <c r="Q27" s="42"/>
      <c r="R27" s="42"/>
      <c r="S27" s="42"/>
      <c r="T27" s="329" t="s">
        <v>70</v>
      </c>
      <c r="U27" s="330"/>
      <c r="V27" s="272" t="s">
        <v>262</v>
      </c>
      <c r="W27" s="283"/>
      <c r="X27" s="272">
        <v>11000</v>
      </c>
      <c r="Y27" s="273"/>
      <c r="Z27" s="42"/>
      <c r="AA27" s="237" t="str">
        <f t="shared" si="17"/>
        <v/>
      </c>
      <c r="AB27" s="237" t="str">
        <f t="shared" si="18"/>
        <v/>
      </c>
      <c r="AC27" s="237" t="str">
        <f t="shared" si="19"/>
        <v/>
      </c>
      <c r="AD27" s="237" t="str">
        <f t="shared" si="20"/>
        <v/>
      </c>
      <c r="AE27" s="237" t="str">
        <f t="shared" si="21"/>
        <v/>
      </c>
      <c r="AF27" s="237" t="str">
        <f t="shared" si="22"/>
        <v/>
      </c>
      <c r="AG27" s="237" t="str">
        <f>IF(K27="","",1)</f>
        <v/>
      </c>
      <c r="AH27" s="237" t="str">
        <f t="shared" si="23"/>
        <v/>
      </c>
      <c r="AI27" s="237" t="str">
        <f t="shared" si="23"/>
        <v/>
      </c>
      <c r="AJ27" s="237" t="str">
        <f t="shared" si="24"/>
        <v/>
      </c>
      <c r="AK27" s="237"/>
      <c r="AL27" s="237"/>
      <c r="AM27" s="237" t="b">
        <f t="shared" ref="AM27" si="25">COUNTIF(AA27:AL27,"1")=10</f>
        <v>0</v>
      </c>
      <c r="AN27" s="237"/>
      <c r="AO27" s="237"/>
      <c r="AP27" s="237"/>
      <c r="AQ27" s="237"/>
      <c r="AR27" s="237"/>
      <c r="AS27" s="237"/>
    </row>
    <row r="28" spans="1:45" ht="18.600000000000001" customHeight="1">
      <c r="A28" s="42"/>
      <c r="B28" s="42"/>
      <c r="C28" s="42"/>
      <c r="D28" s="319"/>
      <c r="E28" s="9"/>
      <c r="F28" s="10"/>
      <c r="G28" s="212"/>
      <c r="H28" s="216"/>
      <c r="I28" s="12"/>
      <c r="J28" s="57"/>
      <c r="K28" s="194"/>
      <c r="L28" s="19"/>
      <c r="M28" s="11"/>
      <c r="N28" s="58"/>
      <c r="O28" s="117"/>
      <c r="P28" s="172"/>
      <c r="Q28" s="42"/>
      <c r="R28" s="42"/>
      <c r="S28" s="42"/>
      <c r="T28" s="220"/>
      <c r="U28" s="221"/>
      <c r="V28" s="199" t="s">
        <v>65</v>
      </c>
      <c r="W28" s="199" t="str">
        <f>IF($I$18=V28,"M","")</f>
        <v>M</v>
      </c>
      <c r="X28" s="223"/>
      <c r="Y28" s="221"/>
      <c r="Z28" s="42"/>
      <c r="AA28" s="237" t="str">
        <f t="shared" si="17"/>
        <v/>
      </c>
      <c r="AB28" s="237" t="str">
        <f t="shared" si="18"/>
        <v/>
      </c>
      <c r="AC28" s="237" t="str">
        <f t="shared" si="19"/>
        <v/>
      </c>
      <c r="AD28" s="237" t="str">
        <f t="shared" si="20"/>
        <v/>
      </c>
      <c r="AE28" s="237" t="str">
        <f t="shared" si="21"/>
        <v/>
      </c>
      <c r="AF28" s="237" t="str">
        <f t="shared" si="22"/>
        <v/>
      </c>
      <c r="AG28" s="237" t="str">
        <f>IF(K28="","",1)</f>
        <v/>
      </c>
      <c r="AH28" s="237" t="str">
        <f t="shared" si="23"/>
        <v/>
      </c>
      <c r="AI28" s="237" t="str">
        <f t="shared" si="23"/>
        <v/>
      </c>
      <c r="AJ28" s="237" t="str">
        <f t="shared" si="24"/>
        <v/>
      </c>
      <c r="AK28" s="237"/>
      <c r="AL28" s="237">
        <f>IF(23="","",1)</f>
        <v>1</v>
      </c>
      <c r="AM28" s="237" t="b">
        <f>COUNTIF(AA28:AJ28,"1")=10</f>
        <v>0</v>
      </c>
      <c r="AN28" s="237" t="b">
        <f t="shared" ref="AN28:AN29" si="26">COUNTIF(AL28,"1")=1</f>
        <v>1</v>
      </c>
      <c r="AO28" s="237"/>
      <c r="AP28" s="237"/>
      <c r="AQ28" s="237"/>
      <c r="AR28" s="237"/>
      <c r="AS28" s="237"/>
    </row>
    <row r="29" spans="1:45" ht="18.600000000000001" customHeight="1" thickBot="1">
      <c r="A29" s="42"/>
      <c r="B29" s="42"/>
      <c r="C29" s="42"/>
      <c r="D29" s="320"/>
      <c r="E29" s="13"/>
      <c r="F29" s="14"/>
      <c r="G29" s="214"/>
      <c r="H29" s="217"/>
      <c r="I29" s="16"/>
      <c r="J29" s="61"/>
      <c r="K29" s="195"/>
      <c r="L29" s="20"/>
      <c r="M29" s="15"/>
      <c r="N29" s="62"/>
      <c r="O29" s="118"/>
      <c r="P29" s="172"/>
      <c r="Q29" s="42"/>
      <c r="R29" s="42"/>
      <c r="S29" s="42"/>
      <c r="T29" s="220"/>
      <c r="U29" s="221"/>
      <c r="V29" s="199" t="s">
        <v>38</v>
      </c>
      <c r="W29" s="199" t="str">
        <f>IF($I$18=V29,"ch","")</f>
        <v/>
      </c>
      <c r="X29" s="223"/>
      <c r="Y29" s="221"/>
      <c r="Z29" s="42"/>
      <c r="AA29" s="237" t="str">
        <f t="shared" si="17"/>
        <v/>
      </c>
      <c r="AB29" s="237" t="str">
        <f t="shared" si="18"/>
        <v/>
      </c>
      <c r="AC29" s="237" t="str">
        <f t="shared" si="19"/>
        <v/>
      </c>
      <c r="AD29" s="237" t="str">
        <f t="shared" si="20"/>
        <v/>
      </c>
      <c r="AE29" s="237" t="str">
        <f t="shared" si="21"/>
        <v/>
      </c>
      <c r="AF29" s="237" t="str">
        <f t="shared" si="22"/>
        <v/>
      </c>
      <c r="AG29" s="237" t="str">
        <f>IF(K29="","",1)</f>
        <v/>
      </c>
      <c r="AH29" s="237" t="str">
        <f t="shared" si="23"/>
        <v/>
      </c>
      <c r="AI29" s="237" t="str">
        <f t="shared" si="23"/>
        <v/>
      </c>
      <c r="AJ29" s="237" t="str">
        <f t="shared" si="24"/>
        <v/>
      </c>
      <c r="AK29" s="237"/>
      <c r="AL29" s="237" t="str">
        <f>IF(O28="","",1)</f>
        <v/>
      </c>
      <c r="AM29" s="237" t="b">
        <f>COUNTIF(AA29:AJ29,"1")=10</f>
        <v>0</v>
      </c>
      <c r="AN29" s="237" t="b">
        <f t="shared" si="26"/>
        <v>0</v>
      </c>
      <c r="AO29" s="237"/>
      <c r="AP29" s="237"/>
      <c r="AQ29" s="237"/>
      <c r="AR29" s="237"/>
      <c r="AS29" s="237"/>
    </row>
    <row r="30" spans="1:45" ht="17.399999999999999" customHeight="1">
      <c r="A30" s="42"/>
      <c r="B30" s="42"/>
      <c r="C30" s="42"/>
      <c r="D30" s="42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42"/>
      <c r="S30" s="42"/>
      <c r="T30" s="220"/>
      <c r="U30" s="221"/>
      <c r="V30" s="199" t="s">
        <v>39</v>
      </c>
      <c r="W30" s="199" t="str">
        <f>IF($I$18=V30,"LEC","")</f>
        <v/>
      </c>
      <c r="X30" s="223"/>
      <c r="Y30" s="221"/>
      <c r="Z30" s="42"/>
      <c r="AA30" s="237"/>
      <c r="AB30" s="237"/>
      <c r="AC30" s="237"/>
      <c r="AD30" s="237"/>
      <c r="AE30" s="237"/>
      <c r="AF30" s="237"/>
      <c r="AG30" s="237"/>
      <c r="AH30" s="237"/>
      <c r="AI30" s="237"/>
      <c r="AJ30" s="237"/>
      <c r="AK30" s="237"/>
      <c r="AL30" s="237"/>
      <c r="AM30" s="237"/>
      <c r="AN30" s="237"/>
      <c r="AO30" s="237"/>
      <c r="AP30" s="237"/>
      <c r="AQ30" s="237"/>
      <c r="AR30" s="237"/>
      <c r="AS30" s="237"/>
    </row>
    <row r="31" spans="1:45" s="17" customFormat="1" ht="18.75" customHeight="1">
      <c r="A31" s="46"/>
      <c r="B31" s="46"/>
      <c r="C31" s="46"/>
      <c r="D31" s="46"/>
      <c r="E31" s="86"/>
      <c r="F31" s="87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9"/>
      <c r="R31" s="89"/>
      <c r="S31" s="47"/>
      <c r="T31" s="224"/>
      <c r="U31" s="221"/>
      <c r="V31" s="199" t="s">
        <v>40</v>
      </c>
      <c r="W31" s="199" t="str">
        <f>IF($I$18=V31,"LEN","")</f>
        <v/>
      </c>
      <c r="X31" s="221"/>
      <c r="Y31" s="221"/>
      <c r="Z31" s="46"/>
      <c r="AA31" s="237"/>
      <c r="AB31" s="237"/>
      <c r="AC31" s="237"/>
      <c r="AD31" s="237"/>
      <c r="AE31" s="237"/>
      <c r="AF31" s="237"/>
      <c r="AG31" s="237"/>
      <c r="AH31" s="237"/>
      <c r="AI31" s="237"/>
      <c r="AJ31" s="237"/>
      <c r="AK31" s="237"/>
      <c r="AL31" s="237"/>
      <c r="AM31" s="237"/>
      <c r="AN31" s="237"/>
      <c r="AO31" s="237"/>
      <c r="AP31" s="237"/>
      <c r="AQ31" s="237"/>
      <c r="AR31" s="237"/>
      <c r="AS31" s="237"/>
    </row>
    <row r="32" spans="1:45" s="17" customFormat="1" ht="18.75" customHeight="1">
      <c r="A32" s="46"/>
      <c r="B32" s="46"/>
      <c r="C32" s="46"/>
      <c r="D32" s="46"/>
      <c r="E32" s="86"/>
      <c r="F32" s="87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9"/>
      <c r="R32" s="89"/>
      <c r="S32" s="47"/>
      <c r="T32" s="224"/>
      <c r="U32" s="221"/>
      <c r="V32" s="199" t="s">
        <v>41</v>
      </c>
      <c r="W32" s="199" t="str">
        <f>IF($I$18=V32,"MF","")</f>
        <v/>
      </c>
      <c r="X32" s="221"/>
      <c r="Y32" s="221"/>
      <c r="Z32" s="46"/>
    </row>
    <row r="33" spans="1:45" s="17" customFormat="1" ht="18.75" customHeight="1">
      <c r="A33" s="46"/>
      <c r="B33" s="46"/>
      <c r="C33" s="42"/>
      <c r="D33" s="42"/>
      <c r="E33" s="125" t="s">
        <v>250</v>
      </c>
      <c r="F33" s="388"/>
      <c r="G33" s="388"/>
      <c r="H33" s="388"/>
      <c r="I33" s="388"/>
      <c r="J33" s="388"/>
      <c r="K33" s="388"/>
      <c r="L33" s="388"/>
      <c r="M33" s="388"/>
      <c r="N33" s="388"/>
      <c r="O33" s="388"/>
      <c r="P33" s="388"/>
      <c r="Q33" s="388"/>
      <c r="R33" s="89"/>
      <c r="S33" s="47"/>
      <c r="T33" s="224"/>
      <c r="U33" s="224"/>
      <c r="V33" s="222"/>
      <c r="W33" s="221"/>
      <c r="X33" s="221"/>
      <c r="Y33" s="221"/>
      <c r="Z33" s="46"/>
    </row>
    <row r="34" spans="1:45" s="17" customFormat="1" ht="30" customHeight="1">
      <c r="A34" s="46"/>
      <c r="B34" s="46"/>
      <c r="C34" s="42"/>
      <c r="D34" s="42"/>
      <c r="E34" s="124"/>
      <c r="F34" s="388"/>
      <c r="G34" s="388"/>
      <c r="H34" s="388"/>
      <c r="I34" s="388"/>
      <c r="J34" s="388"/>
      <c r="K34" s="388"/>
      <c r="L34" s="388"/>
      <c r="M34" s="388"/>
      <c r="N34" s="388"/>
      <c r="O34" s="388"/>
      <c r="P34" s="388"/>
      <c r="Q34" s="388"/>
      <c r="R34" s="89"/>
      <c r="S34" s="47"/>
      <c r="T34" s="305" t="s">
        <v>257</v>
      </c>
      <c r="U34" s="305"/>
      <c r="V34" s="305"/>
      <c r="W34" s="221"/>
      <c r="X34" s="221"/>
      <c r="Y34" s="221"/>
      <c r="Z34" s="46"/>
    </row>
    <row r="35" spans="1:45" s="17" customFormat="1" ht="16.8" customHeight="1" thickBot="1">
      <c r="A35" s="46"/>
      <c r="B35" s="46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89"/>
      <c r="S35" s="47"/>
      <c r="T35" s="47"/>
      <c r="U35" s="47"/>
      <c r="V35" s="89"/>
      <c r="W35" s="46"/>
      <c r="X35" s="46"/>
      <c r="Y35" s="46"/>
      <c r="Z35" s="46"/>
    </row>
    <row r="36" spans="1:45" ht="34.799999999999997" customHeight="1" thickBot="1">
      <c r="A36" s="42"/>
      <c r="B36" s="42"/>
      <c r="C36" s="42"/>
      <c r="D36" s="385" t="s">
        <v>247</v>
      </c>
      <c r="E36" s="385"/>
      <c r="F36" s="385"/>
      <c r="G36" s="42"/>
      <c r="H36" s="42"/>
      <c r="I36" s="42"/>
      <c r="J36" s="42"/>
      <c r="K36" s="42"/>
      <c r="L36" s="42"/>
      <c r="M36" s="42"/>
      <c r="N36" s="42"/>
      <c r="O36" s="157" t="s">
        <v>1</v>
      </c>
      <c r="P36" s="157" t="s">
        <v>2</v>
      </c>
      <c r="Q36" s="157" t="s">
        <v>3</v>
      </c>
      <c r="R36" s="42"/>
      <c r="S36" s="42"/>
      <c r="T36" s="279" t="s">
        <v>23</v>
      </c>
      <c r="U36" s="280"/>
      <c r="V36" s="82">
        <f>H40</f>
        <v>6</v>
      </c>
      <c r="W36" s="126" t="str">
        <f>_xlfn.CONCAT(W50:W54)</f>
        <v>MF</v>
      </c>
      <c r="X36" s="21">
        <f>IF(W36="","",$D$6-DATE(YEAR($D$6),1,0))</f>
        <v>258</v>
      </c>
      <c r="Y36" s="80" t="str">
        <f>J40</f>
        <v>M</v>
      </c>
      <c r="Z36" s="42"/>
      <c r="AA36" s="1">
        <f>IF(V36="","",1)</f>
        <v>1</v>
      </c>
      <c r="AB36" s="1">
        <f>IF(W36="","",1)</f>
        <v>1</v>
      </c>
      <c r="AC36" s="1">
        <f>IF(X36="","",1)</f>
        <v>1</v>
      </c>
      <c r="AD36" s="1">
        <f>IF(Y36="","",1)</f>
        <v>1</v>
      </c>
      <c r="AE36" s="1">
        <f>IF(V38="","",1)</f>
        <v>1</v>
      </c>
      <c r="AF36" s="1">
        <f>IF(V39="","",1)</f>
        <v>1</v>
      </c>
      <c r="AG36" s="1">
        <f>IF(V40="","",1)</f>
        <v>1</v>
      </c>
      <c r="AH36" s="1">
        <f>IF(V41="","",1)</f>
        <v>1</v>
      </c>
      <c r="AI36" s="1">
        <f>IF(V42="","",1)</f>
        <v>1</v>
      </c>
      <c r="AJ36" s="1">
        <f>IF(V43="","",1)</f>
        <v>1</v>
      </c>
      <c r="AK36" s="1">
        <f>IF(V44="","",1)</f>
        <v>1</v>
      </c>
      <c r="AL36" s="1">
        <f>IF(V45="","",1)</f>
        <v>1</v>
      </c>
      <c r="AM36" s="1">
        <f>IF(V46="","",1)</f>
        <v>1</v>
      </c>
      <c r="AN36" s="1">
        <f>IF(V47="","",1)</f>
        <v>1</v>
      </c>
      <c r="AO36" s="1" t="str">
        <f>IF(V48="","",1)</f>
        <v/>
      </c>
      <c r="AP36" s="1" t="str">
        <f>IF(X48="","",1)</f>
        <v/>
      </c>
      <c r="AQ36" s="1" t="str">
        <f>IF(V49="","",1)</f>
        <v/>
      </c>
      <c r="AR36" s="1" t="str">
        <f>IF(X49="","",1)</f>
        <v/>
      </c>
      <c r="AS36" s="1" t="b">
        <f>COUNTIF(AA36:AR36,"1")=14</f>
        <v>1</v>
      </c>
    </row>
    <row r="37" spans="1:45" ht="29.4" customHeight="1" thickBot="1">
      <c r="A37" s="42"/>
      <c r="B37" s="42"/>
      <c r="C37" s="42"/>
      <c r="D37" s="49"/>
      <c r="E37" s="269"/>
      <c r="F37" s="269"/>
      <c r="G37" s="65"/>
      <c r="H37" s="270" t="s">
        <v>265</v>
      </c>
      <c r="I37" s="271"/>
      <c r="J37" s="42"/>
      <c r="K37" s="42"/>
      <c r="L37" s="276" t="s">
        <v>4</v>
      </c>
      <c r="M37" s="276"/>
      <c r="N37" s="276"/>
      <c r="O37" s="207"/>
      <c r="P37" s="209"/>
      <c r="Q37" s="208"/>
      <c r="R37" s="42"/>
      <c r="S37" s="42"/>
      <c r="T37" s="274" t="s">
        <v>24</v>
      </c>
      <c r="U37" s="275"/>
      <c r="V37" s="83"/>
      <c r="W37" s="284"/>
      <c r="X37" s="284"/>
      <c r="Y37" s="284"/>
      <c r="Z37" s="42"/>
      <c r="AS37" s="1" t="b">
        <f>COUNTIF(AA36:AR36,"1")=18</f>
        <v>0</v>
      </c>
    </row>
    <row r="38" spans="1:45" ht="22.8" customHeight="1" thickBot="1">
      <c r="A38" s="42"/>
      <c r="B38" s="42"/>
      <c r="C38" s="42"/>
      <c r="D38" s="277" t="s">
        <v>5</v>
      </c>
      <c r="E38" s="266"/>
      <c r="F38" s="266"/>
      <c r="G38" s="266"/>
      <c r="H38" s="266"/>
      <c r="I38" s="266"/>
      <c r="J38" s="266"/>
      <c r="K38" s="266"/>
      <c r="L38" s="266"/>
      <c r="M38" s="266"/>
      <c r="N38" s="266"/>
      <c r="O38" s="266"/>
      <c r="P38" s="266"/>
      <c r="Q38" s="278"/>
      <c r="R38" s="42"/>
      <c r="S38" s="42"/>
      <c r="T38" s="274" t="s">
        <v>25</v>
      </c>
      <c r="U38" s="275"/>
      <c r="V38" s="285">
        <f>N44</f>
        <v>100000</v>
      </c>
      <c r="W38" s="286"/>
      <c r="X38" s="286"/>
      <c r="Y38" s="287"/>
      <c r="Z38" s="42"/>
    </row>
    <row r="39" spans="1:45" ht="36" customHeight="1" thickBot="1">
      <c r="A39" s="42"/>
      <c r="B39" s="42"/>
      <c r="C39" s="42"/>
      <c r="D39" s="51"/>
      <c r="E39" s="64"/>
      <c r="F39" s="29"/>
      <c r="G39" s="29"/>
      <c r="H39" s="119"/>
      <c r="I39" s="120"/>
      <c r="J39" s="119"/>
      <c r="K39" s="29"/>
      <c r="L39" s="63"/>
      <c r="M39" s="29"/>
      <c r="N39" s="63"/>
      <c r="O39" s="29"/>
      <c r="P39" s="63"/>
      <c r="Q39" s="31"/>
      <c r="R39" s="133"/>
      <c r="S39" s="135"/>
      <c r="T39" s="274" t="s">
        <v>26</v>
      </c>
      <c r="U39" s="275"/>
      <c r="V39" s="288" t="str">
        <f>W36</f>
        <v>MF</v>
      </c>
      <c r="W39" s="289"/>
      <c r="X39" s="289"/>
      <c r="Y39" s="290"/>
      <c r="Z39" s="42"/>
      <c r="AQ39" s="200" t="s">
        <v>252</v>
      </c>
      <c r="AR39" s="200"/>
    </row>
    <row r="40" spans="1:45" ht="16.2" thickBot="1">
      <c r="A40" s="42"/>
      <c r="B40" s="226">
        <f>IF(D40="","",1)</f>
        <v>1</v>
      </c>
      <c r="C40" s="306" t="s">
        <v>71</v>
      </c>
      <c r="D40" s="2" t="s">
        <v>263</v>
      </c>
      <c r="E40" s="52">
        <v>32</v>
      </c>
      <c r="F40" s="33">
        <v>0.58333333333333337</v>
      </c>
      <c r="G40" s="66">
        <v>0.75</v>
      </c>
      <c r="H40" s="334">
        <v>6</v>
      </c>
      <c r="I40" s="337" t="s">
        <v>41</v>
      </c>
      <c r="J40" s="340" t="s">
        <v>65</v>
      </c>
      <c r="K40" s="325">
        <f>F40+TIME(0,5,0)</f>
        <v>0.58680555555555558</v>
      </c>
      <c r="L40" s="322">
        <f>G44+TIME(0,5,0)</f>
        <v>0.75347222222222221</v>
      </c>
      <c r="M40" s="34">
        <v>110000</v>
      </c>
      <c r="N40" s="67">
        <v>100000</v>
      </c>
      <c r="O40" s="35" t="s">
        <v>44</v>
      </c>
      <c r="P40" s="66">
        <v>0.75694444444444453</v>
      </c>
      <c r="Q40" s="33">
        <v>0.84722222222222221</v>
      </c>
      <c r="R40" s="133"/>
      <c r="S40" s="138"/>
      <c r="T40" s="274" t="s">
        <v>27</v>
      </c>
      <c r="U40" s="275"/>
      <c r="V40" s="288" t="str">
        <f>Y36</f>
        <v>M</v>
      </c>
      <c r="W40" s="289"/>
      <c r="X40" s="289"/>
      <c r="Y40" s="290"/>
      <c r="Z40" s="42"/>
      <c r="AA40" s="1">
        <f>IF(D40="","",1)</f>
        <v>1</v>
      </c>
      <c r="AB40" s="1">
        <f t="shared" ref="AB40:AB43" si="27">IF(E40="","",1)</f>
        <v>1</v>
      </c>
      <c r="AC40" s="1">
        <f t="shared" ref="AC40:AC43" si="28">IF(F40="","",1)</f>
        <v>1</v>
      </c>
      <c r="AD40" s="1">
        <f t="shared" ref="AD40:AD43" si="29">IF(G40="","",1)</f>
        <v>1</v>
      </c>
      <c r="AE40" s="1">
        <f t="shared" ref="AE40" si="30">IF(H40="","",1)</f>
        <v>1</v>
      </c>
      <c r="AF40" s="1">
        <f t="shared" ref="AF40" si="31">IF(I40="","",1)</f>
        <v>1</v>
      </c>
      <c r="AG40" s="1">
        <f t="shared" ref="AG40" si="32">IF(J40="","",1)</f>
        <v>1</v>
      </c>
      <c r="AH40" s="1">
        <f t="shared" ref="AH40" si="33">IF(K40="","",1)</f>
        <v>1</v>
      </c>
      <c r="AI40" s="1">
        <f>IF(L40="","",1)</f>
        <v>1</v>
      </c>
      <c r="AO40" s="1" t="b">
        <f>COUNTIF(AA40:AN40,"1")=14</f>
        <v>0</v>
      </c>
      <c r="AQ40" s="1" t="b" cm="1">
        <f t="array" ref="AQ40">_xlfn.IFS(AS36,AO44=TRUE)</f>
        <v>1</v>
      </c>
    </row>
    <row r="41" spans="1:45" ht="16.2" thickBot="1">
      <c r="A41" s="42"/>
      <c r="B41" s="42"/>
      <c r="C41" s="307"/>
      <c r="D41" s="2"/>
      <c r="E41" s="52"/>
      <c r="F41" s="33"/>
      <c r="G41" s="66"/>
      <c r="H41" s="335"/>
      <c r="I41" s="338"/>
      <c r="J41" s="341"/>
      <c r="K41" s="326"/>
      <c r="L41" s="323"/>
      <c r="M41" s="34"/>
      <c r="N41" s="67"/>
      <c r="O41" s="35"/>
      <c r="P41" s="66"/>
      <c r="Q41" s="33"/>
      <c r="R41" s="133"/>
      <c r="S41" s="138"/>
      <c r="T41" s="274" t="s">
        <v>28</v>
      </c>
      <c r="U41" s="275"/>
      <c r="V41" s="291">
        <v>1</v>
      </c>
      <c r="W41" s="292"/>
      <c r="X41" s="292"/>
      <c r="Y41" s="293"/>
      <c r="Z41" s="42"/>
      <c r="AA41" s="1" t="str">
        <f t="shared" ref="AA41:AA43" si="34">IF(D41="","",1)</f>
        <v/>
      </c>
      <c r="AB41" s="1" t="str">
        <f t="shared" si="27"/>
        <v/>
      </c>
      <c r="AC41" s="1" t="str">
        <f t="shared" si="28"/>
        <v/>
      </c>
      <c r="AD41" s="1" t="str">
        <f t="shared" si="29"/>
        <v/>
      </c>
      <c r="AE41" s="1">
        <f>IF(H40="","",1)</f>
        <v>1</v>
      </c>
      <c r="AF41" s="1">
        <f>IF(I40="","",1)</f>
        <v>1</v>
      </c>
      <c r="AG41" s="1">
        <f>IF(J40="","",1)</f>
        <v>1</v>
      </c>
      <c r="AH41" s="1">
        <f>IF(K40="","",1)</f>
        <v>1</v>
      </c>
      <c r="AI41" s="1">
        <f>IF(L40="","",1)</f>
        <v>1</v>
      </c>
      <c r="AO41" s="1" t="b">
        <f>COUNTIF(AA41:AN41,"1")=14</f>
        <v>0</v>
      </c>
    </row>
    <row r="42" spans="1:45" ht="16.2" thickBot="1">
      <c r="A42" s="42"/>
      <c r="B42" s="42"/>
      <c r="C42" s="307"/>
      <c r="D42" s="2"/>
      <c r="E42" s="52"/>
      <c r="F42" s="33"/>
      <c r="G42" s="66"/>
      <c r="H42" s="335"/>
      <c r="I42" s="338"/>
      <c r="J42" s="341"/>
      <c r="K42" s="326"/>
      <c r="L42" s="323"/>
      <c r="M42" s="34"/>
      <c r="N42" s="67"/>
      <c r="O42" s="35"/>
      <c r="P42" s="66"/>
      <c r="Q42" s="33"/>
      <c r="R42" s="133"/>
      <c r="S42" s="138"/>
      <c r="T42" s="274" t="s">
        <v>29</v>
      </c>
      <c r="U42" s="275"/>
      <c r="V42" s="294">
        <v>0</v>
      </c>
      <c r="W42" s="295"/>
      <c r="X42" s="295"/>
      <c r="Y42" s="296"/>
      <c r="Z42" s="42"/>
      <c r="AA42" s="1" t="str">
        <f t="shared" si="34"/>
        <v/>
      </c>
      <c r="AB42" s="1" t="str">
        <f t="shared" si="27"/>
        <v/>
      </c>
      <c r="AC42" s="1" t="str">
        <f t="shared" si="28"/>
        <v/>
      </c>
      <c r="AD42" s="1" t="str">
        <f t="shared" si="29"/>
        <v/>
      </c>
      <c r="AE42" s="1">
        <f>IF(H40="","",1)</f>
        <v>1</v>
      </c>
      <c r="AF42" s="1">
        <f>IF(I40="","",1)</f>
        <v>1</v>
      </c>
      <c r="AG42" s="1">
        <f>IF(J40="","",1)</f>
        <v>1</v>
      </c>
      <c r="AH42" s="1">
        <f>IF(K40="","",1)</f>
        <v>1</v>
      </c>
      <c r="AI42" s="1">
        <f>IF(L40="","",1)</f>
        <v>1</v>
      </c>
      <c r="AO42" s="1" t="b">
        <f t="shared" ref="AO42:AO43" si="35">COUNTIF(AA42:AN42,"1")=14</f>
        <v>0</v>
      </c>
    </row>
    <row r="43" spans="1:45" ht="16.2" thickBot="1">
      <c r="A43" s="42"/>
      <c r="B43" s="42"/>
      <c r="C43" s="308"/>
      <c r="D43" s="2"/>
      <c r="E43" s="52"/>
      <c r="F43" s="33"/>
      <c r="G43" s="66"/>
      <c r="H43" s="336"/>
      <c r="I43" s="339"/>
      <c r="J43" s="342"/>
      <c r="K43" s="327"/>
      <c r="L43" s="324"/>
      <c r="M43" s="34"/>
      <c r="N43" s="67"/>
      <c r="O43" s="35"/>
      <c r="P43" s="66"/>
      <c r="Q43" s="33"/>
      <c r="R43" s="133"/>
      <c r="S43" s="138"/>
      <c r="T43" s="274" t="s">
        <v>30</v>
      </c>
      <c r="U43" s="275"/>
      <c r="V43" s="297">
        <v>43.2</v>
      </c>
      <c r="W43" s="298"/>
      <c r="X43" s="298"/>
      <c r="Y43" s="299"/>
      <c r="Z43" s="42"/>
      <c r="AA43" s="1" t="str">
        <f t="shared" si="34"/>
        <v/>
      </c>
      <c r="AB43" s="1" t="str">
        <f t="shared" si="27"/>
        <v/>
      </c>
      <c r="AC43" s="1" t="str">
        <f t="shared" si="28"/>
        <v/>
      </c>
      <c r="AD43" s="1" t="str">
        <f t="shared" si="29"/>
        <v/>
      </c>
      <c r="AE43" s="1">
        <f>IF(H40="","",1)</f>
        <v>1</v>
      </c>
      <c r="AF43" s="1">
        <f>IF(I40="","",1)</f>
        <v>1</v>
      </c>
      <c r="AG43" s="1">
        <f>IF(J40="","",1)</f>
        <v>1</v>
      </c>
      <c r="AH43" s="1">
        <f>IF(K40="","",1)</f>
        <v>1</v>
      </c>
      <c r="AI43" s="1">
        <f>IF(L40="","",1)</f>
        <v>1</v>
      </c>
      <c r="AO43" s="1" t="b">
        <f t="shared" si="35"/>
        <v>0</v>
      </c>
    </row>
    <row r="44" spans="1:45" ht="21" customHeight="1" thickBot="1">
      <c r="A44" s="42"/>
      <c r="B44" s="42"/>
      <c r="C44" s="42"/>
      <c r="D44" s="42"/>
      <c r="E44" s="42"/>
      <c r="F44" s="42"/>
      <c r="G44" s="81">
        <f>LOOKUP(9^9,G40:G43)</f>
        <v>0.75</v>
      </c>
      <c r="H44" s="42"/>
      <c r="I44" s="42"/>
      <c r="J44" s="42"/>
      <c r="K44" s="42"/>
      <c r="L44" s="42"/>
      <c r="M44" s="115">
        <f>LOOKUP(9^9,M40:M43)</f>
        <v>110000</v>
      </c>
      <c r="N44" s="115">
        <f>LOOKUP(9^9,N40:N43)</f>
        <v>100000</v>
      </c>
      <c r="O44" s="219" t="str">
        <f>_xlfn.CONCAT(O40:O43)</f>
        <v>Complet</v>
      </c>
      <c r="P44" s="115">
        <f>LOOKUP(9^9,P40:P43)</f>
        <v>0.75694444444444453</v>
      </c>
      <c r="Q44" s="115">
        <f>LOOKUP(9^9,Q40:Q43)</f>
        <v>0.84722222222222221</v>
      </c>
      <c r="R44" s="42"/>
      <c r="S44" s="42"/>
      <c r="T44" s="274" t="s">
        <v>31</v>
      </c>
      <c r="U44" s="275"/>
      <c r="V44" s="297">
        <v>114</v>
      </c>
      <c r="W44" s="298"/>
      <c r="X44" s="298"/>
      <c r="Y44" s="299"/>
      <c r="Z44" s="42"/>
      <c r="AJ44" s="1">
        <f>IF(M44="","",1)</f>
        <v>1</v>
      </c>
      <c r="AK44" s="1">
        <f>IF(N44="","",1)</f>
        <v>1</v>
      </c>
      <c r="AL44" s="1">
        <f>IF(O44="","",1)</f>
        <v>1</v>
      </c>
      <c r="AM44" s="1">
        <f>IF(P44="","",1)</f>
        <v>1</v>
      </c>
      <c r="AN44" s="1">
        <f>IF(Q44="","",1)</f>
        <v>1</v>
      </c>
      <c r="AO44" s="1" t="b">
        <f>COUNTIF(AL44:AN44,"1")=3</f>
        <v>1</v>
      </c>
    </row>
    <row r="45" spans="1:45" ht="16.2" thickBot="1">
      <c r="A45" s="42"/>
      <c r="B45" s="42"/>
      <c r="C45" s="42"/>
      <c r="D45" s="42"/>
      <c r="E45" s="262"/>
      <c r="F45" s="263"/>
      <c r="G45" s="263"/>
      <c r="H45" s="263"/>
      <c r="I45" s="263"/>
      <c r="J45" s="263"/>
      <c r="K45" s="128"/>
      <c r="L45" s="129"/>
      <c r="M45" s="42"/>
      <c r="N45" s="42"/>
      <c r="O45" s="42"/>
      <c r="P45" s="42"/>
      <c r="Q45" s="42"/>
      <c r="R45" s="42"/>
      <c r="S45" s="42"/>
      <c r="T45" s="274" t="s">
        <v>32</v>
      </c>
      <c r="U45" s="275"/>
      <c r="V45" s="297">
        <v>485</v>
      </c>
      <c r="W45" s="298"/>
      <c r="X45" s="298"/>
      <c r="Y45" s="299"/>
      <c r="Z45" s="42"/>
    </row>
    <row r="46" spans="1:45" ht="16.2" thickBot="1">
      <c r="A46" s="42"/>
      <c r="B46" s="42"/>
      <c r="C46" s="42"/>
      <c r="D46" s="42"/>
      <c r="E46" s="28"/>
      <c r="F46" s="29"/>
      <c r="G46" s="29"/>
      <c r="H46" s="63"/>
      <c r="I46" s="29"/>
      <c r="J46" s="63"/>
      <c r="K46" s="30"/>
      <c r="L46" s="127"/>
      <c r="M46" s="42"/>
      <c r="N46" s="42"/>
      <c r="O46" s="42"/>
      <c r="P46" s="42"/>
      <c r="Q46" s="42"/>
      <c r="R46" s="42"/>
      <c r="S46" s="42"/>
      <c r="T46" s="274" t="s">
        <v>33</v>
      </c>
      <c r="U46" s="275"/>
      <c r="V46" s="297">
        <v>7.6</v>
      </c>
      <c r="W46" s="298"/>
      <c r="X46" s="298"/>
      <c r="Y46" s="299"/>
      <c r="Z46" s="42"/>
    </row>
    <row r="47" spans="1:45" ht="25.2" customHeight="1" thickBot="1">
      <c r="A47" s="42"/>
      <c r="B47" s="42"/>
      <c r="C47" s="42"/>
      <c r="D47" s="331" t="s">
        <v>71</v>
      </c>
      <c r="E47" s="22">
        <v>0.625</v>
      </c>
      <c r="F47" s="10">
        <v>25000</v>
      </c>
      <c r="G47" s="11">
        <v>72</v>
      </c>
      <c r="H47" s="60">
        <v>72</v>
      </c>
      <c r="I47" s="7">
        <v>0</v>
      </c>
      <c r="J47" s="60">
        <v>42.3</v>
      </c>
      <c r="K47" s="231" t="s">
        <v>21</v>
      </c>
      <c r="L47" s="140"/>
      <c r="M47" s="42"/>
      <c r="N47" s="42"/>
      <c r="O47" s="42"/>
      <c r="P47" s="42"/>
      <c r="Q47" s="42"/>
      <c r="R47" s="42"/>
      <c r="S47" s="42"/>
      <c r="T47" s="303" t="s">
        <v>34</v>
      </c>
      <c r="U47" s="304"/>
      <c r="V47" s="294">
        <v>0</v>
      </c>
      <c r="W47" s="295"/>
      <c r="X47" s="295"/>
      <c r="Y47" s="296"/>
      <c r="Z47" s="42"/>
      <c r="AA47" s="1">
        <f>IF(E47="","",1)</f>
        <v>1</v>
      </c>
      <c r="AB47" s="1">
        <f t="shared" ref="AB47:AB51" si="36">IF(F47="","",1)</f>
        <v>1</v>
      </c>
      <c r="AC47" s="1">
        <f t="shared" ref="AC47:AC51" si="37">IF(G47="","",1)</f>
        <v>1</v>
      </c>
      <c r="AD47" s="1">
        <f t="shared" ref="AD47:AD51" si="38">IF(H47="","",1)</f>
        <v>1</v>
      </c>
      <c r="AE47" s="1">
        <f t="shared" ref="AE47:AE51" si="39">IF(I47="","",1)</f>
        <v>1</v>
      </c>
      <c r="AF47" s="1">
        <f t="shared" ref="AF47:AF51" si="40">IF(J47="","",1)</f>
        <v>1</v>
      </c>
      <c r="AG47" s="1" t="b">
        <f>COUNTIF(AA47:AF47,"1")=6</f>
        <v>1</v>
      </c>
    </row>
    <row r="48" spans="1:45" ht="25.2" customHeight="1" thickBot="1">
      <c r="A48" s="42"/>
      <c r="B48" s="42"/>
      <c r="C48" s="42"/>
      <c r="D48" s="332"/>
      <c r="E48" s="145">
        <v>0.66666666666666663</v>
      </c>
      <c r="F48" s="36">
        <v>25000</v>
      </c>
      <c r="G48" s="37">
        <v>72</v>
      </c>
      <c r="H48" s="146">
        <v>72.5</v>
      </c>
      <c r="I48" s="146">
        <v>0</v>
      </c>
      <c r="J48" s="146">
        <v>43.1</v>
      </c>
      <c r="K48" s="143"/>
      <c r="L48" s="141"/>
      <c r="M48" s="42"/>
      <c r="N48" s="42"/>
      <c r="O48" s="42"/>
      <c r="P48" s="42"/>
      <c r="Q48" s="42"/>
      <c r="R48" s="42"/>
      <c r="S48" s="42"/>
      <c r="T48" s="352" t="s">
        <v>35</v>
      </c>
      <c r="U48" s="353"/>
      <c r="V48" s="272"/>
      <c r="W48" s="283"/>
      <c r="X48" s="272"/>
      <c r="Y48" s="273"/>
      <c r="Z48" s="42"/>
      <c r="AA48" s="1">
        <f t="shared" ref="AA48:AA51" si="41">IF(E48="","",1)</f>
        <v>1</v>
      </c>
      <c r="AB48" s="1">
        <f t="shared" si="36"/>
        <v>1</v>
      </c>
      <c r="AC48" s="1">
        <f t="shared" si="37"/>
        <v>1</v>
      </c>
      <c r="AD48" s="1">
        <f t="shared" si="38"/>
        <v>1</v>
      </c>
      <c r="AE48" s="1">
        <f t="shared" si="39"/>
        <v>1</v>
      </c>
      <c r="AF48" s="1">
        <f t="shared" si="40"/>
        <v>1</v>
      </c>
      <c r="AG48" s="1" t="b">
        <f>COUNTIF(Y48:AF48,"1")=6</f>
        <v>1</v>
      </c>
    </row>
    <row r="49" spans="1:41" ht="25.2" customHeight="1" thickBot="1">
      <c r="A49" s="42"/>
      <c r="B49" s="42"/>
      <c r="C49" s="42"/>
      <c r="D49" s="332"/>
      <c r="E49" s="145">
        <v>0.70833333333333337</v>
      </c>
      <c r="F49" s="36">
        <v>25000</v>
      </c>
      <c r="G49" s="37">
        <v>72</v>
      </c>
      <c r="H49" s="146">
        <v>72.5</v>
      </c>
      <c r="I49" s="146">
        <v>0</v>
      </c>
      <c r="J49" s="146"/>
      <c r="K49" s="232"/>
      <c r="L49" s="141"/>
      <c r="M49" s="42"/>
      <c r="N49" s="42"/>
      <c r="O49" s="42"/>
      <c r="P49" s="42"/>
      <c r="Q49" s="42"/>
      <c r="R49" s="42"/>
      <c r="S49" s="42"/>
      <c r="T49" s="329" t="s">
        <v>36</v>
      </c>
      <c r="U49" s="330"/>
      <c r="V49" s="272"/>
      <c r="W49" s="283"/>
      <c r="X49" s="272"/>
      <c r="Y49" s="273"/>
      <c r="Z49" s="42"/>
      <c r="AA49" s="1">
        <f t="shared" si="41"/>
        <v>1</v>
      </c>
      <c r="AB49" s="1">
        <f t="shared" si="36"/>
        <v>1</v>
      </c>
      <c r="AC49" s="1">
        <f t="shared" si="37"/>
        <v>1</v>
      </c>
      <c r="AD49" s="1">
        <f t="shared" si="38"/>
        <v>1</v>
      </c>
      <c r="AE49" s="1">
        <f t="shared" si="39"/>
        <v>1</v>
      </c>
      <c r="AF49" s="1" t="str">
        <f t="shared" si="40"/>
        <v/>
      </c>
      <c r="AG49" s="1" t="b">
        <f>COUNTIF(Y49:AF49,"1")=6</f>
        <v>0</v>
      </c>
    </row>
    <row r="50" spans="1:41" ht="25.2" customHeight="1">
      <c r="A50" s="42"/>
      <c r="B50" s="42"/>
      <c r="C50" s="42"/>
      <c r="D50" s="332"/>
      <c r="E50" s="145"/>
      <c r="F50" s="36"/>
      <c r="G50" s="37"/>
      <c r="H50" s="146"/>
      <c r="I50" s="146"/>
      <c r="J50" s="146"/>
      <c r="K50" s="232" t="s">
        <v>22</v>
      </c>
      <c r="L50" s="141"/>
      <c r="M50" s="42"/>
      <c r="N50" s="42"/>
      <c r="O50" s="42"/>
      <c r="P50" s="42"/>
      <c r="Q50" s="42"/>
      <c r="R50" s="42"/>
      <c r="S50" s="42"/>
      <c r="T50" s="139"/>
      <c r="U50" s="139"/>
      <c r="V50" s="199" t="s">
        <v>65</v>
      </c>
      <c r="W50" s="199" t="str">
        <f>IF($I$40=V50,"M","")</f>
        <v/>
      </c>
      <c r="X50" s="223"/>
      <c r="Y50" s="42"/>
      <c r="Z50" s="42"/>
      <c r="AA50" s="1" t="str">
        <f t="shared" si="41"/>
        <v/>
      </c>
      <c r="AB50" s="1" t="str">
        <f t="shared" si="36"/>
        <v/>
      </c>
      <c r="AC50" s="1" t="str">
        <f t="shared" si="37"/>
        <v/>
      </c>
      <c r="AD50" s="1" t="str">
        <f t="shared" si="38"/>
        <v/>
      </c>
      <c r="AE50" s="1" t="str">
        <f t="shared" si="39"/>
        <v/>
      </c>
      <c r="AF50" s="1" t="str">
        <f t="shared" si="40"/>
        <v/>
      </c>
      <c r="AG50" s="1" t="b">
        <f>COUNTIF(Y50:AF50,"1")=6</f>
        <v>0</v>
      </c>
    </row>
    <row r="51" spans="1:41" ht="25.2" customHeight="1" thickBot="1">
      <c r="A51" s="42"/>
      <c r="B51" s="42"/>
      <c r="C51" s="42"/>
      <c r="D51" s="333"/>
      <c r="E51" s="147"/>
      <c r="F51" s="38"/>
      <c r="G51" s="39"/>
      <c r="H51" s="148"/>
      <c r="I51" s="148"/>
      <c r="J51" s="148"/>
      <c r="K51" s="144"/>
      <c r="L51" s="142"/>
      <c r="M51" s="42"/>
      <c r="N51" s="42"/>
      <c r="O51" s="42"/>
      <c r="P51" s="42"/>
      <c r="Q51" s="42"/>
      <c r="R51" s="42"/>
      <c r="S51" s="42"/>
      <c r="T51" s="89"/>
      <c r="U51" s="89"/>
      <c r="V51" s="199" t="s">
        <v>38</v>
      </c>
      <c r="W51" s="199" t="str">
        <f>IF($I$40=V51,"C","")</f>
        <v/>
      </c>
      <c r="X51" s="223"/>
      <c r="Y51" s="42"/>
      <c r="Z51" s="42"/>
      <c r="AA51" s="1" t="str">
        <f t="shared" si="41"/>
        <v/>
      </c>
      <c r="AB51" s="1" t="str">
        <f t="shared" si="36"/>
        <v/>
      </c>
      <c r="AC51" s="1" t="str">
        <f t="shared" si="37"/>
        <v/>
      </c>
      <c r="AD51" s="1" t="str">
        <f t="shared" si="38"/>
        <v/>
      </c>
      <c r="AE51" s="1" t="str">
        <f t="shared" si="39"/>
        <v/>
      </c>
      <c r="AF51" s="1" t="str">
        <f t="shared" si="40"/>
        <v/>
      </c>
      <c r="AG51" s="1" t="b">
        <f>COUNTIF(Y51:AF51,"1")=6</f>
        <v>0</v>
      </c>
    </row>
    <row r="52" spans="1:41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139"/>
      <c r="U52" s="139"/>
      <c r="V52" s="199" t="s">
        <v>39</v>
      </c>
      <c r="W52" s="199" t="str">
        <f>IF($I$40=V52,"LEC","")</f>
        <v/>
      </c>
      <c r="X52" s="223"/>
      <c r="Y52" s="42"/>
      <c r="Z52" s="42"/>
    </row>
    <row r="53" spans="1:41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139"/>
      <c r="U53" s="139"/>
      <c r="V53" s="199" t="s">
        <v>40</v>
      </c>
      <c r="W53" s="199" t="str">
        <f>IF($I$40=V53,"LEN","")</f>
        <v/>
      </c>
      <c r="X53" s="223"/>
      <c r="Y53" s="42"/>
      <c r="Z53" s="42"/>
    </row>
    <row r="54" spans="1:41" ht="14.4" customHeight="1">
      <c r="A54" s="42"/>
      <c r="B54" s="197"/>
      <c r="C54" s="198" t="s">
        <v>251</v>
      </c>
      <c r="D54" s="386"/>
      <c r="E54" s="386"/>
      <c r="F54" s="386"/>
      <c r="G54" s="386"/>
      <c r="H54" s="386"/>
      <c r="I54" s="386"/>
      <c r="J54" s="386"/>
      <c r="K54" s="386"/>
      <c r="L54" s="386"/>
      <c r="M54" s="386"/>
      <c r="N54" s="386"/>
      <c r="O54" s="386"/>
      <c r="P54" s="42"/>
      <c r="Q54" s="42"/>
      <c r="R54" s="42"/>
      <c r="S54" s="42"/>
      <c r="T54" s="139"/>
      <c r="U54" s="139"/>
      <c r="V54" s="199" t="s">
        <v>41</v>
      </c>
      <c r="W54" s="199" t="str">
        <f>IF($I$40=V54,"MF","")</f>
        <v>MF</v>
      </c>
      <c r="X54" s="223"/>
      <c r="Y54" s="42"/>
      <c r="Z54" s="42"/>
    </row>
    <row r="55" spans="1:41" ht="14.4" customHeight="1">
      <c r="A55" s="42"/>
      <c r="B55" s="42"/>
      <c r="C55" s="169"/>
      <c r="D55" s="386"/>
      <c r="E55" s="386"/>
      <c r="F55" s="386"/>
      <c r="G55" s="386"/>
      <c r="H55" s="386"/>
      <c r="I55" s="386"/>
      <c r="J55" s="386"/>
      <c r="K55" s="386"/>
      <c r="L55" s="386"/>
      <c r="M55" s="386"/>
      <c r="N55" s="386"/>
      <c r="O55" s="386"/>
      <c r="P55" s="42"/>
      <c r="Q55" s="42"/>
      <c r="R55" s="42"/>
      <c r="S55" s="42"/>
      <c r="T55" s="42"/>
      <c r="U55" s="42"/>
      <c r="V55" s="221"/>
      <c r="W55" s="221"/>
      <c r="X55" s="221"/>
      <c r="Y55" s="42"/>
      <c r="Z55" s="42"/>
    </row>
    <row r="56" spans="1:41" ht="15" thickBot="1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</row>
    <row r="57" spans="1:41" ht="37.200000000000003" customHeight="1" thickBot="1">
      <c r="A57" s="42"/>
      <c r="B57" s="42"/>
      <c r="C57" s="42"/>
      <c r="D57" s="385" t="s">
        <v>247</v>
      </c>
      <c r="E57" s="385"/>
      <c r="F57" s="385"/>
      <c r="G57" s="42"/>
      <c r="H57" s="42"/>
      <c r="I57" s="42"/>
      <c r="J57" s="42"/>
      <c r="K57" s="42"/>
      <c r="L57" s="157"/>
      <c r="M57" s="157"/>
      <c r="N57" s="157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</row>
    <row r="58" spans="1:41" ht="27.6" customHeight="1" thickBot="1">
      <c r="A58" s="42"/>
      <c r="B58" s="42"/>
      <c r="C58" s="42"/>
      <c r="D58" s="49"/>
      <c r="E58" s="269"/>
      <c r="F58" s="269"/>
      <c r="G58" s="65"/>
      <c r="H58" s="270" t="s">
        <v>265</v>
      </c>
      <c r="I58" s="271"/>
      <c r="J58" s="205"/>
      <c r="K58" s="206"/>
      <c r="L58" s="228" t="s">
        <v>256</v>
      </c>
      <c r="M58" s="209">
        <v>0.83333333333333337</v>
      </c>
      <c r="N58" s="209">
        <v>0.875</v>
      </c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</row>
    <row r="59" spans="1:41" ht="15" thickBot="1">
      <c r="A59" s="42"/>
      <c r="B59" s="42"/>
      <c r="C59" s="42"/>
      <c r="D59" s="262" t="s">
        <v>5</v>
      </c>
      <c r="E59" s="263"/>
      <c r="F59" s="263"/>
      <c r="G59" s="263"/>
      <c r="H59" s="263"/>
      <c r="I59" s="263"/>
      <c r="J59" s="263"/>
      <c r="K59" s="263"/>
      <c r="L59" s="263"/>
      <c r="M59" s="263"/>
      <c r="N59" s="264"/>
      <c r="O59" s="131"/>
      <c r="P59" s="131"/>
      <c r="Q59" s="42"/>
      <c r="R59" s="42"/>
      <c r="S59" s="42"/>
      <c r="T59" s="42"/>
      <c r="U59" s="42"/>
      <c r="V59" s="42"/>
      <c r="W59" s="42"/>
      <c r="X59" s="42"/>
      <c r="Y59" s="42"/>
      <c r="Z59" s="42"/>
    </row>
    <row r="60" spans="1:41" ht="28.2" customHeight="1" thickBot="1">
      <c r="A60" s="42"/>
      <c r="B60" s="42"/>
      <c r="C60" s="42"/>
      <c r="D60" s="346"/>
      <c r="E60" s="354"/>
      <c r="F60" s="355"/>
      <c r="G60" s="355"/>
      <c r="H60" s="355"/>
      <c r="I60" s="349"/>
      <c r="J60" s="349"/>
      <c r="K60" s="349"/>
      <c r="L60" s="373"/>
      <c r="M60" s="373"/>
      <c r="N60" s="373"/>
      <c r="O60" s="268"/>
      <c r="P60" s="133"/>
      <c r="Q60" s="42"/>
      <c r="R60" s="42"/>
      <c r="S60" s="42"/>
      <c r="T60" s="262" t="s">
        <v>46</v>
      </c>
      <c r="U60" s="263"/>
      <c r="V60" s="263"/>
      <c r="W60" s="263"/>
      <c r="X60" s="264"/>
      <c r="Y60" s="42"/>
      <c r="Z60" s="42"/>
    </row>
    <row r="61" spans="1:41" ht="24.6" customHeight="1" thickBot="1">
      <c r="A61" s="42"/>
      <c r="B61" s="42"/>
      <c r="C61" s="42"/>
      <c r="D61" s="347"/>
      <c r="E61" s="356"/>
      <c r="F61" s="357"/>
      <c r="G61" s="357"/>
      <c r="H61" s="357"/>
      <c r="I61" s="350"/>
      <c r="J61" s="350"/>
      <c r="K61" s="350"/>
      <c r="L61" s="374"/>
      <c r="M61" s="374"/>
      <c r="N61" s="374"/>
      <c r="O61" s="268"/>
      <c r="P61" s="133"/>
      <c r="Q61" s="42"/>
      <c r="R61" s="42"/>
      <c r="S61" s="42"/>
      <c r="T61" s="379" t="s">
        <v>73</v>
      </c>
      <c r="U61" s="380"/>
      <c r="V61" s="294">
        <f>I63</f>
        <v>104</v>
      </c>
      <c r="W61" s="295"/>
      <c r="X61" s="296"/>
      <c r="Y61" s="42"/>
      <c r="Z61" s="42"/>
      <c r="AA61" s="1">
        <f>IF(V61="","",1)</f>
        <v>1</v>
      </c>
      <c r="AB61" s="1">
        <f>IF(V62="","",1)</f>
        <v>1</v>
      </c>
      <c r="AC61" s="1">
        <f>IF(V63="","",1)</f>
        <v>1</v>
      </c>
      <c r="AD61" s="1">
        <f>IF(V64="","",1)</f>
        <v>1</v>
      </c>
      <c r="AE61" s="1">
        <f>IF(V65="","",1)</f>
        <v>1</v>
      </c>
      <c r="AF61" s="1">
        <f>IF(V66="","",1)</f>
        <v>1</v>
      </c>
      <c r="AG61" s="1">
        <f>IF(V67="","",1)</f>
        <v>1</v>
      </c>
      <c r="AH61" s="1">
        <f>IF(V68="","",1)</f>
        <v>1</v>
      </c>
      <c r="AI61" s="1">
        <f>IF(V69="","",1)</f>
        <v>1</v>
      </c>
      <c r="AJ61" s="1">
        <f>IF(V70="","",1)</f>
        <v>1</v>
      </c>
      <c r="AK61" s="1">
        <f>IF(V71="","",1)</f>
        <v>1</v>
      </c>
      <c r="AL61" s="1">
        <f>IF(V72="","",1)</f>
        <v>1</v>
      </c>
      <c r="AM61" s="1">
        <f>IF(V74="","",1)</f>
        <v>1</v>
      </c>
      <c r="AO61" s="1" t="b">
        <f>COUNTIF(AA61:AN61,"1")=13</f>
        <v>1</v>
      </c>
    </row>
    <row r="62" spans="1:41" ht="31.8" customHeight="1" thickBot="1">
      <c r="A62" s="42"/>
      <c r="B62" s="42"/>
      <c r="C62" s="42"/>
      <c r="D62" s="348"/>
      <c r="E62" s="27"/>
      <c r="F62" s="90"/>
      <c r="G62" s="113"/>
      <c r="H62" s="113"/>
      <c r="I62" s="351"/>
      <c r="J62" s="351"/>
      <c r="K62" s="351"/>
      <c r="L62" s="375"/>
      <c r="M62" s="375"/>
      <c r="N62" s="375"/>
      <c r="O62" s="268"/>
      <c r="P62" s="233"/>
      <c r="Q62" s="42"/>
      <c r="R62" s="133"/>
      <c r="S62" s="135"/>
      <c r="T62" s="381" t="s">
        <v>26</v>
      </c>
      <c r="U62" s="382"/>
      <c r="V62" s="294" t="s">
        <v>280</v>
      </c>
      <c r="W62" s="295"/>
      <c r="X62" s="296"/>
      <c r="Y62" s="42"/>
      <c r="Z62" s="42"/>
    </row>
    <row r="63" spans="1:41" ht="21.6" customHeight="1" thickBot="1">
      <c r="A63" s="42"/>
      <c r="B63" s="226">
        <f>IF(D63="","",1)</f>
        <v>1</v>
      </c>
      <c r="C63" s="225" t="s">
        <v>16</v>
      </c>
      <c r="D63" s="150">
        <v>0.89583333333333337</v>
      </c>
      <c r="E63" s="40" t="s">
        <v>259</v>
      </c>
      <c r="F63" s="41"/>
      <c r="G63" s="41"/>
      <c r="H63" s="151"/>
      <c r="I63" s="41">
        <v>104</v>
      </c>
      <c r="J63" s="41">
        <v>11000</v>
      </c>
      <c r="K63" s="156">
        <v>6.9444444444444441E-3</v>
      </c>
      <c r="L63" s="35" t="s">
        <v>44</v>
      </c>
      <c r="M63" s="152">
        <v>3.472222222222222E-3</v>
      </c>
      <c r="N63" s="153">
        <v>9.375E-2</v>
      </c>
      <c r="O63" s="268"/>
      <c r="P63" s="134"/>
      <c r="Q63" s="42"/>
      <c r="R63" s="133"/>
      <c r="S63" s="138"/>
      <c r="T63" s="274" t="s">
        <v>66</v>
      </c>
      <c r="U63" s="378"/>
      <c r="V63" s="294" t="s">
        <v>258</v>
      </c>
      <c r="W63" s="295"/>
      <c r="X63" s="296"/>
      <c r="Y63" s="42"/>
      <c r="Z63" s="42"/>
      <c r="AO63" s="200" t="s">
        <v>252</v>
      </c>
    </row>
    <row r="64" spans="1:41" ht="21.6" customHeight="1" thickBot="1">
      <c r="A64" s="42"/>
      <c r="B64" s="42"/>
      <c r="C64" s="225" t="s">
        <v>18</v>
      </c>
      <c r="D64" s="150">
        <v>0.89583333333333337</v>
      </c>
      <c r="E64" s="40" t="s">
        <v>259</v>
      </c>
      <c r="F64" s="41"/>
      <c r="G64" s="41"/>
      <c r="H64" s="154"/>
      <c r="I64" s="41">
        <v>104</v>
      </c>
      <c r="J64" s="41">
        <v>11000</v>
      </c>
      <c r="K64" s="156">
        <v>1.3888888888888888E-2</v>
      </c>
      <c r="L64" s="35"/>
      <c r="M64" s="152">
        <v>3.472222222222222E-3</v>
      </c>
      <c r="N64" s="153">
        <v>9.375E-2</v>
      </c>
      <c r="O64" s="268"/>
      <c r="P64" s="134"/>
      <c r="Q64" s="42"/>
      <c r="R64" s="42"/>
      <c r="S64" s="42"/>
      <c r="T64" s="274" t="s">
        <v>47</v>
      </c>
      <c r="U64" s="378"/>
      <c r="V64" s="294">
        <v>11000</v>
      </c>
      <c r="W64" s="295"/>
      <c r="X64" s="296"/>
      <c r="Y64" s="42"/>
      <c r="Z64" s="42"/>
      <c r="AO64" s="1" t="b" cm="1">
        <f t="array" ref="AO64">_xlfn.IFS(AO61,AL69=TRUE)</f>
        <v>1</v>
      </c>
    </row>
    <row r="65" spans="1:38" ht="21.6" customHeight="1" thickBot="1">
      <c r="A65" s="42"/>
      <c r="B65" s="42"/>
      <c r="C65" s="225" t="s">
        <v>19</v>
      </c>
      <c r="D65" s="150">
        <v>0.89583333333333337</v>
      </c>
      <c r="E65" s="40" t="s">
        <v>259</v>
      </c>
      <c r="F65" s="41"/>
      <c r="G65" s="41"/>
      <c r="H65" s="154"/>
      <c r="I65" s="41">
        <v>104</v>
      </c>
      <c r="J65" s="41">
        <v>11000</v>
      </c>
      <c r="K65" s="156">
        <v>2.0833333333333332E-2</v>
      </c>
      <c r="L65" s="35"/>
      <c r="M65" s="152">
        <v>3.472222222222222E-3</v>
      </c>
      <c r="N65" s="153">
        <v>9.375E-2</v>
      </c>
      <c r="O65" s="268"/>
      <c r="P65" s="134"/>
      <c r="Q65" s="42"/>
      <c r="R65" s="42"/>
      <c r="S65" s="42"/>
      <c r="T65" s="274" t="s">
        <v>48</v>
      </c>
      <c r="U65" s="378"/>
      <c r="V65" s="294">
        <v>10200</v>
      </c>
      <c r="W65" s="295"/>
      <c r="X65" s="296"/>
      <c r="Y65" s="42"/>
      <c r="Z65" s="42"/>
      <c r="AA65" s="1">
        <f t="shared" ref="AA65:AH65" si="42">IF(D63="","",1)</f>
        <v>1</v>
      </c>
      <c r="AB65" s="1">
        <f t="shared" si="42"/>
        <v>1</v>
      </c>
      <c r="AC65" s="1" t="str">
        <f t="shared" si="42"/>
        <v/>
      </c>
      <c r="AD65" s="1" t="str">
        <f t="shared" si="42"/>
        <v/>
      </c>
      <c r="AE65" s="1" t="str">
        <f t="shared" si="42"/>
        <v/>
      </c>
      <c r="AF65" s="1">
        <f t="shared" si="42"/>
        <v>1</v>
      </c>
      <c r="AG65" s="1">
        <f t="shared" si="42"/>
        <v>1</v>
      </c>
      <c r="AH65" s="1">
        <f t="shared" si="42"/>
        <v>1</v>
      </c>
      <c r="AL65" s="1" t="b">
        <f>COUNTIF(AA65:AH65,"1")=5</f>
        <v>1</v>
      </c>
    </row>
    <row r="66" spans="1:38" ht="21.6" customHeight="1" thickBot="1">
      <c r="A66" s="42"/>
      <c r="B66" s="42"/>
      <c r="C66" s="26" t="s">
        <v>20</v>
      </c>
      <c r="D66" s="155">
        <v>0.89583333333333337</v>
      </c>
      <c r="E66" s="41" t="s">
        <v>259</v>
      </c>
      <c r="F66" s="41"/>
      <c r="G66" s="41"/>
      <c r="H66" s="154"/>
      <c r="I66" s="41">
        <v>104</v>
      </c>
      <c r="J66" s="41">
        <v>11000</v>
      </c>
      <c r="K66" s="156">
        <v>2.7777777777777776E-2</v>
      </c>
      <c r="L66" s="35"/>
      <c r="M66" s="152">
        <v>3.472222222222222E-3</v>
      </c>
      <c r="N66" s="153">
        <v>9.375E-2</v>
      </c>
      <c r="O66" s="134"/>
      <c r="P66" s="134"/>
      <c r="Q66" s="42"/>
      <c r="R66" s="42"/>
      <c r="S66" s="42"/>
      <c r="T66" s="274" t="s">
        <v>49</v>
      </c>
      <c r="U66" s="378"/>
      <c r="V66" s="294">
        <v>1236548</v>
      </c>
      <c r="W66" s="295"/>
      <c r="X66" s="296"/>
      <c r="Y66" s="42"/>
      <c r="Z66" s="42"/>
      <c r="AA66" s="1">
        <f>IF(D64="","",1)</f>
        <v>1</v>
      </c>
      <c r="AB66" s="1">
        <f>IF(E64="","",1)</f>
        <v>1</v>
      </c>
      <c r="AC66" s="1" t="str">
        <f>IF(F64="","",1)</f>
        <v/>
      </c>
      <c r="AD66" s="1" t="str">
        <f>IF(G64="","",1)</f>
        <v/>
      </c>
      <c r="AE66" s="1" t="str">
        <f t="shared" ref="AE66:AH66" si="43">IF(H64="","",1)</f>
        <v/>
      </c>
      <c r="AF66" s="1">
        <f t="shared" si="43"/>
        <v>1</v>
      </c>
      <c r="AG66" s="1">
        <f t="shared" si="43"/>
        <v>1</v>
      </c>
      <c r="AH66" s="1">
        <f t="shared" si="43"/>
        <v>1</v>
      </c>
      <c r="AL66" s="1" t="b">
        <f>COUNTIF(AA66:AH66,"1")=5</f>
        <v>1</v>
      </c>
    </row>
    <row r="67" spans="1:38" ht="16.2" thickBot="1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219" t="str">
        <f>_xlfn.CONCAT(L63:L66)</f>
        <v>Complet</v>
      </c>
      <c r="M67" s="115">
        <f>LOOKUP(9^9,M63:M66)</f>
        <v>3.472222222222222E-3</v>
      </c>
      <c r="N67" s="115">
        <f>LOOKUP(9^9,N63:N66)</f>
        <v>9.375E-2</v>
      </c>
      <c r="O67" s="42"/>
      <c r="P67" s="42"/>
      <c r="Q67" s="42"/>
      <c r="R67" s="42"/>
      <c r="S67" s="42"/>
      <c r="T67" s="274" t="s">
        <v>30</v>
      </c>
      <c r="U67" s="378"/>
      <c r="V67" s="294">
        <v>43.2</v>
      </c>
      <c r="W67" s="295"/>
      <c r="X67" s="296"/>
      <c r="Y67" s="42"/>
      <c r="Z67" s="42"/>
      <c r="AA67" s="1">
        <f>IF(D65="","",1)</f>
        <v>1</v>
      </c>
      <c r="AB67" s="1">
        <f t="shared" ref="AB67:AH67" si="44">IF(E65="","",1)</f>
        <v>1</v>
      </c>
      <c r="AC67" s="1" t="str">
        <f t="shared" si="44"/>
        <v/>
      </c>
      <c r="AD67" s="1" t="str">
        <f t="shared" si="44"/>
        <v/>
      </c>
      <c r="AE67" s="1" t="str">
        <f t="shared" si="44"/>
        <v/>
      </c>
      <c r="AF67" s="1">
        <f t="shared" si="44"/>
        <v>1</v>
      </c>
      <c r="AG67" s="1">
        <f t="shared" si="44"/>
        <v>1</v>
      </c>
      <c r="AH67" s="1">
        <f t="shared" si="44"/>
        <v>1</v>
      </c>
      <c r="AL67" s="1" t="b">
        <f>COUNTIF(AA67:AH67,"1")=5</f>
        <v>1</v>
      </c>
    </row>
    <row r="68" spans="1:38" ht="16.2" thickBot="1">
      <c r="A68" s="42"/>
      <c r="B68" s="42"/>
      <c r="C68" s="42"/>
      <c r="D68" s="262"/>
      <c r="E68" s="263"/>
      <c r="F68" s="263"/>
      <c r="G68" s="263"/>
      <c r="H68" s="263"/>
      <c r="I68" s="263"/>
      <c r="J68" s="263"/>
      <c r="K68" s="264"/>
      <c r="L68" s="136"/>
      <c r="M68" s="131"/>
      <c r="N68" s="131"/>
      <c r="O68" s="131"/>
      <c r="P68" s="135"/>
      <c r="Q68" s="42"/>
      <c r="R68" s="42"/>
      <c r="S68" s="42"/>
      <c r="T68" s="274" t="s">
        <v>31</v>
      </c>
      <c r="U68" s="378"/>
      <c r="V68" s="294">
        <v>145</v>
      </c>
      <c r="W68" s="295"/>
      <c r="X68" s="296"/>
      <c r="Y68" s="42"/>
      <c r="Z68" s="42"/>
      <c r="AA68" s="1">
        <f>IF(D66="","",1)</f>
        <v>1</v>
      </c>
      <c r="AB68" s="1">
        <f t="shared" ref="AB68:AH68" si="45">IF(E66="","",1)</f>
        <v>1</v>
      </c>
      <c r="AC68" s="1" t="str">
        <f t="shared" si="45"/>
        <v/>
      </c>
      <c r="AD68" s="1" t="str">
        <f t="shared" si="45"/>
        <v/>
      </c>
      <c r="AE68" s="1" t="str">
        <f t="shared" si="45"/>
        <v/>
      </c>
      <c r="AF68" s="1">
        <f t="shared" si="45"/>
        <v>1</v>
      </c>
      <c r="AG68" s="1">
        <f t="shared" si="45"/>
        <v>1</v>
      </c>
      <c r="AH68" s="1">
        <f t="shared" si="45"/>
        <v>1</v>
      </c>
      <c r="AL68" s="1" t="b">
        <f>COUNTIF(AA68:AH68,"1")=5</f>
        <v>1</v>
      </c>
    </row>
    <row r="69" spans="1:38" ht="29.4" customHeight="1" thickBot="1">
      <c r="A69" s="42"/>
      <c r="B69" s="42"/>
      <c r="C69" s="42"/>
      <c r="D69" s="68"/>
      <c r="E69" s="32"/>
      <c r="F69" s="130"/>
      <c r="G69" s="69"/>
      <c r="H69" s="69"/>
      <c r="I69" s="157"/>
      <c r="J69" s="70"/>
      <c r="K69" s="130"/>
      <c r="L69" s="201"/>
      <c r="M69" s="202"/>
      <c r="N69" s="133"/>
      <c r="O69" s="132"/>
      <c r="P69" s="42"/>
      <c r="Q69" s="42"/>
      <c r="R69" s="42"/>
      <c r="S69" s="42"/>
      <c r="T69" s="274" t="s">
        <v>32</v>
      </c>
      <c r="U69" s="378"/>
      <c r="V69" s="294">
        <v>458</v>
      </c>
      <c r="W69" s="295"/>
      <c r="X69" s="296"/>
      <c r="Y69" s="42"/>
      <c r="Z69" s="42"/>
      <c r="AI69" s="1">
        <f t="shared" ref="AI69" si="46">IF(L67="","",1)</f>
        <v>1</v>
      </c>
      <c r="AJ69" s="1">
        <f t="shared" ref="AJ69" si="47">IF(M67="","",1)</f>
        <v>1</v>
      </c>
      <c r="AK69" s="1">
        <f t="shared" ref="AK69" si="48">IF(N67="","",1)</f>
        <v>1</v>
      </c>
      <c r="AL69" s="1" t="b">
        <f>COUNTIF(AI69:AK69,"1")=3</f>
        <v>1</v>
      </c>
    </row>
    <row r="70" spans="1:38" ht="18.600000000000001" customHeight="1" thickBot="1">
      <c r="A70" s="42"/>
      <c r="B70" s="42"/>
      <c r="C70" s="343" t="s">
        <v>16</v>
      </c>
      <c r="D70" s="240">
        <v>0.9375</v>
      </c>
      <c r="E70" s="241">
        <v>4500</v>
      </c>
      <c r="F70" s="242">
        <v>85</v>
      </c>
      <c r="G70" s="243">
        <v>86</v>
      </c>
      <c r="H70" s="243">
        <v>90</v>
      </c>
      <c r="I70" s="243">
        <v>43</v>
      </c>
      <c r="J70" s="243">
        <v>10.5</v>
      </c>
      <c r="K70" s="244">
        <v>10.3</v>
      </c>
      <c r="L70" s="203"/>
      <c r="M70" s="137"/>
      <c r="N70" s="137"/>
      <c r="O70" s="137"/>
      <c r="P70" s="42"/>
      <c r="Q70" s="42"/>
      <c r="R70" s="42"/>
      <c r="S70" s="42"/>
      <c r="T70" s="274" t="s">
        <v>45</v>
      </c>
      <c r="U70" s="378"/>
      <c r="V70" s="294">
        <v>11.6</v>
      </c>
      <c r="W70" s="295"/>
      <c r="X70" s="296"/>
      <c r="Y70" s="42"/>
      <c r="Z70" s="42"/>
    </row>
    <row r="71" spans="1:38" ht="18.600000000000001" customHeight="1" thickBot="1">
      <c r="A71" s="42"/>
      <c r="B71" s="42"/>
      <c r="C71" s="344"/>
      <c r="D71" s="240">
        <v>0.97916666666666663</v>
      </c>
      <c r="E71" s="241">
        <v>4500</v>
      </c>
      <c r="F71" s="242">
        <v>85</v>
      </c>
      <c r="G71" s="243">
        <v>86</v>
      </c>
      <c r="H71" s="243">
        <v>90</v>
      </c>
      <c r="I71" s="243">
        <v>43</v>
      </c>
      <c r="J71" s="243">
        <v>10.5</v>
      </c>
      <c r="K71" s="244">
        <v>10.3</v>
      </c>
      <c r="L71" s="203"/>
      <c r="M71" s="137"/>
      <c r="N71" s="137"/>
      <c r="O71" s="137"/>
      <c r="P71" s="42"/>
      <c r="Q71" s="42"/>
      <c r="R71" s="42"/>
      <c r="S71" s="42"/>
      <c r="T71" s="376" t="s">
        <v>33</v>
      </c>
      <c r="U71" s="377"/>
      <c r="V71" s="294">
        <v>7.6</v>
      </c>
      <c r="W71" s="295"/>
      <c r="X71" s="296"/>
      <c r="Y71" s="42"/>
      <c r="Z71" s="42"/>
    </row>
    <row r="72" spans="1:38" ht="18.600000000000001" customHeight="1" thickBot="1">
      <c r="A72" s="42"/>
      <c r="B72" s="42"/>
      <c r="C72" s="344"/>
      <c r="D72" s="240">
        <v>0.97916666666666663</v>
      </c>
      <c r="E72" s="241">
        <v>4500</v>
      </c>
      <c r="F72" s="242">
        <v>85</v>
      </c>
      <c r="G72" s="243">
        <v>86</v>
      </c>
      <c r="H72" s="243">
        <v>90</v>
      </c>
      <c r="I72" s="243">
        <v>43</v>
      </c>
      <c r="J72" s="243">
        <v>10.5</v>
      </c>
      <c r="K72" s="244">
        <v>10.3</v>
      </c>
      <c r="L72" s="203"/>
      <c r="M72" s="137"/>
      <c r="N72" s="137"/>
      <c r="O72" s="137"/>
      <c r="P72" s="42"/>
      <c r="Q72" s="42"/>
      <c r="R72" s="42"/>
      <c r="S72" s="42"/>
      <c r="T72" s="371" t="s">
        <v>50</v>
      </c>
      <c r="U72" s="372"/>
      <c r="V72" s="362">
        <f>V65/V64</f>
        <v>0.92727272727272725</v>
      </c>
      <c r="W72" s="363"/>
      <c r="X72" s="364"/>
      <c r="Y72" s="42"/>
      <c r="Z72" s="42"/>
      <c r="AA72" s="1">
        <f>IF(D70="","",1)</f>
        <v>1</v>
      </c>
      <c r="AB72" s="1">
        <f t="shared" ref="AB72:AH76" si="49">IF(E70="","",1)</f>
        <v>1</v>
      </c>
      <c r="AC72" s="1">
        <f t="shared" si="49"/>
        <v>1</v>
      </c>
      <c r="AD72" s="1">
        <f t="shared" si="49"/>
        <v>1</v>
      </c>
      <c r="AE72" s="1">
        <f t="shared" si="49"/>
        <v>1</v>
      </c>
      <c r="AF72" s="1">
        <f t="shared" si="49"/>
        <v>1</v>
      </c>
      <c r="AG72" s="1">
        <f t="shared" si="49"/>
        <v>1</v>
      </c>
      <c r="AH72" s="1">
        <f t="shared" si="49"/>
        <v>1</v>
      </c>
      <c r="AJ72" s="1" t="b">
        <f>COUNTIF(AA72:AH72,"1")=8</f>
        <v>1</v>
      </c>
    </row>
    <row r="73" spans="1:38" ht="18.600000000000001" customHeight="1">
      <c r="A73" s="42"/>
      <c r="B73" s="42"/>
      <c r="C73" s="344"/>
      <c r="D73" s="240">
        <v>2.0833333333333332E-2</v>
      </c>
      <c r="E73" s="241">
        <v>4500</v>
      </c>
      <c r="F73" s="242">
        <v>85</v>
      </c>
      <c r="G73" s="243">
        <v>86</v>
      </c>
      <c r="H73" s="243">
        <v>90</v>
      </c>
      <c r="I73" s="243">
        <v>43</v>
      </c>
      <c r="J73" s="243">
        <v>10.5</v>
      </c>
      <c r="K73" s="244">
        <v>10.3</v>
      </c>
      <c r="L73" s="203"/>
      <c r="M73" s="137"/>
      <c r="N73" s="137"/>
      <c r="O73" s="137"/>
      <c r="P73" s="42"/>
      <c r="Q73" s="42"/>
      <c r="R73" s="42"/>
      <c r="S73" s="42"/>
      <c r="T73" s="358" t="s">
        <v>51</v>
      </c>
      <c r="U73" s="359"/>
      <c r="V73" s="365"/>
      <c r="W73" s="366"/>
      <c r="X73" s="367"/>
      <c r="Y73" s="42"/>
      <c r="Z73" s="42"/>
      <c r="AA73" s="1">
        <f t="shared" ref="AA73:AA76" si="50">IF(D71="","",1)</f>
        <v>1</v>
      </c>
      <c r="AB73" s="1">
        <f t="shared" si="49"/>
        <v>1</v>
      </c>
      <c r="AC73" s="1">
        <f t="shared" si="49"/>
        <v>1</v>
      </c>
      <c r="AD73" s="1">
        <f t="shared" si="49"/>
        <v>1</v>
      </c>
      <c r="AE73" s="1">
        <f t="shared" si="49"/>
        <v>1</v>
      </c>
      <c r="AF73" s="1">
        <f t="shared" si="49"/>
        <v>1</v>
      </c>
      <c r="AG73" s="1">
        <f t="shared" si="49"/>
        <v>1</v>
      </c>
      <c r="AH73" s="1">
        <f t="shared" si="49"/>
        <v>1</v>
      </c>
      <c r="AJ73" s="1" t="b">
        <f t="shared" ref="AJ73:AJ76" si="51">COUNTIF(AA73:AH73,"1")=8</f>
        <v>1</v>
      </c>
    </row>
    <row r="74" spans="1:38" ht="18.600000000000001" customHeight="1" thickBot="1">
      <c r="A74" s="42"/>
      <c r="B74" s="42"/>
      <c r="C74" s="345"/>
      <c r="D74" s="245"/>
      <c r="E74" s="246"/>
      <c r="F74" s="247"/>
      <c r="G74" s="248"/>
      <c r="H74" s="248"/>
      <c r="I74" s="248"/>
      <c r="J74" s="248"/>
      <c r="K74" s="249"/>
      <c r="L74" s="203"/>
      <c r="M74" s="137"/>
      <c r="N74" s="137"/>
      <c r="O74" s="137"/>
      <c r="P74" s="42"/>
      <c r="Q74" s="42"/>
      <c r="R74" s="42"/>
      <c r="S74" s="42"/>
      <c r="T74" s="360"/>
      <c r="U74" s="361"/>
      <c r="V74" s="368">
        <f>V65-80</f>
        <v>10120</v>
      </c>
      <c r="W74" s="369"/>
      <c r="X74" s="370"/>
      <c r="Y74" s="42"/>
      <c r="Z74" s="42"/>
      <c r="AA74" s="1">
        <f t="shared" si="50"/>
        <v>1</v>
      </c>
      <c r="AB74" s="1">
        <f t="shared" si="49"/>
        <v>1</v>
      </c>
      <c r="AC74" s="1">
        <f t="shared" si="49"/>
        <v>1</v>
      </c>
      <c r="AD74" s="1">
        <f t="shared" si="49"/>
        <v>1</v>
      </c>
      <c r="AE74" s="1">
        <f t="shared" si="49"/>
        <v>1</v>
      </c>
      <c r="AF74" s="1">
        <f t="shared" si="49"/>
        <v>1</v>
      </c>
      <c r="AG74" s="1">
        <f t="shared" si="49"/>
        <v>1</v>
      </c>
      <c r="AH74" s="1">
        <f t="shared" si="49"/>
        <v>1</v>
      </c>
      <c r="AJ74" s="1" t="b">
        <f t="shared" si="51"/>
        <v>1</v>
      </c>
    </row>
    <row r="75" spans="1:38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1">
        <f t="shared" si="50"/>
        <v>1</v>
      </c>
      <c r="AB75" s="1">
        <f t="shared" si="49"/>
        <v>1</v>
      </c>
      <c r="AC75" s="1">
        <f t="shared" si="49"/>
        <v>1</v>
      </c>
      <c r="AD75" s="1">
        <f t="shared" si="49"/>
        <v>1</v>
      </c>
      <c r="AE75" s="1">
        <f t="shared" si="49"/>
        <v>1</v>
      </c>
      <c r="AF75" s="1">
        <f t="shared" si="49"/>
        <v>1</v>
      </c>
      <c r="AG75" s="1">
        <f t="shared" si="49"/>
        <v>1</v>
      </c>
      <c r="AH75" s="1">
        <f t="shared" si="49"/>
        <v>1</v>
      </c>
      <c r="AJ75" s="1" t="b">
        <f t="shared" si="51"/>
        <v>1</v>
      </c>
    </row>
    <row r="76" spans="1:38">
      <c r="AA76" s="1" t="str">
        <f t="shared" si="50"/>
        <v/>
      </c>
      <c r="AB76" s="1" t="str">
        <f t="shared" si="49"/>
        <v/>
      </c>
      <c r="AC76" s="1" t="str">
        <f t="shared" si="49"/>
        <v/>
      </c>
      <c r="AD76" s="1" t="str">
        <f t="shared" si="49"/>
        <v/>
      </c>
      <c r="AE76" s="1" t="str">
        <f t="shared" si="49"/>
        <v/>
      </c>
      <c r="AF76" s="1" t="str">
        <f t="shared" si="49"/>
        <v/>
      </c>
      <c r="AG76" s="1" t="str">
        <f t="shared" si="49"/>
        <v/>
      </c>
      <c r="AH76" s="1" t="str">
        <f t="shared" si="49"/>
        <v/>
      </c>
      <c r="AJ76" s="1" t="b">
        <f t="shared" si="51"/>
        <v>0</v>
      </c>
    </row>
  </sheetData>
  <mergeCells count="139">
    <mergeCell ref="T12:V12"/>
    <mergeCell ref="F6:P9"/>
    <mergeCell ref="D36:F36"/>
    <mergeCell ref="D57:F57"/>
    <mergeCell ref="D54:O55"/>
    <mergeCell ref="V67:X67"/>
    <mergeCell ref="V68:X68"/>
    <mergeCell ref="V69:X69"/>
    <mergeCell ref="V70:X70"/>
    <mergeCell ref="F11:Q12"/>
    <mergeCell ref="F33:Q34"/>
    <mergeCell ref="T68:U68"/>
    <mergeCell ref="T60:X60"/>
    <mergeCell ref="T69:U69"/>
    <mergeCell ref="T70:U70"/>
    <mergeCell ref="M60:M62"/>
    <mergeCell ref="L60:L62"/>
    <mergeCell ref="V41:Y41"/>
    <mergeCell ref="V42:Y42"/>
    <mergeCell ref="V43:Y43"/>
    <mergeCell ref="V44:Y44"/>
    <mergeCell ref="V45:Y45"/>
    <mergeCell ref="D14:F14"/>
    <mergeCell ref="V46:Y46"/>
    <mergeCell ref="V47:Y47"/>
    <mergeCell ref="T71:U71"/>
    <mergeCell ref="T63:U63"/>
    <mergeCell ref="T64:U64"/>
    <mergeCell ref="T65:U65"/>
    <mergeCell ref="T66:U66"/>
    <mergeCell ref="T67:U67"/>
    <mergeCell ref="T61:U61"/>
    <mergeCell ref="V61:X61"/>
    <mergeCell ref="T62:U62"/>
    <mergeCell ref="V62:X62"/>
    <mergeCell ref="V71:X71"/>
    <mergeCell ref="C70:C74"/>
    <mergeCell ref="D60:D62"/>
    <mergeCell ref="I60:I62"/>
    <mergeCell ref="T49:U49"/>
    <mergeCell ref="V48:W48"/>
    <mergeCell ref="X48:Y48"/>
    <mergeCell ref="V49:W49"/>
    <mergeCell ref="X49:Y49"/>
    <mergeCell ref="T48:U48"/>
    <mergeCell ref="J60:J62"/>
    <mergeCell ref="K60:K62"/>
    <mergeCell ref="E60:H60"/>
    <mergeCell ref="E61:H61"/>
    <mergeCell ref="T73:U74"/>
    <mergeCell ref="V66:X66"/>
    <mergeCell ref="V64:X64"/>
    <mergeCell ref="V65:X65"/>
    <mergeCell ref="V63:X63"/>
    <mergeCell ref="V72:X72"/>
    <mergeCell ref="V73:X73"/>
    <mergeCell ref="V74:X74"/>
    <mergeCell ref="T72:U72"/>
    <mergeCell ref="O60:O62"/>
    <mergeCell ref="N60:N62"/>
    <mergeCell ref="E45:J45"/>
    <mergeCell ref="D47:D51"/>
    <mergeCell ref="T47:U47"/>
    <mergeCell ref="C40:C43"/>
    <mergeCell ref="H40:H43"/>
    <mergeCell ref="I40:I43"/>
    <mergeCell ref="J40:J43"/>
    <mergeCell ref="K40:K43"/>
    <mergeCell ref="L40:L43"/>
    <mergeCell ref="T44:U44"/>
    <mergeCell ref="T45:U45"/>
    <mergeCell ref="T46:U46"/>
    <mergeCell ref="T41:U41"/>
    <mergeCell ref="T43:U43"/>
    <mergeCell ref="C18:C21"/>
    <mergeCell ref="H18:H21"/>
    <mergeCell ref="I18:I21"/>
    <mergeCell ref="J18:J21"/>
    <mergeCell ref="D25:D29"/>
    <mergeCell ref="E23:J23"/>
    <mergeCell ref="Q6:V6"/>
    <mergeCell ref="L15:N15"/>
    <mergeCell ref="D16:Q16"/>
    <mergeCell ref="L18:L21"/>
    <mergeCell ref="K18:K21"/>
    <mergeCell ref="E15:F15"/>
    <mergeCell ref="H15:I15"/>
    <mergeCell ref="L10:M10"/>
    <mergeCell ref="O10:P10"/>
    <mergeCell ref="T14:U14"/>
    <mergeCell ref="T15:U15"/>
    <mergeCell ref="T16:U16"/>
    <mergeCell ref="T17:U17"/>
    <mergeCell ref="T18:U18"/>
    <mergeCell ref="T19:U19"/>
    <mergeCell ref="T20:U20"/>
    <mergeCell ref="T21:U21"/>
    <mergeCell ref="T27:U27"/>
    <mergeCell ref="V40:Y40"/>
    <mergeCell ref="T42:U42"/>
    <mergeCell ref="W15:Y15"/>
    <mergeCell ref="V19:Y19"/>
    <mergeCell ref="V20:Y20"/>
    <mergeCell ref="V21:Y21"/>
    <mergeCell ref="V22:Y22"/>
    <mergeCell ref="V23:Y23"/>
    <mergeCell ref="V24:Y24"/>
    <mergeCell ref="V25:Y25"/>
    <mergeCell ref="T25:U25"/>
    <mergeCell ref="T22:U22"/>
    <mergeCell ref="T23:U23"/>
    <mergeCell ref="V16:Y16"/>
    <mergeCell ref="V17:Y17"/>
    <mergeCell ref="V18:Y18"/>
    <mergeCell ref="T34:V34"/>
    <mergeCell ref="D68:K68"/>
    <mergeCell ref="D59:N59"/>
    <mergeCell ref="K23:O23"/>
    <mergeCell ref="O63:O65"/>
    <mergeCell ref="E37:F37"/>
    <mergeCell ref="H37:I37"/>
    <mergeCell ref="E58:F58"/>
    <mergeCell ref="H58:I58"/>
    <mergeCell ref="X27:Y27"/>
    <mergeCell ref="T24:U24"/>
    <mergeCell ref="L37:N37"/>
    <mergeCell ref="D38:Q38"/>
    <mergeCell ref="T36:U36"/>
    <mergeCell ref="T37:U37"/>
    <mergeCell ref="T38:U38"/>
    <mergeCell ref="T26:U26"/>
    <mergeCell ref="V26:W26"/>
    <mergeCell ref="V27:W27"/>
    <mergeCell ref="X26:Y26"/>
    <mergeCell ref="T39:U39"/>
    <mergeCell ref="T40:U40"/>
    <mergeCell ref="W37:Y37"/>
    <mergeCell ref="V38:Y38"/>
    <mergeCell ref="V39:Y39"/>
  </mergeCells>
  <phoneticPr fontId="19" type="noConversion"/>
  <conditionalFormatting sqref="L25:L29">
    <cfRule type="cellIs" dxfId="46" priority="31" operator="lessThanOrEqual">
      <formula>1</formula>
    </cfRule>
    <cfRule type="cellIs" dxfId="45" priority="32" operator="greaterThan">
      <formula>125</formula>
    </cfRule>
    <cfRule type="cellIs" dxfId="44" priority="33" operator="between">
      <formula>1</formula>
      <formula>115</formula>
    </cfRule>
    <cfRule type="cellIs" dxfId="43" priority="34" operator="between">
      <formula>115</formula>
      <formula>125</formula>
    </cfRule>
  </conditionalFormatting>
  <conditionalFormatting sqref="K25:K29">
    <cfRule type="cellIs" priority="27" operator="lessThanOrEqual">
      <formula>1</formula>
    </cfRule>
    <cfRule type="cellIs" dxfId="42" priority="28" operator="greaterThan">
      <formula>1300</formula>
    </cfRule>
    <cfRule type="cellIs" dxfId="41" priority="29" operator="between">
      <formula>1</formula>
      <formula>299</formula>
    </cfRule>
    <cfRule type="cellIs" dxfId="40" priority="30" operator="greaterThanOrEqual">
      <formula>300</formula>
    </cfRule>
  </conditionalFormatting>
  <conditionalFormatting sqref="E70:E74">
    <cfRule type="cellIs" priority="15" operator="between">
      <formula>0</formula>
      <formula>1</formula>
    </cfRule>
    <cfRule type="cellIs" dxfId="39" priority="16" operator="between">
      <formula>1</formula>
      <formula>1000</formula>
    </cfRule>
    <cfRule type="cellIs" dxfId="38" priority="17" operator="greaterThan">
      <formula>6000</formula>
    </cfRule>
    <cfRule type="cellIs" dxfId="37" priority="18" operator="greaterThanOrEqual">
      <formula>1000</formula>
    </cfRule>
  </conditionalFormatting>
  <conditionalFormatting sqref="F70:F74">
    <cfRule type="cellIs" dxfId="36" priority="11" operator="greaterThan">
      <formula>93</formula>
    </cfRule>
    <cfRule type="cellIs" dxfId="35" priority="12" operator="lessThan">
      <formula>85</formula>
    </cfRule>
    <cfRule type="cellIs" dxfId="34" priority="13" operator="between">
      <formula>85</formula>
      <formula>93</formula>
    </cfRule>
  </conditionalFormatting>
  <conditionalFormatting sqref="F70:F74">
    <cfRule type="cellIs" dxfId="33" priority="9" operator="equal">
      <formula>0</formula>
    </cfRule>
  </conditionalFormatting>
  <conditionalFormatting sqref="D14:F14">
    <cfRule type="expression" dxfId="32" priority="1">
      <formula>$AQ$18</formula>
    </cfRule>
    <cfRule type="expression" dxfId="31" priority="8">
      <formula>$AQ$17</formula>
    </cfRule>
  </conditionalFormatting>
  <conditionalFormatting sqref="D36:F36">
    <cfRule type="expression" dxfId="30" priority="7">
      <formula>$AQ$40</formula>
    </cfRule>
  </conditionalFormatting>
  <conditionalFormatting sqref="D57:F57">
    <cfRule type="expression" dxfId="29" priority="6">
      <formula>$AO$64</formula>
    </cfRule>
  </conditionalFormatting>
  <conditionalFormatting sqref="T12:V12">
    <cfRule type="expression" dxfId="28" priority="4">
      <formula>$AS$15</formula>
    </cfRule>
    <cfRule type="expression" dxfId="27" priority="5">
      <formula>$AS$14</formula>
    </cfRule>
  </conditionalFormatting>
  <conditionalFormatting sqref="T34:V34">
    <cfRule type="expression" dxfId="26" priority="2">
      <formula>$AS$37</formula>
    </cfRule>
    <cfRule type="expression" dxfId="25" priority="3">
      <formula>$AS$36</formula>
    </cfRule>
  </conditionalFormatting>
  <dataValidations count="4">
    <dataValidation type="list" allowBlank="1" showInputMessage="1" showErrorMessage="1" sqref="I18:I20 I40:I42" xr:uid="{00000000-0002-0000-0100-000000000000}">
      <formula1>"M,CH,LECC,LENC,MF"</formula1>
    </dataValidation>
    <dataValidation type="list" allowBlank="1" showInputMessage="1" showErrorMessage="1" sqref="J18:J20 J40:J42" xr:uid="{00000000-0002-0000-0100-000001000000}">
      <formula1>"D,M"</formula1>
    </dataValidation>
    <dataValidation type="list" allowBlank="1" showInputMessage="1" showErrorMessage="1" sqref="O15 O26:P26 O40:O43 O37 L58 O18:O21 L63:L66" xr:uid="{00000000-0002-0000-0100-000003000000}">
      <formula1>"Inter,Complet"</formula1>
    </dataValidation>
    <dataValidation type="list" allowBlank="1" showInputMessage="1" showErrorMessage="1" sqref="G15 G37 G58" xr:uid="{4588B145-BCBC-44BF-B1CF-8920F445E543}">
      <formula1>"5h-13h,13h-21h,21h-5h"</formula1>
    </dataValidation>
  </dataValidations>
  <pageMargins left="0" right="0" top="0" bottom="0" header="0" footer="0"/>
  <pageSetup paperSize="8" scale="65" pageOrder="overThenDown" orientation="portrait" r:id="rId1"/>
  <ignoredErrors>
    <ignoredError sqref="W28:W32 W50:W54 Y36" emptyCellReference="1"/>
    <ignoredError sqref="B18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7A547D4-9316-452B-A0D6-9CCA1A27AA9C}">
          <x14:formula1>
            <xm:f>Liste!$B$15:$B$29</xm:f>
          </x14:formula1>
          <xm:sqref>H15:I15 H58:I58 H37:I37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64BCA-E908-48E8-88FC-4A7C8B261DDA}">
  <sheetPr codeName="Feuil5"/>
  <dimension ref="A1:P5"/>
  <sheetViews>
    <sheetView workbookViewId="0">
      <selection activeCell="I8" sqref="I8:I9"/>
    </sheetView>
  </sheetViews>
  <sheetFormatPr baseColWidth="10" defaultRowHeight="14.4"/>
  <cols>
    <col min="4" max="4" width="15.44140625" bestFit="1" customWidth="1"/>
    <col min="5" max="5" width="12.21875" customWidth="1"/>
    <col min="7" max="9" width="12.109375" customWidth="1"/>
    <col min="10" max="10" width="13.33203125" customWidth="1"/>
    <col min="11" max="16" width="12.109375" customWidth="1"/>
  </cols>
  <sheetData>
    <row r="1" spans="1:16" ht="43.8" customHeight="1" thickBot="1">
      <c r="A1" s="239"/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</row>
    <row r="2" spans="1:16" ht="25.8" hidden="1" customHeight="1">
      <c r="A2" s="123">
        <f>IF(ValidationB13,MAX(ValidationTank[ID])+1,"")</f>
        <v>2</v>
      </c>
      <c r="B2" s="103">
        <f>IF(ValidationB13,Formulaire!D6,"")</f>
        <v>45915</v>
      </c>
      <c r="C2" s="104">
        <f>B2</f>
        <v>45915</v>
      </c>
      <c r="D2" s="112">
        <f>IF(ValidationB13,Formulaire!H15,"")</f>
        <v>0</v>
      </c>
      <c r="E2" s="112" t="str">
        <f>IF(ValidationB13,Formulaire!E11,"")</f>
        <v>Pasto 1</v>
      </c>
      <c r="F2" s="112" t="str">
        <f>IF(ValidationB13,Formulaire!I18,"")</f>
        <v>M</v>
      </c>
      <c r="G2" s="112">
        <f>IF(ValidationB13,Formulaire!X14,"")</f>
        <v>258</v>
      </c>
      <c r="H2" s="112" t="str">
        <f>IF(ValidationB13,Formulaire!J18,"")</f>
        <v>M</v>
      </c>
      <c r="I2" s="112">
        <f>IF(ValidationB13,Formulaire!H18,"")</f>
        <v>5</v>
      </c>
      <c r="J2" s="112">
        <f>IF(ValidationB13,Formulaire!N22,"")</f>
        <v>130000</v>
      </c>
      <c r="K2" s="108">
        <f>IF(ValidationB13,Formulaire!V19,"")</f>
        <v>1</v>
      </c>
      <c r="L2" s="110">
        <f>IF(ValidationB13,Formulaire!V21,"")</f>
        <v>42.3</v>
      </c>
      <c r="M2" s="110">
        <f>IF(ValidationB13,Formulaire!V22,"")</f>
        <v>145</v>
      </c>
      <c r="N2" s="110">
        <f>IF(ValidationB13,Formulaire!V23,"")</f>
        <v>546</v>
      </c>
      <c r="O2" s="110">
        <f>IF(ValidationB13,Formulaire!V24,"")</f>
        <v>7.6</v>
      </c>
      <c r="P2" s="111">
        <f>IF(ValidationB13,Formulaire!V25,"")</f>
        <v>0</v>
      </c>
    </row>
    <row r="3" spans="1:16" ht="25.8" hidden="1" customHeight="1" thickBot="1">
      <c r="A3" s="123">
        <f>IF(ValidationB35,MAX(ValidationTank[ID])+1,"")</f>
        <v>2</v>
      </c>
      <c r="B3" s="103">
        <f>IF(ValidationB35,Formulaire!D6,"")</f>
        <v>45915</v>
      </c>
      <c r="C3" s="104">
        <f t="shared" ref="C3" si="0">B3</f>
        <v>45915</v>
      </c>
      <c r="D3" s="112">
        <f>IF(ValidationB35,Formulaire!H15,"")</f>
        <v>0</v>
      </c>
      <c r="E3" s="112" t="str">
        <f>IF(ValidationB35,Formulaire!E33,"")</f>
        <v>pasto 2</v>
      </c>
      <c r="F3" s="112" t="str">
        <f>IF(ValidationB35,Formulaire!I40,"")</f>
        <v>MF</v>
      </c>
      <c r="G3" s="112">
        <f>IF(ValidationB35,Formulaire!X36,"")</f>
        <v>258</v>
      </c>
      <c r="H3" s="112" t="str">
        <f>IF(ValidationB35,Formulaire!J40,"")</f>
        <v>M</v>
      </c>
      <c r="I3" s="112">
        <f>IF(ValidationB35,Formulaire!H40,"")</f>
        <v>6</v>
      </c>
      <c r="J3" s="112">
        <f>IF(ValidationB35,Formulaire!N40,"")</f>
        <v>100000</v>
      </c>
      <c r="K3" s="108">
        <f>IF(ValidationB35,Formulaire!V41,"")</f>
        <v>1</v>
      </c>
      <c r="L3" s="110">
        <f>IF(ValidationB35,Formulaire!V43,"")</f>
        <v>43.2</v>
      </c>
      <c r="M3" s="112">
        <f>IF(ValidationB35,Formulaire!V44,"")</f>
        <v>114</v>
      </c>
      <c r="N3" s="112">
        <f>IF(ValidationB35,Formulaire!V45,"")</f>
        <v>485</v>
      </c>
      <c r="O3" s="112">
        <f>IF(ValidationB35,Formulaire!V46,"")</f>
        <v>7.6</v>
      </c>
      <c r="P3" s="112">
        <f>IF(ValidationB35,Formulaire!V47,"")</f>
        <v>0</v>
      </c>
    </row>
    <row r="4" spans="1:16" ht="29.4" thickBot="1">
      <c r="A4" s="181" t="s">
        <v>74</v>
      </c>
      <c r="B4" s="182" t="s">
        <v>42</v>
      </c>
      <c r="C4" s="183" t="s">
        <v>75</v>
      </c>
      <c r="D4" s="91" t="s">
        <v>76</v>
      </c>
      <c r="E4" s="92" t="s">
        <v>281</v>
      </c>
      <c r="F4" s="91" t="s">
        <v>26</v>
      </c>
      <c r="G4" s="92" t="s">
        <v>80</v>
      </c>
      <c r="H4" s="92" t="s">
        <v>113</v>
      </c>
      <c r="I4" s="92" t="s">
        <v>282</v>
      </c>
      <c r="J4" s="92" t="s">
        <v>85</v>
      </c>
      <c r="K4" s="97" t="s">
        <v>22</v>
      </c>
      <c r="L4" s="98" t="s">
        <v>30</v>
      </c>
      <c r="M4" s="99" t="s">
        <v>31</v>
      </c>
      <c r="N4" s="97" t="s">
        <v>32</v>
      </c>
      <c r="O4" s="97" t="s">
        <v>92</v>
      </c>
      <c r="P4" s="97" t="s">
        <v>34</v>
      </c>
    </row>
    <row r="5" spans="1:16" s="234" customFormat="1">
      <c r="A5" s="250">
        <v>1</v>
      </c>
      <c r="B5" s="234" t="s">
        <v>112</v>
      </c>
      <c r="C5" s="235" t="s">
        <v>112</v>
      </c>
      <c r="D5" s="234" t="s">
        <v>112</v>
      </c>
      <c r="E5" s="234" t="s">
        <v>112</v>
      </c>
      <c r="F5" s="234" t="s">
        <v>112</v>
      </c>
      <c r="G5" s="234" t="s">
        <v>112</v>
      </c>
      <c r="H5" s="234" t="s">
        <v>112</v>
      </c>
      <c r="I5" s="234" t="s">
        <v>112</v>
      </c>
      <c r="J5" s="234" t="s">
        <v>112</v>
      </c>
      <c r="K5" s="236" t="s">
        <v>112</v>
      </c>
      <c r="L5" s="234" t="s">
        <v>112</v>
      </c>
      <c r="M5" s="234" t="s">
        <v>112</v>
      </c>
      <c r="N5" s="234" t="s">
        <v>112</v>
      </c>
      <c r="O5" s="234" t="s">
        <v>112</v>
      </c>
      <c r="P5" s="234" t="s">
        <v>112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EF314-A4A0-401E-8DD8-1962B1C6F58F}">
  <sheetPr codeName="Feuil3"/>
  <dimension ref="A1:GF7"/>
  <sheetViews>
    <sheetView tabSelected="1" workbookViewId="0">
      <selection activeCell="E23" sqref="E23"/>
    </sheetView>
  </sheetViews>
  <sheetFormatPr baseColWidth="10" defaultRowHeight="14.4"/>
  <cols>
    <col min="4" max="4" width="15.44140625" bestFit="1" customWidth="1"/>
    <col min="5" max="5" width="12.21875" customWidth="1"/>
    <col min="23" max="25" width="12.109375" customWidth="1"/>
    <col min="26" max="27" width="12.77734375" customWidth="1"/>
    <col min="28" max="29" width="13.33203125" customWidth="1"/>
    <col min="30" max="52" width="12.109375" customWidth="1"/>
    <col min="53" max="53" width="12.77734375" customWidth="1"/>
    <col min="54" max="135" width="12.109375" customWidth="1"/>
  </cols>
  <sheetData>
    <row r="1" spans="1:188">
      <c r="A1" s="123">
        <f>IF(ValidationB13,MAX(BDD[ID])+1,"")</f>
        <v>2</v>
      </c>
      <c r="B1" s="103">
        <f>IF(ValidationB13,Formulaire!D6,"")</f>
        <v>45915</v>
      </c>
      <c r="C1" s="104">
        <f>B1</f>
        <v>45915</v>
      </c>
      <c r="D1" s="112">
        <f>IF(ValidationB13,Formulaire!H15,"")</f>
        <v>0</v>
      </c>
      <c r="E1" s="112" t="str">
        <f>IF(ValidationB13,Formulaire!E11,"")</f>
        <v>Pasto 1</v>
      </c>
      <c r="F1" s="112" t="str">
        <f>IF(ValidationB13,Formulaire!D18,"")</f>
        <v>LT254</v>
      </c>
      <c r="G1" s="112">
        <f>IF(ValidationB13,Formulaire!E18,"")</f>
        <v>30</v>
      </c>
      <c r="H1" s="107">
        <f>IF(ValidationB13,Formulaire!F18,"")</f>
        <v>0.625</v>
      </c>
      <c r="I1" s="107">
        <f>IF(ValidationB13,Formulaire!G18,"")</f>
        <v>0.75</v>
      </c>
      <c r="J1" s="112">
        <f>IF(ValidationB13,Formulaire!D19,"")</f>
        <v>0</v>
      </c>
      <c r="K1" s="112">
        <f>IF(ValidationB13,Formulaire!E19,"")</f>
        <v>0</v>
      </c>
      <c r="L1" s="107">
        <f>IF(ValidationB13,Formulaire!F19,"")</f>
        <v>0</v>
      </c>
      <c r="M1" s="107">
        <f>IF(ValidationB13,Formulaire!G19,"")</f>
        <v>0</v>
      </c>
      <c r="N1" s="112">
        <f>IF(ValidationB13,Formulaire!D20,"")</f>
        <v>0</v>
      </c>
      <c r="O1" s="112">
        <f>IF(ValidationB13,Formulaire!E20,"")</f>
        <v>0</v>
      </c>
      <c r="P1" s="107">
        <f>IF(ValidationB13,Formulaire!F20,"")</f>
        <v>0</v>
      </c>
      <c r="Q1" s="107">
        <f>IF(ValidationB13,Formulaire!G20,"")</f>
        <v>0</v>
      </c>
      <c r="R1" s="107">
        <f>IF(ValidationB13,Formulaire!D21,"")</f>
        <v>0</v>
      </c>
      <c r="S1" s="112">
        <f>IF(ValidationB13,Formulaire!E21,"")</f>
        <v>0</v>
      </c>
      <c r="T1" s="107">
        <f>IF(ValidationB13,Formulaire!F21,"")</f>
        <v>0</v>
      </c>
      <c r="U1" s="107">
        <f>IF(ValidationB13,Formulaire!G21,"")</f>
        <v>0</v>
      </c>
      <c r="V1" s="112" t="str">
        <f>IF(ValidationB13,Formulaire!I18,"")</f>
        <v>M</v>
      </c>
      <c r="W1" s="112">
        <f>IF(ValidationB13,Formulaire!X14,"")</f>
        <v>258</v>
      </c>
      <c r="X1" s="112" t="str">
        <f>IF(ValidationB13,Formulaire!J18,"")</f>
        <v>M</v>
      </c>
      <c r="Y1" s="112">
        <f>IF(ValidationB13,Formulaire!H18,"")</f>
        <v>5</v>
      </c>
      <c r="Z1" s="107">
        <f>IF(ValidationB13,Formulaire!K18,"")</f>
        <v>0.62847222222222221</v>
      </c>
      <c r="AA1" s="107">
        <f>IF(ValidationB13,Formulaire!L18,"")</f>
        <v>0.75347222222222221</v>
      </c>
      <c r="AB1" s="112">
        <f>IF(ValidationB13,Formulaire!M22,"")</f>
        <v>120000</v>
      </c>
      <c r="AC1" s="112">
        <f>IF(ValidationB13,Formulaire!N22,"")</f>
        <v>130000</v>
      </c>
      <c r="AD1" s="106">
        <f>AC1-AB1</f>
        <v>10000</v>
      </c>
      <c r="AE1" s="112" t="str">
        <f>IF(ValidationB13,Formulaire!O18,"")</f>
        <v>Inter</v>
      </c>
      <c r="AF1" s="107">
        <f>IF(ValidationB13,Formulaire!P18,"")</f>
        <v>0.75694444444444453</v>
      </c>
      <c r="AG1" s="107">
        <f>IF(ValidationB13,Formulaire!Q18,"")</f>
        <v>0.80208333333333337</v>
      </c>
      <c r="AH1" s="107">
        <f>IF(ValidationB13,Formulaire!O26,"")</f>
        <v>0</v>
      </c>
      <c r="AI1" s="107">
        <f>IF(ValidationB13,Formulaire!O28,"")</f>
        <v>0</v>
      </c>
      <c r="AJ1" s="107">
        <f>IF(ValidationB13,Formulaire!O29,"")</f>
        <v>0</v>
      </c>
      <c r="AK1" s="111">
        <f>IF(ValidationB13,Formulaire!V15,"")</f>
        <v>0</v>
      </c>
      <c r="AL1" s="111">
        <f>IF(ValidationB13,Formulaire!W15,"")</f>
        <v>0</v>
      </c>
      <c r="AM1" s="111">
        <f>IF(ValidationB13,Formulaire!V20,"")</f>
        <v>28</v>
      </c>
      <c r="AN1" s="108">
        <f>IF(ValidationB13,Formulaire!V19,"")</f>
        <v>1</v>
      </c>
      <c r="AO1" s="110">
        <f>IF(ValidationB13,Formulaire!V21,"")</f>
        <v>42.3</v>
      </c>
      <c r="AP1" s="110">
        <f>IF(ValidationB13,Formulaire!V22,"")</f>
        <v>145</v>
      </c>
      <c r="AQ1" s="110">
        <f>IF(ValidationB13,Formulaire!V23,"")</f>
        <v>546</v>
      </c>
      <c r="AR1" s="110">
        <f>AO1/AP1</f>
        <v>0.29172413793103447</v>
      </c>
      <c r="AS1" s="110">
        <f>IF(ValidationB13,Formulaire!V24,"")</f>
        <v>7.6</v>
      </c>
      <c r="AT1" s="111">
        <f>IF(ValidationB13,Formulaire!V25,"")</f>
        <v>0</v>
      </c>
      <c r="AU1" s="112" t="str">
        <f>IF(ValidationB13,Formulaire!V26,"")</f>
        <v>cl256</v>
      </c>
      <c r="AV1" s="112">
        <f>IF(ValidationB13,Formulaire!X26,"")</f>
        <v>420</v>
      </c>
      <c r="AW1" s="112" t="str">
        <f>IF(ValidationB13,Formulaire!V27,"")</f>
        <v>r302</v>
      </c>
      <c r="AX1" s="112">
        <f>IF(ValidationB13,Formulaire!X27,"")</f>
        <v>11000</v>
      </c>
      <c r="AY1" s="107"/>
      <c r="AZ1" s="109"/>
      <c r="BA1" s="103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  <c r="BM1" s="105"/>
      <c r="BN1" s="105"/>
      <c r="BO1" s="105"/>
      <c r="BP1" s="105"/>
      <c r="BQ1" s="105"/>
      <c r="BR1" s="105"/>
      <c r="BS1" s="105"/>
      <c r="BT1" s="105"/>
      <c r="BU1" s="105"/>
      <c r="BV1" s="105"/>
      <c r="BW1" s="105"/>
      <c r="BX1" s="105"/>
      <c r="BY1" s="105"/>
      <c r="BZ1" s="105"/>
      <c r="CA1" s="105"/>
      <c r="CB1" s="105"/>
      <c r="CC1" s="105"/>
      <c r="CD1" s="105"/>
      <c r="CE1" s="105"/>
      <c r="CF1" s="105"/>
      <c r="CG1" s="105"/>
      <c r="CH1" s="105"/>
      <c r="CI1" s="105"/>
      <c r="CJ1" s="105"/>
      <c r="CK1" s="105"/>
      <c r="CL1" s="105"/>
      <c r="CM1" s="105"/>
      <c r="CN1" s="105"/>
      <c r="CO1" s="105"/>
      <c r="CP1" s="105"/>
      <c r="CQ1" s="105"/>
      <c r="CR1" s="105"/>
      <c r="CS1" s="105"/>
      <c r="CT1" s="105"/>
      <c r="CU1" s="105"/>
      <c r="CV1" s="105"/>
      <c r="CW1" s="107"/>
      <c r="CX1" s="106"/>
      <c r="CY1" s="109"/>
      <c r="CZ1" s="109"/>
      <c r="DA1" s="109"/>
      <c r="DB1" s="109"/>
      <c r="DC1" s="109"/>
      <c r="DD1" s="109"/>
      <c r="DE1" s="109"/>
      <c r="DF1" s="109"/>
      <c r="DG1" s="109"/>
      <c r="DH1" s="109"/>
      <c r="DI1" s="109"/>
      <c r="DJ1" s="109"/>
      <c r="DK1" s="109"/>
      <c r="DL1" s="109"/>
      <c r="DM1" s="110"/>
      <c r="DN1" s="109"/>
      <c r="DO1" s="109"/>
      <c r="DP1" s="109"/>
      <c r="DQ1" s="109"/>
      <c r="DR1" s="109"/>
      <c r="DS1" s="109"/>
      <c r="DT1" s="109"/>
      <c r="DU1" s="109"/>
      <c r="DV1" s="105"/>
      <c r="DW1" s="103"/>
      <c r="DX1" s="106"/>
      <c r="DY1" s="106"/>
      <c r="DZ1" s="109"/>
      <c r="EA1" s="109"/>
      <c r="EB1" s="109"/>
      <c r="EC1" s="109"/>
      <c r="ED1" s="109"/>
      <c r="EE1" s="109"/>
      <c r="EF1" s="107">
        <f>IF(ValidationB13,Formulaire!E25,"")</f>
        <v>0.66666666666666663</v>
      </c>
      <c r="EG1" s="112">
        <f>IF(ValidationB13,Formulaire!F25,"")</f>
        <v>23000</v>
      </c>
      <c r="EH1" s="112">
        <f>IF(ValidationB13,Formulaire!G25,"")</f>
        <v>64</v>
      </c>
      <c r="EI1" s="110">
        <f>IF(ValidationB13,Formulaire!H25,"")</f>
        <v>64</v>
      </c>
      <c r="EJ1" s="112">
        <f>IF(ValidationB13,Formulaire!I25,"")</f>
        <v>0</v>
      </c>
      <c r="EK1" s="110">
        <f>IF(ValidationB13,Formulaire!J25,"")</f>
        <v>0</v>
      </c>
      <c r="EL1" s="112">
        <f>IF(ValidationB13,Formulaire!K25,"")</f>
        <v>900</v>
      </c>
      <c r="EM1" s="112">
        <f>IF(ValidationB13,Formulaire!L25,"")</f>
        <v>118</v>
      </c>
      <c r="EN1" s="110">
        <f>IF(ValidationB13,Formulaire!M25,"")</f>
        <v>119</v>
      </c>
      <c r="EO1" s="110">
        <f>IF(ValidationB13,Formulaire!N25,"")</f>
        <v>8</v>
      </c>
      <c r="EP1" s="107">
        <f>IF(ValidationB13,Formulaire!E26,"")</f>
        <v>0.70833333333333337</v>
      </c>
      <c r="EQ1" s="112">
        <f>IF(ValidationB13,Formulaire!F26,"")</f>
        <v>23000</v>
      </c>
      <c r="ER1" s="112">
        <f>IF(ValidationB13,Formulaire!G26,"")</f>
        <v>64.5</v>
      </c>
      <c r="ES1" s="110">
        <f>IF(ValidationB13,Formulaire!H26,"")</f>
        <v>64</v>
      </c>
      <c r="ET1" s="112">
        <f>IF(ValidationB13,Formulaire!I26,"")</f>
        <v>0</v>
      </c>
      <c r="EU1" s="110">
        <f>IF(ValidationB13,Formulaire!J26,"")</f>
        <v>0</v>
      </c>
      <c r="EV1" s="112">
        <f>IF(ValidationB13,Formulaire!K26,"")</f>
        <v>890</v>
      </c>
      <c r="EW1" s="112">
        <f>IF(ValidationB13,Formulaire!K26,"")</f>
        <v>890</v>
      </c>
      <c r="EX1" s="110">
        <f>IF(ValidationB13,Formulaire!L26,"")</f>
        <v>119</v>
      </c>
      <c r="EY1" s="110">
        <f>IF(ValidationB13,Formulaire!N26,"")</f>
        <v>8.1999999999999993</v>
      </c>
      <c r="EZ1" s="107">
        <f>IF(ValidationB13,Formulaire!E27,"")</f>
        <v>0</v>
      </c>
      <c r="FA1" s="112">
        <f>IF(ValidationB13,Formulaire!F27,"")</f>
        <v>0</v>
      </c>
      <c r="FB1" s="110">
        <f>IF(ValidationB13,Formulaire!G27,"")</f>
        <v>0</v>
      </c>
      <c r="FC1" s="110">
        <f>IF(ValidationB13,Formulaire!H27,"")</f>
        <v>0</v>
      </c>
      <c r="FD1" s="112">
        <f>IF(ValidationB13,Formulaire!I27,"")</f>
        <v>0</v>
      </c>
      <c r="FE1" s="112">
        <f>IF(ValidationB13,Formulaire!J27,"")</f>
        <v>0</v>
      </c>
      <c r="FF1" s="112">
        <f>IF(ValidationB13,Formulaire!K27,"")</f>
        <v>0</v>
      </c>
      <c r="FG1" s="112">
        <f>IF(ValidationB13,Formulaire!K27,"")</f>
        <v>0</v>
      </c>
      <c r="FH1" s="110">
        <f>IF(ValidationB13,Formulaire!L27,"")</f>
        <v>0</v>
      </c>
      <c r="FI1" s="110">
        <f>IF(ValidationB13,Formulaire!N27,"")</f>
        <v>0</v>
      </c>
      <c r="FJ1" s="107">
        <f>IF(ValidationB13,Formulaire!E28,"")</f>
        <v>0</v>
      </c>
      <c r="FK1" s="112">
        <f>IF(ValidationB13,Formulaire!F28,"")</f>
        <v>0</v>
      </c>
      <c r="FL1" s="112">
        <f>IF(ValidationB13,Formulaire!G28,"")</f>
        <v>0</v>
      </c>
      <c r="FM1" s="110">
        <f>IF(ValidationB13,Formulaire!H28,"")</f>
        <v>0</v>
      </c>
      <c r="FN1" s="112">
        <f>IF(ValidationB13,Formulaire!I28,"")</f>
        <v>0</v>
      </c>
      <c r="FO1" s="110">
        <f>IF(ValidationB13,Formulaire!J28,"")</f>
        <v>0</v>
      </c>
      <c r="FP1" s="112">
        <f>IF(ValidationB13,Formulaire!K28,"")</f>
        <v>0</v>
      </c>
      <c r="FQ1" s="112">
        <f>IF(ValidationB13,Formulaire!K28,"")</f>
        <v>0</v>
      </c>
      <c r="FR1" s="110">
        <f>IF(ValidationB13,Formulaire!L28,"")</f>
        <v>0</v>
      </c>
      <c r="FS1" s="110">
        <f>IF(ValidationB13,Formulaire!N28,"")</f>
        <v>0</v>
      </c>
      <c r="FT1" s="107">
        <f>IF(ValidationB13,Formulaire!E29,"")</f>
        <v>0</v>
      </c>
      <c r="FU1" s="112">
        <f>IF(ValidationB13,Formulaire!F29,"")</f>
        <v>0</v>
      </c>
      <c r="FV1" s="110">
        <f>IF(ValidationB13,Formulaire!G29,"")</f>
        <v>0</v>
      </c>
      <c r="FW1" s="110">
        <f>IF(ValidationB13,Formulaire!H29,"")</f>
        <v>0</v>
      </c>
      <c r="FX1" s="112">
        <f>IF(ValidationB13,Formulaire!I29,"")</f>
        <v>0</v>
      </c>
      <c r="FY1" s="110">
        <f>IF(ValidationB13,Formulaire!J29,"")</f>
        <v>0</v>
      </c>
      <c r="FZ1" s="112">
        <f>IF(ValidationB13,Formulaire!K29,"")</f>
        <v>0</v>
      </c>
      <c r="GA1" s="112">
        <f>IF(ValidationB13,Formulaire!K29,"")</f>
        <v>0</v>
      </c>
      <c r="GB1" s="110">
        <f>IF(ValidationB13,Formulaire!L29,"")</f>
        <v>0</v>
      </c>
      <c r="GC1" s="110">
        <f>IF(ValidationB13,Formulaire!N29,"")</f>
        <v>0</v>
      </c>
      <c r="GD1" s="112">
        <f>IF(ValidationB13,Formulaire!O15,"")</f>
        <v>0</v>
      </c>
      <c r="GE1" s="107">
        <f>IF(ValidationB13,Formulaire!P15,"")</f>
        <v>0</v>
      </c>
      <c r="GF1" s="107">
        <f>IF(ValidationB13,Formulaire!Q15,"")</f>
        <v>0</v>
      </c>
    </row>
    <row r="2" spans="1:188">
      <c r="A2" s="123">
        <f>IF(ValidationB35,MAX(BDD[ID])+1,"")</f>
        <v>2</v>
      </c>
      <c r="B2" s="103">
        <f>IF(ValidationB35,Formulaire!D6,"")</f>
        <v>45915</v>
      </c>
      <c r="C2" s="104">
        <f t="shared" ref="C2:C3" si="0">B2</f>
        <v>45915</v>
      </c>
      <c r="D2" s="112">
        <f>IF(ValidationB35,Formulaire!H15,"")</f>
        <v>0</v>
      </c>
      <c r="E2" s="112" t="str">
        <f>IF(ValidationB35,Formulaire!E33,"")</f>
        <v>pasto 2</v>
      </c>
      <c r="F2" s="112" t="str">
        <f>IF(ValidationB35,Formulaire!D40,"")</f>
        <v>lt254</v>
      </c>
      <c r="G2" s="112">
        <f>IF(ValidationB35,Formulaire!E40,"")</f>
        <v>32</v>
      </c>
      <c r="H2" s="107">
        <f>IF(ValidationB35,Formulaire!F40,"")</f>
        <v>0.58333333333333337</v>
      </c>
      <c r="I2" s="107">
        <f>IF(ValidationB35,Formulaire!G40,"")</f>
        <v>0.75</v>
      </c>
      <c r="J2" s="112">
        <f>IF(ValidationB35,Formulaire!D41,"")</f>
        <v>0</v>
      </c>
      <c r="K2" s="112">
        <f>IF(ValidationB35,Formulaire!E41,"")</f>
        <v>0</v>
      </c>
      <c r="L2" s="107">
        <f>IF(ValidationB35,Formulaire!F41,"")</f>
        <v>0</v>
      </c>
      <c r="M2" s="107">
        <f>IF(ValidationB35,Formulaire!G41,"")</f>
        <v>0</v>
      </c>
      <c r="N2" s="112">
        <f>IF(ValidationB35,Formulaire!D42,"")</f>
        <v>0</v>
      </c>
      <c r="O2" s="112">
        <f>IF(ValidationB35,Formulaire!E42,"")</f>
        <v>0</v>
      </c>
      <c r="P2" s="107">
        <f>IF(ValidationB35,Formulaire!F42,"")</f>
        <v>0</v>
      </c>
      <c r="Q2" s="107">
        <f>IF(ValidationB35,Formulaire!G42,"")</f>
        <v>0</v>
      </c>
      <c r="R2" s="112">
        <f>IF(ValidationB35,Formulaire!D43,"")</f>
        <v>0</v>
      </c>
      <c r="S2" s="112">
        <f>IF(ValidationB35,Formulaire!E43,"")</f>
        <v>0</v>
      </c>
      <c r="T2" s="107">
        <f>IF(ValidationB35,Formulaire!F43,"")</f>
        <v>0</v>
      </c>
      <c r="U2" s="107">
        <f>IF(ValidationB35,Formulaire!G43,"")</f>
        <v>0</v>
      </c>
      <c r="V2" s="112" t="str">
        <f>IF(ValidationB35,Formulaire!I40,"")</f>
        <v>MF</v>
      </c>
      <c r="W2" s="112">
        <f>IF(ValidationB35,Formulaire!X36,"")</f>
        <v>258</v>
      </c>
      <c r="X2" s="112" t="str">
        <f>IF(ValidationB35,Formulaire!J40,"")</f>
        <v>M</v>
      </c>
      <c r="Y2" s="112">
        <f>IF(ValidationB35,Formulaire!H40,"")</f>
        <v>6</v>
      </c>
      <c r="Z2" s="107">
        <f>IF(ValidationB35,Formulaire!K40,"")</f>
        <v>0.58680555555555558</v>
      </c>
      <c r="AA2" s="107">
        <f>IF(ValidationB35,Formulaire!L40,"")</f>
        <v>0.75347222222222221</v>
      </c>
      <c r="AB2" s="112">
        <f>IF(ValidationB35,Formulaire!M40,"")</f>
        <v>110000</v>
      </c>
      <c r="AC2" s="112">
        <f>IF(ValidationB35,Formulaire!N40,"")</f>
        <v>100000</v>
      </c>
      <c r="AD2" s="112">
        <f>AB2-AC2</f>
        <v>10000</v>
      </c>
      <c r="AE2" s="112" t="str">
        <f>IF(ValidationB35,Formulaire!O40,"")</f>
        <v>Complet</v>
      </c>
      <c r="AF2" s="107">
        <f>IF(ValidationB35,Formulaire!P40,"")</f>
        <v>0.75694444444444453</v>
      </c>
      <c r="AG2" s="107">
        <f>IF(ValidationB35,Formulaire!Q40,"")</f>
        <v>0.84722222222222221</v>
      </c>
      <c r="AH2" s="107"/>
      <c r="AI2" s="107"/>
      <c r="AJ2" s="107"/>
      <c r="AK2" s="107"/>
      <c r="AL2" s="107"/>
      <c r="AM2" s="112">
        <f>IF(ValidationB35,Formulaire!V42,"")</f>
        <v>0</v>
      </c>
      <c r="AN2" s="108">
        <f>IF(ValidationB35,Formulaire!V41,"")</f>
        <v>1</v>
      </c>
      <c r="AO2" s="110">
        <f>IF(ValidationB35,Formulaire!V43,"")</f>
        <v>43.2</v>
      </c>
      <c r="AP2" s="112">
        <f>IF(ValidationB35,Formulaire!V44,"")</f>
        <v>114</v>
      </c>
      <c r="AQ2" s="112">
        <f>IF(ValidationB35,Formulaire!V45,"")</f>
        <v>485</v>
      </c>
      <c r="AR2" s="110">
        <f>AO2/AP2</f>
        <v>0.37894736842105264</v>
      </c>
      <c r="AS2" s="112">
        <f>IF(ValidationB35,Formulaire!V46,"")</f>
        <v>7.6</v>
      </c>
      <c r="AT2" s="112">
        <f>IF(ValidationB35,Formulaire!V47,"")</f>
        <v>0</v>
      </c>
      <c r="AU2" s="112">
        <f>IF(ValidationB35,Formulaire!V48,"")</f>
        <v>0</v>
      </c>
      <c r="AV2" s="112">
        <f>IF(ValidationB35,Formulaire!X48,"")</f>
        <v>0</v>
      </c>
      <c r="AW2" s="112">
        <f>IF(ValidationB35,Formulaire!V49,"")</f>
        <v>0</v>
      </c>
      <c r="AX2" s="112">
        <f>IF(ValidationB35,Formulaire!X49,"")</f>
        <v>0</v>
      </c>
      <c r="AY2" s="107"/>
      <c r="AZ2" s="112"/>
      <c r="BA2" s="103"/>
      <c r="BB2" s="105"/>
      <c r="BC2" s="105"/>
      <c r="BD2" s="105"/>
      <c r="BE2" s="105"/>
      <c r="BF2" s="105"/>
      <c r="BG2" s="105"/>
      <c r="BH2" s="105"/>
      <c r="BI2" s="105"/>
      <c r="BJ2" s="105"/>
      <c r="BK2" s="105"/>
      <c r="BL2" s="105"/>
      <c r="BM2" s="105"/>
      <c r="BN2" s="105"/>
      <c r="BO2" s="105"/>
      <c r="BP2" s="105"/>
      <c r="BQ2" s="105"/>
      <c r="BR2" s="105"/>
      <c r="BS2" s="105"/>
      <c r="BT2" s="105"/>
      <c r="BU2" s="105"/>
      <c r="BV2" s="105"/>
      <c r="BW2" s="105"/>
      <c r="BX2" s="105"/>
      <c r="BY2" s="105"/>
      <c r="BZ2" s="105"/>
      <c r="CA2" s="105"/>
      <c r="CB2" s="105"/>
      <c r="CC2" s="105"/>
      <c r="CD2" s="105"/>
      <c r="CE2" s="105"/>
      <c r="CF2" s="105"/>
      <c r="CG2" s="105"/>
      <c r="CH2" s="105"/>
      <c r="CI2" s="105"/>
      <c r="CJ2" s="105"/>
      <c r="CK2" s="105"/>
      <c r="CL2" s="105"/>
      <c r="CM2" s="105"/>
      <c r="CN2" s="105"/>
      <c r="CO2" s="105"/>
      <c r="CP2" s="105"/>
      <c r="CQ2" s="105"/>
      <c r="CR2" s="105"/>
      <c r="CS2" s="105"/>
      <c r="CT2" s="105"/>
      <c r="CU2" s="105"/>
      <c r="CV2" s="105"/>
      <c r="CW2" s="107"/>
      <c r="CX2" s="106"/>
      <c r="CY2" s="109"/>
      <c r="CZ2" s="109"/>
      <c r="DA2" s="109"/>
      <c r="DB2" s="109"/>
      <c r="DC2" s="109"/>
      <c r="DD2" s="109"/>
      <c r="DE2" s="109"/>
      <c r="DF2" s="109"/>
      <c r="DG2" s="109"/>
      <c r="DH2" s="109"/>
      <c r="DI2" s="109"/>
      <c r="DJ2" s="109"/>
      <c r="DK2" s="109"/>
      <c r="DL2" s="109"/>
      <c r="DM2" s="110"/>
      <c r="DN2" s="109"/>
      <c r="DO2" s="109"/>
      <c r="DP2" s="109"/>
      <c r="DQ2" s="109"/>
      <c r="DR2" s="109"/>
      <c r="DS2" s="109"/>
      <c r="DT2" s="109"/>
      <c r="DU2" s="109"/>
      <c r="DV2" s="105"/>
      <c r="DW2" s="103"/>
      <c r="DX2" s="106"/>
      <c r="DY2" s="106"/>
      <c r="DZ2" s="109"/>
      <c r="EA2" s="109"/>
      <c r="EB2" s="109"/>
      <c r="EC2" s="109"/>
      <c r="ED2" s="109"/>
      <c r="EE2" s="109"/>
      <c r="EF2" s="107">
        <f>IF(ValidationB35,Formulaire!E47,"")</f>
        <v>0.625</v>
      </c>
      <c r="EG2" s="112">
        <f>IF(ValidationB35,Formulaire!F47,"")</f>
        <v>25000</v>
      </c>
      <c r="EH2" s="112">
        <f>IF(ValidationB35,Formulaire!G47,"")</f>
        <v>72</v>
      </c>
      <c r="EI2" s="110">
        <f>IF(ValidationB35,Formulaire!H47,"")</f>
        <v>72</v>
      </c>
      <c r="EJ2" s="112">
        <f>IF(ValidationB35,Formulaire!I47,"")</f>
        <v>0</v>
      </c>
      <c r="EK2" s="110">
        <f>IF(ValidationB35,Formulaire!J47,"")</f>
        <v>42.3</v>
      </c>
      <c r="EL2" s="112"/>
      <c r="EM2" s="112"/>
      <c r="EN2" s="112"/>
      <c r="EO2" s="112"/>
      <c r="EP2" s="107">
        <f>IF(ValidationB35,Formulaire!E48,"")</f>
        <v>0.66666666666666663</v>
      </c>
      <c r="EQ2" s="112">
        <f>IF(ValidationB35,Formulaire!F48,"")</f>
        <v>25000</v>
      </c>
      <c r="ER2" s="112">
        <f>IF(ValidationB35,Formulaire!G48,"")</f>
        <v>72</v>
      </c>
      <c r="ES2" s="110">
        <f>IF(ValidationB35,Formulaire!H48,"")</f>
        <v>72.5</v>
      </c>
      <c r="ET2" s="112">
        <f>IF(ValidationB35,Formulaire!I48,"")</f>
        <v>0</v>
      </c>
      <c r="EU2" s="110">
        <f>IF(ValidationB35,Formulaire!J48,"")</f>
        <v>43.1</v>
      </c>
      <c r="EV2" s="112"/>
      <c r="EW2" s="112"/>
      <c r="EX2" s="112"/>
      <c r="EY2" s="112"/>
      <c r="EZ2" s="107">
        <f>IF(ValidationB35,Formulaire!E49,"")</f>
        <v>0.70833333333333337</v>
      </c>
      <c r="FA2" s="112">
        <f>IF(ValidationB35,Formulaire!F49,"")</f>
        <v>25000</v>
      </c>
      <c r="FB2" s="110">
        <f>IF(ValidationB35,Formulaire!G49,"")</f>
        <v>72</v>
      </c>
      <c r="FC2" s="110">
        <f>IF(ValidationB35,Formulaire!H49,"")</f>
        <v>72.5</v>
      </c>
      <c r="FD2" s="112">
        <f>IF(ValidationB35,Formulaire!I49,"")</f>
        <v>0</v>
      </c>
      <c r="FE2" s="110">
        <f>IF(ValidationB35,Formulaire!J49,"")</f>
        <v>0</v>
      </c>
      <c r="FJ2" s="107">
        <f>IF(ValidationB35,Formulaire!E50,"")</f>
        <v>0</v>
      </c>
      <c r="FK2" s="112">
        <f>IF(ValidationB35,Formulaire!F50,"")</f>
        <v>0</v>
      </c>
      <c r="FL2" s="112">
        <f>IF(ValidationB35,Formulaire!G50,"")</f>
        <v>0</v>
      </c>
      <c r="FM2" s="110">
        <f>IF(ValidationB35,Formulaire!H50,"")</f>
        <v>0</v>
      </c>
      <c r="FN2" s="112">
        <f>IF(ValidationB35,Formulaire!I50,"")</f>
        <v>0</v>
      </c>
      <c r="FO2" s="110">
        <f>IF(ValidationB35,Formulaire!J50,"")</f>
        <v>0</v>
      </c>
      <c r="FT2" s="107">
        <f>IF(ValidationB35,Formulaire!E51,"")</f>
        <v>0</v>
      </c>
      <c r="FU2" s="112">
        <f>IF(ValidationB35,Formulaire!F51,"")</f>
        <v>0</v>
      </c>
      <c r="FV2" s="110">
        <f>IF(ValidationB35,Formulaire!G51,"")</f>
        <v>0</v>
      </c>
      <c r="FW2" s="110">
        <f>IF(ValidationB35,Formulaire!H51,"")</f>
        <v>0</v>
      </c>
      <c r="FX2" s="112">
        <f>IF(ValidationB35,Formulaire!I51,"")</f>
        <v>0</v>
      </c>
      <c r="FY2" s="110">
        <f>IF(ValidationB35,Formulaire!J51,"")</f>
        <v>0</v>
      </c>
      <c r="GD2" s="112" t="e" cm="1">
        <f t="array" ref="GD2">IF(ValidationB36,Formulaire!O37,"")</f>
        <v>#NAME?</v>
      </c>
      <c r="GE2" s="107" t="e" cm="1">
        <f t="array" ref="GE2">IF(ValidationB36,Formulaire!P37,"")</f>
        <v>#NAME?</v>
      </c>
      <c r="GF2" s="107" t="e" cm="1">
        <f t="array" ref="GF2">IF(ValidationB36,Formulaire!Q37,"")</f>
        <v>#NAME?</v>
      </c>
    </row>
    <row r="3" spans="1:188" ht="0.6" customHeight="1">
      <c r="A3" s="123">
        <f>IF(ValidationB35,MAX(BDD[ID])+1,"")</f>
        <v>2</v>
      </c>
      <c r="B3" s="103">
        <f>IF(ValidationB62,Formulaire!D6,"")</f>
        <v>45915</v>
      </c>
      <c r="C3" s="104">
        <f t="shared" si="0"/>
        <v>45915</v>
      </c>
      <c r="D3" s="112" t="str">
        <f>IF(ValidationB35,Formulaire!H58,"")</f>
        <v>ergflp</v>
      </c>
      <c r="E3" s="112" t="str">
        <f>IF(ValidationB62,Formulaire!C54,"")</f>
        <v>Pasto Crème</v>
      </c>
      <c r="H3" s="162"/>
      <c r="I3" s="162"/>
      <c r="AY3" s="107">
        <f>IF(ValidationB62,Formulaire!D63,"")</f>
        <v>0.89583333333333337</v>
      </c>
      <c r="AZ3" s="107">
        <f>IF(ValidationB62,Formulaire!K63,"")</f>
        <v>6.9444444444444441E-3</v>
      </c>
      <c r="BA3" s="112" t="str">
        <f>IF(ValidationB62,Formulaire!V62,"")</f>
        <v>dfgdf</v>
      </c>
      <c r="BB3" s="112" t="str">
        <f>IF(ValidationB62,Formulaire!V63,"")</f>
        <v>CL256</v>
      </c>
      <c r="BC3" s="112" t="str">
        <f>IF(ValidationB62,Formulaire!E63,"")</f>
        <v>x</v>
      </c>
      <c r="BD3" s="112">
        <f>IF(ValidationB62,Formulaire!F63,"")</f>
        <v>0</v>
      </c>
      <c r="BE3" s="112">
        <f>IF(ValidationB62,Formulaire!G63,"")</f>
        <v>0</v>
      </c>
      <c r="BF3" s="112">
        <f>IF(ValidationB62,Formulaire!H63,"")</f>
        <v>0</v>
      </c>
      <c r="BG3" s="112">
        <f>IF(ValidationB62,Formulaire!V61,"")</f>
        <v>104</v>
      </c>
      <c r="BH3" s="112">
        <f>IF(ValidationB62,Formulaire!J63,"")</f>
        <v>11000</v>
      </c>
      <c r="BI3" s="107">
        <f>IF(ValidationB62,Formulaire!D64,"")</f>
        <v>0.89583333333333337</v>
      </c>
      <c r="BJ3" s="107">
        <f>IF(ValidationB62,Formulaire!K64,"")</f>
        <v>1.3888888888888888E-2</v>
      </c>
      <c r="BK3" s="107" t="str">
        <f>IF(ValidationB62,Formulaire!V62,"")</f>
        <v>dfgdf</v>
      </c>
      <c r="BL3" s="107" t="str">
        <f>IF(ValidationB62,Formulaire!V63,"")</f>
        <v>CL256</v>
      </c>
      <c r="BM3" s="112" t="str">
        <f>IF(ValidationB62,Formulaire!E64,"")</f>
        <v>x</v>
      </c>
      <c r="BN3" s="112">
        <f>IF(ValidationB62,Formulaire!F64,"")</f>
        <v>0</v>
      </c>
      <c r="BO3" s="112">
        <f>IF(ValidationB62,Formulaire!G64,"")</f>
        <v>0</v>
      </c>
      <c r="BP3" s="112">
        <f>IF(ValidationB62,Formulaire!H64,"")</f>
        <v>0</v>
      </c>
      <c r="BQ3" s="112">
        <f>IF(ValidationB62,Formulaire!I64,"")</f>
        <v>104</v>
      </c>
      <c r="BR3" s="112">
        <f>IF(ValidationB62,Formulaire!J64,"")</f>
        <v>11000</v>
      </c>
      <c r="BS3" s="107">
        <f>IF(ValidationB62,Formulaire!D65,"")</f>
        <v>0.89583333333333337</v>
      </c>
      <c r="BT3" s="107">
        <f>IF(ValidationB62,Formulaire!K65,"")</f>
        <v>2.0833333333333332E-2</v>
      </c>
      <c r="BU3" s="112" t="str">
        <f>IF(ValidationB62,Formulaire!V62,"")</f>
        <v>dfgdf</v>
      </c>
      <c r="BV3" s="112" t="str">
        <f>IF(ValidationB62,Formulaire!V63,"")</f>
        <v>CL256</v>
      </c>
      <c r="BW3" s="112" t="str">
        <f>IF(ValidationB62,Formulaire!E65,"")</f>
        <v>x</v>
      </c>
      <c r="BX3" s="112">
        <f>IF(ValidationB62,Formulaire!F65,"")</f>
        <v>0</v>
      </c>
      <c r="BY3" s="112">
        <f>IF(ValidationB62,Formulaire!G65,"")</f>
        <v>0</v>
      </c>
      <c r="BZ3" s="112">
        <f>IF(ValidationB62,Formulaire!H65,"")</f>
        <v>0</v>
      </c>
      <c r="CA3" s="112">
        <f>IF(ValidationB62,Formulaire!I65,"")</f>
        <v>104</v>
      </c>
      <c r="CB3" s="112">
        <f>IF(ValidationB62,Formulaire!J65,"")</f>
        <v>11000</v>
      </c>
      <c r="CC3" s="107">
        <f>IF(ValidationB62,Formulaire!D66,"")</f>
        <v>0.89583333333333337</v>
      </c>
      <c r="CD3" s="107">
        <f>IF(ValidationB62,Formulaire!K66,"")</f>
        <v>2.7777777777777776E-2</v>
      </c>
      <c r="CE3" s="112" t="str">
        <f>IF(ValidationB62,Formulaire!V62,"")</f>
        <v>dfgdf</v>
      </c>
      <c r="CF3" s="112" t="str">
        <f>IF(ValidationB62,Formulaire!V63,"")</f>
        <v>CL256</v>
      </c>
      <c r="CG3" s="112" t="str">
        <f>IF(ValidationB62,Formulaire!E66,"")</f>
        <v>x</v>
      </c>
      <c r="CH3" s="112">
        <f>IF(ValidationB62,Formulaire!F66,"")</f>
        <v>0</v>
      </c>
      <c r="CI3" s="112">
        <f>IF(ValidationB62,Formulaire!G66,"")</f>
        <v>0</v>
      </c>
      <c r="CJ3" s="112">
        <f>IF(ValidationB62,Formulaire!H66,"")</f>
        <v>0</v>
      </c>
      <c r="CK3" s="112">
        <f>IF(ValidationB62,Formulaire!I66,"")</f>
        <v>104</v>
      </c>
      <c r="CL3" s="112">
        <f>IF(ValidationB62,Formulaire!J66,"")</f>
        <v>11000</v>
      </c>
      <c r="CM3" s="107">
        <f>IF(ValidationB62,Formulaire!D70,"")</f>
        <v>0.9375</v>
      </c>
      <c r="CN3" s="112">
        <f>IF(ValidationB62,Formulaire!E70,"")</f>
        <v>4500</v>
      </c>
      <c r="CO3" s="110">
        <f>IF(ValidationB62,Formulaire!F70,"")</f>
        <v>85</v>
      </c>
      <c r="CP3" s="110">
        <f>IF(ValidationB62,Formulaire!G70,"")</f>
        <v>86</v>
      </c>
      <c r="CQ3" s="110">
        <f>IF(ValidationB62,Formulaire!H70,"")</f>
        <v>90</v>
      </c>
      <c r="CR3" s="110">
        <f>IF(ValidationB62,Formulaire!I70,"")</f>
        <v>43</v>
      </c>
      <c r="CS3" s="110">
        <f>IF(ValidationB62,Formulaire!J70,"")</f>
        <v>10.5</v>
      </c>
      <c r="CT3" s="107">
        <f>IF(ValidationB62,Formulaire!D71,"")</f>
        <v>0.97916666666666663</v>
      </c>
      <c r="CU3" s="112">
        <f>IF(ValidationB62,Formulaire!E71,"")</f>
        <v>4500</v>
      </c>
      <c r="CV3" s="110">
        <f>IF(ValidationB62,Formulaire!F71,"")</f>
        <v>85</v>
      </c>
      <c r="CW3" s="110">
        <f>IF(ValidationB62,Formulaire!G71,"")</f>
        <v>86</v>
      </c>
      <c r="CX3" s="110">
        <f>IF(ValidationB62,Formulaire!H71,"")</f>
        <v>90</v>
      </c>
      <c r="CY3" s="110">
        <f>IF(ValidationB62,Formulaire!I71,"")</f>
        <v>43</v>
      </c>
      <c r="CZ3" s="110">
        <f>IF(ValidationB62,Formulaire!J71,"")</f>
        <v>10.5</v>
      </c>
      <c r="DA3" s="107">
        <f>IF(ValidationB62,Formulaire!D72,"")</f>
        <v>0.97916666666666663</v>
      </c>
      <c r="DB3" s="112">
        <f>IF(ValidationB62,Formulaire!E72,"")</f>
        <v>4500</v>
      </c>
      <c r="DC3" s="110">
        <f>IF(ValidationB62,Formulaire!F72,"")</f>
        <v>85</v>
      </c>
      <c r="DD3" s="110" t="e" cm="1">
        <f t="array" ref="DD3">IF(ValidationB58,Formulaire!G72,"")</f>
        <v>#NAME?</v>
      </c>
      <c r="DE3" s="110">
        <f>IF(ValidationB62,Formulaire!H72,"")</f>
        <v>90</v>
      </c>
      <c r="DF3" s="110">
        <f>IF(ValidationB62,Formulaire!I72,"")</f>
        <v>43</v>
      </c>
      <c r="DG3" s="110">
        <f>IF(ValidationB62,Formulaire!J72,"")</f>
        <v>10.5</v>
      </c>
      <c r="DH3" s="107">
        <f>IF(ValidationB62,Formulaire!D73,"")</f>
        <v>2.0833333333333332E-2</v>
      </c>
      <c r="DI3" s="112" t="e">
        <f>IF(ValidationB58,Formulaire!E73,"")</f>
        <v>#NAME?</v>
      </c>
      <c r="DJ3" s="110">
        <f>IF(ValidationB62,Formulaire!F73,"")</f>
        <v>85</v>
      </c>
      <c r="DK3" s="110">
        <f>IF(ValidationB62,Formulaire!G73,"")</f>
        <v>86</v>
      </c>
      <c r="DL3" s="110">
        <f>IF(ValidationB62,Formulaire!H73,"")</f>
        <v>90</v>
      </c>
      <c r="DM3" s="110">
        <f>IF(ValidationB62,Formulaire!I73,"")</f>
        <v>43</v>
      </c>
      <c r="DN3" s="110">
        <f>IF(ValidationB62,Formulaire!I73,"")</f>
        <v>43</v>
      </c>
      <c r="DO3" s="107">
        <f>IF(ValidationB62,Formulaire!D74,"")</f>
        <v>0</v>
      </c>
      <c r="DP3" s="112">
        <f>IF(ValidationB62,Formulaire!E74,"")</f>
        <v>0</v>
      </c>
      <c r="DQ3" s="110">
        <f>IF(ValidationB62,Formulaire!F74,"")</f>
        <v>0</v>
      </c>
      <c r="DR3" s="110">
        <f>IF(ValidationB62,Formulaire!G74,"")</f>
        <v>0</v>
      </c>
      <c r="DS3" s="110">
        <f>IF(ValidationB62,Formulaire!H74,"")</f>
        <v>0</v>
      </c>
      <c r="DT3" s="110">
        <f>IF(ValidationB62,Formulaire!I74,"")</f>
        <v>0</v>
      </c>
      <c r="DU3" s="110">
        <f>IF(ValidationB62,Formulaire!J74,"")</f>
        <v>0</v>
      </c>
      <c r="DV3" s="112">
        <f>IF(ValidationB62,Formulaire!V66,"")</f>
        <v>1236548</v>
      </c>
      <c r="DW3" s="112" t="str">
        <f>IF(ValidationB62,Formulaire!V63,"")</f>
        <v>CL256</v>
      </c>
      <c r="DX3" s="112">
        <f>IF(ValidationB62,Formulaire!V64,"")</f>
        <v>11000</v>
      </c>
      <c r="DY3" s="112">
        <f>IF(ValidationB62,Formulaire!V65,"")</f>
        <v>10200</v>
      </c>
      <c r="DZ3" s="112">
        <f>IF(ValidationB62,Formulaire!V67,"")</f>
        <v>43.2</v>
      </c>
      <c r="EA3" s="112">
        <f>IF(ValidationB62,Formulaire!V68,"")</f>
        <v>145</v>
      </c>
      <c r="EB3" s="112">
        <f>IF(ValidationB62,Formulaire!V69,"")</f>
        <v>458</v>
      </c>
      <c r="EC3" s="112">
        <f>IF(ValidationB62,Formulaire!UD70,"")</f>
        <v>0</v>
      </c>
      <c r="ED3" s="112">
        <f>IF(ValidationB62,Formulaire!V71,"")</f>
        <v>7.6</v>
      </c>
      <c r="EE3" s="112">
        <f>IF(ValidationB62,Formulaire!V74,"")</f>
        <v>10120</v>
      </c>
      <c r="EF3" s="162"/>
      <c r="EH3" s="166"/>
      <c r="EI3" s="166"/>
      <c r="EJ3" s="167"/>
      <c r="EK3" s="168"/>
      <c r="EL3" s="167"/>
      <c r="EM3" s="166"/>
      <c r="EN3" s="166"/>
      <c r="EO3" s="168"/>
      <c r="GD3" s="112" t="str">
        <f>IF(ValidationB62,Formulaire!L58,"")</f>
        <v>Inter</v>
      </c>
      <c r="GE3" s="107">
        <f>IF(ValidationB62,Formulaire!M58,"")</f>
        <v>0.83333333333333337</v>
      </c>
      <c r="GF3" s="107">
        <f>IF(ValidationB62,Formulaire!N58,"")</f>
        <v>0.875</v>
      </c>
    </row>
    <row r="4" spans="1:188" ht="0.6" customHeight="1">
      <c r="A4" s="123"/>
      <c r="B4" s="103"/>
      <c r="C4" s="104"/>
      <c r="D4" s="112"/>
      <c r="E4" s="112"/>
      <c r="H4" s="162"/>
      <c r="I4" s="162"/>
      <c r="AY4" s="107"/>
      <c r="AZ4" s="107"/>
      <c r="BA4" s="112"/>
      <c r="BB4" s="112"/>
      <c r="BC4" s="112"/>
      <c r="BD4" s="112"/>
      <c r="BE4" s="112"/>
      <c r="BF4" s="112"/>
      <c r="BG4" s="112"/>
      <c r="BH4" s="112"/>
      <c r="BI4" s="107"/>
      <c r="BJ4" s="107"/>
      <c r="BK4" s="107"/>
      <c r="BL4" s="107"/>
      <c r="BM4" s="112"/>
      <c r="BN4" s="112"/>
      <c r="BO4" s="112"/>
      <c r="BP4" s="112"/>
      <c r="BQ4" s="112"/>
      <c r="BR4" s="112"/>
      <c r="BS4" s="107"/>
      <c r="BT4" s="107"/>
      <c r="BU4" s="112"/>
      <c r="BV4" s="112"/>
      <c r="BW4" s="112"/>
      <c r="BX4" s="112"/>
      <c r="BY4" s="112"/>
      <c r="BZ4" s="112"/>
      <c r="CA4" s="112"/>
      <c r="CB4" s="112"/>
      <c r="CC4" s="107"/>
      <c r="CD4" s="107"/>
      <c r="CE4" s="112"/>
      <c r="CF4" s="112"/>
      <c r="CG4" s="112"/>
      <c r="CH4" s="112"/>
      <c r="CI4" s="112"/>
      <c r="CJ4" s="112"/>
      <c r="CK4" s="112"/>
      <c r="CL4" s="112"/>
      <c r="CM4" s="107"/>
      <c r="CN4" s="112"/>
      <c r="CO4" s="110"/>
      <c r="CP4" s="110"/>
      <c r="CQ4" s="110"/>
      <c r="CR4" s="110"/>
      <c r="CS4" s="110"/>
      <c r="CT4" s="107"/>
      <c r="CU4" s="112"/>
      <c r="CV4" s="110"/>
      <c r="CW4" s="110"/>
      <c r="CX4" s="110"/>
      <c r="CY4" s="110"/>
      <c r="CZ4" s="110"/>
      <c r="DA4" s="107"/>
      <c r="DB4" s="112"/>
      <c r="DC4" s="110"/>
      <c r="DD4" s="110"/>
      <c r="DE4" s="110"/>
      <c r="DF4" s="110"/>
      <c r="DG4" s="110"/>
      <c r="DH4" s="107"/>
      <c r="DI4" s="112"/>
      <c r="DJ4" s="110"/>
      <c r="DK4" s="110"/>
      <c r="DL4" s="110"/>
      <c r="DM4" s="110"/>
      <c r="DN4" s="110"/>
      <c r="DO4" s="107"/>
      <c r="DP4" s="112"/>
      <c r="DQ4" s="110"/>
      <c r="DR4" s="110"/>
      <c r="DS4" s="110"/>
      <c r="DT4" s="110"/>
      <c r="DU4" s="110"/>
      <c r="DV4" s="112"/>
      <c r="DW4" s="112"/>
      <c r="DX4" s="112"/>
      <c r="DY4" s="112"/>
      <c r="DZ4" s="112"/>
      <c r="EA4" s="112"/>
      <c r="EB4" s="112"/>
      <c r="EC4" s="112"/>
      <c r="ED4" s="112"/>
      <c r="EE4" s="112"/>
      <c r="EF4" s="162"/>
      <c r="EH4" s="166"/>
      <c r="EI4" s="166"/>
      <c r="EJ4" s="167"/>
      <c r="EK4" s="168"/>
      <c r="EL4" s="167"/>
      <c r="EM4" s="166"/>
      <c r="EN4" s="166"/>
      <c r="EO4" s="168"/>
      <c r="GD4" s="112"/>
      <c r="GE4" s="107"/>
      <c r="GF4" s="107"/>
    </row>
    <row r="5" spans="1:188" ht="15" thickBot="1">
      <c r="A5" s="251">
        <f>IF(ValidationB62,MAX(BDD[ID])+1,"")</f>
        <v>2</v>
      </c>
      <c r="B5" s="252">
        <f>IF(ValidationB62,Formulaire!D6,"")</f>
        <v>45915</v>
      </c>
      <c r="C5" s="253">
        <f t="shared" ref="C5" si="1">B5</f>
        <v>45915</v>
      </c>
      <c r="D5" s="254">
        <f>IF(ValidationB62,Formulaire!H60,"")</f>
        <v>0</v>
      </c>
      <c r="E5" s="254" t="str">
        <f>IF(ValidationB62,Formulaire!C54,"")</f>
        <v>Pasto Crème</v>
      </c>
      <c r="F5" s="255"/>
      <c r="G5" s="255"/>
      <c r="H5" s="256"/>
      <c r="I5" s="256"/>
      <c r="J5" s="255"/>
      <c r="K5" s="255"/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55"/>
      <c r="AD5" s="255"/>
      <c r="AE5" s="255"/>
      <c r="AF5" s="255"/>
      <c r="AG5" s="255"/>
      <c r="AH5" s="255"/>
      <c r="AI5" s="255"/>
      <c r="AJ5" s="255"/>
      <c r="AK5" s="255"/>
      <c r="AL5" s="255"/>
      <c r="AM5" s="255"/>
      <c r="AN5" s="255"/>
      <c r="AO5" s="255"/>
      <c r="AP5" s="255"/>
      <c r="AQ5" s="255"/>
      <c r="AR5" s="255"/>
      <c r="AS5" s="255"/>
      <c r="AT5" s="255"/>
      <c r="AU5" s="255"/>
      <c r="AV5" s="255"/>
      <c r="AW5" s="255"/>
      <c r="AX5" s="255"/>
      <c r="AY5" s="257">
        <f>IF(ValidationB62,Formulaire!D63,"")</f>
        <v>0.89583333333333337</v>
      </c>
      <c r="AZ5" s="257">
        <f>IF(ValidationB62,Formulaire!K63,"")</f>
        <v>6.9444444444444441E-3</v>
      </c>
      <c r="BA5" s="254" t="str">
        <f>IF(ValidationB62,Formulaire!V62,"")</f>
        <v>dfgdf</v>
      </c>
      <c r="BB5" s="254" t="str">
        <f>IF(ValidationB62,Formulaire!V63,"")</f>
        <v>CL256</v>
      </c>
      <c r="BC5" s="254" t="str">
        <f>IF(ValidationB62,Formulaire!E63,"")</f>
        <v>x</v>
      </c>
      <c r="BD5" s="254">
        <f>IF(ValidationB62,Formulaire!F63,"")</f>
        <v>0</v>
      </c>
      <c r="BE5" s="254">
        <f>IF(ValidationB62,Formulaire!G63,"")</f>
        <v>0</v>
      </c>
      <c r="BF5" s="254">
        <f>IF(ValidationB62,Formulaire!H63,"")</f>
        <v>0</v>
      </c>
      <c r="BG5" s="254">
        <f>IF(ValidationB62,Formulaire!I63,"")</f>
        <v>104</v>
      </c>
      <c r="BH5" s="254">
        <f>IF(ValidationB62,Formulaire!J63,"")</f>
        <v>11000</v>
      </c>
      <c r="BI5" s="257">
        <f>IF(ValidationB62,Formulaire!D64,"")</f>
        <v>0.89583333333333337</v>
      </c>
      <c r="BJ5" s="257">
        <f>IF(ValidationB62,Formulaire!K64,"")</f>
        <v>1.3888888888888888E-2</v>
      </c>
      <c r="BK5" s="257" t="str">
        <f>IF(ValidationB62,Formulaire!V62,"")</f>
        <v>dfgdf</v>
      </c>
      <c r="BL5" s="257" t="str">
        <f>IF(ValidationB62,Formulaire!V63,"")</f>
        <v>CL256</v>
      </c>
      <c r="BM5" s="254" t="str">
        <f>IF(ValidationB62,Formulaire!E64,"")</f>
        <v>x</v>
      </c>
      <c r="BN5" s="254">
        <f>IF(ValidationB62,Formulaire!F64,"")</f>
        <v>0</v>
      </c>
      <c r="BO5" s="254">
        <f>IF(ValidationB62,Formulaire!G64,"")</f>
        <v>0</v>
      </c>
      <c r="BP5" s="254">
        <f>IF(ValidationB62,Formulaire!H64,"")</f>
        <v>0</v>
      </c>
      <c r="BQ5" s="254">
        <f>IF(ValidationB62,Formulaire!I64,"")</f>
        <v>104</v>
      </c>
      <c r="BR5" s="254">
        <f>IF(ValidationB62,Formulaire!J64,"")</f>
        <v>11000</v>
      </c>
      <c r="BS5" s="257">
        <f>IF(ValidationB62,Formulaire!D65,"")</f>
        <v>0.89583333333333337</v>
      </c>
      <c r="BT5" s="257">
        <f>IF(ValidationB62,Formulaire!K65,"")</f>
        <v>2.0833333333333332E-2</v>
      </c>
      <c r="BU5" s="254" t="str">
        <f>IF(ValidationB62,Formulaire!V62,"")</f>
        <v>dfgdf</v>
      </c>
      <c r="BV5" s="254" t="str">
        <f>IF(ValidationB62,Formulaire!V63,"")</f>
        <v>CL256</v>
      </c>
      <c r="BW5" s="254" t="str">
        <f>IF(ValidationB62,Formulaire!E64,"")</f>
        <v>x</v>
      </c>
      <c r="BX5" s="254">
        <f>IF(ValidationB62,Formulaire!F65,"")</f>
        <v>0</v>
      </c>
      <c r="BY5" s="254">
        <f>IF(ValidationB62,Formulaire!G65,"")</f>
        <v>0</v>
      </c>
      <c r="BZ5" s="254">
        <f>IF(ValidationB62,Formulaire!H65,"")</f>
        <v>0</v>
      </c>
      <c r="CA5" s="254">
        <f>IF(ValidationB62,Formulaire!I65,"")</f>
        <v>104</v>
      </c>
      <c r="CB5" s="254">
        <f>IF(ValidationB62,Formulaire!J65,"")</f>
        <v>11000</v>
      </c>
      <c r="CC5" s="257">
        <f>IF(ValidationB62,Formulaire!D66,"")</f>
        <v>0.89583333333333337</v>
      </c>
      <c r="CD5" s="257">
        <f>IF(ValidationB62,Formulaire!K66,"")</f>
        <v>2.7777777777777776E-2</v>
      </c>
      <c r="CE5" s="254" t="str">
        <f>IF(ValidationB62,Formulaire!V62,"")</f>
        <v>dfgdf</v>
      </c>
      <c r="CF5" s="254" t="str">
        <f>IF(ValidationB62,Formulaire!V63,"")</f>
        <v>CL256</v>
      </c>
      <c r="CG5" s="254" t="str">
        <f>IF(ValidationB62,Formulaire!E66,"")</f>
        <v>x</v>
      </c>
      <c r="CH5" s="254">
        <f>IF(ValidationB62,Formulaire!F66,"")</f>
        <v>0</v>
      </c>
      <c r="CI5" s="254">
        <f>IF(ValidationB62,Formulaire!G66,"")</f>
        <v>0</v>
      </c>
      <c r="CJ5" s="254">
        <f>IF(ValidationB62,Formulaire!H66,"")</f>
        <v>0</v>
      </c>
      <c r="CK5" s="254">
        <f>IF(ValidationB62,Formulaire!I66,"")</f>
        <v>104</v>
      </c>
      <c r="CL5" s="254">
        <f>IF(ValidationB62,Formulaire!J66,"")</f>
        <v>11000</v>
      </c>
      <c r="CM5" s="257">
        <f>IF(ValidationB62,Formulaire!D70,"")</f>
        <v>0.9375</v>
      </c>
      <c r="CN5" s="254">
        <f>IF(ValidationB62,Formulaire!E70,"")</f>
        <v>4500</v>
      </c>
      <c r="CO5" s="258">
        <f>IF(ValidationB62,Formulaire!F70,"")</f>
        <v>85</v>
      </c>
      <c r="CP5" s="258">
        <f>IF(ValidationB62,Formulaire!G70,"")</f>
        <v>86</v>
      </c>
      <c r="CQ5" s="258">
        <f>IF(ValidationB62,Formulaire!H70,"")</f>
        <v>90</v>
      </c>
      <c r="CR5" s="258">
        <f>IF(ValidationB62,Formulaire!I70,"")</f>
        <v>43</v>
      </c>
      <c r="CS5" s="258">
        <f>IF(ValidationB62,Formulaire!J70,"")</f>
        <v>10.5</v>
      </c>
      <c r="CT5" s="257">
        <f>IF(ValidationB62,Formulaire!D71,"")</f>
        <v>0.97916666666666663</v>
      </c>
      <c r="CU5" s="254">
        <f>IF(ValidationB62,Formulaire!E71,"")</f>
        <v>4500</v>
      </c>
      <c r="CV5" s="258">
        <f>IF(ValidationB62,Formulaire!F71,"")</f>
        <v>85</v>
      </c>
      <c r="CW5" s="258">
        <f>IF(ValidationB62,Formulaire!G71,"")</f>
        <v>86</v>
      </c>
      <c r="CX5" s="258">
        <f>IF(ValidationB62,Formulaire!H71,"")</f>
        <v>90</v>
      </c>
      <c r="CY5" s="258">
        <f>IF(ValidationB62,Formulaire!I71,"")</f>
        <v>43</v>
      </c>
      <c r="CZ5" s="258">
        <f>IF(ValidationB62,Formulaire!J71,"")</f>
        <v>10.5</v>
      </c>
      <c r="DA5" s="257">
        <f>IF(ValidationB62,Formulaire!D72,"")</f>
        <v>0.97916666666666663</v>
      </c>
      <c r="DB5" s="254">
        <f>IF(ValidationB62,Formulaire!E72,"")</f>
        <v>4500</v>
      </c>
      <c r="DC5" s="258">
        <f>IF(ValidationB62,Formulaire!F72,"")</f>
        <v>85</v>
      </c>
      <c r="DD5" s="258">
        <f>IF(ValidationB62,Formulaire!G72,"")</f>
        <v>86</v>
      </c>
      <c r="DE5" s="258">
        <f>IF(ValidationB62,Formulaire!H72,"")</f>
        <v>90</v>
      </c>
      <c r="DF5" s="258">
        <f>IF(ValidationB62,Formulaire!I72,"")</f>
        <v>43</v>
      </c>
      <c r="DG5" s="258">
        <f>IF(ValidationB62,Formulaire!J72,"")</f>
        <v>10.5</v>
      </c>
      <c r="DH5" s="257">
        <f>IF(ValidationB62,Formulaire!D73,"")</f>
        <v>2.0833333333333332E-2</v>
      </c>
      <c r="DI5" s="254">
        <f>IF(ValidationB62,Formulaire!E73,"")</f>
        <v>4500</v>
      </c>
      <c r="DJ5" s="258">
        <f>IF(ValidationB62,Formulaire!F73,"")</f>
        <v>85</v>
      </c>
      <c r="DK5" s="258">
        <f>IF(ValidationB62,Formulaire!G73,"")</f>
        <v>86</v>
      </c>
      <c r="DL5" s="258">
        <f>IF(ValidationB62,Formulaire!H73,"")</f>
        <v>90</v>
      </c>
      <c r="DM5" s="258">
        <f>IF(ValidationB62,Formulaire!I73,"")</f>
        <v>43</v>
      </c>
      <c r="DN5" s="258">
        <f>IF(ValidationB62,Formulaire!J73,"")</f>
        <v>10.5</v>
      </c>
      <c r="DO5" s="257">
        <f>IF(ValidationB62,Formulaire!D74,"")</f>
        <v>0</v>
      </c>
      <c r="DP5" s="254">
        <f>IF(ValidationB62,Formulaire!E74,"")</f>
        <v>0</v>
      </c>
      <c r="DQ5" s="258">
        <f>IF(ValidationB62,Formulaire!F74,"")</f>
        <v>0</v>
      </c>
      <c r="DR5" s="258">
        <f>IF(ValidationB62,Formulaire!G74,"")</f>
        <v>0</v>
      </c>
      <c r="DS5" s="258">
        <f>IF(ValidationB62,Formulaire!H74,"")</f>
        <v>0</v>
      </c>
      <c r="DT5" s="258">
        <f>IF(ValidationB62,Formulaire!I74,"")</f>
        <v>0</v>
      </c>
      <c r="DU5" s="258">
        <f>IF(ValidationB62,Formulaire!J74,"")</f>
        <v>0</v>
      </c>
      <c r="DV5" s="254">
        <f>IF(ValidationB62,Formulaire!V66,"")</f>
        <v>1236548</v>
      </c>
      <c r="DW5" s="254" t="str">
        <f>IF(ValidationB62,Formulaire!V63,"")</f>
        <v>CL256</v>
      </c>
      <c r="DX5" s="254">
        <f>IF(ValidationB62,Formulaire!V64,"")</f>
        <v>11000</v>
      </c>
      <c r="DY5" s="254">
        <f>IF(ValidationB62,Formulaire!V65,"")</f>
        <v>10200</v>
      </c>
      <c r="DZ5" s="254">
        <f>IF(ValidationB62,Formulaire!V67,"")</f>
        <v>43.2</v>
      </c>
      <c r="EA5" s="254">
        <f>IF(ValidationB62,Formulaire!V68,"")</f>
        <v>145</v>
      </c>
      <c r="EB5" s="254">
        <f>IF(ValidationB62,Formulaire!V69,"")</f>
        <v>458</v>
      </c>
      <c r="EC5" s="254">
        <f>IF(ValidationB62,Formulaire!V70,"")</f>
        <v>11.6</v>
      </c>
      <c r="ED5" s="254">
        <f>IF(ValidationB62,Formulaire!V71,"")</f>
        <v>7.6</v>
      </c>
      <c r="EE5" s="254">
        <f>IF(ValidationB62,Formulaire!V74,"")</f>
        <v>10120</v>
      </c>
      <c r="EF5" s="256"/>
      <c r="EG5" s="255"/>
      <c r="EH5" s="259"/>
      <c r="EI5" s="259"/>
      <c r="EJ5" s="260"/>
      <c r="EK5" s="261"/>
      <c r="EL5" s="260"/>
      <c r="EM5" s="259"/>
      <c r="EN5" s="259"/>
      <c r="EO5" s="261"/>
      <c r="EP5" s="255"/>
      <c r="EQ5" s="255"/>
      <c r="ER5" s="255"/>
      <c r="ES5" s="255"/>
      <c r="ET5" s="255"/>
      <c r="EU5" s="255"/>
      <c r="EV5" s="255"/>
      <c r="EW5" s="255"/>
      <c r="EX5" s="255"/>
      <c r="EY5" s="255"/>
      <c r="EZ5" s="255"/>
      <c r="FA5" s="255"/>
      <c r="FB5" s="255"/>
      <c r="FC5" s="255"/>
      <c r="FD5" s="255"/>
      <c r="FE5" s="255"/>
      <c r="FF5" s="255"/>
      <c r="FG5" s="255"/>
      <c r="FH5" s="255"/>
      <c r="FI5" s="255"/>
      <c r="FJ5" s="255"/>
      <c r="FK5" s="255"/>
      <c r="FL5" s="255"/>
      <c r="FM5" s="255"/>
      <c r="FN5" s="255"/>
      <c r="FO5" s="255"/>
      <c r="FP5" s="255"/>
      <c r="FQ5" s="255"/>
      <c r="FR5" s="255"/>
      <c r="FS5" s="255"/>
      <c r="FT5" s="255"/>
      <c r="FU5" s="255"/>
      <c r="FV5" s="255"/>
      <c r="FW5" s="255"/>
      <c r="FX5" s="255"/>
      <c r="FY5" s="255"/>
      <c r="FZ5" s="255"/>
      <c r="GA5" s="255"/>
      <c r="GB5" s="255"/>
      <c r="GC5" s="255"/>
      <c r="GD5" s="254" t="str">
        <f>IF(ValidationB62,Formulaire!L67,"")</f>
        <v>Complet</v>
      </c>
      <c r="GE5" s="257">
        <f>IF(ValidationB62,Formulaire!M67,"")</f>
        <v>3.472222222222222E-3</v>
      </c>
      <c r="GF5" s="257">
        <f>IF(ValidationB62,Formulaire!N67,"")</f>
        <v>9.375E-2</v>
      </c>
    </row>
    <row r="6" spans="1:188" ht="58.2" thickBot="1">
      <c r="A6" s="181" t="s">
        <v>74</v>
      </c>
      <c r="B6" s="182" t="s">
        <v>42</v>
      </c>
      <c r="C6" s="183" t="s">
        <v>75</v>
      </c>
      <c r="D6" s="91" t="s">
        <v>76</v>
      </c>
      <c r="E6" s="92" t="s">
        <v>77</v>
      </c>
      <c r="F6" s="160" t="s">
        <v>78</v>
      </c>
      <c r="G6" s="160" t="s">
        <v>79</v>
      </c>
      <c r="H6" s="161" t="s">
        <v>82</v>
      </c>
      <c r="I6" s="161" t="s">
        <v>83</v>
      </c>
      <c r="J6" s="174" t="s">
        <v>123</v>
      </c>
      <c r="K6" s="174" t="s">
        <v>124</v>
      </c>
      <c r="L6" s="178" t="s">
        <v>125</v>
      </c>
      <c r="M6" s="178" t="s">
        <v>126</v>
      </c>
      <c r="N6" s="184" t="s">
        <v>127</v>
      </c>
      <c r="O6" s="184" t="s">
        <v>128</v>
      </c>
      <c r="P6" s="185" t="s">
        <v>129</v>
      </c>
      <c r="Q6" s="185" t="s">
        <v>122</v>
      </c>
      <c r="R6" s="164" t="s">
        <v>131</v>
      </c>
      <c r="S6" s="164" t="s">
        <v>132</v>
      </c>
      <c r="T6" s="165" t="s">
        <v>133</v>
      </c>
      <c r="U6" s="165" t="s">
        <v>130</v>
      </c>
      <c r="V6" s="91" t="s">
        <v>26</v>
      </c>
      <c r="W6" s="92" t="s">
        <v>80</v>
      </c>
      <c r="X6" s="92" t="s">
        <v>113</v>
      </c>
      <c r="Y6" s="92" t="s">
        <v>81</v>
      </c>
      <c r="Z6" s="93" t="s">
        <v>248</v>
      </c>
      <c r="AA6" s="93" t="s">
        <v>249</v>
      </c>
      <c r="AB6" s="92" t="s">
        <v>84</v>
      </c>
      <c r="AC6" s="92" t="s">
        <v>85</v>
      </c>
      <c r="AD6" s="94" t="s">
        <v>86</v>
      </c>
      <c r="AE6" s="95" t="s">
        <v>87</v>
      </c>
      <c r="AF6" s="96" t="s">
        <v>88</v>
      </c>
      <c r="AG6" s="96" t="s">
        <v>89</v>
      </c>
      <c r="AH6" s="96" t="s">
        <v>117</v>
      </c>
      <c r="AI6" s="96" t="s">
        <v>119</v>
      </c>
      <c r="AJ6" s="96" t="s">
        <v>118</v>
      </c>
      <c r="AK6" s="96" t="s">
        <v>120</v>
      </c>
      <c r="AL6" s="96" t="s">
        <v>121</v>
      </c>
      <c r="AM6" s="97" t="s">
        <v>90</v>
      </c>
      <c r="AN6" s="97" t="s">
        <v>22</v>
      </c>
      <c r="AO6" s="98" t="s">
        <v>30</v>
      </c>
      <c r="AP6" s="99" t="s">
        <v>31</v>
      </c>
      <c r="AQ6" s="97" t="s">
        <v>32</v>
      </c>
      <c r="AR6" s="100" t="s">
        <v>91</v>
      </c>
      <c r="AS6" s="97" t="s">
        <v>92</v>
      </c>
      <c r="AT6" s="97" t="s">
        <v>34</v>
      </c>
      <c r="AU6" s="97" t="s">
        <v>93</v>
      </c>
      <c r="AV6" s="97" t="s">
        <v>94</v>
      </c>
      <c r="AW6" s="97" t="s">
        <v>95</v>
      </c>
      <c r="AX6" s="97" t="s">
        <v>96</v>
      </c>
      <c r="AY6" s="160" t="s">
        <v>115</v>
      </c>
      <c r="AZ6" s="160" t="s">
        <v>114</v>
      </c>
      <c r="BA6" s="160" t="s">
        <v>97</v>
      </c>
      <c r="BB6" s="160" t="s">
        <v>98</v>
      </c>
      <c r="BC6" s="160" t="s">
        <v>184</v>
      </c>
      <c r="BD6" s="160" t="s">
        <v>185</v>
      </c>
      <c r="BE6" s="160" t="s">
        <v>186</v>
      </c>
      <c r="BF6" s="160" t="s">
        <v>187</v>
      </c>
      <c r="BG6" s="160" t="s">
        <v>99</v>
      </c>
      <c r="BH6" s="160" t="s">
        <v>100</v>
      </c>
      <c r="BI6" s="174" t="s">
        <v>188</v>
      </c>
      <c r="BJ6" s="174" t="s">
        <v>189</v>
      </c>
      <c r="BK6" s="174" t="s">
        <v>190</v>
      </c>
      <c r="BL6" s="174" t="s">
        <v>191</v>
      </c>
      <c r="BM6" s="174" t="s">
        <v>192</v>
      </c>
      <c r="BN6" s="174" t="s">
        <v>193</v>
      </c>
      <c r="BO6" s="174" t="s">
        <v>194</v>
      </c>
      <c r="BP6" s="174" t="s">
        <v>195</v>
      </c>
      <c r="BQ6" s="174" t="s">
        <v>196</v>
      </c>
      <c r="BR6" s="174" t="s">
        <v>197</v>
      </c>
      <c r="BS6" s="184" t="s">
        <v>199</v>
      </c>
      <c r="BT6" s="184" t="s">
        <v>200</v>
      </c>
      <c r="BU6" s="184" t="s">
        <v>201</v>
      </c>
      <c r="BV6" s="184" t="s">
        <v>202</v>
      </c>
      <c r="BW6" s="184" t="s">
        <v>203</v>
      </c>
      <c r="BX6" s="184" t="s">
        <v>204</v>
      </c>
      <c r="BY6" s="184" t="s">
        <v>205</v>
      </c>
      <c r="BZ6" s="184" t="s">
        <v>206</v>
      </c>
      <c r="CA6" s="184" t="s">
        <v>207</v>
      </c>
      <c r="CB6" s="184" t="s">
        <v>198</v>
      </c>
      <c r="CC6" s="164" t="s">
        <v>209</v>
      </c>
      <c r="CD6" s="164" t="s">
        <v>210</v>
      </c>
      <c r="CE6" s="164" t="s">
        <v>211</v>
      </c>
      <c r="CF6" s="164" t="s">
        <v>212</v>
      </c>
      <c r="CG6" s="164" t="s">
        <v>213</v>
      </c>
      <c r="CH6" s="164" t="s">
        <v>214</v>
      </c>
      <c r="CI6" s="164" t="s">
        <v>215</v>
      </c>
      <c r="CJ6" s="164" t="s">
        <v>216</v>
      </c>
      <c r="CK6" s="164" t="s">
        <v>217</v>
      </c>
      <c r="CL6" s="164" t="s">
        <v>208</v>
      </c>
      <c r="CM6" s="161" t="s">
        <v>101</v>
      </c>
      <c r="CN6" s="176" t="s">
        <v>64</v>
      </c>
      <c r="CO6" s="160" t="s">
        <v>63</v>
      </c>
      <c r="CP6" s="160" t="s">
        <v>102</v>
      </c>
      <c r="CQ6" s="160" t="s">
        <v>116</v>
      </c>
      <c r="CR6" s="177" t="s">
        <v>103</v>
      </c>
      <c r="CS6" s="160" t="s">
        <v>104</v>
      </c>
      <c r="CT6" s="178" t="s">
        <v>218</v>
      </c>
      <c r="CU6" s="179" t="s">
        <v>219</v>
      </c>
      <c r="CV6" s="174" t="s">
        <v>220</v>
      </c>
      <c r="CW6" s="174" t="s">
        <v>221</v>
      </c>
      <c r="CX6" s="174" t="s">
        <v>222</v>
      </c>
      <c r="CY6" s="180" t="s">
        <v>223</v>
      </c>
      <c r="CZ6" s="174" t="s">
        <v>224</v>
      </c>
      <c r="DA6" s="185" t="s">
        <v>226</v>
      </c>
      <c r="DB6" s="186" t="s">
        <v>227</v>
      </c>
      <c r="DC6" s="184" t="s">
        <v>228</v>
      </c>
      <c r="DD6" s="184" t="s">
        <v>229</v>
      </c>
      <c r="DE6" s="184" t="s">
        <v>230</v>
      </c>
      <c r="DF6" s="187" t="s">
        <v>231</v>
      </c>
      <c r="DG6" s="184" t="s">
        <v>225</v>
      </c>
      <c r="DH6" s="164" t="s">
        <v>232</v>
      </c>
      <c r="DI6" s="164" t="s">
        <v>233</v>
      </c>
      <c r="DJ6" s="164" t="s">
        <v>234</v>
      </c>
      <c r="DK6" s="164" t="s">
        <v>235</v>
      </c>
      <c r="DL6" s="164" t="s">
        <v>236</v>
      </c>
      <c r="DM6" s="175" t="s">
        <v>237</v>
      </c>
      <c r="DN6" s="164" t="s">
        <v>238</v>
      </c>
      <c r="DO6" s="188" t="s">
        <v>240</v>
      </c>
      <c r="DP6" s="188" t="s">
        <v>241</v>
      </c>
      <c r="DQ6" s="188" t="s">
        <v>242</v>
      </c>
      <c r="DR6" s="188" t="s">
        <v>243</v>
      </c>
      <c r="DS6" s="188" t="s">
        <v>244</v>
      </c>
      <c r="DT6" s="188" t="s">
        <v>245</v>
      </c>
      <c r="DU6" s="188" t="s">
        <v>239</v>
      </c>
      <c r="DV6" s="101" t="s">
        <v>105</v>
      </c>
      <c r="DW6" s="102" t="s">
        <v>106</v>
      </c>
      <c r="DX6" s="102" t="s">
        <v>107</v>
      </c>
      <c r="DY6" s="102" t="s">
        <v>48</v>
      </c>
      <c r="DZ6" s="102" t="s">
        <v>108</v>
      </c>
      <c r="EA6" s="102" t="s">
        <v>109</v>
      </c>
      <c r="EB6" s="102" t="s">
        <v>110</v>
      </c>
      <c r="EC6" s="102" t="s">
        <v>45</v>
      </c>
      <c r="ED6" s="102" t="s">
        <v>111</v>
      </c>
      <c r="EE6" s="102" t="s">
        <v>246</v>
      </c>
      <c r="EF6" s="189" t="s">
        <v>134</v>
      </c>
      <c r="EG6" s="189" t="s">
        <v>135</v>
      </c>
      <c r="EH6" s="189" t="s">
        <v>136</v>
      </c>
      <c r="EI6" s="189" t="s">
        <v>137</v>
      </c>
      <c r="EJ6" s="189" t="s">
        <v>138</v>
      </c>
      <c r="EK6" s="189" t="s">
        <v>139</v>
      </c>
      <c r="EL6" s="189" t="s">
        <v>140</v>
      </c>
      <c r="EM6" s="189" t="s">
        <v>141</v>
      </c>
      <c r="EN6" s="189" t="s">
        <v>142</v>
      </c>
      <c r="EO6" s="189" t="s">
        <v>143</v>
      </c>
      <c r="EP6" s="190" t="s">
        <v>144</v>
      </c>
      <c r="EQ6" s="190" t="s">
        <v>145</v>
      </c>
      <c r="ER6" s="190" t="s">
        <v>146</v>
      </c>
      <c r="ES6" s="190" t="s">
        <v>147</v>
      </c>
      <c r="ET6" s="190" t="s">
        <v>148</v>
      </c>
      <c r="EU6" s="191" t="s">
        <v>149</v>
      </c>
      <c r="EV6" s="191" t="s">
        <v>150</v>
      </c>
      <c r="EW6" s="191" t="s">
        <v>151</v>
      </c>
      <c r="EX6" s="191" t="s">
        <v>152</v>
      </c>
      <c r="EY6" s="191" t="s">
        <v>153</v>
      </c>
      <c r="EZ6" s="192" t="s">
        <v>154</v>
      </c>
      <c r="FA6" s="192" t="s">
        <v>155</v>
      </c>
      <c r="FB6" s="192" t="s">
        <v>156</v>
      </c>
      <c r="FC6" s="192" t="s">
        <v>157</v>
      </c>
      <c r="FD6" s="192" t="s">
        <v>158</v>
      </c>
      <c r="FE6" s="192" t="s">
        <v>159</v>
      </c>
      <c r="FF6" s="192" t="s">
        <v>160</v>
      </c>
      <c r="FG6" s="192" t="s">
        <v>161</v>
      </c>
      <c r="FH6" s="192" t="s">
        <v>162</v>
      </c>
      <c r="FI6" s="192" t="s">
        <v>163</v>
      </c>
      <c r="FJ6" s="163" t="s">
        <v>164</v>
      </c>
      <c r="FK6" s="163" t="s">
        <v>165</v>
      </c>
      <c r="FL6" s="163" t="s">
        <v>166</v>
      </c>
      <c r="FM6" s="163" t="s">
        <v>167</v>
      </c>
      <c r="FN6" s="163" t="s">
        <v>168</v>
      </c>
      <c r="FO6" s="163" t="s">
        <v>169</v>
      </c>
      <c r="FP6" s="163" t="s">
        <v>170</v>
      </c>
      <c r="FQ6" s="163" t="s">
        <v>171</v>
      </c>
      <c r="FR6" s="163" t="s">
        <v>172</v>
      </c>
      <c r="FS6" s="163" t="s">
        <v>173</v>
      </c>
      <c r="FT6" s="196" t="s">
        <v>174</v>
      </c>
      <c r="FU6" s="193" t="s">
        <v>175</v>
      </c>
      <c r="FV6" s="193" t="s">
        <v>176</v>
      </c>
      <c r="FW6" s="193" t="s">
        <v>177</v>
      </c>
      <c r="FX6" s="193" t="s">
        <v>178</v>
      </c>
      <c r="FY6" s="193" t="s">
        <v>179</v>
      </c>
      <c r="FZ6" s="193" t="s">
        <v>180</v>
      </c>
      <c r="GA6" s="193" t="s">
        <v>181</v>
      </c>
      <c r="GB6" s="193" t="s">
        <v>182</v>
      </c>
      <c r="GC6" s="193" t="s">
        <v>183</v>
      </c>
      <c r="GD6" s="204" t="s">
        <v>255</v>
      </c>
      <c r="GE6" s="204" t="s">
        <v>253</v>
      </c>
      <c r="GF6" s="204" t="s">
        <v>254</v>
      </c>
    </row>
    <row r="7" spans="1:188">
      <c r="A7">
        <v>1</v>
      </c>
      <c r="B7" t="s">
        <v>112</v>
      </c>
      <c r="C7" s="211" t="s">
        <v>112</v>
      </c>
      <c r="D7" t="s">
        <v>112</v>
      </c>
      <c r="E7" t="s">
        <v>112</v>
      </c>
      <c r="F7" t="s">
        <v>112</v>
      </c>
      <c r="G7" t="s">
        <v>112</v>
      </c>
      <c r="H7" t="s">
        <v>112</v>
      </c>
      <c r="I7" t="s">
        <v>112</v>
      </c>
      <c r="J7" t="s">
        <v>112</v>
      </c>
      <c r="K7" t="s">
        <v>112</v>
      </c>
      <c r="L7" t="s">
        <v>112</v>
      </c>
      <c r="M7" t="s">
        <v>112</v>
      </c>
      <c r="N7" t="s">
        <v>112</v>
      </c>
      <c r="O7" t="s">
        <v>112</v>
      </c>
      <c r="P7" t="s">
        <v>112</v>
      </c>
      <c r="Q7" t="s">
        <v>112</v>
      </c>
      <c r="R7" t="s">
        <v>112</v>
      </c>
      <c r="S7" t="s">
        <v>112</v>
      </c>
      <c r="T7" t="s">
        <v>112</v>
      </c>
      <c r="U7" t="s">
        <v>112</v>
      </c>
      <c r="V7" t="s">
        <v>112</v>
      </c>
      <c r="W7" t="s">
        <v>112</v>
      </c>
      <c r="X7" t="s">
        <v>112</v>
      </c>
      <c r="Y7" t="s">
        <v>112</v>
      </c>
      <c r="Z7" t="s">
        <v>112</v>
      </c>
      <c r="AA7" t="s">
        <v>112</v>
      </c>
      <c r="AB7" t="s">
        <v>112</v>
      </c>
      <c r="AC7" t="s">
        <v>112</v>
      </c>
      <c r="AD7" t="s">
        <v>112</v>
      </c>
      <c r="AE7" t="s">
        <v>112</v>
      </c>
      <c r="AF7" t="s">
        <v>112</v>
      </c>
      <c r="AG7" t="s">
        <v>112</v>
      </c>
      <c r="AH7" t="s">
        <v>112</v>
      </c>
      <c r="AI7" t="s">
        <v>112</v>
      </c>
      <c r="AJ7" t="s">
        <v>112</v>
      </c>
      <c r="AK7" t="s">
        <v>112</v>
      </c>
      <c r="AL7" t="s">
        <v>112</v>
      </c>
      <c r="AM7" t="s">
        <v>112</v>
      </c>
      <c r="AN7" t="s">
        <v>112</v>
      </c>
      <c r="AO7" t="s">
        <v>112</v>
      </c>
      <c r="AP7" t="s">
        <v>112</v>
      </c>
      <c r="AQ7" t="s">
        <v>112</v>
      </c>
      <c r="AR7" t="s">
        <v>112</v>
      </c>
      <c r="AS7" t="s">
        <v>112</v>
      </c>
      <c r="AT7" t="s">
        <v>112</v>
      </c>
      <c r="AU7" t="s">
        <v>112</v>
      </c>
      <c r="AV7" t="s">
        <v>112</v>
      </c>
      <c r="AW7" t="s">
        <v>112</v>
      </c>
      <c r="AX7" t="s">
        <v>112</v>
      </c>
      <c r="AY7" s="162" t="s">
        <v>112</v>
      </c>
      <c r="AZ7" s="162"/>
      <c r="BA7" t="s">
        <v>112</v>
      </c>
      <c r="BB7" t="s">
        <v>112</v>
      </c>
      <c r="BC7" t="s">
        <v>112</v>
      </c>
      <c r="BD7" t="s">
        <v>112</v>
      </c>
      <c r="BE7" t="s">
        <v>112</v>
      </c>
      <c r="BF7" t="s">
        <v>112</v>
      </c>
      <c r="BG7" t="s">
        <v>112</v>
      </c>
      <c r="BH7" t="s">
        <v>112</v>
      </c>
      <c r="BI7" s="162" t="s">
        <v>112</v>
      </c>
      <c r="BJ7" s="162" t="s">
        <v>112</v>
      </c>
      <c r="BK7" t="s">
        <v>112</v>
      </c>
      <c r="BL7" t="s">
        <v>112</v>
      </c>
      <c r="BM7" t="s">
        <v>112</v>
      </c>
      <c r="BN7" t="s">
        <v>112</v>
      </c>
      <c r="BO7" t="s">
        <v>112</v>
      </c>
      <c r="BP7" t="s">
        <v>112</v>
      </c>
      <c r="BQ7" t="s">
        <v>112</v>
      </c>
      <c r="BR7" t="s">
        <v>112</v>
      </c>
      <c r="BS7" s="162" t="s">
        <v>112</v>
      </c>
      <c r="BT7" s="162" t="s">
        <v>112</v>
      </c>
      <c r="BU7" t="s">
        <v>112</v>
      </c>
      <c r="BV7" t="s">
        <v>112</v>
      </c>
      <c r="BW7" t="s">
        <v>112</v>
      </c>
      <c r="BX7" t="s">
        <v>112</v>
      </c>
      <c r="BY7" t="s">
        <v>112</v>
      </c>
      <c r="BZ7" t="s">
        <v>112</v>
      </c>
      <c r="CA7" t="s">
        <v>112</v>
      </c>
      <c r="CB7" t="s">
        <v>112</v>
      </c>
      <c r="CC7" t="s">
        <v>112</v>
      </c>
      <c r="CD7" t="s">
        <v>112</v>
      </c>
      <c r="CE7" t="s">
        <v>112</v>
      </c>
      <c r="CF7" t="s">
        <v>112</v>
      </c>
      <c r="CG7" t="s">
        <v>112</v>
      </c>
      <c r="CH7" t="s">
        <v>112</v>
      </c>
      <c r="CI7" t="s">
        <v>112</v>
      </c>
      <c r="CJ7" t="s">
        <v>112</v>
      </c>
      <c r="CK7" t="s">
        <v>112</v>
      </c>
      <c r="CL7" t="s">
        <v>112</v>
      </c>
      <c r="CM7" t="s">
        <v>112</v>
      </c>
      <c r="CN7" t="s">
        <v>112</v>
      </c>
      <c r="CO7" t="s">
        <v>112</v>
      </c>
      <c r="CP7" t="s">
        <v>112</v>
      </c>
      <c r="CQ7" t="s">
        <v>112</v>
      </c>
      <c r="CR7" t="s">
        <v>112</v>
      </c>
      <c r="CS7" t="s">
        <v>112</v>
      </c>
      <c r="CT7" t="s">
        <v>112</v>
      </c>
      <c r="CU7" t="s">
        <v>112</v>
      </c>
      <c r="CV7" t="s">
        <v>112</v>
      </c>
      <c r="CW7" t="s">
        <v>112</v>
      </c>
      <c r="CX7" t="s">
        <v>112</v>
      </c>
      <c r="CY7" t="s">
        <v>112</v>
      </c>
      <c r="CZ7" t="s">
        <v>112</v>
      </c>
      <c r="DA7" t="s">
        <v>112</v>
      </c>
      <c r="DB7" t="s">
        <v>112</v>
      </c>
      <c r="DC7" t="s">
        <v>112</v>
      </c>
      <c r="DD7" t="s">
        <v>112</v>
      </c>
      <c r="DE7" t="s">
        <v>112</v>
      </c>
      <c r="DF7" t="s">
        <v>112</v>
      </c>
      <c r="DG7" t="s">
        <v>112</v>
      </c>
      <c r="DH7" s="162" t="s">
        <v>112</v>
      </c>
      <c r="DI7" t="s">
        <v>112</v>
      </c>
      <c r="DJ7" t="s">
        <v>112</v>
      </c>
      <c r="DK7" t="s">
        <v>112</v>
      </c>
      <c r="DL7" t="s">
        <v>112</v>
      </c>
      <c r="DM7" t="s">
        <v>112</v>
      </c>
      <c r="DN7" t="s">
        <v>112</v>
      </c>
      <c r="DO7" s="162" t="s">
        <v>112</v>
      </c>
      <c r="DP7" t="s">
        <v>112</v>
      </c>
      <c r="DQ7" t="s">
        <v>112</v>
      </c>
      <c r="DR7" t="s">
        <v>112</v>
      </c>
      <c r="DS7" t="s">
        <v>112</v>
      </c>
      <c r="DT7" t="s">
        <v>112</v>
      </c>
      <c r="DU7" t="s">
        <v>112</v>
      </c>
      <c r="DV7" t="s">
        <v>112</v>
      </c>
      <c r="DW7" t="s">
        <v>112</v>
      </c>
      <c r="DX7" t="s">
        <v>112</v>
      </c>
      <c r="DY7" t="s">
        <v>112</v>
      </c>
      <c r="DZ7" t="s">
        <v>112</v>
      </c>
      <c r="EA7" t="s">
        <v>112</v>
      </c>
      <c r="EB7" t="s">
        <v>112</v>
      </c>
      <c r="EC7" t="s">
        <v>112</v>
      </c>
      <c r="ED7" t="s">
        <v>112</v>
      </c>
      <c r="EE7" t="s">
        <v>112</v>
      </c>
      <c r="EF7" s="162" t="s">
        <v>112</v>
      </c>
      <c r="EG7" t="s">
        <v>112</v>
      </c>
      <c r="EH7" t="s">
        <v>112</v>
      </c>
      <c r="EI7" t="s">
        <v>112</v>
      </c>
      <c r="EJ7" t="s">
        <v>112</v>
      </c>
      <c r="EK7" t="s">
        <v>112</v>
      </c>
      <c r="EL7" t="s">
        <v>112</v>
      </c>
      <c r="EM7" t="s">
        <v>112</v>
      </c>
      <c r="EN7" t="s">
        <v>112</v>
      </c>
      <c r="EO7" t="s">
        <v>112</v>
      </c>
      <c r="EP7" s="162" t="s">
        <v>112</v>
      </c>
      <c r="EQ7" t="s">
        <v>112</v>
      </c>
      <c r="ER7" t="s">
        <v>112</v>
      </c>
      <c r="ES7" t="s">
        <v>112</v>
      </c>
      <c r="ET7" t="s">
        <v>112</v>
      </c>
      <c r="EU7" t="s">
        <v>112</v>
      </c>
      <c r="EV7" t="s">
        <v>112</v>
      </c>
      <c r="EW7" t="s">
        <v>112</v>
      </c>
      <c r="EX7" t="s">
        <v>112</v>
      </c>
      <c r="EY7" t="s">
        <v>112</v>
      </c>
      <c r="EZ7" s="162" t="s">
        <v>112</v>
      </c>
      <c r="FA7" t="s">
        <v>112</v>
      </c>
      <c r="FB7" t="s">
        <v>112</v>
      </c>
      <c r="FC7" t="s">
        <v>112</v>
      </c>
      <c r="FD7" t="s">
        <v>112</v>
      </c>
      <c r="FE7" t="s">
        <v>112</v>
      </c>
      <c r="FF7" t="s">
        <v>112</v>
      </c>
      <c r="FG7" t="s">
        <v>112</v>
      </c>
      <c r="FH7" t="s">
        <v>112</v>
      </c>
      <c r="FI7" t="s">
        <v>112</v>
      </c>
      <c r="FJ7" s="162" t="s">
        <v>112</v>
      </c>
      <c r="FK7" t="s">
        <v>112</v>
      </c>
      <c r="FL7" t="s">
        <v>112</v>
      </c>
      <c r="FM7" t="s">
        <v>112</v>
      </c>
      <c r="FN7" t="s">
        <v>112</v>
      </c>
      <c r="FO7" t="s">
        <v>112</v>
      </c>
      <c r="FP7" t="s">
        <v>112</v>
      </c>
      <c r="FQ7" t="s">
        <v>112</v>
      </c>
      <c r="FR7" t="s">
        <v>112</v>
      </c>
      <c r="FS7" t="s">
        <v>112</v>
      </c>
      <c r="FT7" s="162" t="s">
        <v>112</v>
      </c>
      <c r="FU7" t="s">
        <v>112</v>
      </c>
      <c r="FV7" t="s">
        <v>112</v>
      </c>
      <c r="FW7" t="s">
        <v>112</v>
      </c>
      <c r="FX7" t="s">
        <v>112</v>
      </c>
      <c r="FY7" t="s">
        <v>112</v>
      </c>
      <c r="FZ7" t="s">
        <v>112</v>
      </c>
      <c r="GA7" t="s">
        <v>112</v>
      </c>
      <c r="GB7" t="s">
        <v>112</v>
      </c>
      <c r="GC7" t="s">
        <v>112</v>
      </c>
      <c r="GD7" t="s">
        <v>112</v>
      </c>
      <c r="GE7" s="162" t="s">
        <v>112</v>
      </c>
      <c r="GF7" s="162" t="s">
        <v>112</v>
      </c>
    </row>
  </sheetData>
  <phoneticPr fontId="19" type="noConversion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Feuil33"/>
  <dimension ref="B5:M29"/>
  <sheetViews>
    <sheetView workbookViewId="0">
      <selection activeCell="M11" sqref="M11"/>
    </sheetView>
  </sheetViews>
  <sheetFormatPr baseColWidth="10" defaultRowHeight="14.4"/>
  <cols>
    <col min="2" max="2" width="13.5546875" customWidth="1"/>
    <col min="4" max="4" width="11.5546875" customWidth="1"/>
    <col min="5" max="5" width="25.5546875" customWidth="1"/>
    <col min="6" max="6" width="17.5546875" bestFit="1" customWidth="1"/>
    <col min="7" max="7" width="11.44140625" customWidth="1"/>
    <col min="11" max="11" width="23" bestFit="1" customWidth="1"/>
    <col min="13" max="13" width="23" bestFit="1" customWidth="1"/>
  </cols>
  <sheetData>
    <row r="5" spans="2:13">
      <c r="B5" t="s">
        <v>52</v>
      </c>
      <c r="F5" t="s">
        <v>53</v>
      </c>
      <c r="H5" t="s">
        <v>54</v>
      </c>
      <c r="K5" t="s">
        <v>55</v>
      </c>
      <c r="M5" t="s">
        <v>56</v>
      </c>
    </row>
    <row r="6" spans="2:13">
      <c r="B6" t="s">
        <v>44</v>
      </c>
      <c r="D6" t="s">
        <v>57</v>
      </c>
      <c r="F6" t="s">
        <v>37</v>
      </c>
      <c r="H6" t="s">
        <v>278</v>
      </c>
      <c r="K6" s="23"/>
    </row>
    <row r="7" spans="2:13">
      <c r="B7" t="s">
        <v>43</v>
      </c>
      <c r="D7" t="s">
        <v>58</v>
      </c>
      <c r="F7" t="s">
        <v>38</v>
      </c>
      <c r="H7" t="s">
        <v>279</v>
      </c>
      <c r="K7" s="24"/>
    </row>
    <row r="8" spans="2:13">
      <c r="D8" t="s">
        <v>59</v>
      </c>
      <c r="F8" t="s">
        <v>60</v>
      </c>
      <c r="K8" s="23"/>
    </row>
    <row r="9" spans="2:13">
      <c r="F9" t="s">
        <v>40</v>
      </c>
      <c r="K9" s="25"/>
    </row>
    <row r="10" spans="2:13">
      <c r="F10" t="s">
        <v>41</v>
      </c>
      <c r="K10" s="25"/>
    </row>
    <row r="13" spans="2:13">
      <c r="B13" t="s">
        <v>61</v>
      </c>
      <c r="D13" t="s">
        <v>58</v>
      </c>
      <c r="F13" t="s">
        <v>37</v>
      </c>
    </row>
    <row r="14" spans="2:13">
      <c r="D14" t="s">
        <v>62</v>
      </c>
      <c r="F14" t="s">
        <v>38</v>
      </c>
    </row>
    <row r="15" spans="2:13">
      <c r="F15" t="s">
        <v>60</v>
      </c>
    </row>
    <row r="16" spans="2:13">
      <c r="B16" t="s">
        <v>264</v>
      </c>
      <c r="F16" t="s">
        <v>40</v>
      </c>
    </row>
    <row r="17" spans="2:6">
      <c r="B17" t="s">
        <v>265</v>
      </c>
      <c r="F17" t="s">
        <v>41</v>
      </c>
    </row>
    <row r="18" spans="2:6">
      <c r="B18" t="s">
        <v>266</v>
      </c>
      <c r="E18" t="s">
        <v>67</v>
      </c>
    </row>
    <row r="19" spans="2:6">
      <c r="B19" t="s">
        <v>267</v>
      </c>
    </row>
    <row r="20" spans="2:6">
      <c r="B20" t="s">
        <v>268</v>
      </c>
    </row>
    <row r="21" spans="2:6">
      <c r="B21" t="s">
        <v>269</v>
      </c>
    </row>
    <row r="22" spans="2:6">
      <c r="B22" t="s">
        <v>271</v>
      </c>
    </row>
    <row r="23" spans="2:6">
      <c r="B23" t="s">
        <v>270</v>
      </c>
    </row>
    <row r="24" spans="2:6">
      <c r="B24" t="s">
        <v>272</v>
      </c>
    </row>
    <row r="25" spans="2:6">
      <c r="B25" t="s">
        <v>273</v>
      </c>
    </row>
    <row r="26" spans="2:6">
      <c r="B26" t="s">
        <v>274</v>
      </c>
    </row>
    <row r="27" spans="2:6">
      <c r="B27" t="s">
        <v>275</v>
      </c>
    </row>
    <row r="28" spans="2:6">
      <c r="B28" t="s">
        <v>276</v>
      </c>
    </row>
    <row r="29" spans="2:6">
      <c r="B29" t="s">
        <v>277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64E1A8F-59D1-43A4-AC4A-9BD9F6CFF2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Formulaire</vt:lpstr>
      <vt:lpstr>ValidationTank</vt:lpstr>
      <vt:lpstr>BDD</vt:lpstr>
      <vt:lpstr>Liste</vt:lpstr>
      <vt:lpstr>Validation_D13</vt:lpstr>
      <vt:lpstr>ValidationB13</vt:lpstr>
      <vt:lpstr>ValidationB35</vt:lpstr>
      <vt:lpstr>ValidationB62</vt:lpstr>
    </vt:vector>
  </TitlesOfParts>
  <Company>SODIAAL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TOMPORSKI Yoanne</dc:creator>
  <cp:lastModifiedBy>TOMPORSKI Yoanne</cp:lastModifiedBy>
  <cp:lastPrinted>2025-01-22T14:20:36Z</cp:lastPrinted>
  <dcterms:created xsi:type="dcterms:W3CDTF">2022-11-21T01:09:17Z</dcterms:created>
  <dcterms:modified xsi:type="dcterms:W3CDTF">2025-09-18T14:48:57Z</dcterms:modified>
</cp:coreProperties>
</file>