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omments2.xml" ContentType="application/vnd.openxmlformats-officedocument.spreadsheetml.comments+xml"/>
  <Override PartName="/xl/drawings/drawing3.xml" ContentType="application/vnd.openxmlformats-officedocument.drawing+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omments3.xml" ContentType="application/vnd.openxmlformats-officedocument.spreadsheetml.comments+xml"/>
  <Override PartName="/xl/drawings/drawing4.xml" ContentType="application/vnd.openxmlformats-officedocument.drawing+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4.xml" ContentType="application/vnd.openxmlformats-officedocument.spreadsheetml.comments+xml"/>
  <Override PartName="/xl/drawings/drawing5.xml" ContentType="application/vnd.openxmlformats-officedocument.drawing+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omments5.xml" ContentType="application/vnd.openxmlformats-officedocument.spreadsheetml.comments+xml"/>
  <Override PartName="/xl/drawings/drawing6.xml" ContentType="application/vnd.openxmlformats-officedocument.drawing+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omments6.xml" ContentType="application/vnd.openxmlformats-officedocument.spreadsheetml.comments+xml"/>
  <Override PartName="/xl/drawings/drawing7.xml" ContentType="application/vnd.openxmlformats-officedocument.drawing+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omments7.xml" ContentType="application/vnd.openxmlformats-officedocument.spreadsheetml.comments+xml"/>
  <Override PartName="/xl/drawings/drawing8.xml" ContentType="application/vnd.openxmlformats-officedocument.drawing+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omments8.xml" ContentType="application/vnd.openxmlformats-officedocument.spreadsheetml.comments+xml"/>
  <Override PartName="/xl/drawings/drawing9.xml" ContentType="application/vnd.openxmlformats-officedocument.drawing+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omments9.xml" ContentType="application/vnd.openxmlformats-officedocument.spreadsheetml.comments+xml"/>
  <Override PartName="/xl/drawings/drawing10.xml" ContentType="application/vnd.openxmlformats-officedocument.drawing+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omments10.xml" ContentType="application/vnd.openxmlformats-officedocument.spreadsheetml.comments+xml"/>
  <Override PartName="/xl/drawings/drawing11.xml" ContentType="application/vnd.openxmlformats-officedocument.drawing+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omments11.xml" ContentType="application/vnd.openxmlformats-officedocument.spreadsheetml.comments+xml"/>
  <Override PartName="/xl/drawings/drawing12.xml" ContentType="application/vnd.openxmlformats-officedocument.drawing+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omments1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André\Desktop\forum en cours\"/>
    </mc:Choice>
  </mc:AlternateContent>
  <bookViews>
    <workbookView xWindow="0" yWindow="0" windowWidth="20736" windowHeight="8556" firstSheet="1" activeTab="11"/>
  </bookViews>
  <sheets>
    <sheet name="Janvier" sheetId="1" r:id="rId1"/>
    <sheet name="Février" sheetId="3" r:id="rId2"/>
    <sheet name="Mars" sheetId="4" r:id="rId3"/>
    <sheet name="Avril" sheetId="5" r:id="rId4"/>
    <sheet name="Mai" sheetId="9" r:id="rId5"/>
    <sheet name="Juin" sheetId="6" r:id="rId6"/>
    <sheet name="Juillet" sheetId="10" r:id="rId7"/>
    <sheet name="Aout" sheetId="11" r:id="rId8"/>
    <sheet name="Septembre" sheetId="7" r:id="rId9"/>
    <sheet name="Octobre" sheetId="12" r:id="rId10"/>
    <sheet name="Novembre" sheetId="8" r:id="rId11"/>
    <sheet name="Décembre" sheetId="13" r:id="rId12"/>
    <sheet name="Tables" sheetId="2" r:id="rId13"/>
  </sheets>
  <definedNames>
    <definedName name="ANCOURS">Tables!$F$12:$F$25</definedName>
    <definedName name="jours">Tables!$F$1:$F$7</definedName>
  </definedNames>
  <calcPr calcId="152511"/>
</workbook>
</file>

<file path=xl/calcChain.xml><?xml version="1.0" encoding="utf-8"?>
<calcChain xmlns="http://schemas.openxmlformats.org/spreadsheetml/2006/main">
  <c r="K21" i="13" l="1"/>
  <c r="K21" i="8"/>
  <c r="K21" i="12"/>
  <c r="K21" i="7"/>
  <c r="K21" i="11"/>
  <c r="K21" i="10"/>
  <c r="K21" i="6"/>
  <c r="K21" i="9"/>
  <c r="K21" i="5"/>
  <c r="K21" i="4"/>
  <c r="L21" i="3" l="1"/>
  <c r="J21" i="3"/>
  <c r="H21" i="3"/>
  <c r="F21" i="3"/>
  <c r="D21" i="3"/>
  <c r="L21" i="4"/>
  <c r="J21" i="4"/>
  <c r="H21" i="4"/>
  <c r="F21" i="4"/>
  <c r="D21" i="4"/>
  <c r="L21" i="5"/>
  <c r="J21" i="5"/>
  <c r="H21" i="5"/>
  <c r="F21" i="5"/>
  <c r="D21" i="5"/>
  <c r="L21" i="9"/>
  <c r="J21" i="9"/>
  <c r="H21" i="9"/>
  <c r="F21" i="9"/>
  <c r="D21" i="9"/>
  <c r="L21" i="6"/>
  <c r="J21" i="6"/>
  <c r="H21" i="6"/>
  <c r="F21" i="6"/>
  <c r="D21" i="6"/>
  <c r="L21" i="10"/>
  <c r="J21" i="10"/>
  <c r="H21" i="10"/>
  <c r="F21" i="10"/>
  <c r="D21" i="10"/>
  <c r="L21" i="11"/>
  <c r="J21" i="11"/>
  <c r="H21" i="11"/>
  <c r="F21" i="11"/>
  <c r="D21" i="11"/>
  <c r="L21" i="7"/>
  <c r="J21" i="7"/>
  <c r="H21" i="7"/>
  <c r="F21" i="7"/>
  <c r="D21" i="7"/>
  <c r="L21" i="12"/>
  <c r="J21" i="12"/>
  <c r="H21" i="12"/>
  <c r="F21" i="12"/>
  <c r="D21" i="12"/>
  <c r="L21" i="8"/>
  <c r="J21" i="8"/>
  <c r="H21" i="8"/>
  <c r="F21" i="8"/>
  <c r="D21" i="8"/>
  <c r="L21" i="13"/>
  <c r="J21" i="13"/>
  <c r="H21" i="13"/>
  <c r="F21" i="13"/>
  <c r="D21" i="13"/>
  <c r="L21" i="1"/>
  <c r="J21" i="1"/>
  <c r="H21" i="1"/>
  <c r="F21" i="1"/>
  <c r="D21" i="1"/>
  <c r="B14" i="3" l="1"/>
  <c r="B15" i="3" s="1"/>
  <c r="T4" i="9"/>
  <c r="P62" i="13"/>
  <c r="P59" i="13"/>
  <c r="P58" i="13"/>
  <c r="N57" i="13"/>
  <c r="P57" i="13" s="1"/>
  <c r="N56" i="13"/>
  <c r="P56" i="13" s="1"/>
  <c r="P55" i="13"/>
  <c r="N54" i="13"/>
  <c r="N35" i="13"/>
  <c r="P35" i="13" s="1"/>
  <c r="P33" i="13"/>
  <c r="P31" i="13"/>
  <c r="P30" i="13"/>
  <c r="L29" i="13"/>
  <c r="N28" i="13"/>
  <c r="L28" i="13"/>
  <c r="I25" i="13"/>
  <c r="I23" i="13"/>
  <c r="B14" i="13"/>
  <c r="C14" i="13" s="1"/>
  <c r="D14" i="13" s="1"/>
  <c r="P62" i="12"/>
  <c r="P59" i="12"/>
  <c r="P58" i="12"/>
  <c r="N57" i="12"/>
  <c r="P57" i="12" s="1"/>
  <c r="N56" i="12"/>
  <c r="P56" i="12" s="1"/>
  <c r="P55" i="12"/>
  <c r="N54" i="12"/>
  <c r="N35" i="12"/>
  <c r="P35" i="12" s="1"/>
  <c r="P33" i="12"/>
  <c r="P31" i="12"/>
  <c r="P30" i="12"/>
  <c r="L29" i="12"/>
  <c r="N28" i="12"/>
  <c r="L28" i="12"/>
  <c r="I25" i="12"/>
  <c r="I23" i="12"/>
  <c r="B14" i="12"/>
  <c r="C14" i="12" s="1"/>
  <c r="D14" i="12" s="1"/>
  <c r="P62" i="11"/>
  <c r="P59" i="11"/>
  <c r="P58" i="11"/>
  <c r="N57" i="11"/>
  <c r="P57" i="11" s="1"/>
  <c r="N56" i="11"/>
  <c r="P56" i="11" s="1"/>
  <c r="P55" i="11"/>
  <c r="N54" i="11"/>
  <c r="N35" i="11"/>
  <c r="P35" i="11" s="1"/>
  <c r="P33" i="11"/>
  <c r="P31" i="11"/>
  <c r="P30" i="11"/>
  <c r="L29" i="11"/>
  <c r="N28" i="11"/>
  <c r="L28" i="11"/>
  <c r="I25" i="11"/>
  <c r="I23" i="11"/>
  <c r="B14" i="11"/>
  <c r="C14" i="11" s="1"/>
  <c r="D14" i="11" s="1"/>
  <c r="P62" i="10"/>
  <c r="P59" i="10"/>
  <c r="P58" i="10"/>
  <c r="N57" i="10"/>
  <c r="P57" i="10" s="1"/>
  <c r="N56" i="10"/>
  <c r="P56" i="10" s="1"/>
  <c r="P55" i="10"/>
  <c r="N54" i="10"/>
  <c r="N35" i="10"/>
  <c r="P35" i="10" s="1"/>
  <c r="P33" i="10"/>
  <c r="P31" i="10"/>
  <c r="P30" i="10"/>
  <c r="L29" i="10"/>
  <c r="N28" i="10"/>
  <c r="L28" i="10"/>
  <c r="I25" i="10"/>
  <c r="I23" i="10"/>
  <c r="B14" i="10"/>
  <c r="C14" i="10" s="1"/>
  <c r="D14" i="10" s="1"/>
  <c r="P62" i="9"/>
  <c r="P59" i="9"/>
  <c r="P58" i="9"/>
  <c r="N57" i="9"/>
  <c r="P57" i="9" s="1"/>
  <c r="N56" i="9"/>
  <c r="P56" i="9" s="1"/>
  <c r="P55" i="9"/>
  <c r="N54" i="9"/>
  <c r="N35" i="9"/>
  <c r="P35" i="9" s="1"/>
  <c r="P33" i="9"/>
  <c r="P31" i="9"/>
  <c r="P30" i="9"/>
  <c r="L29" i="9"/>
  <c r="N28" i="9"/>
  <c r="L28" i="9"/>
  <c r="I25" i="9"/>
  <c r="I23" i="9"/>
  <c r="B14" i="9"/>
  <c r="C14" i="9" s="1"/>
  <c r="D14" i="9" s="1"/>
  <c r="D15" i="9" s="1"/>
  <c r="P62" i="8"/>
  <c r="P59" i="8"/>
  <c r="P58" i="8"/>
  <c r="N57" i="8"/>
  <c r="P57" i="8" s="1"/>
  <c r="N56" i="8"/>
  <c r="P56" i="8" s="1"/>
  <c r="P55" i="8"/>
  <c r="N54" i="8"/>
  <c r="N35" i="8"/>
  <c r="P35" i="8" s="1"/>
  <c r="P33" i="8"/>
  <c r="P31" i="8"/>
  <c r="P30" i="8"/>
  <c r="L29" i="8"/>
  <c r="N28" i="8"/>
  <c r="L28" i="8"/>
  <c r="I25" i="8"/>
  <c r="I23" i="8"/>
  <c r="B14" i="8"/>
  <c r="C14" i="8" s="1"/>
  <c r="D14" i="8" s="1"/>
  <c r="P62" i="7"/>
  <c r="P59" i="7"/>
  <c r="P58" i="7"/>
  <c r="N57" i="7"/>
  <c r="P57" i="7" s="1"/>
  <c r="N56" i="7"/>
  <c r="P56" i="7" s="1"/>
  <c r="P55" i="7"/>
  <c r="N54" i="7"/>
  <c r="N35" i="7"/>
  <c r="P35" i="7" s="1"/>
  <c r="P33" i="7"/>
  <c r="P31" i="7"/>
  <c r="P30" i="7"/>
  <c r="L29" i="7"/>
  <c r="N28" i="7"/>
  <c r="L28" i="7"/>
  <c r="I25" i="7"/>
  <c r="I23" i="7"/>
  <c r="B14" i="7"/>
  <c r="C14" i="7" s="1"/>
  <c r="D14" i="7" s="1"/>
  <c r="P62" i="6"/>
  <c r="P59" i="6"/>
  <c r="P58" i="6"/>
  <c r="N57" i="6"/>
  <c r="P57" i="6" s="1"/>
  <c r="N56" i="6"/>
  <c r="P56" i="6" s="1"/>
  <c r="P55" i="6"/>
  <c r="N54" i="6"/>
  <c r="N35" i="6"/>
  <c r="P35" i="6" s="1"/>
  <c r="P33" i="6"/>
  <c r="P31" i="6"/>
  <c r="P30" i="6"/>
  <c r="L29" i="6"/>
  <c r="N28" i="6"/>
  <c r="L28" i="6"/>
  <c r="I25" i="6"/>
  <c r="I23" i="6"/>
  <c r="B14" i="6"/>
  <c r="C14" i="6" s="1"/>
  <c r="D14" i="6" s="1"/>
  <c r="P62" i="5"/>
  <c r="P59" i="5"/>
  <c r="P58" i="5"/>
  <c r="N57" i="5"/>
  <c r="P57" i="5" s="1"/>
  <c r="N56" i="5"/>
  <c r="P56" i="5" s="1"/>
  <c r="P55" i="5"/>
  <c r="N54" i="5"/>
  <c r="N35" i="5"/>
  <c r="P35" i="5" s="1"/>
  <c r="P33" i="5"/>
  <c r="P31" i="5"/>
  <c r="P30" i="5"/>
  <c r="L29" i="5"/>
  <c r="N28" i="5"/>
  <c r="L28" i="5"/>
  <c r="I25" i="5"/>
  <c r="I23" i="5"/>
  <c r="B14" i="5"/>
  <c r="C14" i="5" s="1"/>
  <c r="D14" i="5" s="1"/>
  <c r="I25" i="1"/>
  <c r="I25" i="4"/>
  <c r="I25" i="3"/>
  <c r="T4" i="4"/>
  <c r="P62" i="4"/>
  <c r="P59" i="4"/>
  <c r="P58" i="4"/>
  <c r="N57" i="4"/>
  <c r="P57" i="4" s="1"/>
  <c r="N56" i="4"/>
  <c r="P56" i="4" s="1"/>
  <c r="P55" i="4"/>
  <c r="N54" i="4"/>
  <c r="N35" i="4"/>
  <c r="P35" i="4" s="1"/>
  <c r="P33" i="4"/>
  <c r="P31" i="4"/>
  <c r="P30" i="4"/>
  <c r="L29" i="4"/>
  <c r="N28" i="4"/>
  <c r="L28" i="4"/>
  <c r="I23" i="4"/>
  <c r="B14" i="4"/>
  <c r="B15" i="4" s="1"/>
  <c r="P62" i="3"/>
  <c r="P59" i="3"/>
  <c r="P58" i="3"/>
  <c r="N57" i="3"/>
  <c r="P57" i="3" s="1"/>
  <c r="N56" i="3"/>
  <c r="P56" i="3" s="1"/>
  <c r="P55" i="3"/>
  <c r="N54" i="3"/>
  <c r="N35" i="3"/>
  <c r="P35" i="3" s="1"/>
  <c r="P33" i="3"/>
  <c r="P31" i="3"/>
  <c r="P30" i="3"/>
  <c r="L29" i="3"/>
  <c r="P28" i="3"/>
  <c r="N28" i="3"/>
  <c r="L28" i="3"/>
  <c r="I23" i="3"/>
  <c r="C21" i="4" l="1"/>
  <c r="P28" i="8"/>
  <c r="P28" i="9"/>
  <c r="P28" i="5"/>
  <c r="P28" i="10"/>
  <c r="P28" i="11"/>
  <c r="P28" i="12"/>
  <c r="B15" i="9"/>
  <c r="C15" i="9"/>
  <c r="P28" i="4"/>
  <c r="P28" i="6"/>
  <c r="P28" i="7"/>
  <c r="P28" i="13"/>
  <c r="C21" i="3"/>
  <c r="E21" i="3" s="1"/>
  <c r="P61" i="6"/>
  <c r="P61" i="8"/>
  <c r="P61" i="11"/>
  <c r="P61" i="12"/>
  <c r="P61" i="7"/>
  <c r="P61" i="9"/>
  <c r="E14" i="13"/>
  <c r="D15" i="13"/>
  <c r="C15" i="13"/>
  <c r="P61" i="13"/>
  <c r="B15" i="13"/>
  <c r="C21" i="13" s="1"/>
  <c r="E14" i="12"/>
  <c r="D15" i="12"/>
  <c r="C15" i="12"/>
  <c r="B15" i="12"/>
  <c r="C21" i="12" s="1"/>
  <c r="D15" i="11"/>
  <c r="E14" i="11"/>
  <c r="C15" i="11"/>
  <c r="B15" i="11"/>
  <c r="C21" i="11" s="1"/>
  <c r="D15" i="10"/>
  <c r="E14" i="10"/>
  <c r="P61" i="10"/>
  <c r="C15" i="10"/>
  <c r="B15" i="10"/>
  <c r="C21" i="10" s="1"/>
  <c r="E14" i="9"/>
  <c r="E15" i="9" s="1"/>
  <c r="C21" i="9"/>
  <c r="D15" i="8"/>
  <c r="E14" i="8"/>
  <c r="C15" i="8"/>
  <c r="B15" i="8"/>
  <c r="C21" i="8" s="1"/>
  <c r="E14" i="7"/>
  <c r="D15" i="7"/>
  <c r="C15" i="7"/>
  <c r="B15" i="7"/>
  <c r="C21" i="7" s="1"/>
  <c r="E14" i="6"/>
  <c r="D15" i="6"/>
  <c r="C15" i="6"/>
  <c r="B15" i="6"/>
  <c r="C21" i="6" s="1"/>
  <c r="E21" i="4"/>
  <c r="P61" i="5"/>
  <c r="D15" i="5"/>
  <c r="E14" i="5"/>
  <c r="C15" i="5"/>
  <c r="B15" i="5"/>
  <c r="C21" i="5" s="1"/>
  <c r="C14" i="4"/>
  <c r="P61" i="4"/>
  <c r="P61" i="3"/>
  <c r="C14" i="3"/>
  <c r="D14" i="4" l="1"/>
  <c r="C15" i="4"/>
  <c r="D14" i="3"/>
  <c r="D15" i="3" s="1"/>
  <c r="C15" i="3"/>
  <c r="E21" i="13"/>
  <c r="F14" i="13"/>
  <c r="E15" i="13"/>
  <c r="E21" i="12"/>
  <c r="F14" i="12"/>
  <c r="E15" i="12"/>
  <c r="E21" i="11"/>
  <c r="F14" i="11"/>
  <c r="E15" i="11"/>
  <c r="E21" i="10"/>
  <c r="F14" i="10"/>
  <c r="E15" i="10"/>
  <c r="E21" i="9"/>
  <c r="F14" i="9"/>
  <c r="F15" i="9" s="1"/>
  <c r="E21" i="8"/>
  <c r="F14" i="8"/>
  <c r="E15" i="8"/>
  <c r="E21" i="7"/>
  <c r="F14" i="7"/>
  <c r="E15" i="7"/>
  <c r="E21" i="6"/>
  <c r="F14" i="6"/>
  <c r="E15" i="6"/>
  <c r="G21" i="3"/>
  <c r="G21" i="4"/>
  <c r="E21" i="5"/>
  <c r="F14" i="5"/>
  <c r="E15" i="5"/>
  <c r="I23" i="1"/>
  <c r="B14" i="1"/>
  <c r="C14" i="1" l="1"/>
  <c r="B15" i="1"/>
  <c r="C21" i="1" s="1"/>
  <c r="E21" i="1" s="1"/>
  <c r="G21" i="1" s="1"/>
  <c r="I21" i="1" s="1"/>
  <c r="E14" i="4"/>
  <c r="D15" i="4"/>
  <c r="E14" i="3"/>
  <c r="E15" i="3" s="1"/>
  <c r="F15" i="13"/>
  <c r="G14" i="13"/>
  <c r="G21" i="13"/>
  <c r="F15" i="12"/>
  <c r="G14" i="12"/>
  <c r="G21" i="12"/>
  <c r="G21" i="11"/>
  <c r="F15" i="11"/>
  <c r="G14" i="11"/>
  <c r="F15" i="10"/>
  <c r="G14" i="10"/>
  <c r="G21" i="10"/>
  <c r="G21" i="9"/>
  <c r="G14" i="9"/>
  <c r="G15" i="9" s="1"/>
  <c r="G21" i="8"/>
  <c r="F15" i="8"/>
  <c r="G14" i="8"/>
  <c r="F15" i="7"/>
  <c r="G14" i="7"/>
  <c r="G21" i="7"/>
  <c r="F15" i="6"/>
  <c r="G14" i="6"/>
  <c r="G21" i="6"/>
  <c r="I21" i="3"/>
  <c r="I21" i="4"/>
  <c r="F15" i="5"/>
  <c r="G14" i="5"/>
  <c r="G21" i="5"/>
  <c r="F14" i="3"/>
  <c r="F15" i="3" s="1"/>
  <c r="N54" i="1"/>
  <c r="N57" i="1"/>
  <c r="E15" i="4" l="1"/>
  <c r="F14" i="4"/>
  <c r="D14" i="1"/>
  <c r="E14" i="1" s="1"/>
  <c r="F14" i="1" s="1"/>
  <c r="C15" i="1"/>
  <c r="I21" i="13"/>
  <c r="H14" i="13"/>
  <c r="G15" i="13"/>
  <c r="I21" i="12"/>
  <c r="H14" i="12"/>
  <c r="G15" i="12"/>
  <c r="I21" i="11"/>
  <c r="H14" i="11"/>
  <c r="G15" i="11"/>
  <c r="I21" i="10"/>
  <c r="G15" i="10"/>
  <c r="H14" i="10"/>
  <c r="I21" i="9"/>
  <c r="H14" i="9"/>
  <c r="H15" i="9" s="1"/>
  <c r="I21" i="8"/>
  <c r="H14" i="8"/>
  <c r="G15" i="8"/>
  <c r="I21" i="7"/>
  <c r="H14" i="7"/>
  <c r="G15" i="7"/>
  <c r="I21" i="6"/>
  <c r="H14" i="6"/>
  <c r="G15" i="6"/>
  <c r="H14" i="5"/>
  <c r="G15" i="5"/>
  <c r="I21" i="5"/>
  <c r="G14" i="3"/>
  <c r="G15" i="3" s="1"/>
  <c r="P57" i="1"/>
  <c r="N56" i="1"/>
  <c r="P56" i="1" s="1"/>
  <c r="L28" i="1"/>
  <c r="P62" i="1"/>
  <c r="P59" i="1"/>
  <c r="P58" i="1"/>
  <c r="P55" i="1"/>
  <c r="N35" i="1"/>
  <c r="P35" i="1" s="1"/>
  <c r="P33" i="1"/>
  <c r="P31" i="1"/>
  <c r="P30" i="1"/>
  <c r="L29" i="1"/>
  <c r="N28" i="1"/>
  <c r="G14" i="1" l="1"/>
  <c r="F15" i="1"/>
  <c r="F15" i="4"/>
  <c r="G14" i="4"/>
  <c r="I14" i="13"/>
  <c r="H15" i="13"/>
  <c r="H15" i="12"/>
  <c r="I14" i="12"/>
  <c r="H15" i="11"/>
  <c r="I14" i="11"/>
  <c r="I14" i="10"/>
  <c r="H15" i="10"/>
  <c r="I14" i="9"/>
  <c r="I15" i="9" s="1"/>
  <c r="I14" i="8"/>
  <c r="H15" i="8"/>
  <c r="H15" i="7"/>
  <c r="I14" i="7"/>
  <c r="I14" i="6"/>
  <c r="H15" i="6"/>
  <c r="I14" i="5"/>
  <c r="H15" i="5"/>
  <c r="H14" i="3"/>
  <c r="H15" i="3" s="1"/>
  <c r="P61" i="1"/>
  <c r="P28" i="1"/>
  <c r="G15" i="4" l="1"/>
  <c r="H14" i="4"/>
  <c r="H14" i="1"/>
  <c r="I14" i="1" s="1"/>
  <c r="J14" i="1" s="1"/>
  <c r="K14" i="1" s="1"/>
  <c r="L14" i="1" s="1"/>
  <c r="M14" i="1" s="1"/>
  <c r="G15" i="1"/>
  <c r="H15" i="1" s="1"/>
  <c r="I15" i="1" s="1"/>
  <c r="J15" i="1" s="1"/>
  <c r="J14" i="13"/>
  <c r="I15" i="13"/>
  <c r="J14" i="12"/>
  <c r="I15" i="12"/>
  <c r="J14" i="11"/>
  <c r="I15" i="11"/>
  <c r="J14" i="10"/>
  <c r="I15" i="10"/>
  <c r="J14" i="9"/>
  <c r="J15" i="9" s="1"/>
  <c r="J14" i="8"/>
  <c r="I15" i="8"/>
  <c r="J14" i="7"/>
  <c r="I15" i="7"/>
  <c r="J14" i="6"/>
  <c r="I15" i="6"/>
  <c r="J14" i="5"/>
  <c r="I15" i="5"/>
  <c r="I14" i="3"/>
  <c r="I15" i="3" s="1"/>
  <c r="N14" i="1" l="1"/>
  <c r="O14" i="1" s="1"/>
  <c r="P14" i="1" s="1"/>
  <c r="Q14" i="1" s="1"/>
  <c r="M15" i="1"/>
  <c r="N15" i="1" s="1"/>
  <c r="O15" i="1" s="1"/>
  <c r="P15" i="1" s="1"/>
  <c r="H15" i="4"/>
  <c r="I14" i="4"/>
  <c r="J15" i="13"/>
  <c r="K14" i="13"/>
  <c r="J15" i="12"/>
  <c r="K14" i="12"/>
  <c r="J15" i="11"/>
  <c r="K14" i="11"/>
  <c r="J15" i="10"/>
  <c r="K14" i="10"/>
  <c r="K14" i="9"/>
  <c r="K15" i="9" s="1"/>
  <c r="J15" i="8"/>
  <c r="K14" i="8"/>
  <c r="J15" i="7"/>
  <c r="K14" i="7"/>
  <c r="J15" i="6"/>
  <c r="K14" i="6"/>
  <c r="J15" i="5"/>
  <c r="K14" i="5"/>
  <c r="J14" i="3"/>
  <c r="J15" i="3" s="1"/>
  <c r="I15" i="4" l="1"/>
  <c r="J14" i="4"/>
  <c r="B17" i="1"/>
  <c r="Q15" i="1"/>
  <c r="L14" i="13"/>
  <c r="K15" i="13"/>
  <c r="L14" i="12"/>
  <c r="K15" i="12"/>
  <c r="L14" i="11"/>
  <c r="K15" i="11"/>
  <c r="L14" i="10"/>
  <c r="K15" i="10"/>
  <c r="L14" i="9"/>
  <c r="L15" i="9" s="1"/>
  <c r="L14" i="8"/>
  <c r="K15" i="8"/>
  <c r="L14" i="7"/>
  <c r="K15" i="7"/>
  <c r="L14" i="6"/>
  <c r="K15" i="6"/>
  <c r="L14" i="5"/>
  <c r="K15" i="5"/>
  <c r="K14" i="3"/>
  <c r="K15" i="3" s="1"/>
  <c r="B18" i="1" l="1"/>
  <c r="C17" i="1"/>
  <c r="J15" i="4"/>
  <c r="K14" i="4"/>
  <c r="M14" i="13"/>
  <c r="L15" i="13"/>
  <c r="M14" i="12"/>
  <c r="L15" i="12"/>
  <c r="M14" i="11"/>
  <c r="L15" i="11"/>
  <c r="L15" i="10"/>
  <c r="M14" i="10"/>
  <c r="M14" i="9"/>
  <c r="M15" i="9" s="1"/>
  <c r="L15" i="8"/>
  <c r="M14" i="8"/>
  <c r="M14" i="7"/>
  <c r="L15" i="7"/>
  <c r="M14" i="6"/>
  <c r="L15" i="6"/>
  <c r="L15" i="5"/>
  <c r="M14" i="5"/>
  <c r="L14" i="3"/>
  <c r="L15" i="3" s="1"/>
  <c r="K15" i="4" l="1"/>
  <c r="L14" i="4"/>
  <c r="D17" i="1"/>
  <c r="E17" i="1" s="1"/>
  <c r="N14" i="13"/>
  <c r="M15" i="13"/>
  <c r="N14" i="12"/>
  <c r="M15" i="12"/>
  <c r="N14" i="11"/>
  <c r="M15" i="11"/>
  <c r="N14" i="10"/>
  <c r="M15" i="10"/>
  <c r="N14" i="9"/>
  <c r="N15" i="9" s="1"/>
  <c r="N14" i="8"/>
  <c r="M15" i="8"/>
  <c r="N14" i="7"/>
  <c r="M15" i="7"/>
  <c r="N14" i="6"/>
  <c r="M15" i="6"/>
  <c r="N14" i="5"/>
  <c r="M15" i="5"/>
  <c r="M14" i="3"/>
  <c r="M15" i="3" s="1"/>
  <c r="E18" i="1" l="1"/>
  <c r="F17" i="1"/>
  <c r="L15" i="4"/>
  <c r="M14" i="4"/>
  <c r="N15" i="13"/>
  <c r="O14" i="13"/>
  <c r="N15" i="12"/>
  <c r="O14" i="12"/>
  <c r="N15" i="11"/>
  <c r="O14" i="11"/>
  <c r="N15" i="10"/>
  <c r="O14" i="10"/>
  <c r="O14" i="9"/>
  <c r="O15" i="9" s="1"/>
  <c r="N15" i="8"/>
  <c r="O14" i="8"/>
  <c r="N15" i="7"/>
  <c r="O14" i="7"/>
  <c r="N15" i="6"/>
  <c r="O14" i="6"/>
  <c r="N15" i="5"/>
  <c r="O14" i="5"/>
  <c r="N14" i="3"/>
  <c r="N15" i="3" s="1"/>
  <c r="M15" i="4" l="1"/>
  <c r="N14" i="4"/>
  <c r="G17" i="1"/>
  <c r="F18" i="1"/>
  <c r="P14" i="13"/>
  <c r="O15" i="13"/>
  <c r="P14" i="12"/>
  <c r="O15" i="12"/>
  <c r="P14" i="11"/>
  <c r="O15" i="11"/>
  <c r="O15" i="10"/>
  <c r="P14" i="10"/>
  <c r="P14" i="9"/>
  <c r="P15" i="9" s="1"/>
  <c r="P14" i="8"/>
  <c r="O15" i="8"/>
  <c r="P14" i="7"/>
  <c r="O15" i="7"/>
  <c r="P14" i="6"/>
  <c r="O15" i="6"/>
  <c r="P14" i="5"/>
  <c r="O15" i="5"/>
  <c r="O14" i="3"/>
  <c r="O15" i="3" s="1"/>
  <c r="H17" i="1" l="1"/>
  <c r="G18" i="1"/>
  <c r="N15" i="4"/>
  <c r="O14" i="4"/>
  <c r="Q14" i="13"/>
  <c r="B17" i="13" s="1"/>
  <c r="P15" i="13"/>
  <c r="P15" i="12"/>
  <c r="Q14" i="12"/>
  <c r="B17" i="12" s="1"/>
  <c r="P15" i="11"/>
  <c r="Q14" i="11"/>
  <c r="B17" i="11" s="1"/>
  <c r="Q14" i="10"/>
  <c r="B17" i="10" s="1"/>
  <c r="P15" i="10"/>
  <c r="Q14" i="9"/>
  <c r="Q14" i="8"/>
  <c r="B17" i="8" s="1"/>
  <c r="P15" i="8"/>
  <c r="P15" i="7"/>
  <c r="Q14" i="7"/>
  <c r="B17" i="7" s="1"/>
  <c r="Q14" i="6"/>
  <c r="B17" i="6" s="1"/>
  <c r="P15" i="6"/>
  <c r="P15" i="5"/>
  <c r="Q14" i="5"/>
  <c r="B17" i="5" s="1"/>
  <c r="P14" i="3"/>
  <c r="P15" i="3" s="1"/>
  <c r="B17" i="9" l="1"/>
  <c r="B18" i="9" s="1"/>
  <c r="Q15" i="9"/>
  <c r="O15" i="4"/>
  <c r="P14" i="4"/>
  <c r="I17" i="1"/>
  <c r="J17" i="1" s="1"/>
  <c r="K17" i="1" s="1"/>
  <c r="L17" i="1" s="1"/>
  <c r="H18" i="1"/>
  <c r="Q15" i="13"/>
  <c r="Q15" i="12"/>
  <c r="Q15" i="11"/>
  <c r="Q15" i="10"/>
  <c r="Q15" i="8"/>
  <c r="Q15" i="7"/>
  <c r="Q15" i="6"/>
  <c r="Q15" i="5"/>
  <c r="Q14" i="3"/>
  <c r="P15" i="4" l="1"/>
  <c r="Q14" i="4"/>
  <c r="L18" i="1"/>
  <c r="M18" i="1" s="1"/>
  <c r="M17" i="1"/>
  <c r="N17" i="1" s="1"/>
  <c r="I18" i="1"/>
  <c r="Q15" i="3"/>
  <c r="B17" i="3"/>
  <c r="B18" i="3" s="1"/>
  <c r="B18" i="13"/>
  <c r="C17" i="13"/>
  <c r="B18" i="12"/>
  <c r="C17" i="12"/>
  <c r="B18" i="11"/>
  <c r="C17" i="11"/>
  <c r="B18" i="10"/>
  <c r="C17" i="10"/>
  <c r="C17" i="9"/>
  <c r="C18" i="9" s="1"/>
  <c r="B18" i="8"/>
  <c r="C17" i="8"/>
  <c r="B18" i="7"/>
  <c r="C17" i="7"/>
  <c r="B18" i="6"/>
  <c r="C17" i="6"/>
  <c r="B18" i="5"/>
  <c r="C17" i="5"/>
  <c r="O17" i="1" l="1"/>
  <c r="N18" i="1"/>
  <c r="O18" i="1" s="1"/>
  <c r="B17" i="4"/>
  <c r="Q15" i="4"/>
  <c r="D17" i="13"/>
  <c r="C18" i="13"/>
  <c r="D17" i="12"/>
  <c r="C18" i="12"/>
  <c r="D17" i="11"/>
  <c r="C18" i="11"/>
  <c r="D17" i="10"/>
  <c r="C18" i="10"/>
  <c r="D17" i="9"/>
  <c r="D18" i="9" s="1"/>
  <c r="D17" i="8"/>
  <c r="C18" i="8"/>
  <c r="D17" i="7"/>
  <c r="C18" i="7"/>
  <c r="D17" i="6"/>
  <c r="C18" i="6"/>
  <c r="D17" i="5"/>
  <c r="C18" i="5"/>
  <c r="C17" i="3"/>
  <c r="C18" i="3" s="1"/>
  <c r="B18" i="4" l="1"/>
  <c r="C17" i="4"/>
  <c r="P18" i="1"/>
  <c r="P17" i="1"/>
  <c r="K21" i="1" s="1"/>
  <c r="F68" i="1"/>
  <c r="F70" i="1" s="1"/>
  <c r="E17" i="13"/>
  <c r="D18" i="13"/>
  <c r="E17" i="12"/>
  <c r="D18" i="12"/>
  <c r="D18" i="11"/>
  <c r="E17" i="11"/>
  <c r="E17" i="10"/>
  <c r="D18" i="10"/>
  <c r="E17" i="9"/>
  <c r="E18" i="9" s="1"/>
  <c r="E17" i="8"/>
  <c r="D18" i="8"/>
  <c r="E17" i="7"/>
  <c r="D18" i="7"/>
  <c r="E17" i="6"/>
  <c r="D18" i="6"/>
  <c r="D18" i="5"/>
  <c r="E17" i="5"/>
  <c r="D17" i="3"/>
  <c r="D18" i="3" s="1"/>
  <c r="F71" i="1" l="1"/>
  <c r="C18" i="4"/>
  <c r="D17" i="4"/>
  <c r="F17" i="13"/>
  <c r="E18" i="13"/>
  <c r="F17" i="12"/>
  <c r="E18" i="12"/>
  <c r="F17" i="11"/>
  <c r="E18" i="11"/>
  <c r="F17" i="10"/>
  <c r="E18" i="10"/>
  <c r="F17" i="9"/>
  <c r="F18" i="9" s="1"/>
  <c r="F17" i="8"/>
  <c r="E18" i="8"/>
  <c r="F17" i="7"/>
  <c r="E18" i="7"/>
  <c r="F17" i="6"/>
  <c r="E18" i="6"/>
  <c r="F17" i="5"/>
  <c r="E18" i="5"/>
  <c r="E17" i="3"/>
  <c r="E18" i="3" s="1"/>
  <c r="D18" i="4" l="1"/>
  <c r="E17" i="4"/>
  <c r="F18" i="13"/>
  <c r="G17" i="13"/>
  <c r="F18" i="12"/>
  <c r="G17" i="12"/>
  <c r="F18" i="11"/>
  <c r="G17" i="11"/>
  <c r="F18" i="10"/>
  <c r="G17" i="10"/>
  <c r="G17" i="9"/>
  <c r="G18" i="9" s="1"/>
  <c r="F18" i="8"/>
  <c r="G17" i="8"/>
  <c r="F18" i="7"/>
  <c r="G17" i="7"/>
  <c r="F18" i="6"/>
  <c r="G17" i="6"/>
  <c r="F18" i="5"/>
  <c r="G17" i="5"/>
  <c r="F17" i="3"/>
  <c r="F18" i="3" s="1"/>
  <c r="E18" i="4" l="1"/>
  <c r="F17" i="4"/>
  <c r="H17" i="13"/>
  <c r="G18" i="13"/>
  <c r="H17" i="12"/>
  <c r="G18" i="12"/>
  <c r="H17" i="11"/>
  <c r="G18" i="11"/>
  <c r="H17" i="10"/>
  <c r="G18" i="10"/>
  <c r="H17" i="9"/>
  <c r="H18" i="9" s="1"/>
  <c r="G18" i="8"/>
  <c r="H17" i="8"/>
  <c r="H17" i="7"/>
  <c r="G18" i="7"/>
  <c r="H17" i="6"/>
  <c r="G18" i="6"/>
  <c r="H17" i="5"/>
  <c r="G18" i="5"/>
  <c r="G17" i="3"/>
  <c r="G18" i="3" s="1"/>
  <c r="F18" i="4" l="1"/>
  <c r="G17" i="4"/>
  <c r="I17" i="13"/>
  <c r="H18" i="13"/>
  <c r="H18" i="12"/>
  <c r="I17" i="12"/>
  <c r="I17" i="11"/>
  <c r="H18" i="11"/>
  <c r="H18" i="10"/>
  <c r="I17" i="10"/>
  <c r="I17" i="9"/>
  <c r="I18" i="9" s="1"/>
  <c r="H18" i="8"/>
  <c r="I17" i="8"/>
  <c r="H18" i="7"/>
  <c r="I17" i="7"/>
  <c r="I17" i="6"/>
  <c r="H18" i="6"/>
  <c r="H18" i="5"/>
  <c r="I17" i="5"/>
  <c r="H17" i="3"/>
  <c r="H18" i="3" s="1"/>
  <c r="G18" i="4" l="1"/>
  <c r="H17" i="4"/>
  <c r="J17" i="13"/>
  <c r="I18" i="13"/>
  <c r="J17" i="12"/>
  <c r="I18" i="12"/>
  <c r="J17" i="11"/>
  <c r="I18" i="11"/>
  <c r="J17" i="10"/>
  <c r="I18" i="10"/>
  <c r="J17" i="9"/>
  <c r="J18" i="9" s="1"/>
  <c r="J17" i="8"/>
  <c r="I18" i="8"/>
  <c r="J17" i="7"/>
  <c r="I18" i="7"/>
  <c r="J17" i="6"/>
  <c r="I18" i="6"/>
  <c r="J17" i="5"/>
  <c r="I18" i="5"/>
  <c r="I17" i="3"/>
  <c r="I18" i="3" s="1"/>
  <c r="H18" i="4" l="1"/>
  <c r="I17" i="4"/>
  <c r="J18" i="13"/>
  <c r="K17" i="13"/>
  <c r="J18" i="12"/>
  <c r="K17" i="12"/>
  <c r="J18" i="11"/>
  <c r="K17" i="11"/>
  <c r="J18" i="10"/>
  <c r="K17" i="10"/>
  <c r="K17" i="9"/>
  <c r="K18" i="9" s="1"/>
  <c r="J18" i="8"/>
  <c r="K17" i="8"/>
  <c r="J18" i="7"/>
  <c r="K17" i="7"/>
  <c r="J18" i="6"/>
  <c r="K17" i="6"/>
  <c r="J18" i="5"/>
  <c r="K17" i="5"/>
  <c r="J17" i="3"/>
  <c r="J18" i="3" s="1"/>
  <c r="I18" i="4" l="1"/>
  <c r="J17" i="4"/>
  <c r="L17" i="13"/>
  <c r="K18" i="13"/>
  <c r="L17" i="12"/>
  <c r="K18" i="12"/>
  <c r="L17" i="11"/>
  <c r="K18" i="11"/>
  <c r="L17" i="10"/>
  <c r="K18" i="10"/>
  <c r="L17" i="9"/>
  <c r="L18" i="9" s="1"/>
  <c r="L17" i="8"/>
  <c r="K18" i="8"/>
  <c r="L17" i="7"/>
  <c r="K18" i="7"/>
  <c r="L17" i="6"/>
  <c r="K18" i="6"/>
  <c r="L17" i="5"/>
  <c r="K18" i="5"/>
  <c r="K17" i="3"/>
  <c r="K18" i="3" s="1"/>
  <c r="J18" i="4" l="1"/>
  <c r="K17" i="4"/>
  <c r="M17" i="13"/>
  <c r="L18" i="13"/>
  <c r="M17" i="12"/>
  <c r="L18" i="12"/>
  <c r="L18" i="11"/>
  <c r="M17" i="11"/>
  <c r="L18" i="10"/>
  <c r="M17" i="10"/>
  <c r="M17" i="9"/>
  <c r="M18" i="9" s="1"/>
  <c r="M17" i="8"/>
  <c r="L18" i="8"/>
  <c r="M17" i="7"/>
  <c r="L18" i="7"/>
  <c r="M17" i="6"/>
  <c r="L18" i="6"/>
  <c r="M17" i="5"/>
  <c r="L18" i="5"/>
  <c r="L17" i="3"/>
  <c r="L18" i="3" s="1"/>
  <c r="K18" i="4" l="1"/>
  <c r="L17" i="4"/>
  <c r="N17" i="13"/>
  <c r="M18" i="13"/>
  <c r="N17" i="12"/>
  <c r="M18" i="12"/>
  <c r="N17" i="11"/>
  <c r="M18" i="11"/>
  <c r="N17" i="10"/>
  <c r="M18" i="10"/>
  <c r="N17" i="9"/>
  <c r="N18" i="9" s="1"/>
  <c r="N17" i="8"/>
  <c r="M18" i="8"/>
  <c r="N17" i="7"/>
  <c r="M18" i="7"/>
  <c r="N17" i="6"/>
  <c r="M18" i="6"/>
  <c r="N17" i="5"/>
  <c r="M18" i="5"/>
  <c r="M17" i="3"/>
  <c r="N17" i="3" s="1"/>
  <c r="L18" i="4" l="1"/>
  <c r="M17" i="4"/>
  <c r="N18" i="3"/>
  <c r="K21" i="3"/>
  <c r="M18" i="3"/>
  <c r="N18" i="13"/>
  <c r="O17" i="13"/>
  <c r="N18" i="12"/>
  <c r="O17" i="12"/>
  <c r="N18" i="11"/>
  <c r="O17" i="11"/>
  <c r="N18" i="10"/>
  <c r="O17" i="10"/>
  <c r="O17" i="9"/>
  <c r="O18" i="9" s="1"/>
  <c r="N18" i="8"/>
  <c r="O17" i="8"/>
  <c r="N18" i="7"/>
  <c r="O17" i="7"/>
  <c r="N18" i="6"/>
  <c r="O17" i="6"/>
  <c r="N18" i="5"/>
  <c r="O17" i="5"/>
  <c r="M18" i="4" l="1"/>
  <c r="N17" i="4"/>
  <c r="P17" i="13"/>
  <c r="O18" i="13"/>
  <c r="P17" i="12"/>
  <c r="O18" i="12"/>
  <c r="P17" i="11"/>
  <c r="O18" i="11"/>
  <c r="P17" i="10"/>
  <c r="O18" i="10"/>
  <c r="P17" i="9"/>
  <c r="P18" i="9" s="1"/>
  <c r="O18" i="8"/>
  <c r="O18" i="7"/>
  <c r="O18" i="6"/>
  <c r="O18" i="5"/>
  <c r="N18" i="4" l="1"/>
  <c r="O17" i="4"/>
  <c r="P18" i="13"/>
  <c r="P18" i="12"/>
  <c r="P18" i="11"/>
  <c r="P18" i="10"/>
  <c r="F71" i="3"/>
  <c r="P17" i="4" l="1"/>
  <c r="P18" i="4" s="1"/>
  <c r="O18" i="4"/>
  <c r="F71" i="4"/>
  <c r="F71" i="5"/>
  <c r="F68" i="5"/>
  <c r="F70" i="5" s="1"/>
  <c r="F68" i="3"/>
  <c r="F70" i="3" s="1"/>
  <c r="N29" i="1" l="1"/>
  <c r="P29" i="1" s="1"/>
  <c r="P36" i="1" s="1"/>
  <c r="N29" i="3"/>
  <c r="P29" i="3" s="1"/>
  <c r="P36" i="3" s="1"/>
  <c r="L48" i="3" s="1"/>
  <c r="P48" i="3" s="1"/>
  <c r="F68" i="4"/>
  <c r="F70" i="4" s="1"/>
  <c r="F71" i="13"/>
  <c r="F68" i="13"/>
  <c r="F70" i="13" s="1"/>
  <c r="F68" i="12"/>
  <c r="F70" i="12" s="1"/>
  <c r="F71" i="12"/>
  <c r="F68" i="11"/>
  <c r="F70" i="11" s="1"/>
  <c r="F71" i="11"/>
  <c r="F71" i="10"/>
  <c r="F68" i="10"/>
  <c r="F70" i="10" s="1"/>
  <c r="F68" i="9"/>
  <c r="F70" i="9" s="1"/>
  <c r="F71" i="9"/>
  <c r="F71" i="8"/>
  <c r="F68" i="8"/>
  <c r="F70" i="8" s="1"/>
  <c r="F71" i="7"/>
  <c r="F68" i="7"/>
  <c r="F70" i="7" s="1"/>
  <c r="F71" i="6"/>
  <c r="F68" i="6"/>
  <c r="F70" i="6" s="1"/>
  <c r="N29" i="5"/>
  <c r="P29" i="5" s="1"/>
  <c r="P36" i="5" s="1"/>
  <c r="N29" i="13" l="1"/>
  <c r="P29" i="13" s="1"/>
  <c r="P36" i="13" s="1"/>
  <c r="L48" i="13" s="1"/>
  <c r="P48" i="13" s="1"/>
  <c r="L43" i="1"/>
  <c r="P43" i="1" s="1"/>
  <c r="L44" i="1"/>
  <c r="P44" i="1" s="1"/>
  <c r="L46" i="1"/>
  <c r="P46" i="1" s="1"/>
  <c r="L49" i="1"/>
  <c r="P49" i="1" s="1"/>
  <c r="L41" i="1"/>
  <c r="P41" i="1" s="1"/>
  <c r="L42" i="1"/>
  <c r="P42" i="1" s="1"/>
  <c r="L47" i="1"/>
  <c r="P47" i="1" s="1"/>
  <c r="L40" i="1"/>
  <c r="P40" i="1" s="1"/>
  <c r="L45" i="1"/>
  <c r="P45" i="1" s="1"/>
  <c r="L48" i="1"/>
  <c r="P48" i="1" s="1"/>
  <c r="N29" i="4"/>
  <c r="P29" i="4" s="1"/>
  <c r="P36" i="4" s="1"/>
  <c r="N29" i="10"/>
  <c r="P29" i="10" s="1"/>
  <c r="P36" i="10" s="1"/>
  <c r="L46" i="10" s="1"/>
  <c r="P46" i="10" s="1"/>
  <c r="N29" i="12"/>
  <c r="P29" i="12" s="1"/>
  <c r="P36" i="12" s="1"/>
  <c r="N29" i="11"/>
  <c r="P29" i="11" s="1"/>
  <c r="P36" i="11" s="1"/>
  <c r="N29" i="9"/>
  <c r="P29" i="9" s="1"/>
  <c r="P36" i="9" s="1"/>
  <c r="N29" i="8"/>
  <c r="P29" i="8" s="1"/>
  <c r="P36" i="8" s="1"/>
  <c r="N29" i="7"/>
  <c r="P29" i="7" s="1"/>
  <c r="P36" i="7" s="1"/>
  <c r="N29" i="6"/>
  <c r="P29" i="6" s="1"/>
  <c r="P36" i="6" s="1"/>
  <c r="L48" i="5"/>
  <c r="P48" i="5" s="1"/>
  <c r="L46" i="5"/>
  <c r="P46" i="5" s="1"/>
  <c r="L44" i="5"/>
  <c r="P44" i="5" s="1"/>
  <c r="L42" i="5"/>
  <c r="P42" i="5" s="1"/>
  <c r="L40" i="5"/>
  <c r="P40" i="5" s="1"/>
  <c r="L49" i="5"/>
  <c r="P49" i="5" s="1"/>
  <c r="L47" i="5"/>
  <c r="P47" i="5" s="1"/>
  <c r="L45" i="5"/>
  <c r="P45" i="5" s="1"/>
  <c r="L43" i="5"/>
  <c r="P43" i="5" s="1"/>
  <c r="L41" i="5"/>
  <c r="P41" i="5" s="1"/>
  <c r="L42" i="3"/>
  <c r="P42" i="3" s="1"/>
  <c r="L43" i="3"/>
  <c r="P43" i="3" s="1"/>
  <c r="L45" i="3"/>
  <c r="P45" i="3" s="1"/>
  <c r="L44" i="3"/>
  <c r="P44" i="3" s="1"/>
  <c r="L47" i="3"/>
  <c r="P47" i="3" s="1"/>
  <c r="L49" i="3"/>
  <c r="P49" i="3" s="1"/>
  <c r="L46" i="3"/>
  <c r="P46" i="3" s="1"/>
  <c r="L41" i="3"/>
  <c r="P41" i="3" s="1"/>
  <c r="L40" i="3"/>
  <c r="P40" i="3" s="1"/>
  <c r="L45" i="13" l="1"/>
  <c r="P45" i="13" s="1"/>
  <c r="L42" i="13"/>
  <c r="P42" i="13" s="1"/>
  <c r="L47" i="13"/>
  <c r="P47" i="13" s="1"/>
  <c r="L44" i="13"/>
  <c r="P44" i="13" s="1"/>
  <c r="L41" i="13"/>
  <c r="P41" i="13" s="1"/>
  <c r="L49" i="13"/>
  <c r="P49" i="13" s="1"/>
  <c r="L46" i="13"/>
  <c r="P46" i="13" s="1"/>
  <c r="L43" i="13"/>
  <c r="P43" i="13" s="1"/>
  <c r="L40" i="13"/>
  <c r="P40" i="13" s="1"/>
  <c r="P50" i="1"/>
  <c r="P51" i="1" s="1"/>
  <c r="P64" i="1" s="1"/>
  <c r="L46" i="4"/>
  <c r="P46" i="4" s="1"/>
  <c r="L41" i="4"/>
  <c r="P41" i="4" s="1"/>
  <c r="L43" i="4"/>
  <c r="P43" i="4" s="1"/>
  <c r="L44" i="4"/>
  <c r="P44" i="4" s="1"/>
  <c r="L49" i="4"/>
  <c r="P49" i="4" s="1"/>
  <c r="L42" i="4"/>
  <c r="P42" i="4" s="1"/>
  <c r="L47" i="4"/>
  <c r="P47" i="4" s="1"/>
  <c r="L48" i="4"/>
  <c r="P48" i="4" s="1"/>
  <c r="L40" i="4"/>
  <c r="P40" i="4" s="1"/>
  <c r="L45" i="4"/>
  <c r="P45" i="4" s="1"/>
  <c r="L43" i="10"/>
  <c r="P43" i="10" s="1"/>
  <c r="L45" i="10"/>
  <c r="P45" i="10" s="1"/>
  <c r="L42" i="10"/>
  <c r="P42" i="10" s="1"/>
  <c r="L48" i="10"/>
  <c r="P48" i="10" s="1"/>
  <c r="L40" i="10"/>
  <c r="P40" i="10" s="1"/>
  <c r="L47" i="10"/>
  <c r="P47" i="10" s="1"/>
  <c r="L44" i="10"/>
  <c r="P44" i="10" s="1"/>
  <c r="L41" i="10"/>
  <c r="P41" i="10" s="1"/>
  <c r="L49" i="10"/>
  <c r="P49" i="10" s="1"/>
  <c r="L48" i="12"/>
  <c r="P48" i="12" s="1"/>
  <c r="L46" i="12"/>
  <c r="P46" i="12" s="1"/>
  <c r="L44" i="12"/>
  <c r="P44" i="12" s="1"/>
  <c r="L42" i="12"/>
  <c r="P42" i="12" s="1"/>
  <c r="L40" i="12"/>
  <c r="P40" i="12" s="1"/>
  <c r="L49" i="12"/>
  <c r="P49" i="12" s="1"/>
  <c r="L47" i="12"/>
  <c r="P47" i="12" s="1"/>
  <c r="L45" i="12"/>
  <c r="P45" i="12" s="1"/>
  <c r="L43" i="12"/>
  <c r="P43" i="12" s="1"/>
  <c r="L41" i="12"/>
  <c r="P41" i="12" s="1"/>
  <c r="L48" i="11"/>
  <c r="P48" i="11" s="1"/>
  <c r="L46" i="11"/>
  <c r="P46" i="11" s="1"/>
  <c r="L44" i="11"/>
  <c r="P44" i="11" s="1"/>
  <c r="L42" i="11"/>
  <c r="P42" i="11" s="1"/>
  <c r="L40" i="11"/>
  <c r="P40" i="11" s="1"/>
  <c r="L49" i="11"/>
  <c r="P49" i="11" s="1"/>
  <c r="L47" i="11"/>
  <c r="P47" i="11" s="1"/>
  <c r="L45" i="11"/>
  <c r="P45" i="11" s="1"/>
  <c r="L43" i="11"/>
  <c r="P43" i="11" s="1"/>
  <c r="L41" i="11"/>
  <c r="P41" i="11" s="1"/>
  <c r="L48" i="9"/>
  <c r="P48" i="9" s="1"/>
  <c r="L46" i="9"/>
  <c r="P46" i="9" s="1"/>
  <c r="L44" i="9"/>
  <c r="P44" i="9" s="1"/>
  <c r="L42" i="9"/>
  <c r="P42" i="9" s="1"/>
  <c r="L40" i="9"/>
  <c r="P40" i="9" s="1"/>
  <c r="L49" i="9"/>
  <c r="P49" i="9" s="1"/>
  <c r="L47" i="9"/>
  <c r="P47" i="9" s="1"/>
  <c r="L45" i="9"/>
  <c r="P45" i="9" s="1"/>
  <c r="L43" i="9"/>
  <c r="P43" i="9" s="1"/>
  <c r="L41" i="9"/>
  <c r="P41" i="9" s="1"/>
  <c r="L48" i="8"/>
  <c r="P48" i="8" s="1"/>
  <c r="L46" i="8"/>
  <c r="P46" i="8" s="1"/>
  <c r="L44" i="8"/>
  <c r="P44" i="8" s="1"/>
  <c r="L42" i="8"/>
  <c r="P42" i="8" s="1"/>
  <c r="L40" i="8"/>
  <c r="P40" i="8" s="1"/>
  <c r="L49" i="8"/>
  <c r="P49" i="8" s="1"/>
  <c r="L47" i="8"/>
  <c r="P47" i="8" s="1"/>
  <c r="L45" i="8"/>
  <c r="P45" i="8" s="1"/>
  <c r="L43" i="8"/>
  <c r="P43" i="8" s="1"/>
  <c r="L41" i="8"/>
  <c r="P41" i="8" s="1"/>
  <c r="L48" i="7"/>
  <c r="P48" i="7" s="1"/>
  <c r="L46" i="7"/>
  <c r="P46" i="7" s="1"/>
  <c r="L44" i="7"/>
  <c r="P44" i="7" s="1"/>
  <c r="L42" i="7"/>
  <c r="P42" i="7" s="1"/>
  <c r="L40" i="7"/>
  <c r="P40" i="7" s="1"/>
  <c r="L49" i="7"/>
  <c r="P49" i="7" s="1"/>
  <c r="L47" i="7"/>
  <c r="P47" i="7" s="1"/>
  <c r="L45" i="7"/>
  <c r="P45" i="7" s="1"/>
  <c r="L43" i="7"/>
  <c r="P43" i="7" s="1"/>
  <c r="L41" i="7"/>
  <c r="P41" i="7" s="1"/>
  <c r="L48" i="6"/>
  <c r="P48" i="6" s="1"/>
  <c r="L46" i="6"/>
  <c r="P46" i="6" s="1"/>
  <c r="L44" i="6"/>
  <c r="P44" i="6" s="1"/>
  <c r="L42" i="6"/>
  <c r="P42" i="6" s="1"/>
  <c r="L40" i="6"/>
  <c r="P40" i="6" s="1"/>
  <c r="L49" i="6"/>
  <c r="P49" i="6" s="1"/>
  <c r="L47" i="6"/>
  <c r="P47" i="6" s="1"/>
  <c r="L45" i="6"/>
  <c r="P45" i="6" s="1"/>
  <c r="L43" i="6"/>
  <c r="P43" i="6" s="1"/>
  <c r="L41" i="6"/>
  <c r="P41" i="6" s="1"/>
  <c r="P50" i="5"/>
  <c r="P51" i="5" s="1"/>
  <c r="P50" i="3"/>
  <c r="P51" i="3" s="1"/>
  <c r="P64" i="3" s="1"/>
  <c r="P50" i="13" l="1"/>
  <c r="P51" i="13" s="1"/>
  <c r="P64" i="13" s="1"/>
  <c r="P63" i="1"/>
  <c r="P50" i="4"/>
  <c r="P51" i="4" s="1"/>
  <c r="P50" i="10"/>
  <c r="P51" i="10" s="1"/>
  <c r="P63" i="10" s="1"/>
  <c r="P50" i="12"/>
  <c r="P51" i="12" s="1"/>
  <c r="P50" i="11"/>
  <c r="P51" i="11" s="1"/>
  <c r="P50" i="9"/>
  <c r="P51" i="9" s="1"/>
  <c r="P50" i="8"/>
  <c r="P51" i="8" s="1"/>
  <c r="P50" i="7"/>
  <c r="P51" i="7" s="1"/>
  <c r="P50" i="6"/>
  <c r="P51" i="6" s="1"/>
  <c r="P63" i="5"/>
  <c r="P64" i="5"/>
  <c r="P63" i="3"/>
  <c r="P63" i="13" l="1"/>
  <c r="P64" i="4"/>
  <c r="P63" i="4"/>
  <c r="P64" i="10"/>
  <c r="P63" i="12"/>
  <c r="P64" i="12"/>
  <c r="P63" i="11"/>
  <c r="P64" i="11"/>
  <c r="P63" i="9"/>
  <c r="P64" i="9"/>
  <c r="P63" i="8"/>
  <c r="P64" i="8"/>
  <c r="P63" i="7"/>
  <c r="P64" i="7"/>
  <c r="P63" i="6"/>
  <c r="P64" i="6"/>
</calcChain>
</file>

<file path=xl/comments1.xml><?xml version="1.0" encoding="utf-8"?>
<comments xmlns="http://schemas.openxmlformats.org/spreadsheetml/2006/main">
  <authors>
    <author>juju</author>
  </authors>
  <commentList>
    <comment ref="B16" authorId="0" shape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5" authorId="0" shapeId="0">
      <text>
        <r>
          <rPr>
            <sz val="9"/>
            <color indexed="81"/>
            <rFont val="Tahoma"/>
            <family val="2"/>
          </rPr>
          <t xml:space="preserve">jours d'accueil mensuel
</t>
        </r>
      </text>
    </comment>
  </commentList>
</comments>
</file>

<file path=xl/comments2.xml><?xml version="1.0" encoding="utf-8"?>
<comments xmlns="http://schemas.openxmlformats.org/spreadsheetml/2006/main">
  <authors>
    <author>juju</author>
  </authors>
  <commentList>
    <comment ref="B16" authorId="0" shape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5" authorId="0" shapeId="0">
      <text>
        <r>
          <rPr>
            <sz val="9"/>
            <color indexed="81"/>
            <rFont val="Tahoma"/>
            <family val="2"/>
          </rPr>
          <t xml:space="preserve">jours d'accueil mensuel
</t>
        </r>
      </text>
    </comment>
  </commentList>
</comments>
</file>

<file path=xl/comments3.xml><?xml version="1.0" encoding="utf-8"?>
<comments xmlns="http://schemas.openxmlformats.org/spreadsheetml/2006/main">
  <authors>
    <author>juju</author>
  </authors>
  <commentList>
    <comment ref="B16" authorId="0" shape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5" authorId="0" shapeId="0">
      <text>
        <r>
          <rPr>
            <sz val="9"/>
            <color indexed="81"/>
            <rFont val="Tahoma"/>
            <family val="2"/>
          </rPr>
          <t xml:space="preserve">jours d'accueil mensuel
</t>
        </r>
      </text>
    </comment>
  </commentList>
</comments>
</file>

<file path=xl/comments4.xml><?xml version="1.0" encoding="utf-8"?>
<comments xmlns="http://schemas.openxmlformats.org/spreadsheetml/2006/main">
  <authors>
    <author>juju</author>
  </authors>
  <commentList>
    <comment ref="B16" authorId="0" shape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5" authorId="0" shapeId="0">
      <text>
        <r>
          <rPr>
            <sz val="9"/>
            <color indexed="81"/>
            <rFont val="Tahoma"/>
            <family val="2"/>
          </rPr>
          <t xml:space="preserve">jours d'accueil mensuel
</t>
        </r>
      </text>
    </comment>
  </commentList>
</comments>
</file>

<file path=xl/comments5.xml><?xml version="1.0" encoding="utf-8"?>
<comments xmlns="http://schemas.openxmlformats.org/spreadsheetml/2006/main">
  <authors>
    <author>juju</author>
  </authors>
  <commentList>
    <comment ref="B16" authorId="0" shape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5" authorId="0" shapeId="0">
      <text>
        <r>
          <rPr>
            <sz val="9"/>
            <color indexed="81"/>
            <rFont val="Tahoma"/>
            <family val="2"/>
          </rPr>
          <t xml:space="preserve">jours d'accueil mensuel
</t>
        </r>
      </text>
    </comment>
  </commentList>
</comments>
</file>

<file path=xl/comments6.xml><?xml version="1.0" encoding="utf-8"?>
<comments xmlns="http://schemas.openxmlformats.org/spreadsheetml/2006/main">
  <authors>
    <author>juju</author>
  </authors>
  <commentList>
    <comment ref="B16" authorId="0" shape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5" authorId="0" shapeId="0">
      <text>
        <r>
          <rPr>
            <sz val="9"/>
            <color indexed="81"/>
            <rFont val="Tahoma"/>
            <family val="2"/>
          </rPr>
          <t xml:space="preserve">jours d'accueil mensuel
</t>
        </r>
      </text>
    </comment>
  </commentList>
</comments>
</file>

<file path=xl/comments7.xml><?xml version="1.0" encoding="utf-8"?>
<comments xmlns="http://schemas.openxmlformats.org/spreadsheetml/2006/main">
  <authors>
    <author>juju</author>
  </authors>
  <commentList>
    <comment ref="B16" authorId="0" shape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5" authorId="0" shapeId="0">
      <text>
        <r>
          <rPr>
            <sz val="9"/>
            <color indexed="81"/>
            <rFont val="Tahoma"/>
            <family val="2"/>
          </rPr>
          <t xml:space="preserve">jours d'accueil mensuel
</t>
        </r>
      </text>
    </comment>
  </commentList>
</comments>
</file>

<file path=xl/comments8.xml><?xml version="1.0" encoding="utf-8"?>
<comments xmlns="http://schemas.openxmlformats.org/spreadsheetml/2006/main">
  <authors>
    <author>juju</author>
  </authors>
  <commentList>
    <comment ref="B16" authorId="0" shape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5" authorId="0" shapeId="0">
      <text>
        <r>
          <rPr>
            <sz val="9"/>
            <color indexed="81"/>
            <rFont val="Tahoma"/>
            <family val="2"/>
          </rPr>
          <t xml:space="preserve">jours d'accueil mensuel
</t>
        </r>
      </text>
    </comment>
  </commentList>
</comments>
</file>

<file path=xl/comments9.xml><?xml version="1.0" encoding="utf-8"?>
<comments xmlns="http://schemas.openxmlformats.org/spreadsheetml/2006/main">
  <authors>
    <author>juju</author>
  </authors>
  <commentList>
    <comment ref="B16" authorId="0" shape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5" authorId="0" shapeId="0">
      <text>
        <r>
          <rPr>
            <sz val="9"/>
            <color indexed="81"/>
            <rFont val="Tahoma"/>
            <family val="2"/>
          </rPr>
          <t xml:space="preserve">jours d'accueil mensuel
</t>
        </r>
      </text>
    </comment>
  </commentList>
</comments>
</file>

<file path=xl/comments10.xml><?xml version="1.0" encoding="utf-8"?>
<comments xmlns="http://schemas.openxmlformats.org/spreadsheetml/2006/main">
  <authors>
    <author>juju</author>
  </authors>
  <commentList>
    <comment ref="B16" authorId="0" shape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5" authorId="0" shapeId="0">
      <text>
        <r>
          <rPr>
            <sz val="9"/>
            <color indexed="81"/>
            <rFont val="Tahoma"/>
            <family val="2"/>
          </rPr>
          <t xml:space="preserve">jours d'accueil mensuel
</t>
        </r>
      </text>
    </comment>
  </commentList>
</comments>
</file>

<file path=xl/comments11.xml><?xml version="1.0" encoding="utf-8"?>
<comments xmlns="http://schemas.openxmlformats.org/spreadsheetml/2006/main">
  <authors>
    <author>juju</author>
  </authors>
  <commentList>
    <comment ref="B16" authorId="0" shape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5" authorId="0" shapeId="0">
      <text>
        <r>
          <rPr>
            <sz val="9"/>
            <color indexed="81"/>
            <rFont val="Tahoma"/>
            <family val="2"/>
          </rPr>
          <t xml:space="preserve">jours d'accueil mensuel
</t>
        </r>
      </text>
    </comment>
  </commentList>
</comments>
</file>

<file path=xl/comments12.xml><?xml version="1.0" encoding="utf-8"?>
<comments xmlns="http://schemas.openxmlformats.org/spreadsheetml/2006/main">
  <authors>
    <author>juju</author>
  </authors>
  <commentList>
    <comment ref="B16" authorId="0" shape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5" authorId="0" shapeId="0">
      <text>
        <r>
          <rPr>
            <sz val="9"/>
            <color indexed="81"/>
            <rFont val="Tahoma"/>
            <family val="2"/>
          </rPr>
          <t xml:space="preserve">jours d'accueil mensuel
</t>
        </r>
      </text>
    </comment>
  </commentList>
</comments>
</file>

<file path=xl/sharedStrings.xml><?xml version="1.0" encoding="utf-8"?>
<sst xmlns="http://schemas.openxmlformats.org/spreadsheetml/2006/main" count="1024" uniqueCount="93">
  <si>
    <r>
      <t>S</t>
    </r>
    <r>
      <rPr>
        <sz val="10"/>
        <rFont val="Arial"/>
        <family val="2"/>
      </rPr>
      <t xml:space="preserve">yndicat </t>
    </r>
    <r>
      <rPr>
        <b/>
        <sz val="10"/>
        <rFont val="Arial"/>
        <family val="2"/>
      </rPr>
      <t>P</t>
    </r>
    <r>
      <rPr>
        <sz val="10"/>
        <rFont val="Arial"/>
        <family val="2"/>
      </rPr>
      <t xml:space="preserve">rofessionnel des </t>
    </r>
    <r>
      <rPr>
        <b/>
        <sz val="10"/>
        <rFont val="Arial"/>
        <family val="2"/>
      </rPr>
      <t>A</t>
    </r>
    <r>
      <rPr>
        <sz val="10"/>
        <rFont val="Arial"/>
        <family val="2"/>
      </rPr>
      <t xml:space="preserve">ssistants </t>
    </r>
    <r>
      <rPr>
        <b/>
        <sz val="10"/>
        <rFont val="Arial"/>
        <family val="2"/>
      </rPr>
      <t>M</t>
    </r>
    <r>
      <rPr>
        <sz val="10"/>
        <rFont val="Arial"/>
        <family val="2"/>
      </rPr>
      <t xml:space="preserve">aternels et </t>
    </r>
    <r>
      <rPr>
        <b/>
        <sz val="10"/>
        <rFont val="Arial"/>
        <family val="2"/>
      </rPr>
      <t>A</t>
    </r>
    <r>
      <rPr>
        <sz val="10"/>
        <rFont val="Arial"/>
        <family val="2"/>
      </rPr>
      <t xml:space="preserve">ssistants </t>
    </r>
    <r>
      <rPr>
        <b/>
        <sz val="10"/>
        <rFont val="Arial"/>
        <family val="2"/>
      </rPr>
      <t>F</t>
    </r>
    <r>
      <rPr>
        <sz val="10"/>
        <rFont val="Arial"/>
        <family val="2"/>
      </rPr>
      <t>amiliaux</t>
    </r>
  </si>
  <si>
    <t>Bulletin de Salaire</t>
  </si>
  <si>
    <t>URSSAF de :</t>
  </si>
  <si>
    <t>Mois de :</t>
  </si>
  <si>
    <t xml:space="preserve">             Employeur                                                                                                        Salarié</t>
  </si>
  <si>
    <t>Nom, prénom :</t>
  </si>
  <si>
    <t>Adresse :</t>
  </si>
  <si>
    <t>N° URSSAF :</t>
  </si>
  <si>
    <t>N° Pajemploi :</t>
  </si>
  <si>
    <t>Emploi occupé :</t>
  </si>
  <si>
    <t>N° Sécurité Sociale :</t>
  </si>
  <si>
    <t>Convention Collective des Assistants Maternels du Particulier Employeur, Code Naf : 88.91A.</t>
  </si>
  <si>
    <t>Jours</t>
  </si>
  <si>
    <t>Heures</t>
  </si>
  <si>
    <t>Nombre d'heures d'accueil dans le mois</t>
  </si>
  <si>
    <t>Mensualisation</t>
  </si>
  <si>
    <t>Heures supp.  mensualisées</t>
  </si>
  <si>
    <t>Nombre de jours d'accueil dans le mois</t>
  </si>
  <si>
    <t>Salaire horaire brut de base</t>
  </si>
  <si>
    <t>Rémunération :</t>
  </si>
  <si>
    <t>Base</t>
  </si>
  <si>
    <t>Nombre</t>
  </si>
  <si>
    <t>Montant</t>
  </si>
  <si>
    <t>Salaire de base mensuel</t>
  </si>
  <si>
    <t>Heures suppléméntaires</t>
  </si>
  <si>
    <t>Heures congés sans solde</t>
  </si>
  <si>
    <t>Heures complémentaires</t>
  </si>
  <si>
    <t>Congés payés Heures supplémentaires</t>
  </si>
  <si>
    <t>Maladies enfant</t>
  </si>
  <si>
    <t>Congés payés</t>
  </si>
  <si>
    <t>Salaire Brut</t>
  </si>
  <si>
    <t>Cotisations sociales</t>
  </si>
  <si>
    <t>Part Salariale</t>
  </si>
  <si>
    <t>Sécurité sociale</t>
  </si>
  <si>
    <t>Sécurité sociale vieillesse</t>
  </si>
  <si>
    <t xml:space="preserve">Assurance chômage </t>
  </si>
  <si>
    <t>AGFF</t>
  </si>
  <si>
    <t>Retraite IRCEM</t>
  </si>
  <si>
    <t>Prévoyance</t>
  </si>
  <si>
    <t>CSG 5,1%*98,25% salaire déductible</t>
  </si>
  <si>
    <t>CGS 2,4%*98,25</t>
  </si>
  <si>
    <t>RDS 0,5%*98,25% salaire</t>
  </si>
  <si>
    <t>Total cotisations sociales</t>
  </si>
  <si>
    <t>Salaire net</t>
  </si>
  <si>
    <t>Indemnités entretien et nourriture</t>
  </si>
  <si>
    <t>Nbre</t>
  </si>
  <si>
    <t>Indemnité d'entretien entre 8 et 9 h d'accueil journalier</t>
  </si>
  <si>
    <t>indemnite d'entretien pour 9h d'accueil journalier</t>
  </si>
  <si>
    <t xml:space="preserve">Indemnité repas </t>
  </si>
  <si>
    <t>Indemnité goûter</t>
  </si>
  <si>
    <t>Divers :</t>
  </si>
  <si>
    <t>Total indemnités</t>
  </si>
  <si>
    <t>Total kilometrique, repas, autres</t>
  </si>
  <si>
    <t>Net à payer</t>
  </si>
  <si>
    <t xml:space="preserve">Congés payés du </t>
  </si>
  <si>
    <t>Net Imposable</t>
  </si>
  <si>
    <t>au</t>
  </si>
  <si>
    <t>Fait à :</t>
  </si>
  <si>
    <t xml:space="preserve">le : </t>
  </si>
  <si>
    <t>Congés pris</t>
  </si>
  <si>
    <t>Mode de règlement :</t>
  </si>
  <si>
    <t>Reste à prendre</t>
  </si>
  <si>
    <t xml:space="preserve">chq n° </t>
  </si>
  <si>
    <t>Reste</t>
  </si>
  <si>
    <t>Signature :</t>
  </si>
  <si>
    <t>Hors contrat pris</t>
  </si>
  <si>
    <t>Dans votre intérêt et pour vous aider à faire valoir vos droits conservez votre bulletin de salaire sans limitation de durée</t>
  </si>
  <si>
    <t>vieillesse</t>
  </si>
  <si>
    <t>mois</t>
  </si>
  <si>
    <t>janvier</t>
  </si>
  <si>
    <t>février</t>
  </si>
  <si>
    <t>mars</t>
  </si>
  <si>
    <t>avril</t>
  </si>
  <si>
    <t>mai</t>
  </si>
  <si>
    <t>juin</t>
  </si>
  <si>
    <t>juillet</t>
  </si>
  <si>
    <t>aout</t>
  </si>
  <si>
    <t>septembre</t>
  </si>
  <si>
    <t>octobre</t>
  </si>
  <si>
    <t>novembre</t>
  </si>
  <si>
    <t>décembre</t>
  </si>
  <si>
    <t>année</t>
  </si>
  <si>
    <t>indemnite d'entretien majoré au dela de 9h accueil journalier</t>
  </si>
  <si>
    <t>Indemnité d'entretien pour moins de 9h d'accueil journalier</t>
  </si>
  <si>
    <t>J</t>
  </si>
  <si>
    <t>V</t>
  </si>
  <si>
    <t>S</t>
  </si>
  <si>
    <t>D</t>
  </si>
  <si>
    <t>L</t>
  </si>
  <si>
    <t>M</t>
  </si>
  <si>
    <t>ANCOURS</t>
  </si>
  <si>
    <t>Sem</t>
  </si>
  <si>
    <t>H/Sup sem</t>
  </si>
</sst>
</file>

<file path=xl/styles.xml><?xml version="1.0" encoding="utf-8"?>
<styleSheet xmlns="http://schemas.openxmlformats.org/spreadsheetml/2006/main" xmlns:mc="http://schemas.openxmlformats.org/markup-compatibility/2006" xmlns:x14ac="http://schemas.microsoft.com/office/spreadsheetml/2009/9/ac" mc:Ignorable="x14ac">
  <numFmts count="14">
    <numFmt numFmtId="8" formatCode="#,##0.00\ &quot;€&quot;;[Red]\-#,##0.00\ &quot;€&quot;"/>
    <numFmt numFmtId="44" formatCode="_-* #,##0.00\ &quot;€&quot;_-;\-* #,##0.00\ &quot;€&quot;_-;_-* &quot;-&quot;??\ &quot;€&quot;_-;_-@_-"/>
    <numFmt numFmtId="164" formatCode="[&gt;=3000000000000]#&quot; &quot;##&quot; &quot;##&quot; &quot;##&quot; &quot;###&quot; &quot;###&quot; | &quot;##;#&quot; &quot;##&quot; &quot;##&quot; &quot;##&quot; &quot;###&quot; &quot;###"/>
    <numFmt numFmtId="165" formatCode="00.00&quot;hrs&quot;"/>
    <numFmt numFmtId="166" formatCode="0&quot;jrs&quot;"/>
    <numFmt numFmtId="167" formatCode="#,##0.00\ &quot;€&quot;"/>
    <numFmt numFmtId="168" formatCode="0.00&quot;hrs&quot;"/>
    <numFmt numFmtId="169" formatCode="_-* #,##0.00\ [$€-1]_-;\-* #,##0.00\ [$€-1]_-;_-* &quot;-&quot;??\ [$€-1]_-;_-@_-"/>
    <numFmt numFmtId="170" formatCode="#,##0.00\ [$€-1]"/>
    <numFmt numFmtId="171" formatCode="0.00&quot; jrs&quot;"/>
    <numFmt numFmtId="172" formatCode="#"/>
    <numFmt numFmtId="173" formatCode="0.00&quot; km&quot;"/>
    <numFmt numFmtId="174" formatCode="mmmm\ yyyy"/>
    <numFmt numFmtId="175" formatCode="ddd\ dd"/>
  </numFmts>
  <fonts count="21" x14ac:knownFonts="1">
    <font>
      <sz val="10"/>
      <name val="Arial"/>
    </font>
    <font>
      <sz val="10"/>
      <name val="Arial"/>
      <family val="2"/>
    </font>
    <font>
      <b/>
      <sz val="10"/>
      <name val="Arial"/>
      <family val="2"/>
    </font>
    <font>
      <b/>
      <sz val="9"/>
      <name val="Arial"/>
      <family val="2"/>
    </font>
    <font>
      <sz val="9"/>
      <name val="Arial"/>
      <family val="2"/>
    </font>
    <font>
      <sz val="10"/>
      <name val="Arial"/>
      <family val="2"/>
    </font>
    <font>
      <b/>
      <u/>
      <sz val="9"/>
      <name val="Arial"/>
      <family val="2"/>
    </font>
    <font>
      <b/>
      <sz val="10"/>
      <color theme="1"/>
      <name val="Arial"/>
      <family val="2"/>
    </font>
    <font>
      <b/>
      <sz val="10"/>
      <color indexed="10"/>
      <name val="Arial"/>
      <family val="2"/>
    </font>
    <font>
      <sz val="11"/>
      <name val="Arial"/>
      <family val="2"/>
    </font>
    <font>
      <sz val="12"/>
      <name val="Arial"/>
      <family val="2"/>
    </font>
    <font>
      <b/>
      <i/>
      <sz val="9"/>
      <name val="Arial"/>
      <family val="2"/>
    </font>
    <font>
      <sz val="9"/>
      <color indexed="81"/>
      <name val="Tahoma"/>
      <family val="2"/>
    </font>
    <font>
      <sz val="10"/>
      <name val="Times New Roman"/>
      <family val="1"/>
    </font>
    <font>
      <b/>
      <sz val="11"/>
      <name val="Arial"/>
      <family val="2"/>
    </font>
    <font>
      <sz val="8"/>
      <color rgb="FF000000"/>
      <name val="Tahoma"/>
      <family val="2"/>
    </font>
    <font>
      <b/>
      <sz val="10"/>
      <name val="Times New Roman"/>
      <family val="1"/>
    </font>
    <font>
      <b/>
      <sz val="9"/>
      <name val="Times New Roman"/>
      <family val="1"/>
    </font>
    <font>
      <b/>
      <i/>
      <sz val="9"/>
      <name val="Times New Roman"/>
      <family val="1"/>
    </font>
    <font>
      <i/>
      <sz val="9"/>
      <name val="Times New Roman"/>
      <family val="1"/>
    </font>
    <font>
      <i/>
      <sz val="9"/>
      <name val="Arial"/>
      <family val="2"/>
    </font>
  </fonts>
  <fills count="14">
    <fill>
      <patternFill patternType="none"/>
    </fill>
    <fill>
      <patternFill patternType="gray125"/>
    </fill>
    <fill>
      <patternFill patternType="solid">
        <fgColor indexed="41"/>
        <bgColor indexed="64"/>
      </patternFill>
    </fill>
    <fill>
      <patternFill patternType="solid">
        <fgColor indexed="42"/>
        <bgColor indexed="64"/>
      </patternFill>
    </fill>
    <fill>
      <patternFill patternType="solid">
        <fgColor indexed="9"/>
        <bgColor indexed="64"/>
      </patternFill>
    </fill>
    <fill>
      <patternFill patternType="solid">
        <fgColor rgb="FFCCFF99"/>
        <bgColor indexed="64"/>
      </patternFill>
    </fill>
    <fill>
      <patternFill patternType="solid">
        <fgColor indexed="47"/>
        <bgColor indexed="64"/>
      </patternFill>
    </fill>
    <fill>
      <patternFill patternType="solid">
        <fgColor indexed="27"/>
        <bgColor indexed="64"/>
      </patternFill>
    </fill>
    <fill>
      <patternFill patternType="solid">
        <fgColor indexed="43"/>
        <bgColor indexed="64"/>
      </patternFill>
    </fill>
    <fill>
      <patternFill patternType="solid">
        <fgColor indexed="13"/>
        <bgColor indexed="64"/>
      </patternFill>
    </fill>
    <fill>
      <patternFill patternType="solid">
        <fgColor indexed="10"/>
        <bgColor indexed="64"/>
      </patternFill>
    </fill>
    <fill>
      <patternFill patternType="solid">
        <fgColor rgb="FFCCFFFF"/>
        <bgColor indexed="64"/>
      </patternFill>
    </fill>
    <fill>
      <patternFill patternType="solid">
        <fgColor rgb="FFFF0000"/>
        <bgColor indexed="64"/>
      </patternFill>
    </fill>
    <fill>
      <patternFill patternType="solid">
        <fgColor theme="0" tint="-0.249977111117893"/>
        <bgColor indexed="64"/>
      </patternFill>
    </fill>
  </fills>
  <borders count="26">
    <border>
      <left/>
      <right/>
      <top/>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style="thin">
        <color indexed="64"/>
      </top>
      <bottom/>
      <diagonal/>
    </border>
    <border>
      <left/>
      <right/>
      <top style="thin">
        <color indexed="64"/>
      </top>
      <bottom/>
      <diagonal/>
    </border>
    <border>
      <left/>
      <right style="double">
        <color indexed="64"/>
      </right>
      <top style="thin">
        <color indexed="64"/>
      </top>
      <bottom/>
      <diagonal/>
    </border>
    <border>
      <left style="double">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n">
        <color indexed="64"/>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ck">
        <color indexed="64"/>
      </top>
      <bottom style="double">
        <color indexed="64"/>
      </bottom>
      <diagonal/>
    </border>
    <border>
      <left/>
      <right/>
      <top style="thick">
        <color indexed="64"/>
      </top>
      <bottom style="double">
        <color indexed="64"/>
      </bottom>
      <diagonal/>
    </border>
    <border>
      <left/>
      <right style="double">
        <color indexed="64"/>
      </right>
      <top style="thick">
        <color indexed="64"/>
      </top>
      <bottom style="double">
        <color indexed="64"/>
      </bottom>
      <diagonal/>
    </border>
    <border>
      <left style="thin">
        <color indexed="64"/>
      </left>
      <right style="thin">
        <color indexed="64"/>
      </right>
      <top style="thin">
        <color indexed="64"/>
      </top>
      <bottom/>
      <diagonal/>
    </border>
    <border>
      <left style="thin">
        <color indexed="64"/>
      </left>
      <right style="double">
        <color indexed="64"/>
      </right>
      <top style="thin">
        <color indexed="64"/>
      </top>
      <bottom/>
      <diagonal/>
    </border>
    <border>
      <left/>
      <right style="double">
        <color indexed="64"/>
      </right>
      <top/>
      <bottom style="thin">
        <color indexed="64"/>
      </bottom>
      <diagonal/>
    </border>
    <border>
      <left style="double">
        <color indexed="64"/>
      </left>
      <right style="thin">
        <color indexed="64"/>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44" fontId="1" fillId="0" borderId="0" applyFont="0" applyFill="0" applyBorder="0" applyAlignment="0" applyProtection="0"/>
  </cellStyleXfs>
  <cellXfs count="254">
    <xf numFmtId="0" fontId="0" fillId="0" borderId="0" xfId="0"/>
    <xf numFmtId="0" fontId="0" fillId="0" borderId="0" xfId="0" applyBorder="1" applyAlignment="1"/>
    <xf numFmtId="0" fontId="0" fillId="0" borderId="0" xfId="0" applyBorder="1"/>
    <xf numFmtId="0" fontId="3" fillId="0" borderId="0" xfId="0" applyFont="1" applyBorder="1" applyAlignment="1"/>
    <xf numFmtId="0" fontId="0" fillId="0" borderId="12" xfId="0" applyBorder="1"/>
    <xf numFmtId="0" fontId="3" fillId="0" borderId="0" xfId="0" applyFont="1" applyBorder="1"/>
    <xf numFmtId="0" fontId="0" fillId="0" borderId="12" xfId="0" applyBorder="1" applyAlignment="1"/>
    <xf numFmtId="0" fontId="3" fillId="0" borderId="7" xfId="0" applyFont="1" applyBorder="1"/>
    <xf numFmtId="0" fontId="0" fillId="0" borderId="7" xfId="0" applyBorder="1"/>
    <xf numFmtId="0" fontId="3" fillId="0" borderId="7" xfId="0" applyFont="1" applyBorder="1" applyAlignment="1"/>
    <xf numFmtId="0" fontId="4" fillId="0" borderId="0" xfId="0" applyFont="1" applyBorder="1"/>
    <xf numFmtId="0" fontId="3" fillId="0" borderId="7" xfId="0" applyFont="1" applyFill="1" applyBorder="1"/>
    <xf numFmtId="0" fontId="4" fillId="0" borderId="16" xfId="0" applyNumberFormat="1" applyFont="1" applyBorder="1" applyProtection="1">
      <protection hidden="1"/>
    </xf>
    <xf numFmtId="0" fontId="3" fillId="2" borderId="0" xfId="0" applyFont="1" applyFill="1" applyBorder="1"/>
    <xf numFmtId="0" fontId="0" fillId="2" borderId="0" xfId="0" applyFill="1" applyBorder="1"/>
    <xf numFmtId="0" fontId="4" fillId="0" borderId="0" xfId="0" applyNumberFormat="1" applyFont="1" applyBorder="1" applyProtection="1">
      <protection locked="0"/>
    </xf>
    <xf numFmtId="166" fontId="4" fillId="0" borderId="16" xfId="0" applyNumberFormat="1" applyFont="1" applyFill="1" applyBorder="1" applyProtection="1">
      <protection locked="0"/>
    </xf>
    <xf numFmtId="0" fontId="2" fillId="0" borderId="7" xfId="0" applyFont="1" applyBorder="1"/>
    <xf numFmtId="0" fontId="0" fillId="0" borderId="0" xfId="0" applyBorder="1" applyProtection="1">
      <protection hidden="1"/>
    </xf>
    <xf numFmtId="0" fontId="0" fillId="0" borderId="7" xfId="0" applyFill="1" applyBorder="1"/>
    <xf numFmtId="0" fontId="0" fillId="0" borderId="0" xfId="0" applyFill="1" applyBorder="1"/>
    <xf numFmtId="0" fontId="0" fillId="0" borderId="0" xfId="0" applyFill="1" applyBorder="1" applyProtection="1">
      <protection hidden="1"/>
    </xf>
    <xf numFmtId="0" fontId="4" fillId="0" borderId="0" xfId="0" applyFont="1" applyFill="1" applyBorder="1" applyProtection="1">
      <protection hidden="1"/>
    </xf>
    <xf numFmtId="0" fontId="0" fillId="0" borderId="0" xfId="0" applyFill="1"/>
    <xf numFmtId="168" fontId="4" fillId="0" borderId="0" xfId="0" applyNumberFormat="1" applyFont="1" applyFill="1" applyBorder="1" applyAlignment="1" applyProtection="1">
      <protection hidden="1"/>
    </xf>
    <xf numFmtId="0" fontId="4" fillId="0" borderId="0" xfId="0" applyFont="1" applyBorder="1" applyProtection="1">
      <protection hidden="1"/>
    </xf>
    <xf numFmtId="0" fontId="5" fillId="0" borderId="7" xfId="0" applyFont="1" applyFill="1" applyBorder="1"/>
    <xf numFmtId="0" fontId="0" fillId="0" borderId="0" xfId="0" applyProtection="1">
      <protection hidden="1"/>
    </xf>
    <xf numFmtId="0" fontId="5" fillId="0" borderId="0" xfId="0" applyFont="1" applyBorder="1"/>
    <xf numFmtId="0" fontId="4" fillId="0" borderId="0" xfId="0" applyFont="1" applyBorder="1" applyAlignment="1"/>
    <xf numFmtId="0" fontId="4" fillId="3" borderId="0" xfId="0" applyFont="1" applyFill="1" applyBorder="1" applyAlignment="1"/>
    <xf numFmtId="0" fontId="3" fillId="0" borderId="12" xfId="0" applyFont="1" applyBorder="1" applyAlignment="1"/>
    <xf numFmtId="0" fontId="4" fillId="0" borderId="7" xfId="0" applyFont="1" applyBorder="1" applyProtection="1">
      <protection hidden="1"/>
    </xf>
    <xf numFmtId="0" fontId="4" fillId="0" borderId="0" xfId="0" applyFont="1" applyBorder="1" applyAlignment="1" applyProtection="1">
      <protection hidden="1"/>
    </xf>
    <xf numFmtId="0" fontId="4" fillId="0" borderId="7" xfId="0" applyFont="1" applyBorder="1" applyAlignment="1" applyProtection="1">
      <protection hidden="1"/>
    </xf>
    <xf numFmtId="0" fontId="3" fillId="3" borderId="0" xfId="0" applyFont="1" applyFill="1" applyBorder="1" applyAlignment="1" applyProtection="1">
      <protection hidden="1"/>
    </xf>
    <xf numFmtId="0" fontId="0" fillId="3" borderId="0" xfId="0" applyFill="1" applyBorder="1" applyProtection="1">
      <protection hidden="1"/>
    </xf>
    <xf numFmtId="44" fontId="0" fillId="0" borderId="12" xfId="0" applyNumberFormat="1" applyBorder="1" applyAlignment="1"/>
    <xf numFmtId="0" fontId="6" fillId="4" borderId="7" xfId="0" applyFont="1" applyFill="1" applyBorder="1" applyProtection="1">
      <protection hidden="1"/>
    </xf>
    <xf numFmtId="0" fontId="4" fillId="0" borderId="7" xfId="0" applyFont="1" applyFill="1" applyBorder="1" applyProtection="1">
      <protection hidden="1"/>
    </xf>
    <xf numFmtId="0" fontId="4" fillId="0" borderId="0" xfId="0" applyFont="1" applyBorder="1" applyProtection="1">
      <protection locked="0"/>
    </xf>
    <xf numFmtId="0" fontId="4" fillId="3" borderId="7" xfId="0" applyFont="1" applyFill="1" applyBorder="1" applyProtection="1">
      <protection hidden="1"/>
    </xf>
    <xf numFmtId="0" fontId="4" fillId="3" borderId="0" xfId="0" applyFont="1" applyFill="1" applyBorder="1" applyProtection="1">
      <protection hidden="1"/>
    </xf>
    <xf numFmtId="172" fontId="4" fillId="0" borderId="0" xfId="0" applyNumberFormat="1" applyFont="1" applyFill="1" applyBorder="1" applyAlignment="1" applyProtection="1">
      <alignment horizontal="center"/>
      <protection hidden="1"/>
    </xf>
    <xf numFmtId="0" fontId="3" fillId="6" borderId="0" xfId="0" applyFont="1" applyFill="1" applyBorder="1" applyAlignment="1" applyProtection="1">
      <protection hidden="1"/>
    </xf>
    <xf numFmtId="0" fontId="2" fillId="0" borderId="0" xfId="0" applyFont="1" applyBorder="1"/>
    <xf numFmtId="0" fontId="9" fillId="0" borderId="0" xfId="0" applyFont="1" applyBorder="1" applyProtection="1">
      <protection hidden="1"/>
    </xf>
    <xf numFmtId="0" fontId="10" fillId="0" borderId="0" xfId="0" applyFont="1" applyBorder="1" applyProtection="1">
      <protection hidden="1"/>
    </xf>
    <xf numFmtId="0" fontId="9" fillId="0" borderId="12" xfId="0" applyFont="1" applyBorder="1" applyProtection="1">
      <protection hidden="1"/>
    </xf>
    <xf numFmtId="0" fontId="9" fillId="0" borderId="0" xfId="0" applyFont="1" applyBorder="1" applyAlignment="1" applyProtection="1">
      <protection hidden="1"/>
    </xf>
    <xf numFmtId="0" fontId="4" fillId="7" borderId="0" xfId="0" applyFont="1" applyFill="1" applyBorder="1" applyProtection="1">
      <protection hidden="1"/>
    </xf>
    <xf numFmtId="0" fontId="0" fillId="7" borderId="0" xfId="0" applyFill="1" applyBorder="1"/>
    <xf numFmtId="0" fontId="4" fillId="0" borderId="0" xfId="0" applyFont="1" applyBorder="1" applyAlignment="1" applyProtection="1">
      <alignment horizontal="left"/>
      <protection hidden="1"/>
    </xf>
    <xf numFmtId="0" fontId="4" fillId="8" borderId="0" xfId="0" applyFont="1" applyFill="1" applyBorder="1" applyProtection="1">
      <protection hidden="1"/>
    </xf>
    <xf numFmtId="0" fontId="0" fillId="8" borderId="0" xfId="0" applyFill="1" applyBorder="1"/>
    <xf numFmtId="0" fontId="9" fillId="0" borderId="0" xfId="0" applyFont="1" applyBorder="1" applyProtection="1">
      <protection locked="0"/>
    </xf>
    <xf numFmtId="0" fontId="9" fillId="0" borderId="12" xfId="0" applyFont="1" applyBorder="1" applyProtection="1">
      <protection locked="0"/>
    </xf>
    <xf numFmtId="0" fontId="0" fillId="10" borderId="0" xfId="0" applyFill="1" applyBorder="1"/>
    <xf numFmtId="0" fontId="0" fillId="0" borderId="0" xfId="0" applyBorder="1" applyProtection="1">
      <protection locked="0"/>
    </xf>
    <xf numFmtId="0" fontId="0" fillId="0" borderId="12" xfId="0" applyBorder="1" applyProtection="1">
      <protection locked="0"/>
    </xf>
    <xf numFmtId="0" fontId="0" fillId="0" borderId="7" xfId="0" applyBorder="1" applyAlignment="1">
      <alignment horizontal="left"/>
    </xf>
    <xf numFmtId="0" fontId="11" fillId="0" borderId="19" xfId="0" applyFont="1" applyBorder="1" applyAlignment="1" applyProtection="1">
      <protection hidden="1"/>
    </xf>
    <xf numFmtId="0" fontId="11" fillId="0" borderId="20" xfId="0" applyFont="1" applyBorder="1" applyAlignment="1" applyProtection="1">
      <alignment horizontal="left"/>
      <protection hidden="1"/>
    </xf>
    <xf numFmtId="0" fontId="0" fillId="0" borderId="20" xfId="0" applyBorder="1"/>
    <xf numFmtId="0" fontId="11" fillId="0" borderId="21" xfId="0" applyFont="1" applyBorder="1" applyAlignment="1" applyProtection="1">
      <alignment horizontal="left"/>
      <protection hidden="1"/>
    </xf>
    <xf numFmtId="0" fontId="4" fillId="0" borderId="7" xfId="0" applyFont="1" applyBorder="1" applyAlignment="1" applyProtection="1">
      <protection hidden="1"/>
    </xf>
    <xf numFmtId="0" fontId="4" fillId="0" borderId="0" xfId="0" applyFont="1" applyBorder="1" applyAlignment="1" applyProtection="1">
      <protection hidden="1"/>
    </xf>
    <xf numFmtId="0" fontId="5" fillId="0" borderId="0" xfId="0" applyFont="1"/>
    <xf numFmtId="0" fontId="13" fillId="0" borderId="0" xfId="0" applyFont="1"/>
    <xf numFmtId="0" fontId="13" fillId="0" borderId="0" xfId="0" applyFont="1" applyProtection="1">
      <protection locked="0"/>
    </xf>
    <xf numFmtId="0" fontId="0" fillId="0" borderId="0" xfId="0" applyFill="1" applyBorder="1" applyAlignment="1"/>
    <xf numFmtId="171" fontId="0" fillId="0" borderId="0" xfId="0" applyNumberFormat="1" applyFill="1" applyBorder="1" applyAlignment="1"/>
    <xf numFmtId="0" fontId="0" fillId="2" borderId="10" xfId="0" applyFill="1" applyBorder="1"/>
    <xf numFmtId="0" fontId="1" fillId="0" borderId="0" xfId="0" applyFont="1"/>
    <xf numFmtId="0" fontId="1" fillId="0" borderId="0" xfId="0" applyFont="1" applyAlignment="1">
      <alignment horizontal="center"/>
    </xf>
    <xf numFmtId="0" fontId="3" fillId="0" borderId="0" xfId="0" applyFont="1" applyFill="1" applyBorder="1" applyAlignment="1" applyProtection="1">
      <alignment horizontal="center" vertical="center"/>
    </xf>
    <xf numFmtId="14" fontId="0" fillId="0" borderId="0" xfId="0" applyNumberFormat="1"/>
    <xf numFmtId="0" fontId="3" fillId="0" borderId="7" xfId="0" applyFont="1" applyBorder="1" applyAlignment="1"/>
    <xf numFmtId="0" fontId="4" fillId="0" borderId="7" xfId="0" applyFont="1" applyBorder="1" applyAlignment="1" applyProtection="1">
      <protection hidden="1"/>
    </xf>
    <xf numFmtId="0" fontId="4" fillId="0" borderId="0" xfId="0" applyFont="1" applyBorder="1" applyAlignment="1" applyProtection="1">
      <protection hidden="1"/>
    </xf>
    <xf numFmtId="0" fontId="3" fillId="0" borderId="0" xfId="0" applyNumberFormat="1" applyFont="1" applyFill="1" applyBorder="1" applyAlignment="1" applyProtection="1">
      <alignment horizontal="center"/>
      <protection locked="0"/>
    </xf>
    <xf numFmtId="1" fontId="0" fillId="0" borderId="0" xfId="0" applyNumberFormat="1"/>
    <xf numFmtId="175" fontId="16" fillId="0" borderId="16" xfId="0" applyNumberFormat="1" applyFont="1" applyFill="1" applyBorder="1" applyAlignment="1">
      <alignment horizontal="center"/>
    </xf>
    <xf numFmtId="0" fontId="16" fillId="0" borderId="16" xfId="0" applyNumberFormat="1" applyFont="1" applyFill="1" applyBorder="1" applyAlignment="1" applyProtection="1">
      <alignment horizontal="center"/>
      <protection locked="0"/>
    </xf>
    <xf numFmtId="0" fontId="16" fillId="0" borderId="16" xfId="0" applyFont="1" applyFill="1" applyBorder="1" applyAlignment="1" applyProtection="1">
      <alignment horizontal="center" vertical="center"/>
    </xf>
    <xf numFmtId="175" fontId="16" fillId="0" borderId="9" xfId="0" applyNumberFormat="1" applyFont="1" applyFill="1" applyBorder="1" applyAlignment="1">
      <alignment horizontal="center"/>
    </xf>
    <xf numFmtId="0" fontId="16" fillId="0" borderId="16" xfId="0" applyFont="1" applyFill="1" applyBorder="1"/>
    <xf numFmtId="0" fontId="11" fillId="0" borderId="16" xfId="0" applyNumberFormat="1" applyFont="1" applyFill="1" applyBorder="1" applyAlignment="1" applyProtection="1">
      <alignment horizontal="center"/>
      <protection locked="0"/>
    </xf>
    <xf numFmtId="0" fontId="11" fillId="0" borderId="16" xfId="0" applyFont="1" applyFill="1" applyBorder="1" applyAlignment="1" applyProtection="1">
      <alignment horizontal="center" vertical="center"/>
    </xf>
    <xf numFmtId="1" fontId="11" fillId="0" borderId="16" xfId="0" applyNumberFormat="1" applyFont="1" applyFill="1" applyBorder="1" applyAlignment="1" applyProtection="1">
      <alignment horizontal="center" vertical="center"/>
    </xf>
    <xf numFmtId="0" fontId="18" fillId="0" borderId="16" xfId="0" applyFont="1" applyFill="1" applyBorder="1" applyAlignment="1">
      <alignment horizontal="left"/>
    </xf>
    <xf numFmtId="1" fontId="19" fillId="0" borderId="16" xfId="0" applyNumberFormat="1" applyFont="1" applyFill="1" applyBorder="1" applyAlignment="1">
      <alignment horizontal="left"/>
    </xf>
    <xf numFmtId="0" fontId="20" fillId="0" borderId="0" xfId="0" applyFont="1" applyAlignment="1">
      <alignment horizontal="left"/>
    </xf>
    <xf numFmtId="1" fontId="20" fillId="0" borderId="0" xfId="0" applyNumberFormat="1" applyFont="1" applyAlignment="1">
      <alignment horizontal="left"/>
    </xf>
    <xf numFmtId="1" fontId="19" fillId="0" borderId="22" xfId="0" applyNumberFormat="1" applyFont="1" applyFill="1" applyBorder="1" applyAlignment="1">
      <alignment horizontal="left"/>
    </xf>
    <xf numFmtId="0" fontId="11" fillId="13" borderId="16" xfId="0" applyFont="1" applyFill="1" applyBorder="1" applyAlignment="1" applyProtection="1">
      <alignment horizontal="center" vertical="center"/>
    </xf>
    <xf numFmtId="175" fontId="16" fillId="0" borderId="18" xfId="0" applyNumberFormat="1" applyFont="1" applyFill="1" applyBorder="1" applyAlignment="1">
      <alignment horizontal="center"/>
    </xf>
    <xf numFmtId="0" fontId="0" fillId="0" borderId="6" xfId="0" applyBorder="1"/>
    <xf numFmtId="1" fontId="19" fillId="0" borderId="23" xfId="0" applyNumberFormat="1" applyFont="1" applyFill="1" applyBorder="1" applyAlignment="1">
      <alignment horizontal="left"/>
    </xf>
    <xf numFmtId="0" fontId="16" fillId="0" borderId="18" xfId="0" applyNumberFormat="1" applyFont="1" applyFill="1" applyBorder="1" applyAlignment="1" applyProtection="1">
      <alignment horizontal="center"/>
      <protection locked="0"/>
    </xf>
    <xf numFmtId="0" fontId="3" fillId="0" borderId="12" xfId="0" applyNumberFormat="1" applyFont="1" applyFill="1" applyBorder="1" applyAlignment="1" applyProtection="1">
      <alignment horizontal="center" vertical="center"/>
      <protection locked="0"/>
    </xf>
    <xf numFmtId="0" fontId="0" fillId="0" borderId="24" xfId="0" applyBorder="1"/>
    <xf numFmtId="0" fontId="3" fillId="0" borderId="4" xfId="0" applyFont="1" applyFill="1" applyBorder="1"/>
    <xf numFmtId="0" fontId="11" fillId="0" borderId="25" xfId="0" applyFont="1" applyFill="1" applyBorder="1"/>
    <xf numFmtId="0" fontId="4" fillId="0" borderId="7" xfId="0" applyFont="1" applyFill="1" applyBorder="1" applyAlignment="1" applyProtection="1">
      <alignment horizontal="left"/>
      <protection hidden="1"/>
    </xf>
    <xf numFmtId="0" fontId="4" fillId="0" borderId="0" xfId="0" applyFont="1" applyFill="1" applyBorder="1" applyAlignment="1" applyProtection="1">
      <alignment horizontal="left"/>
      <protection hidden="1"/>
    </xf>
    <xf numFmtId="170" fontId="4" fillId="0" borderId="9" xfId="0" applyNumberFormat="1" applyFont="1" applyFill="1" applyBorder="1" applyAlignment="1" applyProtection="1">
      <alignment horizontal="center"/>
    </xf>
    <xf numFmtId="170" fontId="4" fillId="0" borderId="11" xfId="0" applyNumberFormat="1" applyFont="1" applyFill="1" applyBorder="1" applyAlignment="1" applyProtection="1">
      <alignment horizontal="center"/>
    </xf>
    <xf numFmtId="171" fontId="4" fillId="0" borderId="9" xfId="0" applyNumberFormat="1" applyFont="1" applyFill="1" applyBorder="1" applyAlignment="1" applyProtection="1">
      <alignment horizontal="center"/>
    </xf>
    <xf numFmtId="171" fontId="4" fillId="0" borderId="11" xfId="0" applyNumberFormat="1" applyFont="1" applyFill="1" applyBorder="1" applyAlignment="1" applyProtection="1">
      <alignment horizontal="center"/>
    </xf>
    <xf numFmtId="44" fontId="1" fillId="0" borderId="9" xfId="1" applyFill="1" applyBorder="1" applyAlignment="1" applyProtection="1">
      <alignment horizontal="center"/>
      <protection hidden="1"/>
    </xf>
    <xf numFmtId="44" fontId="1" fillId="0" borderId="17" xfId="1" applyFill="1" applyBorder="1" applyAlignment="1" applyProtection="1">
      <alignment horizontal="center"/>
      <protection hidden="1"/>
    </xf>
    <xf numFmtId="168" fontId="4" fillId="0" borderId="9" xfId="0" applyNumberFormat="1" applyFont="1" applyFill="1" applyBorder="1" applyAlignment="1" applyProtection="1">
      <alignment horizontal="center"/>
    </xf>
    <xf numFmtId="168" fontId="4" fillId="0" borderId="11" xfId="0" applyNumberFormat="1" applyFont="1" applyFill="1" applyBorder="1" applyAlignment="1" applyProtection="1">
      <alignment horizontal="center"/>
    </xf>
    <xf numFmtId="167" fontId="4" fillId="4" borderId="0" xfId="0" applyNumberFormat="1" applyFont="1" applyFill="1" applyBorder="1" applyAlignment="1" applyProtection="1">
      <alignment horizontal="center"/>
      <protection hidden="1"/>
    </xf>
    <xf numFmtId="167" fontId="0" fillId="4" borderId="0" xfId="0" applyNumberFormat="1" applyFill="1" applyBorder="1" applyProtection="1">
      <protection hidden="1"/>
    </xf>
    <xf numFmtId="171" fontId="4" fillId="4" borderId="0" xfId="0" applyNumberFormat="1" applyFont="1" applyFill="1" applyBorder="1" applyAlignment="1" applyProtection="1">
      <alignment horizontal="center"/>
      <protection hidden="1"/>
    </xf>
    <xf numFmtId="15" fontId="0" fillId="0" borderId="0" xfId="0" applyNumberFormat="1" applyBorder="1" applyAlignment="1" applyProtection="1">
      <alignment horizontal="center"/>
      <protection locked="0"/>
    </xf>
    <xf numFmtId="0" fontId="0" fillId="0" borderId="0" xfId="0" applyBorder="1" applyAlignment="1" applyProtection="1">
      <alignment horizontal="center"/>
      <protection locked="0"/>
    </xf>
    <xf numFmtId="0" fontId="0" fillId="0" borderId="12" xfId="0" applyBorder="1" applyAlignment="1" applyProtection="1">
      <alignment horizontal="center"/>
      <protection locked="0"/>
    </xf>
    <xf numFmtId="44" fontId="4" fillId="0" borderId="16" xfId="1" applyFont="1" applyFill="1" applyBorder="1" applyAlignment="1" applyProtection="1">
      <protection locked="0"/>
    </xf>
    <xf numFmtId="2" fontId="4" fillId="0" borderId="16" xfId="0" applyNumberFormat="1" applyFont="1" applyFill="1" applyBorder="1" applyAlignment="1" applyProtection="1">
      <alignment horizontal="center"/>
      <protection locked="0"/>
    </xf>
    <xf numFmtId="2" fontId="4" fillId="0" borderId="9" xfId="0" applyNumberFormat="1" applyFont="1" applyFill="1" applyBorder="1" applyAlignment="1" applyProtection="1">
      <alignment horizontal="center"/>
      <protection locked="0"/>
    </xf>
    <xf numFmtId="44" fontId="1" fillId="0" borderId="9" xfId="1" applyBorder="1" applyAlignment="1" applyProtection="1">
      <alignment horizontal="center"/>
      <protection hidden="1"/>
    </xf>
    <xf numFmtId="44" fontId="1" fillId="0" borderId="17" xfId="1" applyBorder="1" applyAlignment="1" applyProtection="1">
      <alignment horizontal="center"/>
      <protection hidden="1"/>
    </xf>
    <xf numFmtId="171" fontId="4" fillId="9" borderId="16" xfId="0" applyNumberFormat="1" applyFont="1" applyFill="1" applyBorder="1" applyAlignment="1" applyProtection="1">
      <alignment horizontal="center"/>
      <protection locked="0"/>
    </xf>
    <xf numFmtId="171" fontId="4" fillId="0" borderId="0" xfId="0" applyNumberFormat="1" applyFont="1" applyFill="1" applyBorder="1" applyAlignment="1" applyProtection="1">
      <alignment horizontal="center"/>
      <protection locked="0"/>
    </xf>
    <xf numFmtId="0" fontId="9" fillId="0" borderId="0" xfId="0" applyFont="1" applyBorder="1" applyAlignment="1" applyProtection="1">
      <alignment horizontal="center"/>
      <protection locked="0"/>
    </xf>
    <xf numFmtId="171" fontId="4" fillId="10" borderId="22" xfId="0" applyNumberFormat="1" applyFont="1" applyFill="1" applyBorder="1" applyAlignment="1" applyProtection="1">
      <alignment horizontal="center"/>
      <protection hidden="1"/>
    </xf>
    <xf numFmtId="171" fontId="4" fillId="0" borderId="0" xfId="0" applyNumberFormat="1" applyFont="1" applyFill="1" applyBorder="1" applyAlignment="1" applyProtection="1">
      <alignment horizontal="center"/>
      <protection hidden="1"/>
    </xf>
    <xf numFmtId="0" fontId="0" fillId="2" borderId="9" xfId="0" applyFill="1" applyBorder="1" applyAlignment="1">
      <alignment horizontal="left"/>
    </xf>
    <xf numFmtId="0" fontId="0" fillId="2" borderId="10" xfId="0" applyFill="1" applyBorder="1" applyAlignment="1">
      <alignment horizontal="left"/>
    </xf>
    <xf numFmtId="171" fontId="0" fillId="2" borderId="16" xfId="0" applyNumberFormat="1" applyFill="1" applyBorder="1" applyAlignment="1">
      <alignment horizontal="center"/>
    </xf>
    <xf numFmtId="0" fontId="4" fillId="11" borderId="9" xfId="0" applyFont="1" applyFill="1" applyBorder="1" applyAlignment="1" applyProtection="1">
      <alignment horizontal="center"/>
      <protection locked="0"/>
    </xf>
    <xf numFmtId="0" fontId="4" fillId="11" borderId="10" xfId="0" applyFont="1" applyFill="1" applyBorder="1" applyAlignment="1" applyProtection="1">
      <alignment horizontal="center"/>
      <protection locked="0"/>
    </xf>
    <xf numFmtId="0" fontId="4" fillId="11" borderId="11" xfId="0" applyFont="1" applyFill="1" applyBorder="1" applyAlignment="1" applyProtection="1">
      <alignment horizontal="center"/>
      <protection locked="0"/>
    </xf>
    <xf numFmtId="44" fontId="1" fillId="0" borderId="9" xfId="1" applyFill="1" applyBorder="1" applyAlignment="1" applyProtection="1">
      <alignment horizontal="center"/>
      <protection locked="0"/>
    </xf>
    <xf numFmtId="44" fontId="1" fillId="0" borderId="17" xfId="1" applyFill="1" applyBorder="1" applyAlignment="1" applyProtection="1">
      <alignment horizontal="center"/>
      <protection locked="0"/>
    </xf>
    <xf numFmtId="44" fontId="2" fillId="3" borderId="9" xfId="0" applyNumberFormat="1" applyFont="1" applyFill="1" applyBorder="1" applyAlignment="1" applyProtection="1">
      <alignment horizontal="center"/>
      <protection hidden="1"/>
    </xf>
    <xf numFmtId="44" fontId="2" fillId="3" borderId="17" xfId="0" applyNumberFormat="1" applyFont="1" applyFill="1" applyBorder="1" applyAlignment="1" applyProtection="1">
      <alignment horizontal="center"/>
      <protection hidden="1"/>
    </xf>
    <xf numFmtId="0" fontId="4" fillId="3" borderId="7" xfId="0" applyFont="1" applyFill="1" applyBorder="1" applyAlignment="1" applyProtection="1">
      <alignment horizontal="left"/>
      <protection hidden="1"/>
    </xf>
    <xf numFmtId="0" fontId="4" fillId="3" borderId="0" xfId="0" applyFont="1" applyFill="1" applyBorder="1" applyAlignment="1" applyProtection="1">
      <alignment horizontal="left"/>
      <protection hidden="1"/>
    </xf>
    <xf numFmtId="44" fontId="4" fillId="11" borderId="16" xfId="1" applyFont="1" applyFill="1" applyBorder="1" applyAlignment="1" applyProtection="1">
      <protection locked="0"/>
    </xf>
    <xf numFmtId="173" fontId="4" fillId="11" borderId="16" xfId="0" applyNumberFormat="1" applyFont="1" applyFill="1" applyBorder="1" applyAlignment="1" applyProtection="1">
      <protection locked="0"/>
    </xf>
    <xf numFmtId="173" fontId="4" fillId="11" borderId="9" xfId="0" applyNumberFormat="1" applyFont="1" applyFill="1" applyBorder="1" applyAlignment="1" applyProtection="1">
      <protection locked="0"/>
    </xf>
    <xf numFmtId="44" fontId="7" fillId="5" borderId="9" xfId="1" applyFont="1" applyFill="1" applyBorder="1" applyAlignment="1" applyProtection="1">
      <alignment horizontal="center"/>
      <protection hidden="1"/>
    </xf>
    <xf numFmtId="44" fontId="7" fillId="5" borderId="17" xfId="1" applyFont="1" applyFill="1" applyBorder="1" applyAlignment="1" applyProtection="1">
      <alignment horizontal="center"/>
      <protection hidden="1"/>
    </xf>
    <xf numFmtId="171" fontId="4" fillId="7" borderId="16" xfId="0" applyNumberFormat="1" applyFont="1" applyFill="1" applyBorder="1" applyAlignment="1" applyProtection="1">
      <alignment horizontal="center"/>
      <protection hidden="1"/>
    </xf>
    <xf numFmtId="0" fontId="4" fillId="0" borderId="0" xfId="0" applyFont="1" applyBorder="1" applyAlignment="1" applyProtection="1">
      <alignment horizontal="center"/>
      <protection locked="0"/>
    </xf>
    <xf numFmtId="0" fontId="4" fillId="0" borderId="12" xfId="0" applyFont="1" applyBorder="1" applyAlignment="1" applyProtection="1">
      <alignment horizontal="center"/>
      <protection locked="0"/>
    </xf>
    <xf numFmtId="44" fontId="8" fillId="6" borderId="9" xfId="0" applyNumberFormat="1" applyFont="1" applyFill="1" applyBorder="1" applyAlignment="1" applyProtection="1">
      <alignment horizontal="center"/>
      <protection hidden="1"/>
    </xf>
    <xf numFmtId="0" fontId="8" fillId="6" borderId="17" xfId="0" applyFont="1" applyFill="1" applyBorder="1" applyAlignment="1" applyProtection="1">
      <alignment horizontal="center"/>
      <protection hidden="1"/>
    </xf>
    <xf numFmtId="0" fontId="6" fillId="4" borderId="7" xfId="0" applyFont="1" applyFill="1" applyBorder="1" applyAlignment="1" applyProtection="1">
      <alignment horizontal="center"/>
      <protection hidden="1"/>
    </xf>
    <xf numFmtId="0" fontId="6" fillId="4" borderId="0" xfId="0" applyFont="1" applyFill="1" applyBorder="1" applyAlignment="1" applyProtection="1">
      <alignment horizontal="center"/>
      <protection hidden="1"/>
    </xf>
    <xf numFmtId="44" fontId="0" fillId="0" borderId="9" xfId="0" applyNumberFormat="1" applyBorder="1" applyAlignment="1" applyProtection="1">
      <alignment horizontal="center"/>
      <protection hidden="1"/>
    </xf>
    <xf numFmtId="0" fontId="0" fillId="0" borderId="17" xfId="0" applyBorder="1" applyAlignment="1" applyProtection="1">
      <alignment horizontal="center"/>
      <protection hidden="1"/>
    </xf>
    <xf numFmtId="0" fontId="0" fillId="0" borderId="0" xfId="0" applyBorder="1" applyAlignment="1">
      <alignment horizontal="center"/>
    </xf>
    <xf numFmtId="171" fontId="4" fillId="0" borderId="0" xfId="0" applyNumberFormat="1" applyFont="1" applyBorder="1" applyAlignment="1" applyProtection="1">
      <alignment horizontal="center"/>
      <protection hidden="1"/>
    </xf>
    <xf numFmtId="0" fontId="4" fillId="0" borderId="0" xfId="0" applyFont="1" applyBorder="1" applyAlignment="1" applyProtection="1">
      <alignment horizontal="center" wrapText="1"/>
      <protection hidden="1"/>
    </xf>
    <xf numFmtId="170" fontId="4" fillId="0" borderId="16" xfId="0" applyNumberFormat="1" applyFont="1" applyFill="1" applyBorder="1" applyAlignment="1" applyProtection="1">
      <alignment horizontal="center"/>
    </xf>
    <xf numFmtId="0" fontId="4" fillId="0" borderId="16" xfId="0" applyFont="1" applyFill="1" applyBorder="1" applyAlignment="1" applyProtection="1">
      <alignment horizontal="center"/>
    </xf>
    <xf numFmtId="171" fontId="4" fillId="0" borderId="16" xfId="0" applyNumberFormat="1" applyFont="1" applyFill="1" applyBorder="1" applyAlignment="1" applyProtection="1">
      <alignment horizontal="center"/>
    </xf>
    <xf numFmtId="170" fontId="4" fillId="0" borderId="16" xfId="0" applyNumberFormat="1" applyFont="1" applyFill="1" applyBorder="1" applyAlignment="1" applyProtection="1">
      <alignment horizontal="center"/>
      <protection locked="0"/>
    </xf>
    <xf numFmtId="0" fontId="4" fillId="0" borderId="16" xfId="0" applyFont="1" applyFill="1" applyBorder="1" applyAlignment="1" applyProtection="1">
      <alignment horizontal="center"/>
      <protection locked="0"/>
    </xf>
    <xf numFmtId="44" fontId="4" fillId="3" borderId="9" xfId="0" applyNumberFormat="1" applyFont="1" applyFill="1" applyBorder="1" applyAlignment="1" applyProtection="1">
      <alignment horizontal="center"/>
      <protection hidden="1"/>
    </xf>
    <xf numFmtId="0" fontId="4" fillId="3" borderId="17" xfId="0" applyFont="1" applyFill="1" applyBorder="1" applyAlignment="1" applyProtection="1">
      <alignment horizontal="center"/>
      <protection hidden="1"/>
    </xf>
    <xf numFmtId="0" fontId="2" fillId="3" borderId="17" xfId="0" applyFont="1" applyFill="1" applyBorder="1" applyAlignment="1" applyProtection="1">
      <alignment horizontal="center"/>
      <protection hidden="1"/>
    </xf>
    <xf numFmtId="0" fontId="3" fillId="0" borderId="0" xfId="0" applyFont="1" applyBorder="1" applyAlignment="1">
      <alignment horizontal="center"/>
    </xf>
    <xf numFmtId="0" fontId="3" fillId="4" borderId="16" xfId="0" applyFont="1" applyFill="1" applyBorder="1" applyAlignment="1" applyProtection="1">
      <alignment horizontal="center"/>
      <protection hidden="1"/>
    </xf>
    <xf numFmtId="0" fontId="3" fillId="4" borderId="9" xfId="0" applyFont="1" applyFill="1" applyBorder="1" applyAlignment="1" applyProtection="1">
      <alignment horizontal="center"/>
      <protection hidden="1"/>
    </xf>
    <xf numFmtId="0" fontId="3" fillId="0" borderId="9" xfId="0" applyFont="1" applyBorder="1" applyAlignment="1">
      <alignment horizontal="center"/>
    </xf>
    <xf numFmtId="0" fontId="0" fillId="0" borderId="17" xfId="0" applyBorder="1" applyAlignment="1">
      <alignment horizontal="center"/>
    </xf>
    <xf numFmtId="169" fontId="4" fillId="0" borderId="9" xfId="0" applyNumberFormat="1" applyFont="1" applyBorder="1" applyAlignment="1" applyProtection="1">
      <alignment horizontal="center"/>
      <protection hidden="1"/>
    </xf>
    <xf numFmtId="169" fontId="0" fillId="0" borderId="11" xfId="0" applyNumberFormat="1" applyBorder="1" applyProtection="1">
      <protection hidden="1"/>
    </xf>
    <xf numFmtId="10" fontId="4" fillId="0" borderId="9" xfId="0" applyNumberFormat="1" applyFont="1" applyBorder="1" applyAlignment="1" applyProtection="1">
      <alignment horizontal="center"/>
      <protection hidden="1"/>
    </xf>
    <xf numFmtId="0" fontId="0" fillId="0" borderId="11" xfId="0" applyBorder="1" applyProtection="1">
      <protection hidden="1"/>
    </xf>
    <xf numFmtId="44" fontId="4" fillId="0" borderId="9" xfId="0" applyNumberFormat="1" applyFont="1" applyBorder="1" applyAlignment="1" applyProtection="1">
      <alignment horizontal="center"/>
      <protection hidden="1"/>
    </xf>
    <xf numFmtId="44" fontId="4" fillId="0" borderId="17" xfId="0" applyNumberFormat="1" applyFont="1" applyBorder="1" applyAlignment="1" applyProtection="1">
      <alignment horizontal="center"/>
      <protection hidden="1"/>
    </xf>
    <xf numFmtId="44" fontId="4" fillId="0" borderId="11" xfId="0" applyNumberFormat="1" applyFont="1" applyBorder="1" applyAlignment="1" applyProtection="1">
      <alignment horizontal="center"/>
      <protection hidden="1"/>
    </xf>
    <xf numFmtId="10" fontId="4" fillId="0" borderId="11" xfId="0" applyNumberFormat="1" applyFont="1" applyBorder="1" applyAlignment="1" applyProtection="1">
      <alignment horizontal="center"/>
      <protection hidden="1"/>
    </xf>
    <xf numFmtId="0" fontId="4" fillId="0" borderId="7" xfId="0" applyFont="1" applyBorder="1" applyAlignment="1" applyProtection="1">
      <protection hidden="1"/>
    </xf>
    <xf numFmtId="0" fontId="4" fillId="0" borderId="0" xfId="0" applyFont="1" applyBorder="1" applyAlignment="1" applyProtection="1">
      <protection hidden="1"/>
    </xf>
    <xf numFmtId="0" fontId="3" fillId="0" borderId="16" xfId="0" applyFont="1" applyBorder="1" applyAlignment="1">
      <alignment horizontal="center"/>
    </xf>
    <xf numFmtId="0" fontId="3" fillId="0" borderId="18" xfId="0" applyFont="1" applyBorder="1" applyAlignment="1">
      <alignment horizontal="center"/>
    </xf>
    <xf numFmtId="44" fontId="4" fillId="0" borderId="9" xfId="2" applyFont="1" applyBorder="1" applyAlignment="1" applyProtection="1">
      <alignment horizontal="center"/>
      <protection hidden="1"/>
    </xf>
    <xf numFmtId="44" fontId="0" fillId="0" borderId="11" xfId="2" applyFont="1" applyBorder="1" applyProtection="1">
      <protection hidden="1"/>
    </xf>
    <xf numFmtId="44" fontId="4" fillId="0" borderId="16" xfId="0" applyNumberFormat="1" applyFont="1" applyBorder="1" applyAlignment="1" applyProtection="1">
      <alignment horizontal="center"/>
      <protection hidden="1"/>
    </xf>
    <xf numFmtId="0" fontId="4" fillId="0" borderId="18" xfId="0" applyFont="1" applyBorder="1" applyAlignment="1" applyProtection="1">
      <alignment horizontal="center"/>
      <protection hidden="1"/>
    </xf>
    <xf numFmtId="165" fontId="4" fillId="0" borderId="16" xfId="0" applyNumberFormat="1" applyFont="1" applyFill="1" applyBorder="1" applyAlignment="1" applyProtection="1">
      <alignment horizontal="center"/>
      <protection locked="0"/>
    </xf>
    <xf numFmtId="8" fontId="4" fillId="0" borderId="9" xfId="0" applyNumberFormat="1" applyFont="1" applyFill="1" applyBorder="1" applyAlignment="1" applyProtection="1">
      <alignment horizontal="right"/>
      <protection hidden="1"/>
    </xf>
    <xf numFmtId="0" fontId="4" fillId="0" borderId="17" xfId="0" applyFont="1" applyFill="1" applyBorder="1" applyAlignment="1" applyProtection="1">
      <alignment horizontal="right"/>
      <protection hidden="1"/>
    </xf>
    <xf numFmtId="0" fontId="3" fillId="3" borderId="5" xfId="0" applyFont="1" applyFill="1" applyBorder="1" applyAlignment="1">
      <alignment horizontal="center"/>
    </xf>
    <xf numFmtId="0" fontId="4" fillId="3" borderId="5" xfId="0" applyFont="1" applyFill="1" applyBorder="1" applyAlignment="1">
      <alignment horizontal="center"/>
    </xf>
    <xf numFmtId="44" fontId="3" fillId="3" borderId="9" xfId="0" applyNumberFormat="1" applyFont="1" applyFill="1" applyBorder="1" applyAlignment="1" applyProtection="1">
      <alignment horizontal="center"/>
      <protection hidden="1"/>
    </xf>
    <xf numFmtId="0" fontId="3" fillId="3" borderId="17" xfId="0" applyFont="1" applyFill="1" applyBorder="1" applyAlignment="1" applyProtection="1">
      <alignment horizontal="center"/>
      <protection hidden="1"/>
    </xf>
    <xf numFmtId="0" fontId="2" fillId="0" borderId="0" xfId="0" applyFont="1" applyBorder="1" applyAlignment="1">
      <alignment horizontal="center"/>
    </xf>
    <xf numFmtId="167" fontId="4" fillId="0" borderId="16" xfId="0" applyNumberFormat="1" applyFont="1" applyFill="1" applyBorder="1" applyAlignment="1" applyProtection="1">
      <protection locked="0"/>
    </xf>
    <xf numFmtId="0" fontId="4" fillId="0" borderId="16" xfId="0" applyFont="1" applyFill="1" applyBorder="1" applyAlignment="1" applyProtection="1">
      <protection locked="0"/>
    </xf>
    <xf numFmtId="168" fontId="4" fillId="11" borderId="16" xfId="0" applyNumberFormat="1" applyFont="1" applyFill="1" applyBorder="1" applyAlignment="1" applyProtection="1">
      <alignment horizontal="center"/>
      <protection locked="0"/>
    </xf>
    <xf numFmtId="8" fontId="4" fillId="0" borderId="9" xfId="0" applyNumberFormat="1" applyFont="1" applyBorder="1" applyAlignment="1" applyProtection="1">
      <alignment horizontal="right"/>
      <protection hidden="1"/>
    </xf>
    <xf numFmtId="0" fontId="4" fillId="0" borderId="17" xfId="0" applyFont="1" applyBorder="1" applyAlignment="1" applyProtection="1">
      <alignment horizontal="right"/>
      <protection hidden="1"/>
    </xf>
    <xf numFmtId="168" fontId="4" fillId="0" borderId="16" xfId="0" applyNumberFormat="1" applyFont="1" applyFill="1" applyBorder="1" applyAlignment="1" applyProtection="1">
      <alignment horizontal="center"/>
      <protection locked="0"/>
    </xf>
    <xf numFmtId="167" fontId="4" fillId="0" borderId="16" xfId="0" applyNumberFormat="1" applyFont="1" applyFill="1" applyBorder="1" applyAlignment="1" applyProtection="1">
      <protection hidden="1"/>
    </xf>
    <xf numFmtId="0" fontId="4" fillId="0" borderId="16" xfId="0" applyFont="1" applyFill="1" applyBorder="1" applyAlignment="1" applyProtection="1">
      <protection hidden="1"/>
    </xf>
    <xf numFmtId="167" fontId="4" fillId="0" borderId="9" xfId="0" applyNumberFormat="1" applyFont="1" applyBorder="1" applyAlignment="1" applyProtection="1">
      <alignment horizontal="right"/>
      <protection hidden="1"/>
    </xf>
    <xf numFmtId="167" fontId="4" fillId="0" borderId="11" xfId="0" applyNumberFormat="1" applyFont="1" applyBorder="1" applyAlignment="1" applyProtection="1">
      <alignment horizontal="right"/>
      <protection hidden="1"/>
    </xf>
    <xf numFmtId="168" fontId="4" fillId="12" borderId="9" xfId="0" applyNumberFormat="1" applyFont="1" applyFill="1" applyBorder="1" applyAlignment="1" applyProtection="1">
      <alignment horizontal="center"/>
      <protection locked="0"/>
    </xf>
    <xf numFmtId="168" fontId="4" fillId="12" borderId="11" xfId="0" applyNumberFormat="1" applyFont="1" applyFill="1" applyBorder="1" applyAlignment="1" applyProtection="1">
      <alignment horizontal="center"/>
      <protection locked="0"/>
    </xf>
    <xf numFmtId="44" fontId="4" fillId="0" borderId="9" xfId="1" applyFont="1" applyBorder="1" applyAlignment="1" applyProtection="1">
      <alignment horizontal="center"/>
      <protection hidden="1"/>
    </xf>
    <xf numFmtId="44" fontId="4" fillId="0" borderId="17" xfId="1" applyFont="1" applyBorder="1" applyAlignment="1" applyProtection="1">
      <alignment horizontal="center"/>
      <protection hidden="1"/>
    </xf>
    <xf numFmtId="167" fontId="4" fillId="0" borderId="9" xfId="0" applyNumberFormat="1" applyFont="1" applyFill="1" applyBorder="1" applyAlignment="1" applyProtection="1">
      <alignment horizontal="right"/>
      <protection locked="0"/>
    </xf>
    <xf numFmtId="167" fontId="4" fillId="0" borderId="11" xfId="0" applyNumberFormat="1" applyFont="1" applyFill="1" applyBorder="1" applyAlignment="1" applyProtection="1">
      <alignment horizontal="right"/>
      <protection locked="0"/>
    </xf>
    <xf numFmtId="44" fontId="4" fillId="0" borderId="16" xfId="1" applyFont="1" applyFill="1" applyBorder="1" applyAlignment="1" applyProtection="1">
      <alignment horizontal="center"/>
      <protection hidden="1"/>
    </xf>
    <xf numFmtId="44" fontId="4" fillId="0" borderId="18" xfId="1" applyFont="1" applyFill="1" applyBorder="1" applyAlignment="1" applyProtection="1">
      <alignment horizontal="center"/>
      <protection hidden="1"/>
    </xf>
    <xf numFmtId="0" fontId="0" fillId="0" borderId="9" xfId="0" applyBorder="1" applyAlignment="1" applyProtection="1">
      <alignment horizontal="center"/>
      <protection locked="0"/>
    </xf>
    <xf numFmtId="0" fontId="0" fillId="0" borderId="10" xfId="0" applyBorder="1" applyAlignment="1" applyProtection="1">
      <alignment horizontal="center"/>
      <protection locked="0"/>
    </xf>
    <xf numFmtId="0" fontId="0" fillId="0" borderId="11" xfId="0" applyBorder="1" applyAlignment="1" applyProtection="1">
      <alignment horizontal="center"/>
      <protection locked="0"/>
    </xf>
    <xf numFmtId="164" fontId="4" fillId="0" borderId="9" xfId="0" applyNumberFormat="1" applyFont="1" applyBorder="1" applyAlignment="1" applyProtection="1">
      <alignment horizontal="center"/>
      <protection locked="0"/>
    </xf>
    <xf numFmtId="164" fontId="0" fillId="0" borderId="10" xfId="0" applyNumberFormat="1" applyBorder="1" applyAlignment="1" applyProtection="1">
      <alignment horizontal="center"/>
      <protection locked="0"/>
    </xf>
    <xf numFmtId="164" fontId="0" fillId="0" borderId="11" xfId="0" applyNumberFormat="1" applyBorder="1" applyAlignment="1" applyProtection="1">
      <alignment horizontal="center"/>
      <protection locked="0"/>
    </xf>
    <xf numFmtId="0" fontId="17" fillId="0" borderId="13" xfId="0" applyFont="1" applyBorder="1" applyAlignment="1">
      <alignment horizontal="center"/>
    </xf>
    <xf numFmtId="0" fontId="17" fillId="0" borderId="14" xfId="0" applyFont="1" applyBorder="1" applyAlignment="1">
      <alignment horizontal="center"/>
    </xf>
    <xf numFmtId="0" fontId="17" fillId="0" borderId="15" xfId="0" applyFont="1" applyBorder="1" applyAlignment="1">
      <alignment horizontal="center"/>
    </xf>
    <xf numFmtId="165" fontId="0" fillId="2" borderId="9" xfId="0" applyNumberFormat="1" applyFill="1" applyBorder="1" applyAlignment="1" applyProtection="1">
      <protection locked="0"/>
    </xf>
    <xf numFmtId="165" fontId="0" fillId="2" borderId="17" xfId="0" applyNumberFormat="1" applyFill="1" applyBorder="1" applyAlignment="1" applyProtection="1">
      <protection locked="0"/>
    </xf>
    <xf numFmtId="165" fontId="0" fillId="0" borderId="9" xfId="0" applyNumberFormat="1" applyFill="1" applyBorder="1" applyAlignment="1" applyProtection="1">
      <alignment horizontal="right"/>
      <protection locked="0"/>
    </xf>
    <xf numFmtId="165" fontId="0" fillId="0" borderId="17" xfId="0" applyNumberFormat="1" applyFill="1" applyBorder="1" applyAlignment="1" applyProtection="1">
      <alignment horizontal="right"/>
      <protection locked="0"/>
    </xf>
    <xf numFmtId="167" fontId="0" fillId="0" borderId="9" xfId="0" applyNumberFormat="1" applyFill="1" applyBorder="1" applyAlignment="1" applyProtection="1">
      <protection locked="0"/>
    </xf>
    <xf numFmtId="167" fontId="0" fillId="0" borderId="17" xfId="0" applyNumberFormat="1" applyFill="1" applyBorder="1" applyAlignment="1" applyProtection="1">
      <protection locked="0"/>
    </xf>
    <xf numFmtId="49" fontId="1" fillId="0" borderId="9" xfId="0" applyNumberFormat="1" applyFont="1" applyBorder="1" applyAlignment="1" applyProtection="1">
      <alignment horizontal="center"/>
      <protection locked="0"/>
    </xf>
    <xf numFmtId="0" fontId="3" fillId="0" borderId="7" xfId="0" applyFont="1" applyBorder="1" applyAlignment="1"/>
    <xf numFmtId="0" fontId="3" fillId="0" borderId="8" xfId="0" applyFont="1" applyBorder="1" applyAlignment="1"/>
    <xf numFmtId="0" fontId="2" fillId="0" borderId="9" xfId="0" applyFont="1" applyBorder="1" applyAlignment="1" applyProtection="1">
      <alignment horizontal="center"/>
      <protection locked="0"/>
    </xf>
    <xf numFmtId="0" fontId="2" fillId="0" borderId="10" xfId="0" applyFont="1" applyBorder="1" applyAlignment="1" applyProtection="1">
      <alignment horizontal="center"/>
      <protection locked="0"/>
    </xf>
    <xf numFmtId="0" fontId="2" fillId="0" borderId="11" xfId="0" applyFont="1" applyBorder="1" applyAlignment="1" applyProtection="1">
      <alignment horizontal="center"/>
      <protection locked="0"/>
    </xf>
    <xf numFmtId="0" fontId="1" fillId="0" borderId="9" xfId="0" applyFont="1" applyBorder="1" applyAlignment="1" applyProtection="1">
      <alignment horizontal="center"/>
      <protection locked="0"/>
    </xf>
    <xf numFmtId="0" fontId="2" fillId="0" borderId="1" xfId="0" applyFont="1" applyBorder="1" applyAlignment="1">
      <alignment horizontal="center"/>
    </xf>
    <xf numFmtId="0" fontId="2" fillId="0" borderId="2" xfId="0" applyFont="1" applyBorder="1" applyAlignment="1">
      <alignment horizontal="center"/>
    </xf>
    <xf numFmtId="0" fontId="2" fillId="0" borderId="3" xfId="0" applyFont="1" applyBorder="1" applyAlignment="1">
      <alignment horizontal="center"/>
    </xf>
    <xf numFmtId="0" fontId="2" fillId="2" borderId="4" xfId="0" applyFont="1" applyFill="1" applyBorder="1" applyAlignment="1">
      <alignment horizontal="center"/>
    </xf>
    <xf numFmtId="0" fontId="2" fillId="2" borderId="5" xfId="0" applyFont="1" applyFill="1" applyBorder="1" applyAlignment="1">
      <alignment horizontal="center"/>
    </xf>
    <xf numFmtId="0" fontId="2" fillId="2" borderId="6" xfId="0" applyFont="1" applyFill="1" applyBorder="1" applyAlignment="1">
      <alignment horizontal="center"/>
    </xf>
    <xf numFmtId="0" fontId="3" fillId="0" borderId="7" xfId="0" applyNumberFormat="1" applyFont="1" applyBorder="1" applyAlignment="1">
      <alignment horizontal="center" shrinkToFit="1"/>
    </xf>
    <xf numFmtId="0" fontId="3" fillId="0" borderId="8" xfId="0" applyNumberFormat="1" applyFont="1" applyBorder="1" applyAlignment="1">
      <alignment horizontal="center" shrinkToFit="1"/>
    </xf>
    <xf numFmtId="0" fontId="4" fillId="0" borderId="9" xfId="0" applyFont="1" applyBorder="1" applyAlignment="1" applyProtection="1">
      <alignment horizontal="center"/>
      <protection locked="0"/>
    </xf>
    <xf numFmtId="0" fontId="4" fillId="0" borderId="10" xfId="0" applyFont="1" applyBorder="1" applyAlignment="1" applyProtection="1">
      <alignment horizontal="center"/>
      <protection locked="0"/>
    </xf>
    <xf numFmtId="0" fontId="4" fillId="0" borderId="11" xfId="0" applyFont="1" applyBorder="1" applyAlignment="1" applyProtection="1">
      <alignment horizontal="center"/>
      <protection locked="0"/>
    </xf>
    <xf numFmtId="174" fontId="14" fillId="0" borderId="0" xfId="0" applyNumberFormat="1" applyFont="1" applyBorder="1" applyAlignment="1" applyProtection="1">
      <alignment horizontal="center"/>
      <protection locked="0"/>
    </xf>
    <xf numFmtId="0" fontId="3" fillId="2" borderId="7" xfId="0" applyFont="1" applyFill="1" applyBorder="1" applyAlignment="1">
      <alignment horizontal="center" shrinkToFit="1"/>
    </xf>
    <xf numFmtId="0" fontId="3" fillId="2" borderId="0" xfId="0" applyFont="1" applyFill="1" applyBorder="1" applyAlignment="1">
      <alignment horizontal="center" shrinkToFit="1"/>
    </xf>
    <xf numFmtId="0" fontId="3" fillId="2" borderId="12" xfId="0" applyFont="1" applyFill="1" applyBorder="1" applyAlignment="1">
      <alignment horizontal="center" shrinkToFit="1"/>
    </xf>
    <xf numFmtId="49" fontId="0" fillId="0" borderId="9" xfId="0" applyNumberFormat="1" applyBorder="1" applyAlignment="1" applyProtection="1">
      <alignment horizontal="center"/>
      <protection locked="0"/>
    </xf>
    <xf numFmtId="49" fontId="0" fillId="0" borderId="10" xfId="0" applyNumberFormat="1" applyBorder="1" applyAlignment="1" applyProtection="1">
      <alignment horizontal="center"/>
      <protection locked="0"/>
    </xf>
    <xf numFmtId="49" fontId="0" fillId="0" borderId="11" xfId="0" applyNumberFormat="1" applyBorder="1" applyAlignment="1" applyProtection="1">
      <alignment horizontal="center"/>
      <protection locked="0"/>
    </xf>
  </cellXfs>
  <cellStyles count="3">
    <cellStyle name="Euro" xfId="2"/>
    <cellStyle name="Monétaire" xfId="1" builtinId="4"/>
    <cellStyle name="Normal" xfId="0" builtinId="0"/>
  </cellStyles>
  <dxfs count="36">
    <dxf>
      <font>
        <color theme="0"/>
      </font>
    </dxf>
    <dxf>
      <fill>
        <patternFill>
          <bgColor theme="2" tint="-0.24994659260841701"/>
        </patternFill>
      </fill>
    </dxf>
    <dxf>
      <fill>
        <patternFill>
          <bgColor theme="2" tint="-0.24994659260841701"/>
        </patternFill>
      </fill>
    </dxf>
    <dxf>
      <font>
        <color theme="0"/>
      </font>
    </dxf>
    <dxf>
      <fill>
        <patternFill>
          <bgColor theme="2" tint="-0.24994659260841701"/>
        </patternFill>
      </fill>
    </dxf>
    <dxf>
      <fill>
        <patternFill>
          <bgColor theme="2" tint="-0.24994659260841701"/>
        </patternFill>
      </fill>
    </dxf>
    <dxf>
      <font>
        <color theme="0"/>
      </font>
    </dxf>
    <dxf>
      <fill>
        <patternFill>
          <bgColor theme="2" tint="-0.24994659260841701"/>
        </patternFill>
      </fill>
    </dxf>
    <dxf>
      <fill>
        <patternFill>
          <bgColor theme="2" tint="-0.24994659260841701"/>
        </patternFill>
      </fill>
    </dxf>
    <dxf>
      <font>
        <color theme="0"/>
      </font>
    </dxf>
    <dxf>
      <fill>
        <patternFill>
          <bgColor theme="2" tint="-0.24994659260841701"/>
        </patternFill>
      </fill>
    </dxf>
    <dxf>
      <fill>
        <patternFill>
          <bgColor theme="2" tint="-0.24994659260841701"/>
        </patternFill>
      </fill>
    </dxf>
    <dxf>
      <font>
        <color theme="0"/>
      </font>
    </dxf>
    <dxf>
      <fill>
        <patternFill>
          <bgColor theme="2" tint="-0.24994659260841701"/>
        </patternFill>
      </fill>
    </dxf>
    <dxf>
      <fill>
        <patternFill>
          <bgColor theme="2" tint="-0.24994659260841701"/>
        </patternFill>
      </fill>
    </dxf>
    <dxf>
      <font>
        <color theme="0"/>
      </font>
    </dxf>
    <dxf>
      <fill>
        <patternFill>
          <bgColor theme="2" tint="-0.24994659260841701"/>
        </patternFill>
      </fill>
    </dxf>
    <dxf>
      <fill>
        <patternFill>
          <bgColor theme="2" tint="-0.24994659260841701"/>
        </patternFill>
      </fill>
    </dxf>
    <dxf>
      <font>
        <color theme="0"/>
      </font>
    </dxf>
    <dxf>
      <fill>
        <patternFill>
          <bgColor theme="2" tint="-0.24994659260841701"/>
        </patternFill>
      </fill>
    </dxf>
    <dxf>
      <fill>
        <patternFill>
          <bgColor theme="2" tint="-0.24994659260841701"/>
        </patternFill>
      </fill>
    </dxf>
    <dxf>
      <font>
        <color theme="0"/>
      </font>
    </dxf>
    <dxf>
      <fill>
        <patternFill>
          <bgColor theme="2" tint="-0.24994659260841701"/>
        </patternFill>
      </fill>
    </dxf>
    <dxf>
      <fill>
        <patternFill>
          <bgColor theme="2" tint="-0.24994659260841701"/>
        </patternFill>
      </fill>
    </dxf>
    <dxf>
      <font>
        <color theme="0"/>
      </font>
    </dxf>
    <dxf>
      <fill>
        <patternFill>
          <bgColor theme="2" tint="-0.24994659260841701"/>
        </patternFill>
      </fill>
    </dxf>
    <dxf>
      <fill>
        <patternFill>
          <bgColor theme="2" tint="-0.24994659260841701"/>
        </patternFill>
      </fill>
    </dxf>
    <dxf>
      <font>
        <color theme="0"/>
      </font>
    </dxf>
    <dxf>
      <fill>
        <patternFill>
          <bgColor theme="2" tint="-0.24994659260841701"/>
        </patternFill>
      </fill>
    </dxf>
    <dxf>
      <fill>
        <patternFill>
          <bgColor theme="2" tint="-0.24994659260841701"/>
        </patternFill>
      </fill>
    </dxf>
    <dxf>
      <font>
        <color theme="0"/>
      </font>
    </dxf>
    <dxf>
      <fill>
        <patternFill>
          <bgColor theme="2" tint="-0.24994659260841701"/>
        </patternFill>
      </fill>
    </dxf>
    <dxf>
      <fill>
        <patternFill>
          <bgColor theme="2" tint="-0.24994659260841701"/>
        </patternFill>
      </fill>
    </dxf>
    <dxf>
      <font>
        <color theme="0"/>
      </font>
    </dxf>
    <dxf>
      <fill>
        <patternFill>
          <bgColor theme="2" tint="-0.24994659260841701"/>
        </patternFill>
      </fill>
    </dxf>
    <dxf>
      <fill>
        <patternFill>
          <bgColor theme="2" tint="-0.24994659260841701"/>
        </patternFill>
      </fill>
    </dxf>
  </dxfs>
  <tableStyles count="0" defaultTableStyle="TableStyleMedium9" defaultPivotStyle="PivotStyleLight16"/>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trlProps/ctrlProp1.xml><?xml version="1.0" encoding="utf-8"?>
<formControlPr xmlns="http://schemas.microsoft.com/office/spreadsheetml/2009/9/main" objectType="Drop" dropStyle="combo" dx="16" fmlaRange="Tables!$D$1:$D$32" noThreeD="1" sel="0" val="0"/>
</file>

<file path=xl/ctrlProps/ctrlProp2.xml><?xml version="1.0" encoding="utf-8"?>
<formControlPr xmlns="http://schemas.microsoft.com/office/spreadsheetml/2009/9/main" objectType="Drop" dropStyle="combo" dx="16" fmlaRange="Tables!$D$1:$D$32" noThreeD="1" sel="0" val="0"/>
</file>

<file path=xl/ctrlProps/ctrlProp3.xml><?xml version="1.0" encoding="utf-8"?>
<formControlPr xmlns="http://schemas.microsoft.com/office/spreadsheetml/2009/9/main" objectType="Drop" dropLines="13" dropStyle="combo" dx="16" fmlaRange="Tables!$A$1:$A$13" noThreeD="1" sel="0" val="0"/>
</file>

<file path=xl/ctrlProps/ctrlProp4.xml><?xml version="1.0" encoding="utf-8"?>
<formControlPr xmlns="http://schemas.microsoft.com/office/spreadsheetml/2009/9/main" objectType="Drop" dropStyle="combo" dx="16" fmlaRange="Tables!$B$1:$B$9" noThreeD="1" sel="0" val="0"/>
</file>

<file path=xl/ctrlProps/ctrlProp5.xml><?xml version="1.0" encoding="utf-8"?>
<formControlPr xmlns="http://schemas.microsoft.com/office/spreadsheetml/2009/9/main" objectType="Drop" dropLines="13" dropStyle="combo" dx="16" fmlaRange="Tables!$A$1:$A$13" noThreeD="1" sel="0" val="0"/>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Drop" dropStyle="combo" dx="16" fmlaRange="Tables!$D$1:$D$32" noThreeD="1" sel="0" val="0"/>
</file>

<file path=xl/ctrlProps/ctrlProp9.xml><?xml version="1.0" encoding="utf-8"?>
<formControlPr xmlns="http://schemas.microsoft.com/office/spreadsheetml/2009/9/main" objectType="Drop" dropStyle="combo" dx="16" fmlaRange="Tables!$D$1:$D$32" noThreeD="1" sel="0" val="0"/>
</file>

<file path=xl/ctrlProps/ctrlProp10.xml><?xml version="1.0" encoding="utf-8"?>
<formControlPr xmlns="http://schemas.microsoft.com/office/spreadsheetml/2009/9/main" objectType="Drop" dropLines="13" dropStyle="combo" dx="16" fmlaRange="Tables!$A$1:$A$13" noThreeD="1" sel="0" val="0"/>
</file>

<file path=xl/ctrlProps/ctrlProp11.xml><?xml version="1.0" encoding="utf-8"?>
<formControlPr xmlns="http://schemas.microsoft.com/office/spreadsheetml/2009/9/main" objectType="Drop" dropStyle="combo" dx="16" fmlaRange="Tables!$B$1:$B$9" noThreeD="1" sel="0" val="0"/>
</file>

<file path=xl/ctrlProps/ctrlProp12.xml><?xml version="1.0" encoding="utf-8"?>
<formControlPr xmlns="http://schemas.microsoft.com/office/spreadsheetml/2009/9/main" objectType="Drop" dropLines="13" dropStyle="combo" dx="16" fmlaRange="Tables!$A$1:$A$13" noThreeD="1" sel="0" val="0"/>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Drop" dropStyle="combo" dx="16" fmlaRange="Tables!$D$1:$D$32" noThreeD="1" sel="0" val="0"/>
</file>

<file path=xl/ctrlProps/ctrlProp16.xml><?xml version="1.0" encoding="utf-8"?>
<formControlPr xmlns="http://schemas.microsoft.com/office/spreadsheetml/2009/9/main" objectType="Drop" dropStyle="combo" dx="16" fmlaRange="Tables!$D$1:$D$32" noThreeD="1" sel="0" val="0"/>
</file>

<file path=xl/ctrlProps/ctrlProp17.xml><?xml version="1.0" encoding="utf-8"?>
<formControlPr xmlns="http://schemas.microsoft.com/office/spreadsheetml/2009/9/main" objectType="Drop" dropLines="13" dropStyle="combo" dx="16" fmlaRange="Tables!$A$1:$A$13" noThreeD="1" sel="0" val="0"/>
</file>

<file path=xl/ctrlProps/ctrlProp18.xml><?xml version="1.0" encoding="utf-8"?>
<formControlPr xmlns="http://schemas.microsoft.com/office/spreadsheetml/2009/9/main" objectType="Drop" dropStyle="combo" dx="16" fmlaRange="Tables!$B$1:$B$9" noThreeD="1" sel="0" val="0"/>
</file>

<file path=xl/ctrlProps/ctrlProp19.xml><?xml version="1.0" encoding="utf-8"?>
<formControlPr xmlns="http://schemas.microsoft.com/office/spreadsheetml/2009/9/main" objectType="Drop" dropLines="13" dropStyle="combo" dx="16" fmlaRange="Tables!$A$1:$A$13" noThreeD="1" sel="0" val="0"/>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Drop" dropStyle="combo" dx="16" fmlaRange="Tables!$D$1:$D$32" noThreeD="1" sel="0" val="0"/>
</file>

<file path=xl/ctrlProps/ctrlProp23.xml><?xml version="1.0" encoding="utf-8"?>
<formControlPr xmlns="http://schemas.microsoft.com/office/spreadsheetml/2009/9/main" objectType="Drop" dropStyle="combo" dx="16" fmlaRange="Tables!$D$1:$D$32" noThreeD="1" sel="0" val="0"/>
</file>

<file path=xl/ctrlProps/ctrlProp24.xml><?xml version="1.0" encoding="utf-8"?>
<formControlPr xmlns="http://schemas.microsoft.com/office/spreadsheetml/2009/9/main" objectType="Drop" dropLines="13" dropStyle="combo" dx="16" fmlaRange="Tables!$A$1:$A$13" noThreeD="1" sel="0" val="0"/>
</file>

<file path=xl/ctrlProps/ctrlProp25.xml><?xml version="1.0" encoding="utf-8"?>
<formControlPr xmlns="http://schemas.microsoft.com/office/spreadsheetml/2009/9/main" objectType="Drop" dropStyle="combo" dx="16" fmlaRange="Tables!$B$1:$B$9" noThreeD="1" sel="0" val="0"/>
</file>

<file path=xl/ctrlProps/ctrlProp26.xml><?xml version="1.0" encoding="utf-8"?>
<formControlPr xmlns="http://schemas.microsoft.com/office/spreadsheetml/2009/9/main" objectType="Drop" dropLines="13" dropStyle="combo" dx="16" fmlaRange="Tables!$A$1:$A$13" noThreeD="1" sel="0" val="0"/>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Drop" dropStyle="combo" dx="16" fmlaRange="Tables!$D$1:$D$32" noThreeD="1" sel="0" val="0"/>
</file>

<file path=xl/ctrlProps/ctrlProp30.xml><?xml version="1.0" encoding="utf-8"?>
<formControlPr xmlns="http://schemas.microsoft.com/office/spreadsheetml/2009/9/main" objectType="Drop" dropStyle="combo" dx="16" fmlaRange="Tables!$D$1:$D$32" noThreeD="1" sel="0" val="0"/>
</file>

<file path=xl/ctrlProps/ctrlProp31.xml><?xml version="1.0" encoding="utf-8"?>
<formControlPr xmlns="http://schemas.microsoft.com/office/spreadsheetml/2009/9/main" objectType="Drop" dropLines="13" dropStyle="combo" dx="16" fmlaRange="Tables!$A$1:$A$13" noThreeD="1" sel="0" val="0"/>
</file>

<file path=xl/ctrlProps/ctrlProp32.xml><?xml version="1.0" encoding="utf-8"?>
<formControlPr xmlns="http://schemas.microsoft.com/office/spreadsheetml/2009/9/main" objectType="Drop" dropStyle="combo" dx="16" fmlaRange="Tables!$B$1:$B$9" noThreeD="1" sel="0" val="0"/>
</file>

<file path=xl/ctrlProps/ctrlProp33.xml><?xml version="1.0" encoding="utf-8"?>
<formControlPr xmlns="http://schemas.microsoft.com/office/spreadsheetml/2009/9/main" objectType="Drop" dropLines="13" dropStyle="combo" dx="16" fmlaRange="Tables!$A$1:$A$13" noThreeD="1" sel="0" val="0"/>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Drop" dropStyle="combo" dx="16" fmlaRange="Tables!$D$1:$D$32" noThreeD="1" sel="0" val="0"/>
</file>

<file path=xl/ctrlProps/ctrlProp37.xml><?xml version="1.0" encoding="utf-8"?>
<formControlPr xmlns="http://schemas.microsoft.com/office/spreadsheetml/2009/9/main" objectType="Drop" dropStyle="combo" dx="16" fmlaRange="Tables!$D$1:$D$32" noThreeD="1" sel="0" val="0"/>
</file>

<file path=xl/ctrlProps/ctrlProp38.xml><?xml version="1.0" encoding="utf-8"?>
<formControlPr xmlns="http://schemas.microsoft.com/office/spreadsheetml/2009/9/main" objectType="Drop" dropLines="13" dropStyle="combo" dx="16" fmlaRange="Tables!$A$1:$A$13" noThreeD="1" sel="0" val="0"/>
</file>

<file path=xl/ctrlProps/ctrlProp39.xml><?xml version="1.0" encoding="utf-8"?>
<formControlPr xmlns="http://schemas.microsoft.com/office/spreadsheetml/2009/9/main" objectType="Drop" dropStyle="combo" dx="16" fmlaRange="Tables!$B$1:$B$9" noThreeD="1" sel="0" val="0"/>
</file>

<file path=xl/ctrlProps/ctrlProp40.xml><?xml version="1.0" encoding="utf-8"?>
<formControlPr xmlns="http://schemas.microsoft.com/office/spreadsheetml/2009/9/main" objectType="Drop" dropLines="13" dropStyle="combo" dx="16" fmlaRange="Tables!$A$1:$A$13" noThreeD="1" sel="0" val="0"/>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Drop" dropStyle="combo" dx="16" fmlaRange="Tables!$D$1:$D$32" noThreeD="1" sel="0" val="0"/>
</file>

<file path=xl/ctrlProps/ctrlProp44.xml><?xml version="1.0" encoding="utf-8"?>
<formControlPr xmlns="http://schemas.microsoft.com/office/spreadsheetml/2009/9/main" objectType="Drop" dropStyle="combo" dx="16" fmlaRange="Tables!$D$1:$D$32" noThreeD="1" sel="0" val="0"/>
</file>

<file path=xl/ctrlProps/ctrlProp45.xml><?xml version="1.0" encoding="utf-8"?>
<formControlPr xmlns="http://schemas.microsoft.com/office/spreadsheetml/2009/9/main" objectType="Drop" dropLines="13" dropStyle="combo" dx="16" fmlaRange="Tables!$A$1:$A$13" noThreeD="1" sel="0" val="0"/>
</file>

<file path=xl/ctrlProps/ctrlProp46.xml><?xml version="1.0" encoding="utf-8"?>
<formControlPr xmlns="http://schemas.microsoft.com/office/spreadsheetml/2009/9/main" objectType="Drop" dropStyle="combo" dx="16" fmlaRange="Tables!$B$1:$B$9" noThreeD="1" sel="0" val="0"/>
</file>

<file path=xl/ctrlProps/ctrlProp47.xml><?xml version="1.0" encoding="utf-8"?>
<formControlPr xmlns="http://schemas.microsoft.com/office/spreadsheetml/2009/9/main" objectType="Drop" dropLines="13" dropStyle="combo" dx="16" fmlaRange="Tables!$A$1:$A$13" noThreeD="1" sel="0" val="0"/>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Drop" dropStyle="combo" dx="16" fmlaRange="Tables!$D$1:$D$32" noThreeD="1" sel="0" val="0"/>
</file>

<file path=xl/ctrlProps/ctrlProp51.xml><?xml version="1.0" encoding="utf-8"?>
<formControlPr xmlns="http://schemas.microsoft.com/office/spreadsheetml/2009/9/main" objectType="Drop" dropStyle="combo" dx="16" fmlaRange="Tables!$D$1:$D$32" noThreeD="1" sel="0" val="0"/>
</file>

<file path=xl/ctrlProps/ctrlProp52.xml><?xml version="1.0" encoding="utf-8"?>
<formControlPr xmlns="http://schemas.microsoft.com/office/spreadsheetml/2009/9/main" objectType="Drop" dropLines="13" dropStyle="combo" dx="16" fmlaRange="Tables!$A$1:$A$13" noThreeD="1" sel="0" val="0"/>
</file>

<file path=xl/ctrlProps/ctrlProp53.xml><?xml version="1.0" encoding="utf-8"?>
<formControlPr xmlns="http://schemas.microsoft.com/office/spreadsheetml/2009/9/main" objectType="Drop" dropStyle="combo" dx="16" fmlaRange="Tables!$B$1:$B$9" noThreeD="1" sel="0" val="0"/>
</file>

<file path=xl/ctrlProps/ctrlProp54.xml><?xml version="1.0" encoding="utf-8"?>
<formControlPr xmlns="http://schemas.microsoft.com/office/spreadsheetml/2009/9/main" objectType="Drop" dropLines="13" dropStyle="combo" dx="16" fmlaRange="Tables!$A$1:$A$13" noThreeD="1" sel="0" val="0"/>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Drop" dropStyle="combo" dx="16" fmlaRange="Tables!$D$1:$D$32" noThreeD="1" sel="0" val="0"/>
</file>

<file path=xl/ctrlProps/ctrlProp58.xml><?xml version="1.0" encoding="utf-8"?>
<formControlPr xmlns="http://schemas.microsoft.com/office/spreadsheetml/2009/9/main" objectType="Drop" dropStyle="combo" dx="16" fmlaRange="Tables!$D$1:$D$32" noThreeD="1" sel="0" val="0"/>
</file>

<file path=xl/ctrlProps/ctrlProp59.xml><?xml version="1.0" encoding="utf-8"?>
<formControlPr xmlns="http://schemas.microsoft.com/office/spreadsheetml/2009/9/main" objectType="Drop" dropLines="13" dropStyle="combo" dx="16" fmlaRange="Tables!$A$1:$A$13" noThreeD="1" sel="0" val="0"/>
</file>

<file path=xl/ctrlProps/ctrlProp60.xml><?xml version="1.0" encoding="utf-8"?>
<formControlPr xmlns="http://schemas.microsoft.com/office/spreadsheetml/2009/9/main" objectType="Drop" dropStyle="combo" dx="16" fmlaRange="Tables!$B$1:$B$9" noThreeD="1" sel="0" val="0"/>
</file>

<file path=xl/ctrlProps/ctrlProp61.xml><?xml version="1.0" encoding="utf-8"?>
<formControlPr xmlns="http://schemas.microsoft.com/office/spreadsheetml/2009/9/main" objectType="Drop" dropLines="13" dropStyle="combo" dx="16" fmlaRange="Tables!$A$1:$A$13" noThreeD="1" sel="0" val="0"/>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Drop" dropStyle="combo" dx="16" fmlaRange="Tables!$D$1:$D$32" noThreeD="1" sel="0" val="0"/>
</file>

<file path=xl/ctrlProps/ctrlProp65.xml><?xml version="1.0" encoding="utf-8"?>
<formControlPr xmlns="http://schemas.microsoft.com/office/spreadsheetml/2009/9/main" objectType="Drop" dropStyle="combo" dx="16" fmlaRange="Tables!$D$1:$D$32" noThreeD="1" sel="0" val="0"/>
</file>

<file path=xl/ctrlProps/ctrlProp66.xml><?xml version="1.0" encoding="utf-8"?>
<formControlPr xmlns="http://schemas.microsoft.com/office/spreadsheetml/2009/9/main" objectType="Drop" dropLines="13" dropStyle="combo" dx="16" fmlaRange="Tables!$A$1:$A$13" noThreeD="1" sel="0" val="0"/>
</file>

<file path=xl/ctrlProps/ctrlProp67.xml><?xml version="1.0" encoding="utf-8"?>
<formControlPr xmlns="http://schemas.microsoft.com/office/spreadsheetml/2009/9/main" objectType="Drop" dropStyle="combo" dx="16" fmlaRange="Tables!$B$1:$B$9" noThreeD="1" sel="0" val="0"/>
</file>

<file path=xl/ctrlProps/ctrlProp68.xml><?xml version="1.0" encoding="utf-8"?>
<formControlPr xmlns="http://schemas.microsoft.com/office/spreadsheetml/2009/9/main" objectType="Drop" dropLines="13" dropStyle="combo" dx="16" fmlaRange="Tables!$A$1:$A$13" noThreeD="1" sel="0" val="0"/>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Drop" dropStyle="combo" dx="16" fmlaRange="Tables!$D$1:$D$32" noThreeD="1" sel="0" val="0"/>
</file>

<file path=xl/ctrlProps/ctrlProp72.xml><?xml version="1.0" encoding="utf-8"?>
<formControlPr xmlns="http://schemas.microsoft.com/office/spreadsheetml/2009/9/main" objectType="Drop" dropStyle="combo" dx="16" fmlaRange="Tables!$D$1:$D$32" noThreeD="1" sel="0" val="0"/>
</file>

<file path=xl/ctrlProps/ctrlProp73.xml><?xml version="1.0" encoding="utf-8"?>
<formControlPr xmlns="http://schemas.microsoft.com/office/spreadsheetml/2009/9/main" objectType="Drop" dropLines="13" dropStyle="combo" dx="16" fmlaRange="Tables!$A$1:$A$13" noThreeD="1" sel="0" val="0"/>
</file>

<file path=xl/ctrlProps/ctrlProp74.xml><?xml version="1.0" encoding="utf-8"?>
<formControlPr xmlns="http://schemas.microsoft.com/office/spreadsheetml/2009/9/main" objectType="Drop" dropStyle="combo" dx="16" fmlaRange="Tables!$B$1:$B$9" noThreeD="1" sel="0" val="0"/>
</file>

<file path=xl/ctrlProps/ctrlProp75.xml><?xml version="1.0" encoding="utf-8"?>
<formControlPr xmlns="http://schemas.microsoft.com/office/spreadsheetml/2009/9/main" objectType="Drop" dropLines="13" dropStyle="combo" dx="16" fmlaRange="Tables!$A$1:$A$13" noThreeD="1" sel="0" val="0"/>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Drop" dropStyle="combo" dx="16" fmlaRange="Tables!$D$1:$D$32" noThreeD="1" sel="0" val="0"/>
</file>

<file path=xl/ctrlProps/ctrlProp79.xml><?xml version="1.0" encoding="utf-8"?>
<formControlPr xmlns="http://schemas.microsoft.com/office/spreadsheetml/2009/9/main" objectType="Drop" dropStyle="combo" dx="16" fmlaRange="Tables!$D$1:$D$32" noThreeD="1" sel="0" val="0"/>
</file>

<file path=xl/ctrlProps/ctrlProp80.xml><?xml version="1.0" encoding="utf-8"?>
<formControlPr xmlns="http://schemas.microsoft.com/office/spreadsheetml/2009/9/main" objectType="Drop" dropLines="13" dropStyle="combo" dx="16" fmlaRange="Tables!$A$1:$A$13" noThreeD="1" sel="0" val="0"/>
</file>

<file path=xl/ctrlProps/ctrlProp81.xml><?xml version="1.0" encoding="utf-8"?>
<formControlPr xmlns="http://schemas.microsoft.com/office/spreadsheetml/2009/9/main" objectType="Drop" dropStyle="combo" dx="16" fmlaRange="Tables!$B$1:$B$9" noThreeD="1" sel="0" val="0"/>
</file>

<file path=xl/ctrlProps/ctrlProp82.xml><?xml version="1.0" encoding="utf-8"?>
<formControlPr xmlns="http://schemas.microsoft.com/office/spreadsheetml/2009/9/main" objectType="Drop" dropLines="13" dropStyle="combo" dx="16" fmlaRange="Tables!$A$1:$A$13" noThreeD="1" sel="0" val="0"/>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160020</xdr:colOff>
          <xdr:row>65</xdr:row>
          <xdr:rowOff>7620</xdr:rowOff>
        </xdr:from>
        <xdr:to>
          <xdr:col>1</xdr:col>
          <xdr:colOff>137160</xdr:colOff>
          <xdr:row>66</xdr:row>
          <xdr:rowOff>60960</xdr:rowOff>
        </xdr:to>
        <xdr:sp macro="" textlink="">
          <xdr:nvSpPr>
            <xdr:cNvPr id="1028" name="Drop Down 4" hidden="1">
              <a:extLst>
                <a:ext uri="{63B3BB69-23CF-44E3-9099-C40C66FF867C}">
                  <a14:compatExt spid="_x0000_s102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65</xdr:row>
          <xdr:rowOff>0</xdr:rowOff>
        </xdr:from>
        <xdr:to>
          <xdr:col>4</xdr:col>
          <xdr:colOff>495300</xdr:colOff>
          <xdr:row>66</xdr:row>
          <xdr:rowOff>60960</xdr:rowOff>
        </xdr:to>
        <xdr:sp macro="" textlink="">
          <xdr:nvSpPr>
            <xdr:cNvPr id="1029" name="Drop Down 5" hidden="1">
              <a:extLst>
                <a:ext uri="{63B3BB69-23CF-44E3-9099-C40C66FF867C}">
                  <a14:compatExt spid="_x0000_s10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64</xdr:row>
          <xdr:rowOff>99060</xdr:rowOff>
        </xdr:from>
        <xdr:to>
          <xdr:col>7</xdr:col>
          <xdr:colOff>60960</xdr:colOff>
          <xdr:row>66</xdr:row>
          <xdr:rowOff>45720</xdr:rowOff>
        </xdr:to>
        <xdr:sp macro="" textlink="">
          <xdr:nvSpPr>
            <xdr:cNvPr id="1030" name="Drop Down 6" hidden="1">
              <a:extLst>
                <a:ext uri="{63B3BB69-23CF-44E3-9099-C40C66FF867C}">
                  <a14:compatExt spid="_x0000_s103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160020</xdr:colOff>
          <xdr:row>65</xdr:row>
          <xdr:rowOff>0</xdr:rowOff>
        </xdr:from>
        <xdr:to>
          <xdr:col>8</xdr:col>
          <xdr:colOff>236220</xdr:colOff>
          <xdr:row>66</xdr:row>
          <xdr:rowOff>60960</xdr:rowOff>
        </xdr:to>
        <xdr:sp macro="" textlink="">
          <xdr:nvSpPr>
            <xdr:cNvPr id="1031" name="Drop Down 7" hidden="1">
              <a:extLst>
                <a:ext uri="{63B3BB69-23CF-44E3-9099-C40C66FF867C}">
                  <a14:compatExt spid="_x0000_s103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259080</xdr:colOff>
          <xdr:row>65</xdr:row>
          <xdr:rowOff>0</xdr:rowOff>
        </xdr:from>
        <xdr:to>
          <xdr:col>3</xdr:col>
          <xdr:colOff>121920</xdr:colOff>
          <xdr:row>66</xdr:row>
          <xdr:rowOff>60960</xdr:rowOff>
        </xdr:to>
        <xdr:sp macro="" textlink="">
          <xdr:nvSpPr>
            <xdr:cNvPr id="1032" name="Drop Down 8" hidden="1">
              <a:extLst>
                <a:ext uri="{63B3BB69-23CF-44E3-9099-C40C66FF867C}">
                  <a14:compatExt spid="_x0000_s103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22860</xdr:colOff>
          <xdr:row>66</xdr:row>
          <xdr:rowOff>60960</xdr:rowOff>
        </xdr:from>
        <xdr:to>
          <xdr:col>14</xdr:col>
          <xdr:colOff>213360</xdr:colOff>
          <xdr:row>68</xdr:row>
          <xdr:rowOff>22860</xdr:rowOff>
        </xdr:to>
        <xdr:sp macro="" textlink="">
          <xdr:nvSpPr>
            <xdr:cNvPr id="1039" name="Check Box 15" hidden="1">
              <a:extLst>
                <a:ext uri="{63B3BB69-23CF-44E3-9099-C40C66FF867C}">
                  <a14:compatExt spid="_x0000_s10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Chèque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266700</xdr:colOff>
          <xdr:row>66</xdr:row>
          <xdr:rowOff>68580</xdr:rowOff>
        </xdr:from>
        <xdr:to>
          <xdr:col>17</xdr:col>
          <xdr:colOff>38100</xdr:colOff>
          <xdr:row>68</xdr:row>
          <xdr:rowOff>22860</xdr:rowOff>
        </xdr:to>
        <xdr:sp macro="" textlink="">
          <xdr:nvSpPr>
            <xdr:cNvPr id="1040" name="Check Box 16" hidden="1">
              <a:extLst>
                <a:ext uri="{63B3BB69-23CF-44E3-9099-C40C66FF867C}">
                  <a14:compatExt spid="_x0000_s10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Espèce</a:t>
              </a:r>
            </a:p>
          </xdr:txBody>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160020</xdr:colOff>
          <xdr:row>65</xdr:row>
          <xdr:rowOff>7620</xdr:rowOff>
        </xdr:from>
        <xdr:to>
          <xdr:col>1</xdr:col>
          <xdr:colOff>137160</xdr:colOff>
          <xdr:row>66</xdr:row>
          <xdr:rowOff>60960</xdr:rowOff>
        </xdr:to>
        <xdr:sp macro="" textlink="">
          <xdr:nvSpPr>
            <xdr:cNvPr id="2049" name="Drop Down 1" hidden="1">
              <a:extLst>
                <a:ext uri="{63B3BB69-23CF-44E3-9099-C40C66FF867C}">
                  <a14:compatExt spid="_x0000_s20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65</xdr:row>
          <xdr:rowOff>0</xdr:rowOff>
        </xdr:from>
        <xdr:to>
          <xdr:col>4</xdr:col>
          <xdr:colOff>495300</xdr:colOff>
          <xdr:row>66</xdr:row>
          <xdr:rowOff>60960</xdr:rowOff>
        </xdr:to>
        <xdr:sp macro="" textlink="">
          <xdr:nvSpPr>
            <xdr:cNvPr id="2050" name="Drop Down 2" hidden="1">
              <a:extLst>
                <a:ext uri="{63B3BB69-23CF-44E3-9099-C40C66FF867C}">
                  <a14:compatExt spid="_x0000_s20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64</xdr:row>
          <xdr:rowOff>99060</xdr:rowOff>
        </xdr:from>
        <xdr:to>
          <xdr:col>7</xdr:col>
          <xdr:colOff>60960</xdr:colOff>
          <xdr:row>66</xdr:row>
          <xdr:rowOff>45720</xdr:rowOff>
        </xdr:to>
        <xdr:sp macro="" textlink="">
          <xdr:nvSpPr>
            <xdr:cNvPr id="2051" name="Drop Down 3" hidden="1">
              <a:extLst>
                <a:ext uri="{63B3BB69-23CF-44E3-9099-C40C66FF867C}">
                  <a14:compatExt spid="_x0000_s20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160020</xdr:colOff>
          <xdr:row>65</xdr:row>
          <xdr:rowOff>0</xdr:rowOff>
        </xdr:from>
        <xdr:to>
          <xdr:col>8</xdr:col>
          <xdr:colOff>236220</xdr:colOff>
          <xdr:row>66</xdr:row>
          <xdr:rowOff>60960</xdr:rowOff>
        </xdr:to>
        <xdr:sp macro="" textlink="">
          <xdr:nvSpPr>
            <xdr:cNvPr id="2052" name="Drop Down 4" hidden="1">
              <a:extLst>
                <a:ext uri="{63B3BB69-23CF-44E3-9099-C40C66FF867C}">
                  <a14:compatExt spid="_x0000_s205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259080</xdr:colOff>
          <xdr:row>65</xdr:row>
          <xdr:rowOff>0</xdr:rowOff>
        </xdr:from>
        <xdr:to>
          <xdr:col>3</xdr:col>
          <xdr:colOff>121920</xdr:colOff>
          <xdr:row>66</xdr:row>
          <xdr:rowOff>60960</xdr:rowOff>
        </xdr:to>
        <xdr:sp macro="" textlink="">
          <xdr:nvSpPr>
            <xdr:cNvPr id="2053" name="Drop Down 5" hidden="1">
              <a:extLst>
                <a:ext uri="{63B3BB69-23CF-44E3-9099-C40C66FF867C}">
                  <a14:compatExt spid="_x0000_s205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22860</xdr:colOff>
          <xdr:row>66</xdr:row>
          <xdr:rowOff>60960</xdr:rowOff>
        </xdr:from>
        <xdr:to>
          <xdr:col>14</xdr:col>
          <xdr:colOff>213360</xdr:colOff>
          <xdr:row>68</xdr:row>
          <xdr:rowOff>22860</xdr:rowOff>
        </xdr:to>
        <xdr:sp macro="" textlink="">
          <xdr:nvSpPr>
            <xdr:cNvPr id="2054" name="Check Box 6" hidden="1">
              <a:extLst>
                <a:ext uri="{63B3BB69-23CF-44E3-9099-C40C66FF867C}">
                  <a14:compatExt spid="_x0000_s20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Chèque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266700</xdr:colOff>
          <xdr:row>66</xdr:row>
          <xdr:rowOff>68580</xdr:rowOff>
        </xdr:from>
        <xdr:to>
          <xdr:col>17</xdr:col>
          <xdr:colOff>38100</xdr:colOff>
          <xdr:row>68</xdr:row>
          <xdr:rowOff>22860</xdr:rowOff>
        </xdr:to>
        <xdr:sp macro="" textlink="">
          <xdr:nvSpPr>
            <xdr:cNvPr id="2055" name="Check Box 7" hidden="1">
              <a:extLst>
                <a:ext uri="{63B3BB69-23CF-44E3-9099-C40C66FF867C}">
                  <a14:compatExt spid="_x0000_s20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Espèce</a:t>
              </a:r>
            </a:p>
          </xdr:txBody>
        </xdr:sp>
        <xdr:clientData fLock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160020</xdr:colOff>
          <xdr:row>65</xdr:row>
          <xdr:rowOff>7620</xdr:rowOff>
        </xdr:from>
        <xdr:to>
          <xdr:col>1</xdr:col>
          <xdr:colOff>137160</xdr:colOff>
          <xdr:row>66</xdr:row>
          <xdr:rowOff>60960</xdr:rowOff>
        </xdr:to>
        <xdr:sp macro="" textlink="">
          <xdr:nvSpPr>
            <xdr:cNvPr id="4097" name="Drop Down 1" hidden="1">
              <a:extLst>
                <a:ext uri="{63B3BB69-23CF-44E3-9099-C40C66FF867C}">
                  <a14:compatExt spid="_x0000_s409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65</xdr:row>
          <xdr:rowOff>0</xdr:rowOff>
        </xdr:from>
        <xdr:to>
          <xdr:col>4</xdr:col>
          <xdr:colOff>495300</xdr:colOff>
          <xdr:row>66</xdr:row>
          <xdr:rowOff>60960</xdr:rowOff>
        </xdr:to>
        <xdr:sp macro="" textlink="">
          <xdr:nvSpPr>
            <xdr:cNvPr id="4098" name="Drop Down 2" hidden="1">
              <a:extLst>
                <a:ext uri="{63B3BB69-23CF-44E3-9099-C40C66FF867C}">
                  <a14:compatExt spid="_x0000_s409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64</xdr:row>
          <xdr:rowOff>99060</xdr:rowOff>
        </xdr:from>
        <xdr:to>
          <xdr:col>7</xdr:col>
          <xdr:colOff>60960</xdr:colOff>
          <xdr:row>66</xdr:row>
          <xdr:rowOff>45720</xdr:rowOff>
        </xdr:to>
        <xdr:sp macro="" textlink="">
          <xdr:nvSpPr>
            <xdr:cNvPr id="4099" name="Drop Down 3" hidden="1">
              <a:extLst>
                <a:ext uri="{63B3BB69-23CF-44E3-9099-C40C66FF867C}">
                  <a14:compatExt spid="_x0000_s409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160020</xdr:colOff>
          <xdr:row>65</xdr:row>
          <xdr:rowOff>0</xdr:rowOff>
        </xdr:from>
        <xdr:to>
          <xdr:col>8</xdr:col>
          <xdr:colOff>236220</xdr:colOff>
          <xdr:row>66</xdr:row>
          <xdr:rowOff>60960</xdr:rowOff>
        </xdr:to>
        <xdr:sp macro="" textlink="">
          <xdr:nvSpPr>
            <xdr:cNvPr id="4100" name="Drop Down 4" hidden="1">
              <a:extLst>
                <a:ext uri="{63B3BB69-23CF-44E3-9099-C40C66FF867C}">
                  <a14:compatExt spid="_x0000_s4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259080</xdr:colOff>
          <xdr:row>65</xdr:row>
          <xdr:rowOff>0</xdr:rowOff>
        </xdr:from>
        <xdr:to>
          <xdr:col>3</xdr:col>
          <xdr:colOff>121920</xdr:colOff>
          <xdr:row>66</xdr:row>
          <xdr:rowOff>60960</xdr:rowOff>
        </xdr:to>
        <xdr:sp macro="" textlink="">
          <xdr:nvSpPr>
            <xdr:cNvPr id="4101" name="Drop Down 5" hidden="1">
              <a:extLst>
                <a:ext uri="{63B3BB69-23CF-44E3-9099-C40C66FF867C}">
                  <a14:compatExt spid="_x0000_s410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22860</xdr:colOff>
          <xdr:row>66</xdr:row>
          <xdr:rowOff>60960</xdr:rowOff>
        </xdr:from>
        <xdr:to>
          <xdr:col>14</xdr:col>
          <xdr:colOff>213360</xdr:colOff>
          <xdr:row>68</xdr:row>
          <xdr:rowOff>22860</xdr:rowOff>
        </xdr:to>
        <xdr:sp macro="" textlink="">
          <xdr:nvSpPr>
            <xdr:cNvPr id="4102" name="Check Box 6" hidden="1">
              <a:extLst>
                <a:ext uri="{63B3BB69-23CF-44E3-9099-C40C66FF867C}">
                  <a14:compatExt spid="_x0000_s41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Chèque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266700</xdr:colOff>
          <xdr:row>66</xdr:row>
          <xdr:rowOff>68580</xdr:rowOff>
        </xdr:from>
        <xdr:to>
          <xdr:col>17</xdr:col>
          <xdr:colOff>15240</xdr:colOff>
          <xdr:row>68</xdr:row>
          <xdr:rowOff>22860</xdr:rowOff>
        </xdr:to>
        <xdr:sp macro="" textlink="">
          <xdr:nvSpPr>
            <xdr:cNvPr id="4103" name="Check Box 7" hidden="1">
              <a:extLst>
                <a:ext uri="{63B3BB69-23CF-44E3-9099-C40C66FF867C}">
                  <a14:compatExt spid="_x0000_s41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Espèce</a:t>
              </a:r>
            </a:p>
          </xdr:txBody>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160020</xdr:colOff>
          <xdr:row>65</xdr:row>
          <xdr:rowOff>7620</xdr:rowOff>
        </xdr:from>
        <xdr:to>
          <xdr:col>1</xdr:col>
          <xdr:colOff>137160</xdr:colOff>
          <xdr:row>66</xdr:row>
          <xdr:rowOff>60960</xdr:rowOff>
        </xdr:to>
        <xdr:sp macro="" textlink="">
          <xdr:nvSpPr>
            <xdr:cNvPr id="5121" name="Drop Down 1" hidden="1">
              <a:extLst>
                <a:ext uri="{63B3BB69-23CF-44E3-9099-C40C66FF867C}">
                  <a14:compatExt spid="_x0000_s512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65</xdr:row>
          <xdr:rowOff>0</xdr:rowOff>
        </xdr:from>
        <xdr:to>
          <xdr:col>4</xdr:col>
          <xdr:colOff>495300</xdr:colOff>
          <xdr:row>66</xdr:row>
          <xdr:rowOff>60960</xdr:rowOff>
        </xdr:to>
        <xdr:sp macro="" textlink="">
          <xdr:nvSpPr>
            <xdr:cNvPr id="5122" name="Drop Down 2" hidden="1">
              <a:extLst>
                <a:ext uri="{63B3BB69-23CF-44E3-9099-C40C66FF867C}">
                  <a14:compatExt spid="_x0000_s512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64</xdr:row>
          <xdr:rowOff>99060</xdr:rowOff>
        </xdr:from>
        <xdr:to>
          <xdr:col>7</xdr:col>
          <xdr:colOff>60960</xdr:colOff>
          <xdr:row>66</xdr:row>
          <xdr:rowOff>45720</xdr:rowOff>
        </xdr:to>
        <xdr:sp macro="" textlink="">
          <xdr:nvSpPr>
            <xdr:cNvPr id="5123" name="Drop Down 3" hidden="1">
              <a:extLst>
                <a:ext uri="{63B3BB69-23CF-44E3-9099-C40C66FF867C}">
                  <a14:compatExt spid="_x0000_s512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160020</xdr:colOff>
          <xdr:row>65</xdr:row>
          <xdr:rowOff>0</xdr:rowOff>
        </xdr:from>
        <xdr:to>
          <xdr:col>8</xdr:col>
          <xdr:colOff>236220</xdr:colOff>
          <xdr:row>66</xdr:row>
          <xdr:rowOff>60960</xdr:rowOff>
        </xdr:to>
        <xdr:sp macro="" textlink="">
          <xdr:nvSpPr>
            <xdr:cNvPr id="5124" name="Drop Down 4" hidden="1">
              <a:extLst>
                <a:ext uri="{63B3BB69-23CF-44E3-9099-C40C66FF867C}">
                  <a14:compatExt spid="_x0000_s512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259080</xdr:colOff>
          <xdr:row>65</xdr:row>
          <xdr:rowOff>0</xdr:rowOff>
        </xdr:from>
        <xdr:to>
          <xdr:col>3</xdr:col>
          <xdr:colOff>121920</xdr:colOff>
          <xdr:row>66</xdr:row>
          <xdr:rowOff>60960</xdr:rowOff>
        </xdr:to>
        <xdr:sp macro="" textlink="">
          <xdr:nvSpPr>
            <xdr:cNvPr id="5125" name="Drop Down 5" hidden="1">
              <a:extLst>
                <a:ext uri="{63B3BB69-23CF-44E3-9099-C40C66FF867C}">
                  <a14:compatExt spid="_x0000_s512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22860</xdr:colOff>
          <xdr:row>66</xdr:row>
          <xdr:rowOff>60960</xdr:rowOff>
        </xdr:from>
        <xdr:to>
          <xdr:col>14</xdr:col>
          <xdr:colOff>190500</xdr:colOff>
          <xdr:row>68</xdr:row>
          <xdr:rowOff>22860</xdr:rowOff>
        </xdr:to>
        <xdr:sp macro="" textlink="">
          <xdr:nvSpPr>
            <xdr:cNvPr id="5126" name="Check Box 6" hidden="1">
              <a:extLst>
                <a:ext uri="{63B3BB69-23CF-44E3-9099-C40C66FF867C}">
                  <a14:compatExt spid="_x0000_s51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Chèque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266700</xdr:colOff>
          <xdr:row>66</xdr:row>
          <xdr:rowOff>68580</xdr:rowOff>
        </xdr:from>
        <xdr:to>
          <xdr:col>16</xdr:col>
          <xdr:colOff>434340</xdr:colOff>
          <xdr:row>68</xdr:row>
          <xdr:rowOff>22860</xdr:rowOff>
        </xdr:to>
        <xdr:sp macro="" textlink="">
          <xdr:nvSpPr>
            <xdr:cNvPr id="5127" name="Check Box 7" hidden="1">
              <a:extLst>
                <a:ext uri="{63B3BB69-23CF-44E3-9099-C40C66FF867C}">
                  <a14:compatExt spid="_x0000_s51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Espèce</a:t>
              </a:r>
            </a:p>
          </xdr:txBody>
        </xdr:sp>
        <xdr:clientData fLock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160020</xdr:colOff>
          <xdr:row>65</xdr:row>
          <xdr:rowOff>7620</xdr:rowOff>
        </xdr:from>
        <xdr:to>
          <xdr:col>1</xdr:col>
          <xdr:colOff>137160</xdr:colOff>
          <xdr:row>66</xdr:row>
          <xdr:rowOff>60960</xdr:rowOff>
        </xdr:to>
        <xdr:sp macro="" textlink="">
          <xdr:nvSpPr>
            <xdr:cNvPr id="9217" name="Drop Down 1" hidden="1">
              <a:extLst>
                <a:ext uri="{63B3BB69-23CF-44E3-9099-C40C66FF867C}">
                  <a14:compatExt spid="_x0000_s921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65</xdr:row>
          <xdr:rowOff>0</xdr:rowOff>
        </xdr:from>
        <xdr:to>
          <xdr:col>4</xdr:col>
          <xdr:colOff>495300</xdr:colOff>
          <xdr:row>66</xdr:row>
          <xdr:rowOff>60960</xdr:rowOff>
        </xdr:to>
        <xdr:sp macro="" textlink="">
          <xdr:nvSpPr>
            <xdr:cNvPr id="9218" name="Drop Down 2" hidden="1">
              <a:extLst>
                <a:ext uri="{63B3BB69-23CF-44E3-9099-C40C66FF867C}">
                  <a14:compatExt spid="_x0000_s921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64</xdr:row>
          <xdr:rowOff>99060</xdr:rowOff>
        </xdr:from>
        <xdr:to>
          <xdr:col>7</xdr:col>
          <xdr:colOff>60960</xdr:colOff>
          <xdr:row>66</xdr:row>
          <xdr:rowOff>45720</xdr:rowOff>
        </xdr:to>
        <xdr:sp macro="" textlink="">
          <xdr:nvSpPr>
            <xdr:cNvPr id="9219" name="Drop Down 3" hidden="1">
              <a:extLst>
                <a:ext uri="{63B3BB69-23CF-44E3-9099-C40C66FF867C}">
                  <a14:compatExt spid="_x0000_s921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160020</xdr:colOff>
          <xdr:row>65</xdr:row>
          <xdr:rowOff>0</xdr:rowOff>
        </xdr:from>
        <xdr:to>
          <xdr:col>8</xdr:col>
          <xdr:colOff>236220</xdr:colOff>
          <xdr:row>66</xdr:row>
          <xdr:rowOff>60960</xdr:rowOff>
        </xdr:to>
        <xdr:sp macro="" textlink="">
          <xdr:nvSpPr>
            <xdr:cNvPr id="9220" name="Drop Down 4" hidden="1">
              <a:extLst>
                <a:ext uri="{63B3BB69-23CF-44E3-9099-C40C66FF867C}">
                  <a14:compatExt spid="_x0000_s922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259080</xdr:colOff>
          <xdr:row>65</xdr:row>
          <xdr:rowOff>0</xdr:rowOff>
        </xdr:from>
        <xdr:to>
          <xdr:col>3</xdr:col>
          <xdr:colOff>121920</xdr:colOff>
          <xdr:row>66</xdr:row>
          <xdr:rowOff>60960</xdr:rowOff>
        </xdr:to>
        <xdr:sp macro="" textlink="">
          <xdr:nvSpPr>
            <xdr:cNvPr id="9221" name="Drop Down 5" hidden="1">
              <a:extLst>
                <a:ext uri="{63B3BB69-23CF-44E3-9099-C40C66FF867C}">
                  <a14:compatExt spid="_x0000_s922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22860</xdr:colOff>
          <xdr:row>66</xdr:row>
          <xdr:rowOff>60960</xdr:rowOff>
        </xdr:from>
        <xdr:to>
          <xdr:col>14</xdr:col>
          <xdr:colOff>213360</xdr:colOff>
          <xdr:row>68</xdr:row>
          <xdr:rowOff>22860</xdr:rowOff>
        </xdr:to>
        <xdr:sp macro="" textlink="">
          <xdr:nvSpPr>
            <xdr:cNvPr id="9222" name="Check Box 6" hidden="1">
              <a:extLst>
                <a:ext uri="{63B3BB69-23CF-44E3-9099-C40C66FF867C}">
                  <a14:compatExt spid="_x0000_s92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Chèque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266700</xdr:colOff>
          <xdr:row>66</xdr:row>
          <xdr:rowOff>68580</xdr:rowOff>
        </xdr:from>
        <xdr:to>
          <xdr:col>17</xdr:col>
          <xdr:colOff>38100</xdr:colOff>
          <xdr:row>68</xdr:row>
          <xdr:rowOff>22860</xdr:rowOff>
        </xdr:to>
        <xdr:sp macro="" textlink="">
          <xdr:nvSpPr>
            <xdr:cNvPr id="9223" name="Check Box 7" hidden="1">
              <a:extLst>
                <a:ext uri="{63B3BB69-23CF-44E3-9099-C40C66FF867C}">
                  <a14:compatExt spid="_x0000_s92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Espèce</a:t>
              </a:r>
            </a:p>
          </xdr:txBody>
        </xdr:sp>
        <xdr:clientData fLock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160020</xdr:colOff>
          <xdr:row>65</xdr:row>
          <xdr:rowOff>7620</xdr:rowOff>
        </xdr:from>
        <xdr:to>
          <xdr:col>1</xdr:col>
          <xdr:colOff>137160</xdr:colOff>
          <xdr:row>66</xdr:row>
          <xdr:rowOff>60960</xdr:rowOff>
        </xdr:to>
        <xdr:sp macro="" textlink="">
          <xdr:nvSpPr>
            <xdr:cNvPr id="6145" name="Drop Down 1" hidden="1">
              <a:extLst>
                <a:ext uri="{63B3BB69-23CF-44E3-9099-C40C66FF867C}">
                  <a14:compatExt spid="_x0000_s61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65</xdr:row>
          <xdr:rowOff>0</xdr:rowOff>
        </xdr:from>
        <xdr:to>
          <xdr:col>4</xdr:col>
          <xdr:colOff>495300</xdr:colOff>
          <xdr:row>66</xdr:row>
          <xdr:rowOff>60960</xdr:rowOff>
        </xdr:to>
        <xdr:sp macro="" textlink="">
          <xdr:nvSpPr>
            <xdr:cNvPr id="6146" name="Drop Down 2" hidden="1">
              <a:extLst>
                <a:ext uri="{63B3BB69-23CF-44E3-9099-C40C66FF867C}">
                  <a14:compatExt spid="_x0000_s61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64</xdr:row>
          <xdr:rowOff>99060</xdr:rowOff>
        </xdr:from>
        <xdr:to>
          <xdr:col>7</xdr:col>
          <xdr:colOff>60960</xdr:colOff>
          <xdr:row>66</xdr:row>
          <xdr:rowOff>45720</xdr:rowOff>
        </xdr:to>
        <xdr:sp macro="" textlink="">
          <xdr:nvSpPr>
            <xdr:cNvPr id="6147" name="Drop Down 3" hidden="1">
              <a:extLst>
                <a:ext uri="{63B3BB69-23CF-44E3-9099-C40C66FF867C}">
                  <a14:compatExt spid="_x0000_s614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160020</xdr:colOff>
          <xdr:row>65</xdr:row>
          <xdr:rowOff>0</xdr:rowOff>
        </xdr:from>
        <xdr:to>
          <xdr:col>8</xdr:col>
          <xdr:colOff>236220</xdr:colOff>
          <xdr:row>66</xdr:row>
          <xdr:rowOff>60960</xdr:rowOff>
        </xdr:to>
        <xdr:sp macro="" textlink="">
          <xdr:nvSpPr>
            <xdr:cNvPr id="6148" name="Drop Down 4" hidden="1">
              <a:extLst>
                <a:ext uri="{63B3BB69-23CF-44E3-9099-C40C66FF867C}">
                  <a14:compatExt spid="_x0000_s61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259080</xdr:colOff>
          <xdr:row>65</xdr:row>
          <xdr:rowOff>0</xdr:rowOff>
        </xdr:from>
        <xdr:to>
          <xdr:col>3</xdr:col>
          <xdr:colOff>121920</xdr:colOff>
          <xdr:row>66</xdr:row>
          <xdr:rowOff>60960</xdr:rowOff>
        </xdr:to>
        <xdr:sp macro="" textlink="">
          <xdr:nvSpPr>
            <xdr:cNvPr id="6149" name="Drop Down 5" hidden="1">
              <a:extLst>
                <a:ext uri="{63B3BB69-23CF-44E3-9099-C40C66FF867C}">
                  <a14:compatExt spid="_x0000_s61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22860</xdr:colOff>
          <xdr:row>66</xdr:row>
          <xdr:rowOff>60960</xdr:rowOff>
        </xdr:from>
        <xdr:to>
          <xdr:col>14</xdr:col>
          <xdr:colOff>213360</xdr:colOff>
          <xdr:row>68</xdr:row>
          <xdr:rowOff>22860</xdr:rowOff>
        </xdr:to>
        <xdr:sp macro="" textlink="">
          <xdr:nvSpPr>
            <xdr:cNvPr id="6150" name="Check Box 6" hidden="1">
              <a:extLst>
                <a:ext uri="{63B3BB69-23CF-44E3-9099-C40C66FF867C}">
                  <a14:compatExt spid="_x0000_s61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Chèque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266700</xdr:colOff>
          <xdr:row>66</xdr:row>
          <xdr:rowOff>68580</xdr:rowOff>
        </xdr:from>
        <xdr:to>
          <xdr:col>17</xdr:col>
          <xdr:colOff>15240</xdr:colOff>
          <xdr:row>68</xdr:row>
          <xdr:rowOff>22860</xdr:rowOff>
        </xdr:to>
        <xdr:sp macro="" textlink="">
          <xdr:nvSpPr>
            <xdr:cNvPr id="6151" name="Check Box 7" hidden="1">
              <a:extLst>
                <a:ext uri="{63B3BB69-23CF-44E3-9099-C40C66FF867C}">
                  <a14:compatExt spid="_x0000_s61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Espèce</a:t>
              </a:r>
            </a:p>
          </xdr:txBody>
        </xdr:sp>
        <xdr:clientData fLock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160020</xdr:colOff>
          <xdr:row>65</xdr:row>
          <xdr:rowOff>7620</xdr:rowOff>
        </xdr:from>
        <xdr:to>
          <xdr:col>1</xdr:col>
          <xdr:colOff>137160</xdr:colOff>
          <xdr:row>66</xdr:row>
          <xdr:rowOff>60960</xdr:rowOff>
        </xdr:to>
        <xdr:sp macro="" textlink="">
          <xdr:nvSpPr>
            <xdr:cNvPr id="10241" name="Drop Down 1" hidden="1">
              <a:extLst>
                <a:ext uri="{63B3BB69-23CF-44E3-9099-C40C66FF867C}">
                  <a14:compatExt spid="_x0000_s1024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65</xdr:row>
          <xdr:rowOff>0</xdr:rowOff>
        </xdr:from>
        <xdr:to>
          <xdr:col>4</xdr:col>
          <xdr:colOff>495300</xdr:colOff>
          <xdr:row>66</xdr:row>
          <xdr:rowOff>60960</xdr:rowOff>
        </xdr:to>
        <xdr:sp macro="" textlink="">
          <xdr:nvSpPr>
            <xdr:cNvPr id="10242" name="Drop Down 2" hidden="1">
              <a:extLst>
                <a:ext uri="{63B3BB69-23CF-44E3-9099-C40C66FF867C}">
                  <a14:compatExt spid="_x0000_s1024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64</xdr:row>
          <xdr:rowOff>99060</xdr:rowOff>
        </xdr:from>
        <xdr:to>
          <xdr:col>7</xdr:col>
          <xdr:colOff>60960</xdr:colOff>
          <xdr:row>66</xdr:row>
          <xdr:rowOff>45720</xdr:rowOff>
        </xdr:to>
        <xdr:sp macro="" textlink="">
          <xdr:nvSpPr>
            <xdr:cNvPr id="10243" name="Drop Down 3" hidden="1">
              <a:extLst>
                <a:ext uri="{63B3BB69-23CF-44E3-9099-C40C66FF867C}">
                  <a14:compatExt spid="_x0000_s1024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160020</xdr:colOff>
          <xdr:row>65</xdr:row>
          <xdr:rowOff>0</xdr:rowOff>
        </xdr:from>
        <xdr:to>
          <xdr:col>8</xdr:col>
          <xdr:colOff>236220</xdr:colOff>
          <xdr:row>66</xdr:row>
          <xdr:rowOff>60960</xdr:rowOff>
        </xdr:to>
        <xdr:sp macro="" textlink="">
          <xdr:nvSpPr>
            <xdr:cNvPr id="10244" name="Drop Down 4" hidden="1">
              <a:extLst>
                <a:ext uri="{63B3BB69-23CF-44E3-9099-C40C66FF867C}">
                  <a14:compatExt spid="_x0000_s1024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259080</xdr:colOff>
          <xdr:row>65</xdr:row>
          <xdr:rowOff>0</xdr:rowOff>
        </xdr:from>
        <xdr:to>
          <xdr:col>3</xdr:col>
          <xdr:colOff>121920</xdr:colOff>
          <xdr:row>66</xdr:row>
          <xdr:rowOff>60960</xdr:rowOff>
        </xdr:to>
        <xdr:sp macro="" textlink="">
          <xdr:nvSpPr>
            <xdr:cNvPr id="10245" name="Drop Down 5" hidden="1">
              <a:extLst>
                <a:ext uri="{63B3BB69-23CF-44E3-9099-C40C66FF867C}">
                  <a14:compatExt spid="_x0000_s102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22860</xdr:colOff>
          <xdr:row>66</xdr:row>
          <xdr:rowOff>60960</xdr:rowOff>
        </xdr:from>
        <xdr:to>
          <xdr:col>14</xdr:col>
          <xdr:colOff>213360</xdr:colOff>
          <xdr:row>68</xdr:row>
          <xdr:rowOff>22860</xdr:rowOff>
        </xdr:to>
        <xdr:sp macro="" textlink="">
          <xdr:nvSpPr>
            <xdr:cNvPr id="10246" name="Check Box 6" hidden="1">
              <a:extLst>
                <a:ext uri="{63B3BB69-23CF-44E3-9099-C40C66FF867C}">
                  <a14:compatExt spid="_x0000_s102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Chèque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266700</xdr:colOff>
          <xdr:row>66</xdr:row>
          <xdr:rowOff>68580</xdr:rowOff>
        </xdr:from>
        <xdr:to>
          <xdr:col>17</xdr:col>
          <xdr:colOff>38100</xdr:colOff>
          <xdr:row>68</xdr:row>
          <xdr:rowOff>22860</xdr:rowOff>
        </xdr:to>
        <xdr:sp macro="" textlink="">
          <xdr:nvSpPr>
            <xdr:cNvPr id="10247" name="Check Box 7" hidden="1">
              <a:extLst>
                <a:ext uri="{63B3BB69-23CF-44E3-9099-C40C66FF867C}">
                  <a14:compatExt spid="_x0000_s102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Espèce</a:t>
              </a:r>
            </a:p>
          </xdr:txBody>
        </xdr:sp>
        <xdr:clientData fLocksWithSheet="0"/>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160020</xdr:colOff>
          <xdr:row>65</xdr:row>
          <xdr:rowOff>7620</xdr:rowOff>
        </xdr:from>
        <xdr:to>
          <xdr:col>1</xdr:col>
          <xdr:colOff>137160</xdr:colOff>
          <xdr:row>66</xdr:row>
          <xdr:rowOff>60960</xdr:rowOff>
        </xdr:to>
        <xdr:sp macro="" textlink="">
          <xdr:nvSpPr>
            <xdr:cNvPr id="11265" name="Drop Down 1" hidden="1">
              <a:extLst>
                <a:ext uri="{63B3BB69-23CF-44E3-9099-C40C66FF867C}">
                  <a14:compatExt spid="_x0000_s1126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65</xdr:row>
          <xdr:rowOff>0</xdr:rowOff>
        </xdr:from>
        <xdr:to>
          <xdr:col>4</xdr:col>
          <xdr:colOff>495300</xdr:colOff>
          <xdr:row>66</xdr:row>
          <xdr:rowOff>60960</xdr:rowOff>
        </xdr:to>
        <xdr:sp macro="" textlink="">
          <xdr:nvSpPr>
            <xdr:cNvPr id="11266" name="Drop Down 2" hidden="1">
              <a:extLst>
                <a:ext uri="{63B3BB69-23CF-44E3-9099-C40C66FF867C}">
                  <a14:compatExt spid="_x0000_s1126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64</xdr:row>
          <xdr:rowOff>99060</xdr:rowOff>
        </xdr:from>
        <xdr:to>
          <xdr:col>7</xdr:col>
          <xdr:colOff>60960</xdr:colOff>
          <xdr:row>66</xdr:row>
          <xdr:rowOff>45720</xdr:rowOff>
        </xdr:to>
        <xdr:sp macro="" textlink="">
          <xdr:nvSpPr>
            <xdr:cNvPr id="11267" name="Drop Down 3" hidden="1">
              <a:extLst>
                <a:ext uri="{63B3BB69-23CF-44E3-9099-C40C66FF867C}">
                  <a14:compatExt spid="_x0000_s1126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160020</xdr:colOff>
          <xdr:row>65</xdr:row>
          <xdr:rowOff>0</xdr:rowOff>
        </xdr:from>
        <xdr:to>
          <xdr:col>8</xdr:col>
          <xdr:colOff>236220</xdr:colOff>
          <xdr:row>66</xdr:row>
          <xdr:rowOff>60960</xdr:rowOff>
        </xdr:to>
        <xdr:sp macro="" textlink="">
          <xdr:nvSpPr>
            <xdr:cNvPr id="11268" name="Drop Down 4" hidden="1">
              <a:extLst>
                <a:ext uri="{63B3BB69-23CF-44E3-9099-C40C66FF867C}">
                  <a14:compatExt spid="_x0000_s1126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259080</xdr:colOff>
          <xdr:row>65</xdr:row>
          <xdr:rowOff>0</xdr:rowOff>
        </xdr:from>
        <xdr:to>
          <xdr:col>3</xdr:col>
          <xdr:colOff>121920</xdr:colOff>
          <xdr:row>66</xdr:row>
          <xdr:rowOff>60960</xdr:rowOff>
        </xdr:to>
        <xdr:sp macro="" textlink="">
          <xdr:nvSpPr>
            <xdr:cNvPr id="11269" name="Drop Down 5" hidden="1">
              <a:extLst>
                <a:ext uri="{63B3BB69-23CF-44E3-9099-C40C66FF867C}">
                  <a14:compatExt spid="_x0000_s1126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22860</xdr:colOff>
          <xdr:row>66</xdr:row>
          <xdr:rowOff>60960</xdr:rowOff>
        </xdr:from>
        <xdr:to>
          <xdr:col>14</xdr:col>
          <xdr:colOff>213360</xdr:colOff>
          <xdr:row>68</xdr:row>
          <xdr:rowOff>22860</xdr:rowOff>
        </xdr:to>
        <xdr:sp macro="" textlink="">
          <xdr:nvSpPr>
            <xdr:cNvPr id="11270" name="Check Box 6" hidden="1">
              <a:extLst>
                <a:ext uri="{63B3BB69-23CF-44E3-9099-C40C66FF867C}">
                  <a14:compatExt spid="_x0000_s112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Chèque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266700</xdr:colOff>
          <xdr:row>66</xdr:row>
          <xdr:rowOff>68580</xdr:rowOff>
        </xdr:from>
        <xdr:to>
          <xdr:col>17</xdr:col>
          <xdr:colOff>38100</xdr:colOff>
          <xdr:row>68</xdr:row>
          <xdr:rowOff>22860</xdr:rowOff>
        </xdr:to>
        <xdr:sp macro="" textlink="">
          <xdr:nvSpPr>
            <xdr:cNvPr id="11271" name="Check Box 7" hidden="1">
              <a:extLst>
                <a:ext uri="{63B3BB69-23CF-44E3-9099-C40C66FF867C}">
                  <a14:compatExt spid="_x0000_s112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Espèce</a:t>
              </a:r>
            </a:p>
          </xdr:txBody>
        </xdr:sp>
        <xdr:clientData fLock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160020</xdr:colOff>
          <xdr:row>65</xdr:row>
          <xdr:rowOff>7620</xdr:rowOff>
        </xdr:from>
        <xdr:to>
          <xdr:col>1</xdr:col>
          <xdr:colOff>137160</xdr:colOff>
          <xdr:row>66</xdr:row>
          <xdr:rowOff>60960</xdr:rowOff>
        </xdr:to>
        <xdr:sp macro="" textlink="">
          <xdr:nvSpPr>
            <xdr:cNvPr id="7169" name="Drop Down 1" hidden="1">
              <a:extLst>
                <a:ext uri="{63B3BB69-23CF-44E3-9099-C40C66FF867C}">
                  <a14:compatExt spid="_x0000_s716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65</xdr:row>
          <xdr:rowOff>0</xdr:rowOff>
        </xdr:from>
        <xdr:to>
          <xdr:col>4</xdr:col>
          <xdr:colOff>495300</xdr:colOff>
          <xdr:row>66</xdr:row>
          <xdr:rowOff>60960</xdr:rowOff>
        </xdr:to>
        <xdr:sp macro="" textlink="">
          <xdr:nvSpPr>
            <xdr:cNvPr id="7170" name="Drop Down 2" hidden="1">
              <a:extLst>
                <a:ext uri="{63B3BB69-23CF-44E3-9099-C40C66FF867C}">
                  <a14:compatExt spid="_x0000_s717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64</xdr:row>
          <xdr:rowOff>99060</xdr:rowOff>
        </xdr:from>
        <xdr:to>
          <xdr:col>7</xdr:col>
          <xdr:colOff>60960</xdr:colOff>
          <xdr:row>66</xdr:row>
          <xdr:rowOff>45720</xdr:rowOff>
        </xdr:to>
        <xdr:sp macro="" textlink="">
          <xdr:nvSpPr>
            <xdr:cNvPr id="7171" name="Drop Down 3" hidden="1">
              <a:extLst>
                <a:ext uri="{63B3BB69-23CF-44E3-9099-C40C66FF867C}">
                  <a14:compatExt spid="_x0000_s717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160020</xdr:colOff>
          <xdr:row>65</xdr:row>
          <xdr:rowOff>0</xdr:rowOff>
        </xdr:from>
        <xdr:to>
          <xdr:col>8</xdr:col>
          <xdr:colOff>236220</xdr:colOff>
          <xdr:row>66</xdr:row>
          <xdr:rowOff>60960</xdr:rowOff>
        </xdr:to>
        <xdr:sp macro="" textlink="">
          <xdr:nvSpPr>
            <xdr:cNvPr id="7172" name="Drop Down 4" hidden="1">
              <a:extLst>
                <a:ext uri="{63B3BB69-23CF-44E3-9099-C40C66FF867C}">
                  <a14:compatExt spid="_x0000_s717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259080</xdr:colOff>
          <xdr:row>65</xdr:row>
          <xdr:rowOff>0</xdr:rowOff>
        </xdr:from>
        <xdr:to>
          <xdr:col>3</xdr:col>
          <xdr:colOff>121920</xdr:colOff>
          <xdr:row>66</xdr:row>
          <xdr:rowOff>60960</xdr:rowOff>
        </xdr:to>
        <xdr:sp macro="" textlink="">
          <xdr:nvSpPr>
            <xdr:cNvPr id="7173" name="Drop Down 5" hidden="1">
              <a:extLst>
                <a:ext uri="{63B3BB69-23CF-44E3-9099-C40C66FF867C}">
                  <a14:compatExt spid="_x0000_s717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22860</xdr:colOff>
          <xdr:row>66</xdr:row>
          <xdr:rowOff>60960</xdr:rowOff>
        </xdr:from>
        <xdr:to>
          <xdr:col>14</xdr:col>
          <xdr:colOff>213360</xdr:colOff>
          <xdr:row>68</xdr:row>
          <xdr:rowOff>22860</xdr:rowOff>
        </xdr:to>
        <xdr:sp macro="" textlink="">
          <xdr:nvSpPr>
            <xdr:cNvPr id="7174" name="Check Box 6" hidden="1">
              <a:extLst>
                <a:ext uri="{63B3BB69-23CF-44E3-9099-C40C66FF867C}">
                  <a14:compatExt spid="_x0000_s71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Chèque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266700</xdr:colOff>
          <xdr:row>66</xdr:row>
          <xdr:rowOff>68580</xdr:rowOff>
        </xdr:from>
        <xdr:to>
          <xdr:col>17</xdr:col>
          <xdr:colOff>38100</xdr:colOff>
          <xdr:row>68</xdr:row>
          <xdr:rowOff>22860</xdr:rowOff>
        </xdr:to>
        <xdr:sp macro="" textlink="">
          <xdr:nvSpPr>
            <xdr:cNvPr id="7175" name="Check Box 7" hidden="1">
              <a:extLst>
                <a:ext uri="{63B3BB69-23CF-44E3-9099-C40C66FF867C}">
                  <a14:compatExt spid="_x0000_s71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Espèce</a:t>
              </a:r>
            </a:p>
          </xdr:txBody>
        </xdr:sp>
        <xdr:clientData fLocksWithSheet="0"/>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160020</xdr:colOff>
          <xdr:row>65</xdr:row>
          <xdr:rowOff>7620</xdr:rowOff>
        </xdr:from>
        <xdr:to>
          <xdr:col>1</xdr:col>
          <xdr:colOff>137160</xdr:colOff>
          <xdr:row>66</xdr:row>
          <xdr:rowOff>60960</xdr:rowOff>
        </xdr:to>
        <xdr:sp macro="" textlink="">
          <xdr:nvSpPr>
            <xdr:cNvPr id="12289" name="Drop Down 1" hidden="1">
              <a:extLst>
                <a:ext uri="{63B3BB69-23CF-44E3-9099-C40C66FF867C}">
                  <a14:compatExt spid="_x0000_s1228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65</xdr:row>
          <xdr:rowOff>0</xdr:rowOff>
        </xdr:from>
        <xdr:to>
          <xdr:col>4</xdr:col>
          <xdr:colOff>495300</xdr:colOff>
          <xdr:row>66</xdr:row>
          <xdr:rowOff>60960</xdr:rowOff>
        </xdr:to>
        <xdr:sp macro="" textlink="">
          <xdr:nvSpPr>
            <xdr:cNvPr id="12290" name="Drop Down 2" hidden="1">
              <a:extLst>
                <a:ext uri="{63B3BB69-23CF-44E3-9099-C40C66FF867C}">
                  <a14:compatExt spid="_x0000_s1229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64</xdr:row>
          <xdr:rowOff>99060</xdr:rowOff>
        </xdr:from>
        <xdr:to>
          <xdr:col>7</xdr:col>
          <xdr:colOff>60960</xdr:colOff>
          <xdr:row>66</xdr:row>
          <xdr:rowOff>45720</xdr:rowOff>
        </xdr:to>
        <xdr:sp macro="" textlink="">
          <xdr:nvSpPr>
            <xdr:cNvPr id="12291" name="Drop Down 3" hidden="1">
              <a:extLst>
                <a:ext uri="{63B3BB69-23CF-44E3-9099-C40C66FF867C}">
                  <a14:compatExt spid="_x0000_s1229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160020</xdr:colOff>
          <xdr:row>65</xdr:row>
          <xdr:rowOff>0</xdr:rowOff>
        </xdr:from>
        <xdr:to>
          <xdr:col>8</xdr:col>
          <xdr:colOff>236220</xdr:colOff>
          <xdr:row>66</xdr:row>
          <xdr:rowOff>60960</xdr:rowOff>
        </xdr:to>
        <xdr:sp macro="" textlink="">
          <xdr:nvSpPr>
            <xdr:cNvPr id="12292" name="Drop Down 4" hidden="1">
              <a:extLst>
                <a:ext uri="{63B3BB69-23CF-44E3-9099-C40C66FF867C}">
                  <a14:compatExt spid="_x0000_s1229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259080</xdr:colOff>
          <xdr:row>65</xdr:row>
          <xdr:rowOff>0</xdr:rowOff>
        </xdr:from>
        <xdr:to>
          <xdr:col>3</xdr:col>
          <xdr:colOff>121920</xdr:colOff>
          <xdr:row>66</xdr:row>
          <xdr:rowOff>60960</xdr:rowOff>
        </xdr:to>
        <xdr:sp macro="" textlink="">
          <xdr:nvSpPr>
            <xdr:cNvPr id="12293" name="Drop Down 5" hidden="1">
              <a:extLst>
                <a:ext uri="{63B3BB69-23CF-44E3-9099-C40C66FF867C}">
                  <a14:compatExt spid="_x0000_s1229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22860</xdr:colOff>
          <xdr:row>66</xdr:row>
          <xdr:rowOff>60960</xdr:rowOff>
        </xdr:from>
        <xdr:to>
          <xdr:col>14</xdr:col>
          <xdr:colOff>213360</xdr:colOff>
          <xdr:row>68</xdr:row>
          <xdr:rowOff>22860</xdr:rowOff>
        </xdr:to>
        <xdr:sp macro="" textlink="">
          <xdr:nvSpPr>
            <xdr:cNvPr id="12294" name="Check Box 6" hidden="1">
              <a:extLst>
                <a:ext uri="{63B3BB69-23CF-44E3-9099-C40C66FF867C}">
                  <a14:compatExt spid="_x0000_s122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Chèque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266700</xdr:colOff>
          <xdr:row>66</xdr:row>
          <xdr:rowOff>68580</xdr:rowOff>
        </xdr:from>
        <xdr:to>
          <xdr:col>17</xdr:col>
          <xdr:colOff>38100</xdr:colOff>
          <xdr:row>68</xdr:row>
          <xdr:rowOff>22860</xdr:rowOff>
        </xdr:to>
        <xdr:sp macro="" textlink="">
          <xdr:nvSpPr>
            <xdr:cNvPr id="12295" name="Check Box 7" hidden="1">
              <a:extLst>
                <a:ext uri="{63B3BB69-23CF-44E3-9099-C40C66FF867C}">
                  <a14:compatExt spid="_x0000_s122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Espèce</a:t>
              </a:r>
            </a:p>
          </xdr:txBody>
        </xdr:sp>
        <xdr:clientData fLocksWithSheet="0"/>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160020</xdr:colOff>
          <xdr:row>65</xdr:row>
          <xdr:rowOff>7620</xdr:rowOff>
        </xdr:from>
        <xdr:to>
          <xdr:col>1</xdr:col>
          <xdr:colOff>137160</xdr:colOff>
          <xdr:row>66</xdr:row>
          <xdr:rowOff>60960</xdr:rowOff>
        </xdr:to>
        <xdr:sp macro="" textlink="">
          <xdr:nvSpPr>
            <xdr:cNvPr id="8193" name="Drop Down 1" hidden="1">
              <a:extLst>
                <a:ext uri="{63B3BB69-23CF-44E3-9099-C40C66FF867C}">
                  <a14:compatExt spid="_x0000_s819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65</xdr:row>
          <xdr:rowOff>0</xdr:rowOff>
        </xdr:from>
        <xdr:to>
          <xdr:col>4</xdr:col>
          <xdr:colOff>495300</xdr:colOff>
          <xdr:row>66</xdr:row>
          <xdr:rowOff>60960</xdr:rowOff>
        </xdr:to>
        <xdr:sp macro="" textlink="">
          <xdr:nvSpPr>
            <xdr:cNvPr id="8194" name="Drop Down 2" hidden="1">
              <a:extLst>
                <a:ext uri="{63B3BB69-23CF-44E3-9099-C40C66FF867C}">
                  <a14:compatExt spid="_x0000_s819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64</xdr:row>
          <xdr:rowOff>99060</xdr:rowOff>
        </xdr:from>
        <xdr:to>
          <xdr:col>7</xdr:col>
          <xdr:colOff>60960</xdr:colOff>
          <xdr:row>66</xdr:row>
          <xdr:rowOff>45720</xdr:rowOff>
        </xdr:to>
        <xdr:sp macro="" textlink="">
          <xdr:nvSpPr>
            <xdr:cNvPr id="8195" name="Drop Down 3" hidden="1">
              <a:extLst>
                <a:ext uri="{63B3BB69-23CF-44E3-9099-C40C66FF867C}">
                  <a14:compatExt spid="_x0000_s819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160020</xdr:colOff>
          <xdr:row>65</xdr:row>
          <xdr:rowOff>0</xdr:rowOff>
        </xdr:from>
        <xdr:to>
          <xdr:col>8</xdr:col>
          <xdr:colOff>236220</xdr:colOff>
          <xdr:row>66</xdr:row>
          <xdr:rowOff>60960</xdr:rowOff>
        </xdr:to>
        <xdr:sp macro="" textlink="">
          <xdr:nvSpPr>
            <xdr:cNvPr id="8196" name="Drop Down 4" hidden="1">
              <a:extLst>
                <a:ext uri="{63B3BB69-23CF-44E3-9099-C40C66FF867C}">
                  <a14:compatExt spid="_x0000_s819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259080</xdr:colOff>
          <xdr:row>65</xdr:row>
          <xdr:rowOff>0</xdr:rowOff>
        </xdr:from>
        <xdr:to>
          <xdr:col>3</xdr:col>
          <xdr:colOff>121920</xdr:colOff>
          <xdr:row>66</xdr:row>
          <xdr:rowOff>60960</xdr:rowOff>
        </xdr:to>
        <xdr:sp macro="" textlink="">
          <xdr:nvSpPr>
            <xdr:cNvPr id="8197" name="Drop Down 5" hidden="1">
              <a:extLst>
                <a:ext uri="{63B3BB69-23CF-44E3-9099-C40C66FF867C}">
                  <a14:compatExt spid="_x0000_s819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22860</xdr:colOff>
          <xdr:row>66</xdr:row>
          <xdr:rowOff>60960</xdr:rowOff>
        </xdr:from>
        <xdr:to>
          <xdr:col>14</xdr:col>
          <xdr:colOff>213360</xdr:colOff>
          <xdr:row>68</xdr:row>
          <xdr:rowOff>22860</xdr:rowOff>
        </xdr:to>
        <xdr:sp macro="" textlink="">
          <xdr:nvSpPr>
            <xdr:cNvPr id="8198" name="Check Box 6" hidden="1">
              <a:extLst>
                <a:ext uri="{63B3BB69-23CF-44E3-9099-C40C66FF867C}">
                  <a14:compatExt spid="_x0000_s81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Chèque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266700</xdr:colOff>
          <xdr:row>66</xdr:row>
          <xdr:rowOff>68580</xdr:rowOff>
        </xdr:from>
        <xdr:to>
          <xdr:col>17</xdr:col>
          <xdr:colOff>38100</xdr:colOff>
          <xdr:row>68</xdr:row>
          <xdr:rowOff>22860</xdr:rowOff>
        </xdr:to>
        <xdr:sp macro="" textlink="">
          <xdr:nvSpPr>
            <xdr:cNvPr id="8199" name="Check Box 7" hidden="1">
              <a:extLst>
                <a:ext uri="{63B3BB69-23CF-44E3-9099-C40C66FF867C}">
                  <a14:compatExt spid="_x0000_s81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Espèce</a:t>
              </a:r>
            </a:p>
          </xdr:txBody>
        </xdr:sp>
        <xdr:clientData fLocksWithSheet="0"/>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160020</xdr:colOff>
          <xdr:row>65</xdr:row>
          <xdr:rowOff>7620</xdr:rowOff>
        </xdr:from>
        <xdr:to>
          <xdr:col>1</xdr:col>
          <xdr:colOff>137160</xdr:colOff>
          <xdr:row>66</xdr:row>
          <xdr:rowOff>60960</xdr:rowOff>
        </xdr:to>
        <xdr:sp macro="" textlink="">
          <xdr:nvSpPr>
            <xdr:cNvPr id="13313" name="Drop Down 1" hidden="1">
              <a:extLst>
                <a:ext uri="{63B3BB69-23CF-44E3-9099-C40C66FF867C}">
                  <a14:compatExt spid="_x0000_s1331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65</xdr:row>
          <xdr:rowOff>0</xdr:rowOff>
        </xdr:from>
        <xdr:to>
          <xdr:col>4</xdr:col>
          <xdr:colOff>495300</xdr:colOff>
          <xdr:row>66</xdr:row>
          <xdr:rowOff>60960</xdr:rowOff>
        </xdr:to>
        <xdr:sp macro="" textlink="">
          <xdr:nvSpPr>
            <xdr:cNvPr id="13314" name="Drop Down 2" hidden="1">
              <a:extLst>
                <a:ext uri="{63B3BB69-23CF-44E3-9099-C40C66FF867C}">
                  <a14:compatExt spid="_x0000_s1331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64</xdr:row>
          <xdr:rowOff>99060</xdr:rowOff>
        </xdr:from>
        <xdr:to>
          <xdr:col>7</xdr:col>
          <xdr:colOff>60960</xdr:colOff>
          <xdr:row>66</xdr:row>
          <xdr:rowOff>45720</xdr:rowOff>
        </xdr:to>
        <xdr:sp macro="" textlink="">
          <xdr:nvSpPr>
            <xdr:cNvPr id="13315" name="Drop Down 3" hidden="1">
              <a:extLst>
                <a:ext uri="{63B3BB69-23CF-44E3-9099-C40C66FF867C}">
                  <a14:compatExt spid="_x0000_s1331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160020</xdr:colOff>
          <xdr:row>65</xdr:row>
          <xdr:rowOff>0</xdr:rowOff>
        </xdr:from>
        <xdr:to>
          <xdr:col>8</xdr:col>
          <xdr:colOff>236220</xdr:colOff>
          <xdr:row>66</xdr:row>
          <xdr:rowOff>60960</xdr:rowOff>
        </xdr:to>
        <xdr:sp macro="" textlink="">
          <xdr:nvSpPr>
            <xdr:cNvPr id="13316" name="Drop Down 4" hidden="1">
              <a:extLst>
                <a:ext uri="{63B3BB69-23CF-44E3-9099-C40C66FF867C}">
                  <a14:compatExt spid="_x0000_s1331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259080</xdr:colOff>
          <xdr:row>65</xdr:row>
          <xdr:rowOff>0</xdr:rowOff>
        </xdr:from>
        <xdr:to>
          <xdr:col>3</xdr:col>
          <xdr:colOff>121920</xdr:colOff>
          <xdr:row>66</xdr:row>
          <xdr:rowOff>60960</xdr:rowOff>
        </xdr:to>
        <xdr:sp macro="" textlink="">
          <xdr:nvSpPr>
            <xdr:cNvPr id="13317" name="Drop Down 5" hidden="1">
              <a:extLst>
                <a:ext uri="{63B3BB69-23CF-44E3-9099-C40C66FF867C}">
                  <a14:compatExt spid="_x0000_s1331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22860</xdr:colOff>
          <xdr:row>66</xdr:row>
          <xdr:rowOff>60960</xdr:rowOff>
        </xdr:from>
        <xdr:to>
          <xdr:col>14</xdr:col>
          <xdr:colOff>213360</xdr:colOff>
          <xdr:row>68</xdr:row>
          <xdr:rowOff>22860</xdr:rowOff>
        </xdr:to>
        <xdr:sp macro="" textlink="">
          <xdr:nvSpPr>
            <xdr:cNvPr id="13318" name="Check Box 6" hidden="1">
              <a:extLst>
                <a:ext uri="{63B3BB69-23CF-44E3-9099-C40C66FF867C}">
                  <a14:compatExt spid="_x0000_s133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Chèque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266700</xdr:colOff>
          <xdr:row>66</xdr:row>
          <xdr:rowOff>68580</xdr:rowOff>
        </xdr:from>
        <xdr:to>
          <xdr:col>17</xdr:col>
          <xdr:colOff>38100</xdr:colOff>
          <xdr:row>68</xdr:row>
          <xdr:rowOff>22860</xdr:rowOff>
        </xdr:to>
        <xdr:sp macro="" textlink="">
          <xdr:nvSpPr>
            <xdr:cNvPr id="13319" name="Check Box 7" hidden="1">
              <a:extLst>
                <a:ext uri="{63B3BB69-23CF-44E3-9099-C40C66FF867C}">
                  <a14:compatExt spid="_x0000_s133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fr-FR" sz="800" b="0" i="0" u="none" strike="noStrike" baseline="0">
                  <a:solidFill>
                    <a:srgbClr val="000000"/>
                  </a:solidFill>
                  <a:latin typeface="Tahoma"/>
                  <a:ea typeface="Tahoma"/>
                  <a:cs typeface="Tahoma"/>
                </a:rPr>
                <a:t>Espèce</a:t>
              </a:r>
            </a:p>
          </xdr:txBody>
        </xdr:sp>
        <xdr:clientData fLock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omments" Target="../comments1.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12.xml"/><Relationship Id="rId3" Type="http://schemas.openxmlformats.org/officeDocument/2006/relationships/vmlDrawing" Target="../drawings/vmlDrawing2.vml"/><Relationship Id="rId7" Type="http://schemas.openxmlformats.org/officeDocument/2006/relationships/ctrlProp" Target="../ctrlProps/ctrlProp11.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10.xml"/><Relationship Id="rId11" Type="http://schemas.openxmlformats.org/officeDocument/2006/relationships/comments" Target="../comments2.xml"/><Relationship Id="rId5" Type="http://schemas.openxmlformats.org/officeDocument/2006/relationships/ctrlProp" Target="../ctrlProps/ctrlProp9.xml"/><Relationship Id="rId10" Type="http://schemas.openxmlformats.org/officeDocument/2006/relationships/ctrlProp" Target="../ctrlProps/ctrlProp14.xml"/><Relationship Id="rId4" Type="http://schemas.openxmlformats.org/officeDocument/2006/relationships/ctrlProp" Target="../ctrlProps/ctrlProp8.xml"/><Relationship Id="rId9" Type="http://schemas.openxmlformats.org/officeDocument/2006/relationships/ctrlProp" Target="../ctrlProps/ctrlProp13.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9.xml"/><Relationship Id="rId3" Type="http://schemas.openxmlformats.org/officeDocument/2006/relationships/vmlDrawing" Target="../drawings/vmlDrawing3.vml"/><Relationship Id="rId7" Type="http://schemas.openxmlformats.org/officeDocument/2006/relationships/ctrlProp" Target="../ctrlProps/ctrlProp18.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17.xml"/><Relationship Id="rId11" Type="http://schemas.openxmlformats.org/officeDocument/2006/relationships/comments" Target="../comments3.xml"/><Relationship Id="rId5" Type="http://schemas.openxmlformats.org/officeDocument/2006/relationships/ctrlProp" Target="../ctrlProps/ctrlProp16.xml"/><Relationship Id="rId10" Type="http://schemas.openxmlformats.org/officeDocument/2006/relationships/ctrlProp" Target="../ctrlProps/ctrlProp21.xml"/><Relationship Id="rId4" Type="http://schemas.openxmlformats.org/officeDocument/2006/relationships/ctrlProp" Target="../ctrlProps/ctrlProp15.xml"/><Relationship Id="rId9" Type="http://schemas.openxmlformats.org/officeDocument/2006/relationships/ctrlProp" Target="../ctrlProps/ctrlProp20.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26.xml"/><Relationship Id="rId3" Type="http://schemas.openxmlformats.org/officeDocument/2006/relationships/vmlDrawing" Target="../drawings/vmlDrawing4.vml"/><Relationship Id="rId7" Type="http://schemas.openxmlformats.org/officeDocument/2006/relationships/ctrlProp" Target="../ctrlProps/ctrlProp25.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trlProp" Target="../ctrlProps/ctrlProp24.xml"/><Relationship Id="rId11" Type="http://schemas.openxmlformats.org/officeDocument/2006/relationships/comments" Target="../comments4.xml"/><Relationship Id="rId5" Type="http://schemas.openxmlformats.org/officeDocument/2006/relationships/ctrlProp" Target="../ctrlProps/ctrlProp23.xml"/><Relationship Id="rId10" Type="http://schemas.openxmlformats.org/officeDocument/2006/relationships/ctrlProp" Target="../ctrlProps/ctrlProp28.xml"/><Relationship Id="rId4" Type="http://schemas.openxmlformats.org/officeDocument/2006/relationships/ctrlProp" Target="../ctrlProps/ctrlProp22.xml"/><Relationship Id="rId9" Type="http://schemas.openxmlformats.org/officeDocument/2006/relationships/ctrlProp" Target="../ctrlProps/ctrlProp27.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33.xml"/><Relationship Id="rId3" Type="http://schemas.openxmlformats.org/officeDocument/2006/relationships/vmlDrawing" Target="../drawings/vmlDrawing5.vml"/><Relationship Id="rId7" Type="http://schemas.openxmlformats.org/officeDocument/2006/relationships/ctrlProp" Target="../ctrlProps/ctrlProp32.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31.xml"/><Relationship Id="rId11" Type="http://schemas.openxmlformats.org/officeDocument/2006/relationships/comments" Target="../comments5.xml"/><Relationship Id="rId5" Type="http://schemas.openxmlformats.org/officeDocument/2006/relationships/ctrlProp" Target="../ctrlProps/ctrlProp30.xml"/><Relationship Id="rId10" Type="http://schemas.openxmlformats.org/officeDocument/2006/relationships/ctrlProp" Target="../ctrlProps/ctrlProp35.xml"/><Relationship Id="rId4" Type="http://schemas.openxmlformats.org/officeDocument/2006/relationships/ctrlProp" Target="../ctrlProps/ctrlProp29.xml"/><Relationship Id="rId9" Type="http://schemas.openxmlformats.org/officeDocument/2006/relationships/ctrlProp" Target="../ctrlProps/ctrlProp34.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40.xml"/><Relationship Id="rId3" Type="http://schemas.openxmlformats.org/officeDocument/2006/relationships/vmlDrawing" Target="../drawings/vmlDrawing6.vml"/><Relationship Id="rId7" Type="http://schemas.openxmlformats.org/officeDocument/2006/relationships/ctrlProp" Target="../ctrlProps/ctrlProp39.x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trlProp" Target="../ctrlProps/ctrlProp38.xml"/><Relationship Id="rId11" Type="http://schemas.openxmlformats.org/officeDocument/2006/relationships/comments" Target="../comments6.xml"/><Relationship Id="rId5" Type="http://schemas.openxmlformats.org/officeDocument/2006/relationships/ctrlProp" Target="../ctrlProps/ctrlProp37.xml"/><Relationship Id="rId10" Type="http://schemas.openxmlformats.org/officeDocument/2006/relationships/ctrlProp" Target="../ctrlProps/ctrlProp42.xml"/><Relationship Id="rId4" Type="http://schemas.openxmlformats.org/officeDocument/2006/relationships/ctrlProp" Target="../ctrlProps/ctrlProp36.xml"/><Relationship Id="rId9" Type="http://schemas.openxmlformats.org/officeDocument/2006/relationships/ctrlProp" Target="../ctrlProps/ctrlProp41.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47.xml"/><Relationship Id="rId3" Type="http://schemas.openxmlformats.org/officeDocument/2006/relationships/vmlDrawing" Target="../drawings/vmlDrawing7.vml"/><Relationship Id="rId7" Type="http://schemas.openxmlformats.org/officeDocument/2006/relationships/ctrlProp" Target="../ctrlProps/ctrlProp46.xml"/><Relationship Id="rId2" Type="http://schemas.openxmlformats.org/officeDocument/2006/relationships/drawing" Target="../drawings/drawing7.xml"/><Relationship Id="rId1" Type="http://schemas.openxmlformats.org/officeDocument/2006/relationships/printerSettings" Target="../printerSettings/printerSettings7.bin"/><Relationship Id="rId6" Type="http://schemas.openxmlformats.org/officeDocument/2006/relationships/ctrlProp" Target="../ctrlProps/ctrlProp45.xml"/><Relationship Id="rId11" Type="http://schemas.openxmlformats.org/officeDocument/2006/relationships/comments" Target="../comments7.xml"/><Relationship Id="rId5" Type="http://schemas.openxmlformats.org/officeDocument/2006/relationships/ctrlProp" Target="../ctrlProps/ctrlProp44.xml"/><Relationship Id="rId10" Type="http://schemas.openxmlformats.org/officeDocument/2006/relationships/ctrlProp" Target="../ctrlProps/ctrlProp49.xml"/><Relationship Id="rId4" Type="http://schemas.openxmlformats.org/officeDocument/2006/relationships/ctrlProp" Target="../ctrlProps/ctrlProp43.xml"/><Relationship Id="rId9" Type="http://schemas.openxmlformats.org/officeDocument/2006/relationships/ctrlProp" Target="../ctrlProps/ctrlProp48.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54.xml"/><Relationship Id="rId3" Type="http://schemas.openxmlformats.org/officeDocument/2006/relationships/vmlDrawing" Target="../drawings/vmlDrawing8.vml"/><Relationship Id="rId7" Type="http://schemas.openxmlformats.org/officeDocument/2006/relationships/ctrlProp" Target="../ctrlProps/ctrlProp53.xml"/><Relationship Id="rId2" Type="http://schemas.openxmlformats.org/officeDocument/2006/relationships/drawing" Target="../drawings/drawing8.xml"/><Relationship Id="rId1" Type="http://schemas.openxmlformats.org/officeDocument/2006/relationships/printerSettings" Target="../printerSettings/printerSettings8.bin"/><Relationship Id="rId6" Type="http://schemas.openxmlformats.org/officeDocument/2006/relationships/ctrlProp" Target="../ctrlProps/ctrlProp52.xml"/><Relationship Id="rId11" Type="http://schemas.openxmlformats.org/officeDocument/2006/relationships/comments" Target="../comments8.xml"/><Relationship Id="rId5" Type="http://schemas.openxmlformats.org/officeDocument/2006/relationships/ctrlProp" Target="../ctrlProps/ctrlProp51.xml"/><Relationship Id="rId10" Type="http://schemas.openxmlformats.org/officeDocument/2006/relationships/ctrlProp" Target="../ctrlProps/ctrlProp56.xml"/><Relationship Id="rId4" Type="http://schemas.openxmlformats.org/officeDocument/2006/relationships/ctrlProp" Target="../ctrlProps/ctrlProp50.xml"/><Relationship Id="rId9" Type="http://schemas.openxmlformats.org/officeDocument/2006/relationships/ctrlProp" Target="../ctrlProps/ctrlProp55.xml"/></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61.xml"/><Relationship Id="rId3" Type="http://schemas.openxmlformats.org/officeDocument/2006/relationships/vmlDrawing" Target="../drawings/vmlDrawing9.vml"/><Relationship Id="rId7" Type="http://schemas.openxmlformats.org/officeDocument/2006/relationships/ctrlProp" Target="../ctrlProps/ctrlProp60.xml"/><Relationship Id="rId2" Type="http://schemas.openxmlformats.org/officeDocument/2006/relationships/drawing" Target="../drawings/drawing9.xml"/><Relationship Id="rId1" Type="http://schemas.openxmlformats.org/officeDocument/2006/relationships/printerSettings" Target="../printerSettings/printerSettings9.bin"/><Relationship Id="rId6" Type="http://schemas.openxmlformats.org/officeDocument/2006/relationships/ctrlProp" Target="../ctrlProps/ctrlProp59.xml"/><Relationship Id="rId11" Type="http://schemas.openxmlformats.org/officeDocument/2006/relationships/comments" Target="../comments9.xml"/><Relationship Id="rId5" Type="http://schemas.openxmlformats.org/officeDocument/2006/relationships/ctrlProp" Target="../ctrlProps/ctrlProp58.xml"/><Relationship Id="rId10" Type="http://schemas.openxmlformats.org/officeDocument/2006/relationships/ctrlProp" Target="../ctrlProps/ctrlProp63.xml"/><Relationship Id="rId4" Type="http://schemas.openxmlformats.org/officeDocument/2006/relationships/ctrlProp" Target="../ctrlProps/ctrlProp57.xml"/><Relationship Id="rId9" Type="http://schemas.openxmlformats.org/officeDocument/2006/relationships/ctrlProp" Target="../ctrlProps/ctrlProp62.xml"/></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68.xml"/><Relationship Id="rId3" Type="http://schemas.openxmlformats.org/officeDocument/2006/relationships/vmlDrawing" Target="../drawings/vmlDrawing10.vml"/><Relationship Id="rId7" Type="http://schemas.openxmlformats.org/officeDocument/2006/relationships/ctrlProp" Target="../ctrlProps/ctrlProp67.xml"/><Relationship Id="rId2" Type="http://schemas.openxmlformats.org/officeDocument/2006/relationships/drawing" Target="../drawings/drawing10.xml"/><Relationship Id="rId1" Type="http://schemas.openxmlformats.org/officeDocument/2006/relationships/printerSettings" Target="../printerSettings/printerSettings10.bin"/><Relationship Id="rId6" Type="http://schemas.openxmlformats.org/officeDocument/2006/relationships/ctrlProp" Target="../ctrlProps/ctrlProp66.xml"/><Relationship Id="rId11" Type="http://schemas.openxmlformats.org/officeDocument/2006/relationships/comments" Target="../comments10.xml"/><Relationship Id="rId5" Type="http://schemas.openxmlformats.org/officeDocument/2006/relationships/ctrlProp" Target="../ctrlProps/ctrlProp65.xml"/><Relationship Id="rId10" Type="http://schemas.openxmlformats.org/officeDocument/2006/relationships/ctrlProp" Target="../ctrlProps/ctrlProp70.xml"/><Relationship Id="rId4" Type="http://schemas.openxmlformats.org/officeDocument/2006/relationships/ctrlProp" Target="../ctrlProps/ctrlProp64.xml"/><Relationship Id="rId9" Type="http://schemas.openxmlformats.org/officeDocument/2006/relationships/ctrlProp" Target="../ctrlProps/ctrlProp69.xml"/></Relationships>
</file>

<file path=xl/worksheets/_rels/sheet11.xml.rels><?xml version="1.0" encoding="UTF-8" standalone="yes"?>
<Relationships xmlns="http://schemas.openxmlformats.org/package/2006/relationships"><Relationship Id="rId8" Type="http://schemas.openxmlformats.org/officeDocument/2006/relationships/ctrlProp" Target="../ctrlProps/ctrlProp75.xml"/><Relationship Id="rId3" Type="http://schemas.openxmlformats.org/officeDocument/2006/relationships/vmlDrawing" Target="../drawings/vmlDrawing11.vml"/><Relationship Id="rId7" Type="http://schemas.openxmlformats.org/officeDocument/2006/relationships/ctrlProp" Target="../ctrlProps/ctrlProp74.xml"/><Relationship Id="rId2" Type="http://schemas.openxmlformats.org/officeDocument/2006/relationships/drawing" Target="../drawings/drawing11.xml"/><Relationship Id="rId1" Type="http://schemas.openxmlformats.org/officeDocument/2006/relationships/printerSettings" Target="../printerSettings/printerSettings11.bin"/><Relationship Id="rId6" Type="http://schemas.openxmlformats.org/officeDocument/2006/relationships/ctrlProp" Target="../ctrlProps/ctrlProp73.xml"/><Relationship Id="rId11" Type="http://schemas.openxmlformats.org/officeDocument/2006/relationships/comments" Target="../comments11.xml"/><Relationship Id="rId5" Type="http://schemas.openxmlformats.org/officeDocument/2006/relationships/ctrlProp" Target="../ctrlProps/ctrlProp72.xml"/><Relationship Id="rId10" Type="http://schemas.openxmlformats.org/officeDocument/2006/relationships/ctrlProp" Target="../ctrlProps/ctrlProp77.xml"/><Relationship Id="rId4" Type="http://schemas.openxmlformats.org/officeDocument/2006/relationships/ctrlProp" Target="../ctrlProps/ctrlProp71.xml"/><Relationship Id="rId9" Type="http://schemas.openxmlformats.org/officeDocument/2006/relationships/ctrlProp" Target="../ctrlProps/ctrlProp76.xml"/></Relationships>
</file>

<file path=xl/worksheets/_rels/sheet12.xml.rels><?xml version="1.0" encoding="UTF-8" standalone="yes"?>
<Relationships xmlns="http://schemas.openxmlformats.org/package/2006/relationships"><Relationship Id="rId8" Type="http://schemas.openxmlformats.org/officeDocument/2006/relationships/ctrlProp" Target="../ctrlProps/ctrlProp82.xml"/><Relationship Id="rId3" Type="http://schemas.openxmlformats.org/officeDocument/2006/relationships/vmlDrawing" Target="../drawings/vmlDrawing12.vml"/><Relationship Id="rId7" Type="http://schemas.openxmlformats.org/officeDocument/2006/relationships/ctrlProp" Target="../ctrlProps/ctrlProp81.x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trlProp" Target="../ctrlProps/ctrlProp80.xml"/><Relationship Id="rId11" Type="http://schemas.openxmlformats.org/officeDocument/2006/relationships/comments" Target="../comments12.xml"/><Relationship Id="rId5" Type="http://schemas.openxmlformats.org/officeDocument/2006/relationships/ctrlProp" Target="../ctrlProps/ctrlProp79.xml"/><Relationship Id="rId10" Type="http://schemas.openxmlformats.org/officeDocument/2006/relationships/ctrlProp" Target="../ctrlProps/ctrlProp84.xml"/><Relationship Id="rId4" Type="http://schemas.openxmlformats.org/officeDocument/2006/relationships/ctrlProp" Target="../ctrlProps/ctrlProp78.xml"/><Relationship Id="rId9" Type="http://schemas.openxmlformats.org/officeDocument/2006/relationships/ctrlProp" Target="../ctrlProps/ctrlProp8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75"/>
  <sheetViews>
    <sheetView workbookViewId="0">
      <selection activeCell="F38" sqref="F38"/>
    </sheetView>
  </sheetViews>
  <sheetFormatPr baseColWidth="10" defaultColWidth="5.88671875" defaultRowHeight="11.1" customHeight="1" x14ac:dyDescent="0.25"/>
  <cols>
    <col min="1" max="1" width="6.6640625" customWidth="1"/>
    <col min="2" max="2" width="6.88671875" customWidth="1"/>
    <col min="3" max="3" width="6.44140625" bestFit="1" customWidth="1"/>
    <col min="4" max="4" width="6.44140625" customWidth="1"/>
    <col min="5" max="5" width="7.5546875" customWidth="1"/>
    <col min="6" max="17" width="6.44140625" customWidth="1"/>
  </cols>
  <sheetData>
    <row r="1" spans="1:17" ht="13.5" customHeight="1" thickTop="1" x14ac:dyDescent="0.25">
      <c r="A1" s="236" t="s">
        <v>0</v>
      </c>
      <c r="B1" s="237"/>
      <c r="C1" s="237"/>
      <c r="D1" s="237"/>
      <c r="E1" s="237"/>
      <c r="F1" s="237"/>
      <c r="G1" s="237"/>
      <c r="H1" s="237"/>
      <c r="I1" s="237"/>
      <c r="J1" s="237"/>
      <c r="K1" s="237"/>
      <c r="L1" s="237"/>
      <c r="M1" s="237"/>
      <c r="N1" s="237"/>
      <c r="O1" s="237"/>
      <c r="P1" s="237"/>
      <c r="Q1" s="238"/>
    </row>
    <row r="2" spans="1:17" ht="11.1" customHeight="1" x14ac:dyDescent="0.25">
      <c r="A2" s="239" t="s">
        <v>1</v>
      </c>
      <c r="B2" s="240"/>
      <c r="C2" s="240"/>
      <c r="D2" s="240"/>
      <c r="E2" s="240"/>
      <c r="F2" s="240"/>
      <c r="G2" s="240"/>
      <c r="H2" s="240"/>
      <c r="I2" s="240"/>
      <c r="J2" s="240"/>
      <c r="K2" s="240"/>
      <c r="L2" s="240"/>
      <c r="M2" s="240"/>
      <c r="N2" s="240"/>
      <c r="O2" s="240"/>
      <c r="P2" s="240"/>
      <c r="Q2" s="241"/>
    </row>
    <row r="3" spans="1:17" ht="13.8" x14ac:dyDescent="0.25">
      <c r="A3" s="242" t="s">
        <v>2</v>
      </c>
      <c r="B3" s="243"/>
      <c r="C3" s="244"/>
      <c r="D3" s="245"/>
      <c r="E3" s="245"/>
      <c r="F3" s="246"/>
      <c r="G3" s="1"/>
      <c r="H3" s="2"/>
      <c r="I3" s="2"/>
      <c r="J3" s="3" t="s">
        <v>3</v>
      </c>
      <c r="K3" s="2"/>
      <c r="L3" s="247">
        <v>42005</v>
      </c>
      <c r="M3" s="247"/>
      <c r="N3" s="247"/>
      <c r="O3" s="247"/>
      <c r="P3" s="2"/>
      <c r="Q3" s="4"/>
    </row>
    <row r="4" spans="1:17" ht="16.2" customHeight="1" x14ac:dyDescent="0.25">
      <c r="A4" s="248" t="s">
        <v>4</v>
      </c>
      <c r="B4" s="249"/>
      <c r="C4" s="249"/>
      <c r="D4" s="249"/>
      <c r="E4" s="249"/>
      <c r="F4" s="249"/>
      <c r="G4" s="249"/>
      <c r="H4" s="249"/>
      <c r="I4" s="249"/>
      <c r="J4" s="249"/>
      <c r="K4" s="249"/>
      <c r="L4" s="249"/>
      <c r="M4" s="249"/>
      <c r="N4" s="249"/>
      <c r="O4" s="249"/>
      <c r="P4" s="249"/>
      <c r="Q4" s="250"/>
    </row>
    <row r="5" spans="1:17" ht="11.1" customHeight="1" x14ac:dyDescent="0.25">
      <c r="A5" s="230" t="s">
        <v>5</v>
      </c>
      <c r="B5" s="231"/>
      <c r="C5" s="232"/>
      <c r="D5" s="233"/>
      <c r="E5" s="233"/>
      <c r="F5" s="233"/>
      <c r="G5" s="234"/>
      <c r="H5" s="2"/>
      <c r="I5" s="5" t="s">
        <v>5</v>
      </c>
      <c r="J5" s="2"/>
      <c r="K5" s="2"/>
      <c r="L5" s="232"/>
      <c r="M5" s="233"/>
      <c r="N5" s="233"/>
      <c r="O5" s="233"/>
      <c r="P5" s="234"/>
      <c r="Q5" s="6"/>
    </row>
    <row r="6" spans="1:17" ht="11.1" customHeight="1" x14ac:dyDescent="0.25">
      <c r="A6" s="7" t="s">
        <v>6</v>
      </c>
      <c r="B6" s="1"/>
      <c r="C6" s="235"/>
      <c r="D6" s="215"/>
      <c r="E6" s="215"/>
      <c r="F6" s="215"/>
      <c r="G6" s="216"/>
      <c r="H6" s="2"/>
      <c r="I6" s="5" t="s">
        <v>6</v>
      </c>
      <c r="J6" s="2"/>
      <c r="K6" s="2"/>
      <c r="L6" s="235"/>
      <c r="M6" s="215"/>
      <c r="N6" s="215"/>
      <c r="O6" s="215"/>
      <c r="P6" s="216"/>
      <c r="Q6" s="6"/>
    </row>
    <row r="7" spans="1:17" ht="11.1" customHeight="1" x14ac:dyDescent="0.25">
      <c r="A7" s="8"/>
      <c r="B7" s="1"/>
      <c r="C7" s="235"/>
      <c r="D7" s="215"/>
      <c r="E7" s="215"/>
      <c r="F7" s="215"/>
      <c r="G7" s="216"/>
      <c r="H7" s="2"/>
      <c r="I7" s="1"/>
      <c r="J7" s="2"/>
      <c r="K7" s="2"/>
      <c r="L7" s="214"/>
      <c r="M7" s="215"/>
      <c r="N7" s="215"/>
      <c r="O7" s="215"/>
      <c r="P7" s="216"/>
      <c r="Q7" s="6"/>
    </row>
    <row r="8" spans="1:17" ht="11.1" customHeight="1" x14ac:dyDescent="0.25">
      <c r="A8" s="8"/>
      <c r="B8" s="1"/>
      <c r="C8" s="214"/>
      <c r="D8" s="215"/>
      <c r="E8" s="215"/>
      <c r="F8" s="215"/>
      <c r="G8" s="216"/>
      <c r="H8" s="1"/>
      <c r="I8" s="1"/>
      <c r="J8" s="2"/>
      <c r="K8" s="2"/>
      <c r="L8" s="214"/>
      <c r="M8" s="215"/>
      <c r="N8" s="215"/>
      <c r="O8" s="215"/>
      <c r="P8" s="216"/>
      <c r="Q8" s="6"/>
    </row>
    <row r="9" spans="1:17" ht="11.1" customHeight="1" x14ac:dyDescent="0.25">
      <c r="A9" s="9" t="s">
        <v>7</v>
      </c>
      <c r="B9" s="10"/>
      <c r="C9" s="251"/>
      <c r="D9" s="252"/>
      <c r="E9" s="252"/>
      <c r="F9" s="252"/>
      <c r="G9" s="253"/>
      <c r="H9" s="1"/>
      <c r="I9" s="1"/>
      <c r="J9" s="2"/>
      <c r="K9" s="2"/>
      <c r="L9" s="214"/>
      <c r="M9" s="215"/>
      <c r="N9" s="215"/>
      <c r="O9" s="215"/>
      <c r="P9" s="216"/>
      <c r="Q9" s="6"/>
    </row>
    <row r="10" spans="1:17" ht="11.1" customHeight="1" x14ac:dyDescent="0.25">
      <c r="A10" s="7" t="s">
        <v>8</v>
      </c>
      <c r="B10" s="10"/>
      <c r="C10" s="229"/>
      <c r="D10" s="215"/>
      <c r="E10" s="215"/>
      <c r="F10" s="215"/>
      <c r="G10" s="216"/>
      <c r="H10" s="1"/>
      <c r="I10" s="5" t="s">
        <v>9</v>
      </c>
      <c r="J10" s="2"/>
      <c r="K10" s="2"/>
      <c r="L10" s="214"/>
      <c r="M10" s="215"/>
      <c r="N10" s="215"/>
      <c r="O10" s="215"/>
      <c r="P10" s="216"/>
      <c r="Q10" s="6"/>
    </row>
    <row r="11" spans="1:17" ht="11.1" customHeight="1" x14ac:dyDescent="0.25">
      <c r="A11" s="7" t="s">
        <v>6</v>
      </c>
      <c r="B11" s="2"/>
      <c r="C11" s="214"/>
      <c r="D11" s="215"/>
      <c r="E11" s="215"/>
      <c r="F11" s="215"/>
      <c r="G11" s="216"/>
      <c r="H11" s="1"/>
      <c r="I11" s="5" t="s">
        <v>10</v>
      </c>
      <c r="J11" s="2"/>
      <c r="K11" s="2"/>
      <c r="L11" s="217"/>
      <c r="M11" s="218"/>
      <c r="N11" s="218"/>
      <c r="O11" s="218"/>
      <c r="P11" s="219"/>
      <c r="Q11" s="6"/>
    </row>
    <row r="12" spans="1:17" ht="11.1" customHeight="1" thickBot="1" x14ac:dyDescent="0.3">
      <c r="A12" s="8"/>
      <c r="B12" s="2"/>
      <c r="C12" s="2"/>
      <c r="D12" s="2"/>
      <c r="E12" s="2"/>
      <c r="F12" s="2"/>
      <c r="G12" s="2"/>
      <c r="H12" s="2"/>
      <c r="I12" s="2"/>
      <c r="J12" s="2"/>
      <c r="K12" s="2"/>
      <c r="L12" s="2"/>
      <c r="M12" s="2"/>
      <c r="N12" s="2"/>
      <c r="O12" s="2"/>
      <c r="P12" s="2"/>
      <c r="Q12" s="4"/>
    </row>
    <row r="13" spans="1:17" ht="14.25" customHeight="1" thickTop="1" x14ac:dyDescent="0.25">
      <c r="A13" s="220" t="s">
        <v>11</v>
      </c>
      <c r="B13" s="221"/>
      <c r="C13" s="221"/>
      <c r="D13" s="221"/>
      <c r="E13" s="221"/>
      <c r="F13" s="221"/>
      <c r="G13" s="221"/>
      <c r="H13" s="221"/>
      <c r="I13" s="221"/>
      <c r="J13" s="221"/>
      <c r="K13" s="221"/>
      <c r="L13" s="221"/>
      <c r="M13" s="221"/>
      <c r="N13" s="221"/>
      <c r="O13" s="221"/>
      <c r="P13" s="221"/>
      <c r="Q13" s="222"/>
    </row>
    <row r="14" spans="1:17" ht="11.1" customHeight="1" x14ac:dyDescent="0.25">
      <c r="A14" s="86" t="s">
        <v>12</v>
      </c>
      <c r="B14" s="82">
        <f>+L3</f>
        <v>42005</v>
      </c>
      <c r="C14" s="82">
        <f t="shared" ref="C14:Q14" si="0">+B14+1</f>
        <v>42006</v>
      </c>
      <c r="D14" s="82">
        <f t="shared" si="0"/>
        <v>42007</v>
      </c>
      <c r="E14" s="82">
        <f t="shared" si="0"/>
        <v>42008</v>
      </c>
      <c r="F14" s="82">
        <f t="shared" si="0"/>
        <v>42009</v>
      </c>
      <c r="G14" s="82">
        <f t="shared" si="0"/>
        <v>42010</v>
      </c>
      <c r="H14" s="82">
        <f t="shared" si="0"/>
        <v>42011</v>
      </c>
      <c r="I14" s="82">
        <f t="shared" si="0"/>
        <v>42012</v>
      </c>
      <c r="J14" s="82">
        <f t="shared" si="0"/>
        <v>42013</v>
      </c>
      <c r="K14" s="82">
        <f t="shared" si="0"/>
        <v>42014</v>
      </c>
      <c r="L14" s="82">
        <f t="shared" si="0"/>
        <v>42015</v>
      </c>
      <c r="M14" s="82">
        <f t="shared" si="0"/>
        <v>42016</v>
      </c>
      <c r="N14" s="82">
        <f t="shared" si="0"/>
        <v>42017</v>
      </c>
      <c r="O14" s="82">
        <f t="shared" si="0"/>
        <v>42018</v>
      </c>
      <c r="P14" s="82">
        <f t="shared" si="0"/>
        <v>42019</v>
      </c>
      <c r="Q14" s="96">
        <f t="shared" si="0"/>
        <v>42020</v>
      </c>
    </row>
    <row r="15" spans="1:17" ht="11.1" hidden="1" customHeight="1" x14ac:dyDescent="0.25">
      <c r="A15" s="90" t="s">
        <v>91</v>
      </c>
      <c r="B15" s="94">
        <f>WEEKNUM(B14)</f>
        <v>1</v>
      </c>
      <c r="C15" s="94">
        <f>IF(WEEKDAY(C14,2)=1,WEEKNUM(C14),B15)</f>
        <v>1</v>
      </c>
      <c r="D15" s="94"/>
      <c r="E15" s="94"/>
      <c r="F15" s="94">
        <f t="shared" ref="F15:Q15" si="1">IF(WEEKDAY(F14,2)=1,WEEKNUM(F14),E15)</f>
        <v>2</v>
      </c>
      <c r="G15" s="94">
        <f t="shared" si="1"/>
        <v>2</v>
      </c>
      <c r="H15" s="94">
        <f t="shared" si="1"/>
        <v>2</v>
      </c>
      <c r="I15" s="94">
        <f t="shared" si="1"/>
        <v>2</v>
      </c>
      <c r="J15" s="94">
        <f t="shared" si="1"/>
        <v>2</v>
      </c>
      <c r="K15" s="94"/>
      <c r="L15" s="94"/>
      <c r="M15" s="94">
        <f t="shared" si="1"/>
        <v>3</v>
      </c>
      <c r="N15" s="94">
        <f t="shared" si="1"/>
        <v>3</v>
      </c>
      <c r="O15" s="94">
        <f t="shared" si="1"/>
        <v>3</v>
      </c>
      <c r="P15" s="94">
        <f t="shared" si="1"/>
        <v>3</v>
      </c>
      <c r="Q15" s="98">
        <f t="shared" si="1"/>
        <v>3</v>
      </c>
    </row>
    <row r="16" spans="1:17" ht="13.2" x14ac:dyDescent="0.25">
      <c r="A16" s="86" t="s">
        <v>13</v>
      </c>
      <c r="B16" s="83">
        <v>10</v>
      </c>
      <c r="C16" s="83">
        <v>12</v>
      </c>
      <c r="D16" s="84"/>
      <c r="E16" s="84"/>
      <c r="F16" s="83">
        <v>8</v>
      </c>
      <c r="G16" s="83">
        <v>8</v>
      </c>
      <c r="H16" s="83">
        <v>8</v>
      </c>
      <c r="I16" s="83">
        <v>8</v>
      </c>
      <c r="J16" s="83"/>
      <c r="K16" s="84"/>
      <c r="L16" s="84"/>
      <c r="M16" s="83">
        <v>25</v>
      </c>
      <c r="N16" s="83">
        <v>11</v>
      </c>
      <c r="O16" s="83"/>
      <c r="P16" s="83"/>
      <c r="Q16" s="99"/>
    </row>
    <row r="17" spans="1:20" ht="13.2" x14ac:dyDescent="0.25">
      <c r="A17" s="86" t="s">
        <v>12</v>
      </c>
      <c r="B17" s="82">
        <f>Q14+1</f>
        <v>42021</v>
      </c>
      <c r="C17" s="85">
        <f>B17+1</f>
        <v>42022</v>
      </c>
      <c r="D17" s="85">
        <f t="shared" ref="D17:P17" si="2">C17+1</f>
        <v>42023</v>
      </c>
      <c r="E17" s="85">
        <f t="shared" si="2"/>
        <v>42024</v>
      </c>
      <c r="F17" s="85">
        <f t="shared" si="2"/>
        <v>42025</v>
      </c>
      <c r="G17" s="85">
        <f t="shared" si="2"/>
        <v>42026</v>
      </c>
      <c r="H17" s="85">
        <f t="shared" si="2"/>
        <v>42027</v>
      </c>
      <c r="I17" s="85">
        <f t="shared" si="2"/>
        <v>42028</v>
      </c>
      <c r="J17" s="85">
        <f t="shared" si="2"/>
        <v>42029</v>
      </c>
      <c r="K17" s="85">
        <f t="shared" si="2"/>
        <v>42030</v>
      </c>
      <c r="L17" s="85">
        <f t="shared" si="2"/>
        <v>42031</v>
      </c>
      <c r="M17" s="85">
        <f t="shared" si="2"/>
        <v>42032</v>
      </c>
      <c r="N17" s="85">
        <f t="shared" si="2"/>
        <v>42033</v>
      </c>
      <c r="O17" s="85">
        <f t="shared" si="2"/>
        <v>42034</v>
      </c>
      <c r="P17" s="96">
        <f t="shared" si="2"/>
        <v>42035</v>
      </c>
      <c r="Q17" s="4"/>
    </row>
    <row r="18" spans="1:20" ht="10.5" hidden="1" customHeight="1" x14ac:dyDescent="0.25">
      <c r="A18" s="90" t="s">
        <v>91</v>
      </c>
      <c r="B18" s="91">
        <f>IF(WEEKDAY(B17,2)=1,WEEKNUM(B17),Q15)</f>
        <v>3</v>
      </c>
      <c r="C18" s="91"/>
      <c r="D18" s="91"/>
      <c r="E18" s="91">
        <f t="shared" ref="E18:P18" si="3">IF(WEEKDAY(E17,2)=1,WEEKNUM(E17),D18)</f>
        <v>0</v>
      </c>
      <c r="F18" s="91">
        <f t="shared" si="3"/>
        <v>0</v>
      </c>
      <c r="G18" s="91">
        <f t="shared" si="3"/>
        <v>0</v>
      </c>
      <c r="H18" s="91">
        <f t="shared" si="3"/>
        <v>0</v>
      </c>
      <c r="I18" s="91">
        <f t="shared" si="3"/>
        <v>0</v>
      </c>
      <c r="J18" s="91"/>
      <c r="K18" s="91"/>
      <c r="L18" s="91">
        <f t="shared" si="3"/>
        <v>0</v>
      </c>
      <c r="M18" s="91">
        <f t="shared" si="3"/>
        <v>0</v>
      </c>
      <c r="N18" s="91">
        <f t="shared" si="3"/>
        <v>0</v>
      </c>
      <c r="O18" s="91">
        <f t="shared" si="3"/>
        <v>0</v>
      </c>
      <c r="P18" s="91">
        <f t="shared" si="3"/>
        <v>0</v>
      </c>
      <c r="Q18" s="4"/>
      <c r="T18" s="81"/>
    </row>
    <row r="19" spans="1:20" ht="13.2" x14ac:dyDescent="0.25">
      <c r="A19" s="86" t="s">
        <v>13</v>
      </c>
      <c r="B19" s="83"/>
      <c r="C19" s="84"/>
      <c r="D19" s="84"/>
      <c r="E19" s="83">
        <v>10</v>
      </c>
      <c r="F19" s="83"/>
      <c r="G19" s="83">
        <v>12</v>
      </c>
      <c r="H19" s="83">
        <v>5</v>
      </c>
      <c r="I19" s="83">
        <v>10</v>
      </c>
      <c r="J19" s="84"/>
      <c r="K19" s="84"/>
      <c r="L19" s="83"/>
      <c r="M19" s="83"/>
      <c r="N19" s="83"/>
      <c r="O19" s="83"/>
      <c r="P19" s="83"/>
      <c r="Q19" s="4"/>
    </row>
    <row r="20" spans="1:20" ht="3" customHeight="1" x14ac:dyDescent="0.25">
      <c r="A20" s="102"/>
      <c r="B20" s="80"/>
      <c r="C20" s="75"/>
      <c r="D20" s="75"/>
      <c r="E20" s="80"/>
      <c r="F20" s="80"/>
      <c r="G20" s="80"/>
      <c r="H20" s="80"/>
      <c r="I20" s="80"/>
      <c r="J20" s="75"/>
      <c r="K20" s="75"/>
      <c r="L20" s="80"/>
      <c r="M20" s="80"/>
      <c r="N20" s="80"/>
      <c r="O20" s="80"/>
      <c r="P20" s="80"/>
      <c r="Q20" s="100"/>
    </row>
    <row r="21" spans="1:20" ht="11.1" customHeight="1" x14ac:dyDescent="0.25">
      <c r="A21" s="103" t="s">
        <v>92</v>
      </c>
      <c r="B21" s="87"/>
      <c r="C21" s="95" t="str">
        <f>IF(WEEKDAY(B14,2)&gt;5,"Sem "&amp;B15+1,"Sem "&amp;B15)</f>
        <v>Sem 1</v>
      </c>
      <c r="D21" s="89">
        <f>IF((SUMIF($B$15:$Q$15,VALUE(RIGHT(C21,2)),$B$16:$Q$16)+SUMIF(Mars!$B$18:$Q$18,VALUE(RIGHT(C21,2)),Mars!$B$19:$Q$19)-25)&lt;=0,0,SUMIF($B$15:$Q$15,VALUE(RIGHT(C21,2)),$B$16:$Q$16)+SUMIF(Mars!$B$18:$Q$18,VALUE(RIGHT($C21,2)),Mars!$B$19:$Q$19)-25)</f>
        <v>0</v>
      </c>
      <c r="E21" s="95" t="str">
        <f>"Sem "&amp;VALUE(RIGHT(C21,2))+1</f>
        <v>Sem 2</v>
      </c>
      <c r="F21" s="87">
        <f>IF((SUMIF($B$15:$Q$15,VALUE(RIGHT(E21,2)),$B$16:$Q$16)+SUMIF($B$18:$Q$18,VALUE(RIGHT(E21,2)),$B$19:$Q$19)-25)&lt;=0,0,SUMIF($B$15:$Q$15,VALUE(RIGHT(E21,2)),$B$16:$Q$16)+SUMIF($B$18:$Q$18,VALUE(RIGHT($E21,2)),$B$19:$Q$19)-25)</f>
        <v>7</v>
      </c>
      <c r="G21" s="95" t="str">
        <f>"Sem "&amp;VALUE(RIGHT(E21,2))+1</f>
        <v>Sem 3</v>
      </c>
      <c r="H21" s="87">
        <f>IF((SUMIF($B$15:$Q$15,VALUE(RIGHT(G21,2)),$B$16:$Q$16)+SUMIF($B$18:$Q$18,VALUE(RIGHT(G21,2)),$B$19:$Q$19)-25)&lt;=0,0,SUMIF($B$15:$Q$15,VALUE(RIGHT(G21,2)),$B$16:$Q$16)+SUMIF($B$18:$Q$18,VALUE(RIGHT($G21,2)),$B$19:$Q$19)-25)</f>
        <v>11</v>
      </c>
      <c r="I21" s="95" t="str">
        <f>"Sem "&amp;VALUE(RIGHT(G21,2))+1</f>
        <v>Sem 4</v>
      </c>
      <c r="J21" s="88">
        <f>IF(OR(ISERROR(VALUE(RIGHT(I21,2))),SUMIF($B$15:$Q$15,VALUE(RIGHT(I21,2)),$B$16:$Q$16)+SUMIF($B$18:$Q$18,VALUE(RIGHT(I21,2)),$B$19:$Q$19)-25&lt;=0),0,SUMIF($B$15:$Q$15,VALUE(RIGHT(I21,2)),$B$16:$Q$16)+SUMIF($B$18:$Q$18,VALUE(RIGHT($I21,2)),$B$19:$Q$19)-25)</f>
        <v>0</v>
      </c>
      <c r="K21" s="88" t="str">
        <f>IF(WEEKDAY(Q17,2)&gt;=5,"Sem "&amp;VALUE(RIGHT(I21,2))+1,"")</f>
        <v>Sem 5</v>
      </c>
      <c r="L21" s="88">
        <f>IF(OR(ISERROR(VALUE(RIGHT(K21,2))),SUMIF($B$15:$Q$15,VALUE(RIGHT(K21,2)),$B$16:$Q$16)+SUMIF($B$18:$Q$18,VALUE(RIGHT(K21,2)),$B$19:$Q$19)-25&lt;=0),0,SUMIF($B$15:$Q$15,VALUE(RIGHT(K21,2)),$B$16:$Q$16)+SUMIF($B$18:$Q$18,VALUE(RIGHT($K21,2)),$B$19:$Q$19)-25)</f>
        <v>0</v>
      </c>
      <c r="M21" s="80"/>
      <c r="N21" s="80"/>
      <c r="O21" s="80"/>
      <c r="P21" s="80"/>
      <c r="Q21" s="100"/>
    </row>
    <row r="22" spans="1:20" ht="3.75" customHeight="1" x14ac:dyDescent="0.25">
      <c r="A22" s="8"/>
      <c r="B22" s="2"/>
      <c r="C22" s="2"/>
      <c r="D22" s="2"/>
      <c r="E22" s="2"/>
      <c r="F22" s="2"/>
      <c r="G22" s="2"/>
      <c r="H22" s="2"/>
      <c r="I22" s="2"/>
      <c r="J22" s="2"/>
      <c r="K22" s="2"/>
      <c r="L22" s="2"/>
      <c r="M22" s="2"/>
      <c r="N22" s="2"/>
      <c r="O22" s="2"/>
      <c r="P22" s="2"/>
      <c r="Q22" s="101"/>
    </row>
    <row r="23" spans="1:20" ht="11.1" customHeight="1" x14ac:dyDescent="0.25">
      <c r="A23" s="11" t="s">
        <v>14</v>
      </c>
      <c r="B23" s="2"/>
      <c r="C23" s="2"/>
      <c r="D23" s="2"/>
      <c r="E23" s="2"/>
      <c r="F23" s="2"/>
      <c r="G23" s="2"/>
      <c r="H23" s="2"/>
      <c r="I23" s="12">
        <f>SUM(B16:Q16)+SUM(B19:Q19)</f>
        <v>127</v>
      </c>
      <c r="J23" s="2"/>
      <c r="K23" s="13" t="s">
        <v>15</v>
      </c>
      <c r="L23" s="14"/>
      <c r="M23" s="14"/>
      <c r="N23" s="14"/>
      <c r="O23" s="14"/>
      <c r="P23" s="223">
        <v>97.91</v>
      </c>
      <c r="Q23" s="224"/>
    </row>
    <row r="24" spans="1:20" ht="11.1" customHeight="1" x14ac:dyDescent="0.25">
      <c r="A24" s="11"/>
      <c r="B24" s="2"/>
      <c r="C24" s="2"/>
      <c r="D24" s="2"/>
      <c r="E24" s="2"/>
      <c r="F24" s="2"/>
      <c r="G24" s="2"/>
      <c r="H24" s="2"/>
      <c r="I24" s="15"/>
      <c r="J24" s="2"/>
      <c r="K24" s="5" t="s">
        <v>16</v>
      </c>
      <c r="L24" s="2"/>
      <c r="M24" s="2"/>
      <c r="N24" s="2"/>
      <c r="O24" s="2"/>
      <c r="P24" s="225"/>
      <c r="Q24" s="226"/>
    </row>
    <row r="25" spans="1:20" ht="11.1" customHeight="1" x14ac:dyDescent="0.25">
      <c r="A25" s="11" t="s">
        <v>17</v>
      </c>
      <c r="B25" s="2"/>
      <c r="C25" s="2"/>
      <c r="D25" s="2"/>
      <c r="E25" s="2"/>
      <c r="F25" s="2"/>
      <c r="G25" s="2"/>
      <c r="H25" s="2"/>
      <c r="I25" s="16">
        <f>COUNTIF(B16:P16,"&gt;"&amp;0)+COUNTIF(B19:Q19,"&gt;"&amp;0)</f>
        <v>12</v>
      </c>
      <c r="J25" s="2"/>
      <c r="K25" s="5" t="s">
        <v>18</v>
      </c>
      <c r="L25" s="2"/>
      <c r="M25" s="2"/>
      <c r="N25" s="2"/>
      <c r="O25" s="2"/>
      <c r="P25" s="227">
        <v>4.49</v>
      </c>
      <c r="Q25" s="228"/>
    </row>
    <row r="26" spans="1:20" ht="11.1" customHeight="1" x14ac:dyDescent="0.25">
      <c r="A26" s="8"/>
      <c r="B26" s="2"/>
      <c r="C26" s="2"/>
      <c r="D26" s="2"/>
      <c r="E26" s="2"/>
      <c r="F26" s="2"/>
      <c r="G26" s="2"/>
      <c r="H26" s="2"/>
      <c r="I26" s="2"/>
      <c r="J26" s="2"/>
      <c r="K26" s="2"/>
      <c r="L26" s="2"/>
      <c r="M26" s="2"/>
      <c r="N26" s="2"/>
      <c r="O26" s="2"/>
      <c r="P26" s="2"/>
      <c r="Q26" s="4"/>
    </row>
    <row r="27" spans="1:20" ht="11.1" customHeight="1" x14ac:dyDescent="0.25">
      <c r="A27" s="17" t="s">
        <v>19</v>
      </c>
      <c r="B27" s="2"/>
      <c r="C27" s="2"/>
      <c r="D27" s="2"/>
      <c r="E27" s="2"/>
      <c r="F27" s="2"/>
      <c r="G27" s="18"/>
      <c r="H27" s="18"/>
      <c r="I27" s="18"/>
      <c r="J27" s="18"/>
      <c r="K27" s="18"/>
      <c r="L27" s="182" t="s">
        <v>20</v>
      </c>
      <c r="M27" s="182"/>
      <c r="N27" s="182" t="s">
        <v>21</v>
      </c>
      <c r="O27" s="182"/>
      <c r="P27" s="182" t="s">
        <v>22</v>
      </c>
      <c r="Q27" s="183"/>
    </row>
    <row r="28" spans="1:20" s="23" customFormat="1" ht="11.1" customHeight="1" x14ac:dyDescent="0.25">
      <c r="A28" s="19" t="s">
        <v>23</v>
      </c>
      <c r="B28" s="20"/>
      <c r="C28" s="20"/>
      <c r="D28" s="20"/>
      <c r="E28" s="20"/>
      <c r="F28" s="20"/>
      <c r="G28" s="21"/>
      <c r="H28" s="21"/>
      <c r="I28" s="22"/>
      <c r="J28" s="22"/>
      <c r="K28" s="22"/>
      <c r="L28" s="202">
        <f>P25</f>
        <v>4.49</v>
      </c>
      <c r="M28" s="203"/>
      <c r="N28" s="201">
        <f>P23</f>
        <v>97.91</v>
      </c>
      <c r="O28" s="201"/>
      <c r="P28" s="212">
        <f>L28*N28</f>
        <v>439.61590000000001</v>
      </c>
      <c r="Q28" s="213"/>
    </row>
    <row r="29" spans="1:20" ht="11.1" customHeight="1" x14ac:dyDescent="0.25">
      <c r="A29" s="8" t="s">
        <v>24</v>
      </c>
      <c r="B29" s="2"/>
      <c r="C29" s="2"/>
      <c r="D29" s="2"/>
      <c r="E29" s="2"/>
      <c r="F29" s="2"/>
      <c r="G29" s="18"/>
      <c r="H29" s="18"/>
      <c r="I29" s="24"/>
      <c r="J29" s="24"/>
      <c r="K29" s="25"/>
      <c r="L29" s="204">
        <f>P25</f>
        <v>4.49</v>
      </c>
      <c r="M29" s="205"/>
      <c r="N29" s="206">
        <f>D21+F21+H21+J21+L21</f>
        <v>18</v>
      </c>
      <c r="O29" s="207"/>
      <c r="P29" s="208">
        <f>L29*N29</f>
        <v>80.820000000000007</v>
      </c>
      <c r="Q29" s="209"/>
    </row>
    <row r="30" spans="1:20" ht="11.1" customHeight="1" x14ac:dyDescent="0.25">
      <c r="A30" s="26" t="s">
        <v>25</v>
      </c>
      <c r="G30" s="27"/>
      <c r="H30" s="27"/>
      <c r="I30" s="27"/>
      <c r="J30" s="27"/>
      <c r="K30" s="27"/>
      <c r="L30" s="210"/>
      <c r="M30" s="211"/>
      <c r="N30" s="201"/>
      <c r="O30" s="201"/>
      <c r="P30" s="199">
        <f>L30*N30</f>
        <v>0</v>
      </c>
      <c r="Q30" s="200"/>
    </row>
    <row r="31" spans="1:20" s="23" customFormat="1" ht="11.1" customHeight="1" x14ac:dyDescent="0.25">
      <c r="A31" s="19" t="s">
        <v>26</v>
      </c>
      <c r="B31" s="20"/>
      <c r="C31" s="20"/>
      <c r="D31" s="20"/>
      <c r="E31" s="20"/>
      <c r="F31" s="20"/>
      <c r="G31" s="21"/>
      <c r="H31" s="21"/>
      <c r="I31" s="24"/>
      <c r="J31" s="24"/>
      <c r="K31" s="22"/>
      <c r="L31" s="202"/>
      <c r="M31" s="203"/>
      <c r="N31" s="201"/>
      <c r="O31" s="201"/>
      <c r="P31" s="189">
        <f>SUM(L31*N31)</f>
        <v>0</v>
      </c>
      <c r="Q31" s="190"/>
    </row>
    <row r="32" spans="1:20" ht="11.1" customHeight="1" x14ac:dyDescent="0.25">
      <c r="A32" s="8"/>
      <c r="B32" s="28"/>
      <c r="C32" s="2"/>
      <c r="D32" s="2"/>
      <c r="E32" s="2"/>
      <c r="F32" s="2"/>
      <c r="G32" s="18"/>
      <c r="H32" s="18"/>
      <c r="I32" s="25"/>
      <c r="J32" s="25"/>
      <c r="K32" s="25"/>
      <c r="L32" s="120"/>
      <c r="M32" s="120"/>
      <c r="N32" s="201"/>
      <c r="O32" s="201"/>
      <c r="P32" s="199"/>
      <c r="Q32" s="200"/>
    </row>
    <row r="33" spans="1:26" ht="11.1" customHeight="1" x14ac:dyDescent="0.25">
      <c r="A33" s="8" t="s">
        <v>27</v>
      </c>
      <c r="B33" s="2"/>
      <c r="C33" s="2"/>
      <c r="D33" s="2"/>
      <c r="E33" s="2"/>
      <c r="F33" s="2"/>
      <c r="G33" s="18"/>
      <c r="H33" s="18"/>
      <c r="I33" s="24"/>
      <c r="J33" s="24"/>
      <c r="K33" s="25"/>
      <c r="L33" s="196">
        <v>0.44</v>
      </c>
      <c r="M33" s="197"/>
      <c r="N33" s="198">
        <v>0</v>
      </c>
      <c r="O33" s="198"/>
      <c r="P33" s="199">
        <f>(L33*N33)</f>
        <v>0</v>
      </c>
      <c r="Q33" s="200"/>
    </row>
    <row r="34" spans="1:26" ht="11.1" customHeight="1" x14ac:dyDescent="0.25">
      <c r="A34" s="8" t="s">
        <v>28</v>
      </c>
      <c r="B34" s="2"/>
      <c r="C34" s="2"/>
      <c r="D34" s="2"/>
      <c r="E34" s="2"/>
      <c r="F34" s="2"/>
      <c r="G34" s="18"/>
      <c r="H34" s="18"/>
      <c r="I34" s="24"/>
      <c r="J34" s="24"/>
      <c r="K34" s="25"/>
      <c r="L34" s="120"/>
      <c r="M34" s="120"/>
      <c r="N34" s="201"/>
      <c r="O34" s="201"/>
      <c r="P34" s="199"/>
      <c r="Q34" s="200"/>
    </row>
    <row r="35" spans="1:26" s="23" customFormat="1" ht="11.1" customHeight="1" x14ac:dyDescent="0.25">
      <c r="A35" s="19" t="s">
        <v>29</v>
      </c>
      <c r="B35" s="20"/>
      <c r="C35" s="20"/>
      <c r="D35" s="20"/>
      <c r="E35" s="20"/>
      <c r="F35" s="20"/>
      <c r="G35" s="21"/>
      <c r="H35" s="21"/>
      <c r="I35" s="22"/>
      <c r="J35" s="22"/>
      <c r="K35" s="22"/>
      <c r="L35" s="120">
        <v>0.44</v>
      </c>
      <c r="M35" s="120"/>
      <c r="N35" s="188">
        <f>P23</f>
        <v>97.91</v>
      </c>
      <c r="O35" s="163"/>
      <c r="P35" s="189">
        <f>SUM(L35*N35)</f>
        <v>43.080399999999997</v>
      </c>
      <c r="Q35" s="190"/>
    </row>
    <row r="36" spans="1:26" ht="11.1" customHeight="1" x14ac:dyDescent="0.25">
      <c r="A36" s="8"/>
      <c r="B36" s="2"/>
      <c r="C36" s="2"/>
      <c r="D36" s="2"/>
      <c r="E36" s="2"/>
      <c r="F36" s="2"/>
      <c r="G36" s="29"/>
      <c r="H36" s="2"/>
      <c r="I36" s="2"/>
      <c r="J36" s="29"/>
      <c r="K36" s="29"/>
      <c r="L36" s="191" t="s">
        <v>30</v>
      </c>
      <c r="M36" s="192"/>
      <c r="N36" s="30"/>
      <c r="O36" s="30"/>
      <c r="P36" s="193">
        <f>SUM(P28:P35)</f>
        <v>563.5163</v>
      </c>
      <c r="Q36" s="194"/>
    </row>
    <row r="37" spans="1:26" ht="5.25" customHeight="1" x14ac:dyDescent="0.25">
      <c r="A37" s="8"/>
      <c r="B37" s="2"/>
      <c r="C37" s="2"/>
      <c r="D37" s="2"/>
      <c r="E37" s="2"/>
      <c r="F37" s="2"/>
      <c r="G37" s="2"/>
      <c r="H37" s="2"/>
      <c r="I37" s="2"/>
      <c r="J37" s="2"/>
      <c r="K37" s="2"/>
      <c r="L37" s="2"/>
      <c r="M37" s="2"/>
      <c r="N37" s="2"/>
      <c r="O37" s="2"/>
      <c r="P37" s="2"/>
      <c r="Q37" s="4"/>
    </row>
    <row r="38" spans="1:26" ht="11.1" customHeight="1" x14ac:dyDescent="0.25">
      <c r="A38" s="17" t="s">
        <v>31</v>
      </c>
      <c r="B38" s="2"/>
      <c r="C38" s="2"/>
      <c r="D38" s="2"/>
      <c r="E38" s="2"/>
      <c r="F38" s="2"/>
      <c r="G38" s="2"/>
      <c r="H38" s="2"/>
      <c r="I38" s="2"/>
      <c r="J38" s="2"/>
      <c r="K38" s="2"/>
      <c r="L38" s="1"/>
      <c r="M38" s="195" t="s">
        <v>32</v>
      </c>
      <c r="N38" s="156"/>
      <c r="O38" s="156"/>
      <c r="P38" s="156"/>
      <c r="Q38" s="31"/>
    </row>
    <row r="39" spans="1:26" ht="11.1" customHeight="1" x14ac:dyDescent="0.25">
      <c r="A39" s="8"/>
      <c r="B39" s="2"/>
      <c r="C39" s="2"/>
      <c r="D39" s="2"/>
      <c r="E39" s="2"/>
      <c r="F39" s="2"/>
      <c r="G39" s="2"/>
      <c r="H39" s="2"/>
      <c r="I39" s="2"/>
      <c r="J39" s="2"/>
      <c r="K39" s="2"/>
      <c r="L39" s="182" t="s">
        <v>20</v>
      </c>
      <c r="M39" s="182"/>
      <c r="N39" s="182" t="s">
        <v>21</v>
      </c>
      <c r="O39" s="182"/>
      <c r="P39" s="182" t="s">
        <v>22</v>
      </c>
      <c r="Q39" s="183"/>
    </row>
    <row r="40" spans="1:26" ht="11.1" customHeight="1" x14ac:dyDescent="0.25">
      <c r="A40" s="32" t="s">
        <v>33</v>
      </c>
      <c r="B40" s="25"/>
      <c r="C40" s="25"/>
      <c r="D40" s="10"/>
      <c r="E40" s="10"/>
      <c r="F40" s="10"/>
      <c r="G40" s="10"/>
      <c r="H40" s="2"/>
      <c r="I40" s="2"/>
      <c r="J40" s="2"/>
      <c r="K40" s="2"/>
      <c r="L40" s="184">
        <f>P36</f>
        <v>563.5163</v>
      </c>
      <c r="M40" s="185"/>
      <c r="N40" s="174">
        <v>7.4999999999999997E-3</v>
      </c>
      <c r="O40" s="175"/>
      <c r="P40" s="186">
        <f>L40*N40</f>
        <v>4.2263722499999998</v>
      </c>
      <c r="Q40" s="187"/>
    </row>
    <row r="41" spans="1:26" ht="11.1" customHeight="1" x14ac:dyDescent="0.25">
      <c r="A41" s="32" t="s">
        <v>34</v>
      </c>
      <c r="B41" s="10"/>
      <c r="C41" s="10"/>
      <c r="D41" s="10"/>
      <c r="E41" s="10"/>
      <c r="F41" s="10"/>
      <c r="G41" s="10"/>
      <c r="H41" s="2"/>
      <c r="I41" s="2"/>
      <c r="J41" s="2"/>
      <c r="K41" s="2"/>
      <c r="L41" s="176">
        <f>P36</f>
        <v>563.5163</v>
      </c>
      <c r="M41" s="178"/>
      <c r="N41" s="174">
        <v>6.8000000000000005E-2</v>
      </c>
      <c r="O41" s="175"/>
      <c r="P41" s="176">
        <f t="shared" ref="P41:P49" si="4">L41*N41</f>
        <v>38.319108400000005</v>
      </c>
      <c r="Q41" s="177"/>
    </row>
    <row r="42" spans="1:26" ht="11.1" customHeight="1" x14ac:dyDescent="0.25">
      <c r="A42" s="180" t="s">
        <v>35</v>
      </c>
      <c r="B42" s="181"/>
      <c r="C42" s="181"/>
      <c r="D42" s="181"/>
      <c r="E42" s="181"/>
      <c r="F42" s="33"/>
      <c r="G42" s="33"/>
      <c r="H42" s="2"/>
      <c r="I42" s="2"/>
      <c r="J42" s="2"/>
      <c r="K42" s="2"/>
      <c r="L42" s="176">
        <f>P36</f>
        <v>563.5163</v>
      </c>
      <c r="M42" s="178"/>
      <c r="N42" s="174">
        <v>2.4E-2</v>
      </c>
      <c r="O42" s="175"/>
      <c r="P42" s="176">
        <f t="shared" si="4"/>
        <v>13.5243912</v>
      </c>
      <c r="Q42" s="177"/>
    </row>
    <row r="43" spans="1:26" ht="11.1" customHeight="1" x14ac:dyDescent="0.25">
      <c r="A43" s="65" t="s">
        <v>67</v>
      </c>
      <c r="B43" s="66"/>
      <c r="C43" s="66"/>
      <c r="D43" s="66"/>
      <c r="E43" s="66"/>
      <c r="F43" s="66"/>
      <c r="G43" s="66"/>
      <c r="H43" s="2"/>
      <c r="I43" s="2"/>
      <c r="J43" s="2"/>
      <c r="K43" s="2"/>
      <c r="L43" s="176">
        <f>P36</f>
        <v>563.5163</v>
      </c>
      <c r="M43" s="178"/>
      <c r="N43" s="174">
        <v>2.5000000000000001E-3</v>
      </c>
      <c r="O43" s="179"/>
      <c r="P43" s="176">
        <f>L43*N43</f>
        <v>1.4087907500000001</v>
      </c>
      <c r="Q43" s="177"/>
    </row>
    <row r="44" spans="1:26" ht="11.1" customHeight="1" x14ac:dyDescent="0.25">
      <c r="A44" s="34" t="s">
        <v>36</v>
      </c>
      <c r="B44" s="10"/>
      <c r="C44" s="10"/>
      <c r="D44" s="10"/>
      <c r="E44" s="10"/>
      <c r="F44" s="10"/>
      <c r="G44" s="10"/>
      <c r="H44" s="2"/>
      <c r="I44" s="2"/>
      <c r="J44" s="2"/>
      <c r="K44" s="2"/>
      <c r="L44" s="176">
        <f>P36</f>
        <v>563.5163</v>
      </c>
      <c r="M44" s="178"/>
      <c r="N44" s="174">
        <v>8.0000000000000002E-3</v>
      </c>
      <c r="O44" s="175"/>
      <c r="P44" s="176">
        <f t="shared" si="4"/>
        <v>4.5081303999999998</v>
      </c>
      <c r="Q44" s="177"/>
      <c r="X44" s="68"/>
      <c r="Z44" s="68"/>
    </row>
    <row r="45" spans="1:26" ht="11.1" customHeight="1" x14ac:dyDescent="0.25">
      <c r="A45" s="32" t="s">
        <v>37</v>
      </c>
      <c r="B45" s="10"/>
      <c r="C45" s="10"/>
      <c r="D45" s="10"/>
      <c r="E45" s="10"/>
      <c r="F45" s="10"/>
      <c r="G45" s="10"/>
      <c r="H45" s="2"/>
      <c r="I45" s="2"/>
      <c r="J45" s="2"/>
      <c r="K45" s="2"/>
      <c r="L45" s="176">
        <f>P36</f>
        <v>563.5163</v>
      </c>
      <c r="M45" s="178"/>
      <c r="N45" s="174">
        <v>3.0499999999999999E-2</v>
      </c>
      <c r="O45" s="175"/>
      <c r="P45" s="176">
        <f t="shared" si="4"/>
        <v>17.187247150000001</v>
      </c>
      <c r="Q45" s="177"/>
      <c r="X45" s="68"/>
      <c r="Z45" s="69"/>
    </row>
    <row r="46" spans="1:26" ht="11.1" customHeight="1" x14ac:dyDescent="0.25">
      <c r="A46" s="32" t="s">
        <v>38</v>
      </c>
      <c r="B46" s="10"/>
      <c r="C46" s="10"/>
      <c r="D46" s="10"/>
      <c r="E46" s="10"/>
      <c r="F46" s="10"/>
      <c r="G46" s="10"/>
      <c r="H46" s="2"/>
      <c r="I46" s="2"/>
      <c r="J46" s="2"/>
      <c r="K46" s="2"/>
      <c r="L46" s="176">
        <f>P36</f>
        <v>563.5163</v>
      </c>
      <c r="M46" s="178"/>
      <c r="N46" s="174">
        <v>1.15E-2</v>
      </c>
      <c r="O46" s="175"/>
      <c r="P46" s="176">
        <f t="shared" si="4"/>
        <v>6.4804374500000002</v>
      </c>
      <c r="Q46" s="177"/>
    </row>
    <row r="47" spans="1:26" ht="11.1" customHeight="1" x14ac:dyDescent="0.25">
      <c r="A47" s="32" t="s">
        <v>39</v>
      </c>
      <c r="B47" s="10"/>
      <c r="C47" s="10"/>
      <c r="D47" s="10"/>
      <c r="E47" s="10"/>
      <c r="F47" s="10"/>
      <c r="G47" s="10"/>
      <c r="H47" s="2"/>
      <c r="I47" s="2"/>
      <c r="J47" s="2"/>
      <c r="K47" s="2"/>
      <c r="L47" s="176">
        <f>P36*98.25%</f>
        <v>553.65476475000003</v>
      </c>
      <c r="M47" s="175"/>
      <c r="N47" s="174">
        <v>5.0999999999999997E-2</v>
      </c>
      <c r="O47" s="175"/>
      <c r="P47" s="176">
        <f t="shared" si="4"/>
        <v>28.236393002250001</v>
      </c>
      <c r="Q47" s="177"/>
    </row>
    <row r="48" spans="1:26" ht="11.1" customHeight="1" x14ac:dyDescent="0.25">
      <c r="A48" s="32" t="s">
        <v>40</v>
      </c>
      <c r="B48" s="10"/>
      <c r="C48" s="10"/>
      <c r="D48" s="10"/>
      <c r="E48" s="10"/>
      <c r="F48" s="10"/>
      <c r="G48" s="10"/>
      <c r="H48" s="2"/>
      <c r="I48" s="2"/>
      <c r="J48" s="2"/>
      <c r="K48" s="2"/>
      <c r="L48" s="172">
        <f>P36*0.9825</f>
        <v>553.65476475000003</v>
      </c>
      <c r="M48" s="173"/>
      <c r="N48" s="174">
        <v>2.4E-2</v>
      </c>
      <c r="O48" s="175"/>
      <c r="P48" s="176">
        <f t="shared" si="4"/>
        <v>13.287714354</v>
      </c>
      <c r="Q48" s="177"/>
    </row>
    <row r="49" spans="1:17" ht="13.5" customHeight="1" x14ac:dyDescent="0.25">
      <c r="A49" s="32" t="s">
        <v>41</v>
      </c>
      <c r="B49" s="10"/>
      <c r="C49" s="10"/>
      <c r="D49" s="10"/>
      <c r="E49" s="10"/>
      <c r="F49" s="10"/>
      <c r="G49" s="10"/>
      <c r="H49" s="2"/>
      <c r="I49" s="2"/>
      <c r="J49" s="2"/>
      <c r="K49" s="2"/>
      <c r="L49" s="176">
        <f>P36*98.25%</f>
        <v>553.65476475000003</v>
      </c>
      <c r="M49" s="175"/>
      <c r="N49" s="174">
        <v>5.0000000000000001E-3</v>
      </c>
      <c r="O49" s="175"/>
      <c r="P49" s="176">
        <f t="shared" si="4"/>
        <v>2.76827382375</v>
      </c>
      <c r="Q49" s="177"/>
    </row>
    <row r="50" spans="1:17" ht="11.1" customHeight="1" x14ac:dyDescent="0.25">
      <c r="A50" s="8"/>
      <c r="B50" s="2"/>
      <c r="C50" s="2"/>
      <c r="D50" s="2"/>
      <c r="E50" s="2"/>
      <c r="F50" s="2"/>
      <c r="G50" s="2"/>
      <c r="H50" s="2"/>
      <c r="I50" s="2"/>
      <c r="J50" s="2"/>
      <c r="K50" s="2"/>
      <c r="L50" s="35" t="s">
        <v>42</v>
      </c>
      <c r="M50" s="35"/>
      <c r="N50" s="36"/>
      <c r="O50" s="35"/>
      <c r="P50" s="164">
        <f>SUM(P40:Q49)</f>
        <v>129.94685877999999</v>
      </c>
      <c r="Q50" s="165"/>
    </row>
    <row r="51" spans="1:17" ht="11.1" customHeight="1" x14ac:dyDescent="0.25">
      <c r="A51" s="8"/>
      <c r="B51" s="2"/>
      <c r="C51" s="2"/>
      <c r="D51" s="2"/>
      <c r="E51" s="2"/>
      <c r="F51" s="2"/>
      <c r="G51" s="2"/>
      <c r="H51" s="2"/>
      <c r="I51" s="2"/>
      <c r="J51" s="2"/>
      <c r="K51" s="2"/>
      <c r="L51" s="35" t="s">
        <v>43</v>
      </c>
      <c r="M51" s="36"/>
      <c r="N51" s="36"/>
      <c r="O51" s="35"/>
      <c r="P51" s="138">
        <f>P36-P50</f>
        <v>433.56944122000004</v>
      </c>
      <c r="Q51" s="166"/>
    </row>
    <row r="52" spans="1:17" ht="11.1" customHeight="1" x14ac:dyDescent="0.25">
      <c r="A52" s="8"/>
      <c r="B52" s="2"/>
      <c r="C52" s="2"/>
      <c r="D52" s="2"/>
      <c r="E52" s="2"/>
      <c r="F52" s="2"/>
      <c r="G52" s="2"/>
      <c r="H52" s="2"/>
      <c r="I52" s="2"/>
      <c r="J52" s="2"/>
      <c r="K52" s="2"/>
      <c r="L52" s="2"/>
      <c r="M52" s="167"/>
      <c r="N52" s="167"/>
      <c r="O52" s="167"/>
      <c r="P52" s="167"/>
      <c r="Q52" s="37"/>
    </row>
    <row r="53" spans="1:17" ht="11.1" customHeight="1" x14ac:dyDescent="0.25">
      <c r="A53" s="38" t="s">
        <v>44</v>
      </c>
      <c r="B53" s="25"/>
      <c r="C53" s="25"/>
      <c r="D53" s="25"/>
      <c r="E53" s="25"/>
      <c r="F53" s="25"/>
      <c r="G53" s="25"/>
      <c r="H53" s="25"/>
      <c r="I53" s="2"/>
      <c r="J53" s="2"/>
      <c r="K53" s="2"/>
      <c r="L53" s="168" t="s">
        <v>20</v>
      </c>
      <c r="M53" s="168"/>
      <c r="N53" s="168" t="s">
        <v>45</v>
      </c>
      <c r="O53" s="169"/>
      <c r="P53" s="170" t="s">
        <v>22</v>
      </c>
      <c r="Q53" s="171"/>
    </row>
    <row r="54" spans="1:17" ht="11.1" customHeight="1" x14ac:dyDescent="0.25">
      <c r="A54" s="39" t="s">
        <v>83</v>
      </c>
      <c r="B54" s="22"/>
      <c r="C54" s="22"/>
      <c r="D54" s="22"/>
      <c r="E54" s="22"/>
      <c r="F54" s="22"/>
      <c r="G54" s="22"/>
      <c r="H54" s="22"/>
      <c r="I54" s="20"/>
      <c r="J54" s="20"/>
      <c r="K54" s="20"/>
      <c r="L54" s="159">
        <v>2.65</v>
      </c>
      <c r="M54" s="160"/>
      <c r="N54" s="161">
        <f>COUNTIF($B$16:$Q$16,"&lt;"&amp;9)+COUNTIF($B$19:$Q$19,"&lt;"&amp;9)</f>
        <v>5</v>
      </c>
      <c r="O54" s="108"/>
      <c r="P54" s="110"/>
      <c r="Q54" s="111"/>
    </row>
    <row r="55" spans="1:17" ht="11.1" customHeight="1" x14ac:dyDescent="0.25">
      <c r="A55" s="39" t="s">
        <v>46</v>
      </c>
      <c r="B55" s="22"/>
      <c r="C55" s="22"/>
      <c r="D55" s="22"/>
      <c r="E55" s="22"/>
      <c r="F55" s="22"/>
      <c r="G55" s="22"/>
      <c r="H55" s="22"/>
      <c r="I55" s="20"/>
      <c r="J55" s="20"/>
      <c r="K55" s="20"/>
      <c r="L55" s="162"/>
      <c r="M55" s="163"/>
      <c r="N55" s="161"/>
      <c r="O55" s="108"/>
      <c r="P55" s="110">
        <f t="shared" ref="P55:P59" si="5">L55*N55</f>
        <v>0</v>
      </c>
      <c r="Q55" s="111"/>
    </row>
    <row r="56" spans="1:17" ht="11.1" customHeight="1" x14ac:dyDescent="0.25">
      <c r="A56" s="104" t="s">
        <v>47</v>
      </c>
      <c r="B56" s="105"/>
      <c r="C56" s="105"/>
      <c r="D56" s="105"/>
      <c r="E56" s="105"/>
      <c r="F56" s="105"/>
      <c r="G56" s="105"/>
      <c r="H56" s="105"/>
      <c r="I56" s="20"/>
      <c r="J56" s="20"/>
      <c r="K56" s="20"/>
      <c r="L56" s="106">
        <v>2.97</v>
      </c>
      <c r="M56" s="107"/>
      <c r="N56" s="108">
        <f>COUNTIF($B$16:$Q$16,"&gt;="&amp;9)+COUNTIF($B$19:$Q$19,"&gt;="&amp;9)</f>
        <v>7</v>
      </c>
      <c r="O56" s="109"/>
      <c r="P56" s="110">
        <f t="shared" si="5"/>
        <v>20.790000000000003</v>
      </c>
      <c r="Q56" s="111"/>
    </row>
    <row r="57" spans="1:17" ht="11.1" customHeight="1" x14ac:dyDescent="0.25">
      <c r="A57" s="104" t="s">
        <v>82</v>
      </c>
      <c r="B57" s="105"/>
      <c r="C57" s="105"/>
      <c r="D57" s="105"/>
      <c r="E57" s="105"/>
      <c r="F57" s="105"/>
      <c r="G57" s="105"/>
      <c r="H57" s="105"/>
      <c r="I57" s="20"/>
      <c r="J57" s="20"/>
      <c r="K57" s="20"/>
      <c r="L57" s="106">
        <v>0.33</v>
      </c>
      <c r="M57" s="107"/>
      <c r="N57" s="112">
        <f>COUNTIF($B$16:$Q$16,"&lt;"&amp;9)+COUNTIF($B$19:$Q$19,"&lt;"&amp;9)</f>
        <v>5</v>
      </c>
      <c r="O57" s="113"/>
      <c r="P57" s="110">
        <f t="shared" si="5"/>
        <v>1.6500000000000001</v>
      </c>
      <c r="Q57" s="111"/>
    </row>
    <row r="58" spans="1:17" ht="11.1" customHeight="1" x14ac:dyDescent="0.25">
      <c r="A58" s="32" t="s">
        <v>48</v>
      </c>
      <c r="B58" s="25"/>
      <c r="C58" s="25"/>
      <c r="D58" s="25"/>
      <c r="E58" s="25"/>
      <c r="F58" s="25"/>
      <c r="G58" s="25"/>
      <c r="H58" s="25"/>
      <c r="I58" s="2"/>
      <c r="J58" s="2"/>
      <c r="K58" s="2"/>
      <c r="L58" s="120"/>
      <c r="M58" s="120"/>
      <c r="N58" s="121"/>
      <c r="O58" s="122"/>
      <c r="P58" s="123">
        <f t="shared" si="5"/>
        <v>0</v>
      </c>
      <c r="Q58" s="124"/>
    </row>
    <row r="59" spans="1:17" ht="11.1" customHeight="1" x14ac:dyDescent="0.25">
      <c r="A59" s="32" t="s">
        <v>49</v>
      </c>
      <c r="B59" s="25"/>
      <c r="C59" s="25"/>
      <c r="D59" s="25"/>
      <c r="E59" s="25"/>
      <c r="F59" s="25"/>
      <c r="G59" s="25"/>
      <c r="H59" s="25"/>
      <c r="I59" s="2"/>
      <c r="J59" s="2"/>
      <c r="K59" s="2"/>
      <c r="L59" s="120"/>
      <c r="M59" s="120"/>
      <c r="N59" s="121"/>
      <c r="O59" s="122"/>
      <c r="P59" s="123">
        <f t="shared" si="5"/>
        <v>0</v>
      </c>
      <c r="Q59" s="124"/>
    </row>
    <row r="60" spans="1:17" ht="11.1" customHeight="1" x14ac:dyDescent="0.25">
      <c r="A60" s="32" t="s">
        <v>50</v>
      </c>
      <c r="B60" s="40"/>
      <c r="C60" s="40"/>
      <c r="D60" s="133"/>
      <c r="E60" s="134"/>
      <c r="F60" s="134"/>
      <c r="G60" s="134"/>
      <c r="H60" s="135"/>
      <c r="I60" s="2"/>
      <c r="J60" s="2"/>
      <c r="K60" s="2"/>
      <c r="L60" s="40"/>
      <c r="M60" s="40"/>
      <c r="N60" s="40"/>
      <c r="O60" s="2"/>
      <c r="P60" s="136">
        <v>0</v>
      </c>
      <c r="Q60" s="137"/>
    </row>
    <row r="61" spans="1:17" ht="11.1" customHeight="1" x14ac:dyDescent="0.25">
      <c r="A61" s="41" t="s">
        <v>51</v>
      </c>
      <c r="B61" s="42"/>
      <c r="C61" s="42"/>
      <c r="D61" s="42"/>
      <c r="E61" s="42"/>
      <c r="F61" s="22"/>
      <c r="G61" s="22"/>
      <c r="H61" s="22"/>
      <c r="I61" s="20"/>
      <c r="J61" s="20"/>
      <c r="K61" s="20"/>
      <c r="L61" s="22"/>
      <c r="M61" s="22"/>
      <c r="N61" s="22"/>
      <c r="O61" s="43"/>
      <c r="P61" s="138">
        <f>P54+P55+P56+P57+P58+P59+P60</f>
        <v>22.44</v>
      </c>
      <c r="Q61" s="139"/>
    </row>
    <row r="62" spans="1:17" ht="11.1" customHeight="1" x14ac:dyDescent="0.25">
      <c r="A62" s="140" t="s">
        <v>52</v>
      </c>
      <c r="B62" s="141"/>
      <c r="C62" s="141"/>
      <c r="D62" s="141"/>
      <c r="E62" s="141"/>
      <c r="F62" s="22"/>
      <c r="G62" s="22"/>
      <c r="H62" s="22"/>
      <c r="I62" s="20"/>
      <c r="J62" s="20"/>
      <c r="K62" s="20"/>
      <c r="L62" s="142"/>
      <c r="M62" s="142"/>
      <c r="N62" s="143"/>
      <c r="O62" s="144"/>
      <c r="P62" s="145">
        <f>L62*N62</f>
        <v>0</v>
      </c>
      <c r="Q62" s="146"/>
    </row>
    <row r="63" spans="1:17" ht="11.1" customHeight="1" x14ac:dyDescent="0.25">
      <c r="A63" s="19"/>
      <c r="B63" s="20"/>
      <c r="C63" s="20"/>
      <c r="D63" s="20"/>
      <c r="E63" s="20"/>
      <c r="F63" s="20"/>
      <c r="G63" s="2"/>
      <c r="H63" s="2"/>
      <c r="I63" s="2"/>
      <c r="J63" s="2"/>
      <c r="K63" s="2"/>
      <c r="L63" s="44" t="s">
        <v>53</v>
      </c>
      <c r="M63" s="44"/>
      <c r="N63" s="44"/>
      <c r="O63" s="44"/>
      <c r="P63" s="150">
        <f>P51+P61+P62</f>
        <v>456.00944122000004</v>
      </c>
      <c r="Q63" s="151"/>
    </row>
    <row r="64" spans="1:17" ht="11.1" customHeight="1" x14ac:dyDescent="0.25">
      <c r="A64" s="152" t="s">
        <v>54</v>
      </c>
      <c r="B64" s="153"/>
      <c r="C64" s="153"/>
      <c r="D64" s="2"/>
      <c r="E64" s="2"/>
      <c r="F64" s="2"/>
      <c r="G64" s="2"/>
      <c r="H64" s="2"/>
      <c r="I64" s="2"/>
      <c r="J64" s="2"/>
      <c r="K64" s="2"/>
      <c r="L64" s="45" t="s">
        <v>55</v>
      </c>
      <c r="M64" s="2"/>
      <c r="N64" s="2"/>
      <c r="O64" s="2"/>
      <c r="P64" s="154">
        <f>P51+P49+P48</f>
        <v>449.62542939775005</v>
      </c>
      <c r="Q64" s="155"/>
    </row>
    <row r="65" spans="1:17" ht="11.1" customHeight="1" x14ac:dyDescent="0.25">
      <c r="A65" s="8"/>
      <c r="B65" s="25"/>
      <c r="C65" s="25"/>
      <c r="D65" s="2"/>
      <c r="E65" s="2"/>
      <c r="F65" s="2"/>
      <c r="G65" s="2"/>
      <c r="H65" s="2"/>
      <c r="I65" s="2"/>
      <c r="J65" s="46"/>
      <c r="K65" s="46"/>
      <c r="L65" s="47"/>
      <c r="M65" s="46"/>
      <c r="N65" s="46"/>
      <c r="O65" s="46"/>
      <c r="P65" s="46"/>
      <c r="Q65" s="48"/>
    </row>
    <row r="66" spans="1:17" ht="11.1" customHeight="1" x14ac:dyDescent="0.25">
      <c r="D66" s="156" t="s">
        <v>56</v>
      </c>
      <c r="E66" s="156"/>
      <c r="F66" s="157"/>
      <c r="G66" s="157"/>
      <c r="H66" s="158"/>
      <c r="I66" s="158"/>
      <c r="J66" s="49"/>
      <c r="K66" s="25" t="s">
        <v>57</v>
      </c>
      <c r="L66" s="118"/>
      <c r="M66" s="118"/>
      <c r="N66" s="118"/>
      <c r="O66" s="118"/>
      <c r="P66" s="118"/>
      <c r="Q66" s="119"/>
    </row>
    <row r="67" spans="1:17" ht="11.1" customHeight="1" x14ac:dyDescent="0.25">
      <c r="A67" s="32"/>
      <c r="B67" s="25"/>
      <c r="C67" s="25"/>
      <c r="D67" s="2"/>
      <c r="E67" s="2"/>
      <c r="F67" s="114"/>
      <c r="G67" s="115"/>
      <c r="H67" s="116"/>
      <c r="I67" s="116"/>
      <c r="J67" s="46"/>
      <c r="K67" s="25" t="s">
        <v>58</v>
      </c>
      <c r="L67" s="117"/>
      <c r="M67" s="118"/>
      <c r="N67" s="118"/>
      <c r="O67" s="118"/>
      <c r="P67" s="118"/>
      <c r="Q67" s="119"/>
    </row>
    <row r="68" spans="1:17" ht="11.25" customHeight="1" x14ac:dyDescent="0.25">
      <c r="A68" s="23"/>
      <c r="B68" s="50" t="s">
        <v>59</v>
      </c>
      <c r="C68" s="50"/>
      <c r="D68" s="51"/>
      <c r="E68" s="51"/>
      <c r="F68" s="147">
        <f>SUMPRODUCT(--(B$16:Q$19="cp"))</f>
        <v>0</v>
      </c>
      <c r="G68" s="147"/>
      <c r="H68" s="129"/>
      <c r="I68" s="129"/>
      <c r="J68" s="46"/>
      <c r="K68" s="52" t="s">
        <v>60</v>
      </c>
      <c r="L68" s="2"/>
      <c r="M68" s="40"/>
      <c r="N68" s="148"/>
      <c r="O68" s="148"/>
      <c r="P68" s="148"/>
      <c r="Q68" s="149"/>
    </row>
    <row r="69" spans="1:17" ht="12.75" customHeight="1" x14ac:dyDescent="0.25">
      <c r="A69" s="39"/>
      <c r="B69" s="53" t="s">
        <v>61</v>
      </c>
      <c r="C69" s="53"/>
      <c r="D69" s="54"/>
      <c r="E69" s="54"/>
      <c r="F69" s="125">
        <v>30</v>
      </c>
      <c r="G69" s="125"/>
      <c r="H69" s="126"/>
      <c r="I69" s="126"/>
      <c r="J69" s="46"/>
      <c r="K69" s="46"/>
      <c r="L69" s="46"/>
      <c r="M69" s="127" t="s">
        <v>62</v>
      </c>
      <c r="N69" s="127"/>
      <c r="O69" s="127"/>
      <c r="P69" s="55"/>
      <c r="Q69" s="56"/>
    </row>
    <row r="70" spans="1:17" ht="11.1" customHeight="1" x14ac:dyDescent="0.25">
      <c r="A70" s="39"/>
      <c r="B70" s="57" t="s">
        <v>63</v>
      </c>
      <c r="C70" s="57"/>
      <c r="D70" s="57"/>
      <c r="E70" s="57"/>
      <c r="F70" s="128">
        <f>F69-F68</f>
        <v>30</v>
      </c>
      <c r="G70" s="128"/>
      <c r="H70" s="129"/>
      <c r="I70" s="129"/>
      <c r="J70" s="2"/>
      <c r="K70" s="52" t="s">
        <v>64</v>
      </c>
      <c r="L70" s="2"/>
      <c r="M70" s="58"/>
      <c r="N70" s="58"/>
      <c r="O70" s="58"/>
      <c r="P70" s="58"/>
      <c r="Q70" s="59"/>
    </row>
    <row r="71" spans="1:17" ht="11.1" customHeight="1" x14ac:dyDescent="0.25">
      <c r="A71" s="8"/>
      <c r="B71" s="130" t="s">
        <v>65</v>
      </c>
      <c r="C71" s="131"/>
      <c r="D71" s="131"/>
      <c r="E71" s="72"/>
      <c r="F71" s="132">
        <f>SUMPRODUCT(--(B$16:Q$19="hc"))</f>
        <v>0</v>
      </c>
      <c r="G71" s="132"/>
      <c r="H71" s="2"/>
      <c r="I71" s="2"/>
      <c r="J71" s="2"/>
      <c r="K71" s="2"/>
      <c r="L71" s="2"/>
      <c r="M71" s="2"/>
      <c r="N71" s="2"/>
      <c r="O71" s="2"/>
      <c r="P71" s="2"/>
      <c r="Q71" s="4"/>
    </row>
    <row r="72" spans="1:17" ht="11.1" customHeight="1" x14ac:dyDescent="0.25">
      <c r="A72" s="8"/>
      <c r="B72" s="70"/>
      <c r="C72" s="70"/>
      <c r="D72" s="70"/>
      <c r="E72" s="20"/>
      <c r="F72" s="71"/>
      <c r="G72" s="71"/>
      <c r="H72" s="2"/>
      <c r="I72" s="2"/>
      <c r="J72" s="2"/>
      <c r="K72" s="2"/>
      <c r="L72" s="2"/>
      <c r="M72" s="2"/>
      <c r="N72" s="2"/>
      <c r="O72" s="2"/>
      <c r="P72" s="2"/>
      <c r="Q72" s="4"/>
    </row>
    <row r="73" spans="1:17" ht="11.1" customHeight="1" x14ac:dyDescent="0.25">
      <c r="A73" s="60"/>
      <c r="B73" s="70"/>
      <c r="C73" s="70"/>
      <c r="D73" s="70"/>
      <c r="E73" s="20"/>
      <c r="F73" s="71"/>
      <c r="G73" s="71"/>
      <c r="H73" s="2"/>
      <c r="I73" s="2"/>
      <c r="J73" s="2"/>
      <c r="K73" s="2"/>
      <c r="L73" s="2"/>
      <c r="M73" s="2"/>
      <c r="N73" s="2"/>
      <c r="O73" s="2"/>
      <c r="P73" s="2"/>
      <c r="Q73" s="4"/>
    </row>
    <row r="74" spans="1:17" ht="2.25" customHeight="1" thickBot="1" x14ac:dyDescent="0.3">
      <c r="A74" s="8"/>
      <c r="B74" s="2"/>
      <c r="C74" s="2"/>
      <c r="D74" s="2"/>
      <c r="E74" s="2"/>
      <c r="F74" s="2"/>
      <c r="G74" s="2"/>
      <c r="H74" s="2"/>
      <c r="I74" s="2"/>
      <c r="J74" s="2"/>
      <c r="K74" s="2"/>
      <c r="L74" s="2"/>
      <c r="M74" s="2"/>
      <c r="N74" s="2"/>
      <c r="O74" s="2"/>
      <c r="P74" s="2"/>
      <c r="Q74" s="4"/>
    </row>
    <row r="75" spans="1:17" ht="13.5" customHeight="1" thickTop="1" thickBot="1" x14ac:dyDescent="0.3">
      <c r="A75" s="61" t="s">
        <v>66</v>
      </c>
      <c r="B75" s="62"/>
      <c r="C75" s="62"/>
      <c r="D75" s="63"/>
      <c r="E75" s="63"/>
      <c r="F75" s="63"/>
      <c r="G75" s="63"/>
      <c r="H75" s="62"/>
      <c r="I75" s="62"/>
      <c r="J75" s="62"/>
      <c r="K75" s="62"/>
      <c r="L75" s="62"/>
      <c r="M75" s="62"/>
      <c r="N75" s="62"/>
      <c r="O75" s="62"/>
      <c r="P75" s="62"/>
      <c r="Q75" s="64"/>
    </row>
  </sheetData>
  <sheetProtection selectLockedCells="1"/>
  <mergeCells count="142">
    <mergeCell ref="A1:Q1"/>
    <mergeCell ref="A2:Q2"/>
    <mergeCell ref="A3:B3"/>
    <mergeCell ref="C3:F3"/>
    <mergeCell ref="L3:O3"/>
    <mergeCell ref="A4:Q4"/>
    <mergeCell ref="C8:G8"/>
    <mergeCell ref="L8:P8"/>
    <mergeCell ref="C9:G9"/>
    <mergeCell ref="L9:P9"/>
    <mergeCell ref="C10:G10"/>
    <mergeCell ref="L10:P10"/>
    <mergeCell ref="A5:B5"/>
    <mergeCell ref="C5:G5"/>
    <mergeCell ref="L5:P5"/>
    <mergeCell ref="C6:G6"/>
    <mergeCell ref="L6:P6"/>
    <mergeCell ref="C7:G7"/>
    <mergeCell ref="L7:P7"/>
    <mergeCell ref="L27:M27"/>
    <mergeCell ref="N27:O27"/>
    <mergeCell ref="P27:Q27"/>
    <mergeCell ref="L28:M28"/>
    <mergeCell ref="N28:O28"/>
    <mergeCell ref="P28:Q28"/>
    <mergeCell ref="C11:G11"/>
    <mergeCell ref="L11:P11"/>
    <mergeCell ref="A13:Q13"/>
    <mergeCell ref="P23:Q23"/>
    <mergeCell ref="P24:Q24"/>
    <mergeCell ref="P25:Q25"/>
    <mergeCell ref="L31:M31"/>
    <mergeCell ref="N31:O31"/>
    <mergeCell ref="P31:Q31"/>
    <mergeCell ref="L32:M32"/>
    <mergeCell ref="N32:O32"/>
    <mergeCell ref="P32:Q32"/>
    <mergeCell ref="L29:M29"/>
    <mergeCell ref="N29:O29"/>
    <mergeCell ref="P29:Q29"/>
    <mergeCell ref="L30:M30"/>
    <mergeCell ref="N30:O30"/>
    <mergeCell ref="P30:Q30"/>
    <mergeCell ref="L35:M35"/>
    <mergeCell ref="N35:O35"/>
    <mergeCell ref="P35:Q35"/>
    <mergeCell ref="L36:M36"/>
    <mergeCell ref="P36:Q36"/>
    <mergeCell ref="M38:P38"/>
    <mergeCell ref="L33:M33"/>
    <mergeCell ref="N33:O33"/>
    <mergeCell ref="P33:Q33"/>
    <mergeCell ref="L34:M34"/>
    <mergeCell ref="N34:O34"/>
    <mergeCell ref="P34:Q34"/>
    <mergeCell ref="A42:E42"/>
    <mergeCell ref="L42:M42"/>
    <mergeCell ref="N42:O42"/>
    <mergeCell ref="P42:Q42"/>
    <mergeCell ref="L39:M39"/>
    <mergeCell ref="N39:O39"/>
    <mergeCell ref="P39:Q39"/>
    <mergeCell ref="L40:M40"/>
    <mergeCell ref="N40:O40"/>
    <mergeCell ref="P40:Q40"/>
    <mergeCell ref="L44:M44"/>
    <mergeCell ref="N44:O44"/>
    <mergeCell ref="P44:Q44"/>
    <mergeCell ref="L45:M45"/>
    <mergeCell ref="N45:O45"/>
    <mergeCell ref="P45:Q45"/>
    <mergeCell ref="L41:M41"/>
    <mergeCell ref="N41:O41"/>
    <mergeCell ref="P41:Q41"/>
    <mergeCell ref="L43:M43"/>
    <mergeCell ref="N43:O43"/>
    <mergeCell ref="P43:Q43"/>
    <mergeCell ref="L48:M48"/>
    <mergeCell ref="N48:O48"/>
    <mergeCell ref="P48:Q48"/>
    <mergeCell ref="L49:M49"/>
    <mergeCell ref="N49:O49"/>
    <mergeCell ref="P49:Q49"/>
    <mergeCell ref="L46:M46"/>
    <mergeCell ref="N46:O46"/>
    <mergeCell ref="P46:Q46"/>
    <mergeCell ref="L47:M47"/>
    <mergeCell ref="N47:O47"/>
    <mergeCell ref="P47:Q47"/>
    <mergeCell ref="L54:M54"/>
    <mergeCell ref="N54:O54"/>
    <mergeCell ref="P54:Q54"/>
    <mergeCell ref="L55:M55"/>
    <mergeCell ref="N55:O55"/>
    <mergeCell ref="P55:Q55"/>
    <mergeCell ref="P50:Q50"/>
    <mergeCell ref="P51:Q51"/>
    <mergeCell ref="M52:P52"/>
    <mergeCell ref="L53:M53"/>
    <mergeCell ref="N53:O53"/>
    <mergeCell ref="P53:Q53"/>
    <mergeCell ref="F69:G69"/>
    <mergeCell ref="H69:I69"/>
    <mergeCell ref="M69:O69"/>
    <mergeCell ref="F70:G70"/>
    <mergeCell ref="H70:I70"/>
    <mergeCell ref="B71:D71"/>
    <mergeCell ref="F71:G71"/>
    <mergeCell ref="D60:H60"/>
    <mergeCell ref="P60:Q60"/>
    <mergeCell ref="P61:Q61"/>
    <mergeCell ref="A62:E62"/>
    <mergeCell ref="L62:M62"/>
    <mergeCell ref="N62:O62"/>
    <mergeCell ref="P62:Q62"/>
    <mergeCell ref="F68:G68"/>
    <mergeCell ref="H68:I68"/>
    <mergeCell ref="N68:Q68"/>
    <mergeCell ref="P63:Q63"/>
    <mergeCell ref="A64:C64"/>
    <mergeCell ref="P64:Q64"/>
    <mergeCell ref="D66:E66"/>
    <mergeCell ref="F66:G66"/>
    <mergeCell ref="H66:I66"/>
    <mergeCell ref="L66:Q66"/>
    <mergeCell ref="A56:H56"/>
    <mergeCell ref="L56:M56"/>
    <mergeCell ref="N56:O56"/>
    <mergeCell ref="P56:Q56"/>
    <mergeCell ref="A57:H57"/>
    <mergeCell ref="L57:M57"/>
    <mergeCell ref="N57:O57"/>
    <mergeCell ref="F67:G67"/>
    <mergeCell ref="H67:I67"/>
    <mergeCell ref="L67:Q67"/>
    <mergeCell ref="L58:M58"/>
    <mergeCell ref="N58:O58"/>
    <mergeCell ref="P58:Q58"/>
    <mergeCell ref="L59:M59"/>
    <mergeCell ref="N59:O59"/>
    <mergeCell ref="P59:Q59"/>
    <mergeCell ref="P57:Q57"/>
  </mergeCells>
  <conditionalFormatting sqref="B14:Q16">
    <cfRule type="expression" dxfId="35" priority="5">
      <formula>WEEKDAY(B$14,2)&gt;5</formula>
    </cfRule>
  </conditionalFormatting>
  <conditionalFormatting sqref="B17:P19">
    <cfRule type="expression" dxfId="34" priority="4">
      <formula>WEEKDAY(B$17,2)&gt;5</formula>
    </cfRule>
  </conditionalFormatting>
  <conditionalFormatting sqref="L21">
    <cfRule type="cellIs" dxfId="33" priority="1" operator="equal">
      <formula>0</formula>
    </cfRule>
  </conditionalFormatting>
  <dataValidations count="1">
    <dataValidation type="list" allowBlank="1" showInputMessage="1" showErrorMessage="1" sqref="I28 L3:O3">
      <formula1>ANCOURS</formula1>
    </dataValidation>
  </dataValidations>
  <pageMargins left="0.3" right="0.2" top="0.37" bottom="0.49" header="0.23" footer="0.4921259845"/>
  <pageSetup paperSize="9" orientation="portrait" horizont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8" r:id="rId4" name="Drop Down 4">
              <controlPr defaultSize="0" autoLine="0" autoPict="0">
                <anchor moveWithCells="1">
                  <from>
                    <xdr:col>0</xdr:col>
                    <xdr:colOff>160020</xdr:colOff>
                    <xdr:row>65</xdr:row>
                    <xdr:rowOff>7620</xdr:rowOff>
                  </from>
                  <to>
                    <xdr:col>1</xdr:col>
                    <xdr:colOff>137160</xdr:colOff>
                    <xdr:row>66</xdr:row>
                    <xdr:rowOff>60960</xdr:rowOff>
                  </to>
                </anchor>
              </controlPr>
            </control>
          </mc:Choice>
        </mc:AlternateContent>
        <mc:AlternateContent xmlns:mc="http://schemas.openxmlformats.org/markup-compatibility/2006">
          <mc:Choice Requires="x14">
            <control shapeId="1029" r:id="rId5" name="Drop Down 5">
              <controlPr defaultSize="0" autoLine="0" autoPict="0">
                <anchor moveWithCells="1">
                  <from>
                    <xdr:col>4</xdr:col>
                    <xdr:colOff>76200</xdr:colOff>
                    <xdr:row>65</xdr:row>
                    <xdr:rowOff>0</xdr:rowOff>
                  </from>
                  <to>
                    <xdr:col>4</xdr:col>
                    <xdr:colOff>495300</xdr:colOff>
                    <xdr:row>66</xdr:row>
                    <xdr:rowOff>60960</xdr:rowOff>
                  </to>
                </anchor>
              </controlPr>
            </control>
          </mc:Choice>
        </mc:AlternateContent>
        <mc:AlternateContent xmlns:mc="http://schemas.openxmlformats.org/markup-compatibility/2006">
          <mc:Choice Requires="x14">
            <control shapeId="1030" r:id="rId6" name="Drop Down 6">
              <controlPr defaultSize="0" autoLine="0" autoPict="0">
                <anchor moveWithCells="1">
                  <from>
                    <xdr:col>5</xdr:col>
                    <xdr:colOff>152400</xdr:colOff>
                    <xdr:row>64</xdr:row>
                    <xdr:rowOff>99060</xdr:rowOff>
                  </from>
                  <to>
                    <xdr:col>7</xdr:col>
                    <xdr:colOff>60960</xdr:colOff>
                    <xdr:row>66</xdr:row>
                    <xdr:rowOff>45720</xdr:rowOff>
                  </to>
                </anchor>
              </controlPr>
            </control>
          </mc:Choice>
        </mc:AlternateContent>
        <mc:AlternateContent xmlns:mc="http://schemas.openxmlformats.org/markup-compatibility/2006">
          <mc:Choice Requires="x14">
            <control shapeId="1031" r:id="rId7" name="Drop Down 7">
              <controlPr defaultSize="0" autoLine="0" autoPict="0">
                <anchor moveWithCells="1">
                  <from>
                    <xdr:col>7</xdr:col>
                    <xdr:colOff>160020</xdr:colOff>
                    <xdr:row>65</xdr:row>
                    <xdr:rowOff>0</xdr:rowOff>
                  </from>
                  <to>
                    <xdr:col>8</xdr:col>
                    <xdr:colOff>236220</xdr:colOff>
                    <xdr:row>66</xdr:row>
                    <xdr:rowOff>60960</xdr:rowOff>
                  </to>
                </anchor>
              </controlPr>
            </control>
          </mc:Choice>
        </mc:AlternateContent>
        <mc:AlternateContent xmlns:mc="http://schemas.openxmlformats.org/markup-compatibility/2006">
          <mc:Choice Requires="x14">
            <control shapeId="1032" r:id="rId8" name="Drop Down 8">
              <controlPr defaultSize="0" autoLine="0" autoPict="0">
                <anchor moveWithCells="1">
                  <from>
                    <xdr:col>1</xdr:col>
                    <xdr:colOff>259080</xdr:colOff>
                    <xdr:row>65</xdr:row>
                    <xdr:rowOff>0</xdr:rowOff>
                  </from>
                  <to>
                    <xdr:col>3</xdr:col>
                    <xdr:colOff>121920</xdr:colOff>
                    <xdr:row>66</xdr:row>
                    <xdr:rowOff>60960</xdr:rowOff>
                  </to>
                </anchor>
              </controlPr>
            </control>
          </mc:Choice>
        </mc:AlternateContent>
        <mc:AlternateContent xmlns:mc="http://schemas.openxmlformats.org/markup-compatibility/2006">
          <mc:Choice Requires="x14">
            <control shapeId="1039" r:id="rId9" name="Check Box 15">
              <controlPr locked="0" defaultSize="0" autoFill="0" autoLine="0" autoPict="0">
                <anchor moveWithCells="1">
                  <from>
                    <xdr:col>13</xdr:col>
                    <xdr:colOff>22860</xdr:colOff>
                    <xdr:row>66</xdr:row>
                    <xdr:rowOff>60960</xdr:rowOff>
                  </from>
                  <to>
                    <xdr:col>14</xdr:col>
                    <xdr:colOff>213360</xdr:colOff>
                    <xdr:row>68</xdr:row>
                    <xdr:rowOff>22860</xdr:rowOff>
                  </to>
                </anchor>
              </controlPr>
            </control>
          </mc:Choice>
        </mc:AlternateContent>
        <mc:AlternateContent xmlns:mc="http://schemas.openxmlformats.org/markup-compatibility/2006">
          <mc:Choice Requires="x14">
            <control shapeId="1040" r:id="rId10" name="Check Box 16">
              <controlPr locked="0" defaultSize="0" autoFill="0" autoLine="0" autoPict="0">
                <anchor moveWithCells="1">
                  <from>
                    <xdr:col>14</xdr:col>
                    <xdr:colOff>266700</xdr:colOff>
                    <xdr:row>66</xdr:row>
                    <xdr:rowOff>68580</xdr:rowOff>
                  </from>
                  <to>
                    <xdr:col>17</xdr:col>
                    <xdr:colOff>38100</xdr:colOff>
                    <xdr:row>68</xdr:row>
                    <xdr:rowOff>22860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75"/>
  <sheetViews>
    <sheetView workbookViewId="0">
      <selection activeCell="F38" sqref="F38"/>
    </sheetView>
  </sheetViews>
  <sheetFormatPr baseColWidth="10" defaultColWidth="5.88671875" defaultRowHeight="11.1" customHeight="1" x14ac:dyDescent="0.25"/>
  <cols>
    <col min="1" max="1" width="6.6640625" customWidth="1"/>
    <col min="2" max="2" width="6.88671875" customWidth="1"/>
    <col min="3" max="3" width="6.44140625" bestFit="1" customWidth="1"/>
    <col min="4" max="4" width="6.44140625" customWidth="1"/>
    <col min="5" max="5" width="7.5546875" customWidth="1"/>
    <col min="6" max="10" width="6.44140625" customWidth="1"/>
    <col min="11" max="11" width="7" customWidth="1"/>
    <col min="12" max="17" width="6.44140625" customWidth="1"/>
    <col min="20" max="20" width="9.88671875" bestFit="1" customWidth="1"/>
  </cols>
  <sheetData>
    <row r="1" spans="1:21" ht="13.5" customHeight="1" thickTop="1" x14ac:dyDescent="0.25">
      <c r="A1" s="236" t="s">
        <v>0</v>
      </c>
      <c r="B1" s="237"/>
      <c r="C1" s="237"/>
      <c r="D1" s="237"/>
      <c r="E1" s="237"/>
      <c r="F1" s="237"/>
      <c r="G1" s="237"/>
      <c r="H1" s="237"/>
      <c r="I1" s="237"/>
      <c r="J1" s="237"/>
      <c r="K1" s="237"/>
      <c r="L1" s="237"/>
      <c r="M1" s="237"/>
      <c r="N1" s="237"/>
      <c r="O1" s="237"/>
      <c r="P1" s="237"/>
      <c r="Q1" s="238"/>
    </row>
    <row r="2" spans="1:21" ht="11.1" customHeight="1" x14ac:dyDescent="0.25">
      <c r="A2" s="239" t="s">
        <v>1</v>
      </c>
      <c r="B2" s="240"/>
      <c r="C2" s="240"/>
      <c r="D2" s="240"/>
      <c r="E2" s="240"/>
      <c r="F2" s="240"/>
      <c r="G2" s="240"/>
      <c r="H2" s="240"/>
      <c r="I2" s="240"/>
      <c r="J2" s="240"/>
      <c r="K2" s="240"/>
      <c r="L2" s="240"/>
      <c r="M2" s="240"/>
      <c r="N2" s="240"/>
      <c r="O2" s="240"/>
      <c r="P2" s="240"/>
      <c r="Q2" s="241"/>
    </row>
    <row r="3" spans="1:21" ht="13.8" x14ac:dyDescent="0.25">
      <c r="A3" s="242" t="s">
        <v>2</v>
      </c>
      <c r="B3" s="243"/>
      <c r="C3" s="244"/>
      <c r="D3" s="245"/>
      <c r="E3" s="245"/>
      <c r="F3" s="246"/>
      <c r="G3" s="1"/>
      <c r="H3" s="2"/>
      <c r="I3" s="2"/>
      <c r="J3" s="3" t="s">
        <v>3</v>
      </c>
      <c r="K3" s="2"/>
      <c r="L3" s="247">
        <v>42401</v>
      </c>
      <c r="M3" s="247"/>
      <c r="N3" s="247"/>
      <c r="O3" s="247"/>
      <c r="P3" s="2"/>
      <c r="Q3" s="4"/>
    </row>
    <row r="4" spans="1:21" ht="16.2" customHeight="1" x14ac:dyDescent="0.25">
      <c r="A4" s="248" t="s">
        <v>4</v>
      </c>
      <c r="B4" s="249"/>
      <c r="C4" s="249"/>
      <c r="D4" s="249"/>
      <c r="E4" s="249"/>
      <c r="F4" s="249"/>
      <c r="G4" s="249"/>
      <c r="H4" s="249"/>
      <c r="I4" s="249"/>
      <c r="J4" s="249"/>
      <c r="K4" s="249"/>
      <c r="L4" s="249"/>
      <c r="M4" s="249"/>
      <c r="N4" s="249"/>
      <c r="O4" s="249"/>
      <c r="P4" s="249"/>
      <c r="Q4" s="250"/>
      <c r="R4" s="247"/>
      <c r="S4" s="247"/>
      <c r="T4" s="247"/>
      <c r="U4" s="247"/>
    </row>
    <row r="5" spans="1:21" ht="11.1" customHeight="1" x14ac:dyDescent="0.25">
      <c r="A5" s="230" t="s">
        <v>5</v>
      </c>
      <c r="B5" s="231"/>
      <c r="C5" s="232"/>
      <c r="D5" s="233"/>
      <c r="E5" s="233"/>
      <c r="F5" s="233"/>
      <c r="G5" s="234"/>
      <c r="H5" s="2"/>
      <c r="I5" s="5" t="s">
        <v>5</v>
      </c>
      <c r="J5" s="2"/>
      <c r="K5" s="2"/>
      <c r="L5" s="232"/>
      <c r="M5" s="233"/>
      <c r="N5" s="233"/>
      <c r="O5" s="233"/>
      <c r="P5" s="234"/>
      <c r="Q5" s="6"/>
    </row>
    <row r="6" spans="1:21" ht="11.1" customHeight="1" x14ac:dyDescent="0.25">
      <c r="A6" s="7" t="s">
        <v>6</v>
      </c>
      <c r="B6" s="1"/>
      <c r="C6" s="235"/>
      <c r="D6" s="215"/>
      <c r="E6" s="215"/>
      <c r="F6" s="215"/>
      <c r="G6" s="216"/>
      <c r="H6" s="2"/>
      <c r="I6" s="5" t="s">
        <v>6</v>
      </c>
      <c r="J6" s="2"/>
      <c r="K6" s="2"/>
      <c r="L6" s="235"/>
      <c r="M6" s="215"/>
      <c r="N6" s="215"/>
      <c r="O6" s="215"/>
      <c r="P6" s="216"/>
      <c r="Q6" s="6"/>
    </row>
    <row r="7" spans="1:21" ht="11.1" customHeight="1" x14ac:dyDescent="0.25">
      <c r="A7" s="8"/>
      <c r="B7" s="1"/>
      <c r="C7" s="235"/>
      <c r="D7" s="215"/>
      <c r="E7" s="215"/>
      <c r="F7" s="215"/>
      <c r="G7" s="216"/>
      <c r="H7" s="2"/>
      <c r="I7" s="1"/>
      <c r="J7" s="2"/>
      <c r="K7" s="2"/>
      <c r="L7" s="214"/>
      <c r="M7" s="215"/>
      <c r="N7" s="215"/>
      <c r="O7" s="215"/>
      <c r="P7" s="216"/>
      <c r="Q7" s="6"/>
    </row>
    <row r="8" spans="1:21" ht="11.1" customHeight="1" x14ac:dyDescent="0.25">
      <c r="A8" s="8"/>
      <c r="B8" s="1"/>
      <c r="C8" s="214"/>
      <c r="D8" s="215"/>
      <c r="E8" s="215"/>
      <c r="F8" s="215"/>
      <c r="G8" s="216"/>
      <c r="H8" s="1"/>
      <c r="I8" s="1"/>
      <c r="J8" s="2"/>
      <c r="K8" s="2"/>
      <c r="L8" s="214"/>
      <c r="M8" s="215"/>
      <c r="N8" s="215"/>
      <c r="O8" s="215"/>
      <c r="P8" s="216"/>
      <c r="Q8" s="6"/>
    </row>
    <row r="9" spans="1:21" ht="11.1" customHeight="1" x14ac:dyDescent="0.25">
      <c r="A9" s="77" t="s">
        <v>7</v>
      </c>
      <c r="B9" s="10"/>
      <c r="C9" s="251"/>
      <c r="D9" s="252"/>
      <c r="E9" s="252"/>
      <c r="F9" s="252"/>
      <c r="G9" s="253"/>
      <c r="H9" s="1"/>
      <c r="I9" s="1"/>
      <c r="J9" s="2"/>
      <c r="K9" s="2"/>
      <c r="L9" s="214"/>
      <c r="M9" s="215"/>
      <c r="N9" s="215"/>
      <c r="O9" s="215"/>
      <c r="P9" s="216"/>
      <c r="Q9" s="6"/>
    </row>
    <row r="10" spans="1:21" ht="11.1" customHeight="1" x14ac:dyDescent="0.25">
      <c r="A10" s="7" t="s">
        <v>8</v>
      </c>
      <c r="B10" s="10"/>
      <c r="C10" s="229"/>
      <c r="D10" s="215"/>
      <c r="E10" s="215"/>
      <c r="F10" s="215"/>
      <c r="G10" s="216"/>
      <c r="H10" s="1"/>
      <c r="I10" s="5" t="s">
        <v>9</v>
      </c>
      <c r="J10" s="2"/>
      <c r="K10" s="2"/>
      <c r="L10" s="214"/>
      <c r="M10" s="215"/>
      <c r="N10" s="215"/>
      <c r="O10" s="215"/>
      <c r="P10" s="216"/>
      <c r="Q10" s="6"/>
    </row>
    <row r="11" spans="1:21" ht="11.1" customHeight="1" x14ac:dyDescent="0.25">
      <c r="A11" s="7" t="s">
        <v>6</v>
      </c>
      <c r="B11" s="2"/>
      <c r="C11" s="214"/>
      <c r="D11" s="215"/>
      <c r="E11" s="215"/>
      <c r="F11" s="215"/>
      <c r="G11" s="216"/>
      <c r="H11" s="1"/>
      <c r="I11" s="5" t="s">
        <v>10</v>
      </c>
      <c r="J11" s="2"/>
      <c r="K11" s="2"/>
      <c r="L11" s="217"/>
      <c r="M11" s="218"/>
      <c r="N11" s="218"/>
      <c r="O11" s="218"/>
      <c r="P11" s="219"/>
      <c r="Q11" s="6"/>
    </row>
    <row r="12" spans="1:21" ht="11.1" customHeight="1" thickBot="1" x14ac:dyDescent="0.3">
      <c r="A12" s="8"/>
      <c r="B12" s="2"/>
      <c r="C12" s="2"/>
      <c r="D12" s="2"/>
      <c r="E12" s="2"/>
      <c r="F12" s="2"/>
      <c r="G12" s="2"/>
      <c r="H12" s="2"/>
      <c r="I12" s="2"/>
      <c r="J12" s="2"/>
      <c r="K12" s="2"/>
      <c r="L12" s="2"/>
      <c r="M12" s="2"/>
      <c r="N12" s="2"/>
      <c r="O12" s="2"/>
      <c r="P12" s="2"/>
      <c r="Q12" s="4"/>
    </row>
    <row r="13" spans="1:21" ht="14.25" customHeight="1" thickTop="1" x14ac:dyDescent="0.25">
      <c r="A13" s="220" t="s">
        <v>11</v>
      </c>
      <c r="B13" s="221"/>
      <c r="C13" s="221"/>
      <c r="D13" s="221"/>
      <c r="E13" s="221"/>
      <c r="F13" s="221"/>
      <c r="G13" s="221"/>
      <c r="H13" s="221"/>
      <c r="I13" s="221"/>
      <c r="J13" s="221"/>
      <c r="K13" s="221"/>
      <c r="L13" s="221"/>
      <c r="M13" s="221"/>
      <c r="N13" s="221"/>
      <c r="O13" s="221"/>
      <c r="P13" s="221"/>
      <c r="Q13" s="222"/>
    </row>
    <row r="14" spans="1:21" ht="11.1" customHeight="1" x14ac:dyDescent="0.25">
      <c r="A14" s="86" t="s">
        <v>12</v>
      </c>
      <c r="B14" s="82">
        <f>+L3</f>
        <v>42401</v>
      </c>
      <c r="C14" s="82">
        <f t="shared" ref="C14:Q14" si="0">+B14+1</f>
        <v>42402</v>
      </c>
      <c r="D14" s="82">
        <f t="shared" si="0"/>
        <v>42403</v>
      </c>
      <c r="E14" s="82">
        <f t="shared" si="0"/>
        <v>42404</v>
      </c>
      <c r="F14" s="82">
        <f t="shared" si="0"/>
        <v>42405</v>
      </c>
      <c r="G14" s="82">
        <f t="shared" si="0"/>
        <v>42406</v>
      </c>
      <c r="H14" s="82">
        <f t="shared" si="0"/>
        <v>42407</v>
      </c>
      <c r="I14" s="82">
        <f t="shared" si="0"/>
        <v>42408</v>
      </c>
      <c r="J14" s="82">
        <f t="shared" si="0"/>
        <v>42409</v>
      </c>
      <c r="K14" s="82">
        <f t="shared" si="0"/>
        <v>42410</v>
      </c>
      <c r="L14" s="82">
        <f t="shared" si="0"/>
        <v>42411</v>
      </c>
      <c r="M14" s="82">
        <f t="shared" si="0"/>
        <v>42412</v>
      </c>
      <c r="N14" s="82">
        <f t="shared" si="0"/>
        <v>42413</v>
      </c>
      <c r="O14" s="82">
        <f t="shared" si="0"/>
        <v>42414</v>
      </c>
      <c r="P14" s="82">
        <f t="shared" si="0"/>
        <v>42415</v>
      </c>
      <c r="Q14" s="96">
        <f t="shared" si="0"/>
        <v>42416</v>
      </c>
    </row>
    <row r="15" spans="1:21" s="92" customFormat="1" ht="11.1" customHeight="1" x14ac:dyDescent="0.25">
      <c r="A15" s="90" t="s">
        <v>91</v>
      </c>
      <c r="B15" s="94">
        <f>WEEKNUM(B14,2)</f>
        <v>6</v>
      </c>
      <c r="C15" s="94">
        <f t="shared" ref="C15:Q15" si="1">WEEKNUM(C14,2)</f>
        <v>6</v>
      </c>
      <c r="D15" s="94">
        <f t="shared" si="1"/>
        <v>6</v>
      </c>
      <c r="E15" s="94">
        <f t="shared" si="1"/>
        <v>6</v>
      </c>
      <c r="F15" s="94">
        <f t="shared" si="1"/>
        <v>6</v>
      </c>
      <c r="G15" s="94">
        <f t="shared" si="1"/>
        <v>6</v>
      </c>
      <c r="H15" s="94">
        <f t="shared" si="1"/>
        <v>6</v>
      </c>
      <c r="I15" s="94">
        <f t="shared" si="1"/>
        <v>7</v>
      </c>
      <c r="J15" s="94">
        <f t="shared" si="1"/>
        <v>7</v>
      </c>
      <c r="K15" s="94">
        <f t="shared" si="1"/>
        <v>7</v>
      </c>
      <c r="L15" s="94">
        <f t="shared" si="1"/>
        <v>7</v>
      </c>
      <c r="M15" s="94">
        <f t="shared" si="1"/>
        <v>7</v>
      </c>
      <c r="N15" s="94">
        <f t="shared" si="1"/>
        <v>7</v>
      </c>
      <c r="O15" s="94">
        <f t="shared" si="1"/>
        <v>7</v>
      </c>
      <c r="P15" s="94">
        <f t="shared" si="1"/>
        <v>8</v>
      </c>
      <c r="Q15" s="98">
        <f t="shared" si="1"/>
        <v>8</v>
      </c>
    </row>
    <row r="16" spans="1:21" ht="11.1" customHeight="1" x14ac:dyDescent="0.25">
      <c r="A16" s="86" t="s">
        <v>13</v>
      </c>
      <c r="B16" s="83"/>
      <c r="C16" s="83">
        <v>12</v>
      </c>
      <c r="D16" s="84"/>
      <c r="E16" s="84">
        <v>10</v>
      </c>
      <c r="F16" s="83">
        <v>8</v>
      </c>
      <c r="G16" s="83">
        <v>8</v>
      </c>
      <c r="H16" s="83"/>
      <c r="I16" s="83"/>
      <c r="J16" s="83"/>
      <c r="K16" s="84"/>
      <c r="L16" s="84"/>
      <c r="M16" s="83">
        <v>25</v>
      </c>
      <c r="N16" s="83">
        <v>11</v>
      </c>
      <c r="O16" s="83"/>
      <c r="P16" s="83"/>
      <c r="Q16" s="99"/>
    </row>
    <row r="17" spans="1:20" ht="11.1" customHeight="1" x14ac:dyDescent="0.25">
      <c r="A17" s="86" t="s">
        <v>12</v>
      </c>
      <c r="B17" s="82">
        <f>Q14+1</f>
        <v>42417</v>
      </c>
      <c r="C17" s="85">
        <f>B17+1</f>
        <v>42418</v>
      </c>
      <c r="D17" s="85">
        <f t="shared" ref="D17:M17" si="2">C17+1</f>
        <v>42419</v>
      </c>
      <c r="E17" s="85">
        <f t="shared" si="2"/>
        <v>42420</v>
      </c>
      <c r="F17" s="85">
        <f t="shared" si="2"/>
        <v>42421</v>
      </c>
      <c r="G17" s="85">
        <f t="shared" si="2"/>
        <v>42422</v>
      </c>
      <c r="H17" s="85">
        <f t="shared" si="2"/>
        <v>42423</v>
      </c>
      <c r="I17" s="85">
        <f t="shared" si="2"/>
        <v>42424</v>
      </c>
      <c r="J17" s="85">
        <f t="shared" si="2"/>
        <v>42425</v>
      </c>
      <c r="K17" s="85">
        <f t="shared" si="2"/>
        <v>42426</v>
      </c>
      <c r="L17" s="85">
        <f t="shared" si="2"/>
        <v>42427</v>
      </c>
      <c r="M17" s="85">
        <f t="shared" si="2"/>
        <v>42428</v>
      </c>
      <c r="N17" s="82">
        <f>IF(MOD(YEAR(L3),4)=0,M17+1,"")</f>
        <v>42429</v>
      </c>
      <c r="P17" s="97"/>
      <c r="Q17" s="4"/>
    </row>
    <row r="18" spans="1:20" s="92" customFormat="1" ht="11.1" customHeight="1" x14ac:dyDescent="0.25">
      <c r="A18" s="90" t="s">
        <v>91</v>
      </c>
      <c r="B18" s="91">
        <f t="shared" ref="B18:M18" si="3">WEEKNUM(B17,2)</f>
        <v>8</v>
      </c>
      <c r="C18" s="91">
        <f t="shared" si="3"/>
        <v>8</v>
      </c>
      <c r="D18" s="91">
        <f t="shared" si="3"/>
        <v>8</v>
      </c>
      <c r="E18" s="91">
        <f t="shared" si="3"/>
        <v>8</v>
      </c>
      <c r="F18" s="91">
        <f t="shared" si="3"/>
        <v>8</v>
      </c>
      <c r="G18" s="91">
        <f t="shared" si="3"/>
        <v>9</v>
      </c>
      <c r="H18" s="91">
        <f t="shared" si="3"/>
        <v>9</v>
      </c>
      <c r="I18" s="91">
        <f t="shared" si="3"/>
        <v>9</v>
      </c>
      <c r="J18" s="91">
        <f t="shared" si="3"/>
        <v>9</v>
      </c>
      <c r="K18" s="91">
        <f t="shared" si="3"/>
        <v>9</v>
      </c>
      <c r="L18" s="91">
        <f t="shared" si="3"/>
        <v>9</v>
      </c>
      <c r="M18" s="91">
        <f t="shared" si="3"/>
        <v>9</v>
      </c>
      <c r="N18" s="91">
        <f>IFERROR(WEEKNUM(N17,2),"")</f>
        <v>10</v>
      </c>
      <c r="P18"/>
      <c r="Q18" s="4"/>
      <c r="T18" s="93"/>
    </row>
    <row r="19" spans="1:20" ht="11.1" customHeight="1" x14ac:dyDescent="0.25">
      <c r="A19" s="86" t="s">
        <v>13</v>
      </c>
      <c r="B19" s="83"/>
      <c r="C19" s="84">
        <v>26</v>
      </c>
      <c r="D19" s="84"/>
      <c r="E19" s="83">
        <v>10</v>
      </c>
      <c r="F19" s="83"/>
      <c r="G19" s="83"/>
      <c r="H19" s="83"/>
      <c r="I19" s="83">
        <v>10</v>
      </c>
      <c r="J19" s="84">
        <v>25</v>
      </c>
      <c r="K19" s="84">
        <v>10</v>
      </c>
      <c r="L19" s="83"/>
      <c r="M19" s="83"/>
      <c r="N19" s="83"/>
      <c r="Q19" s="4"/>
    </row>
    <row r="20" spans="1:20" ht="11.1" customHeight="1" x14ac:dyDescent="0.25">
      <c r="A20" s="102"/>
      <c r="B20" s="80"/>
      <c r="C20" s="75"/>
      <c r="D20" s="75"/>
      <c r="E20" s="80"/>
      <c r="F20" s="80"/>
      <c r="G20" s="80"/>
      <c r="H20" s="80"/>
      <c r="I20" s="80"/>
      <c r="J20" s="75"/>
      <c r="K20" s="75"/>
      <c r="L20" s="80"/>
      <c r="M20" s="80"/>
      <c r="N20" s="80"/>
      <c r="O20" s="80"/>
      <c r="P20" s="80"/>
      <c r="Q20" s="100"/>
    </row>
    <row r="21" spans="1:20" ht="11.1" customHeight="1" x14ac:dyDescent="0.25">
      <c r="A21" s="103" t="s">
        <v>92</v>
      </c>
      <c r="B21" s="87"/>
      <c r="C21" s="95" t="str">
        <f>IF(WEEKDAY(B14,2)&gt;5,"Sem "&amp;B15+1,"Sem "&amp;B15)</f>
        <v>Sem 6</v>
      </c>
      <c r="D21" s="89">
        <f>IF((SUMIF($B$15:$Q$15,VALUE(RIGHT(C21,2)),$B$16:$Q$16)+SUMIF(Mars!$B$18:$Q$18,VALUE(RIGHT(C21,2)),Mars!$B$19:$Q$19)-25)&lt;=0,0,SUMIF($B$15:$Q$15,VALUE(RIGHT(C21,2)),$B$16:$Q$16)+SUMIF(Mars!$B$18:$Q$18,VALUE(RIGHT($C21,2)),Mars!$B$19:$Q$19)-25)</f>
        <v>13</v>
      </c>
      <c r="E21" s="95" t="str">
        <f>"Sem "&amp;VALUE(RIGHT(C21,2))+1</f>
        <v>Sem 7</v>
      </c>
      <c r="F21" s="87">
        <f>IF((SUMIF($B$15:$Q$15,VALUE(RIGHT(E21,2)),$B$16:$Q$16)+SUMIF($B$18:$Q$18,VALUE(RIGHT(E21,2)),$B$19:$Q$19)-25)&lt;=0,0,SUMIF($B$15:$Q$15,VALUE(RIGHT(E21,2)),$B$16:$Q$16)+SUMIF($B$18:$Q$18,VALUE(RIGHT($E21,2)),$B$19:$Q$19)-25)</f>
        <v>11</v>
      </c>
      <c r="G21" s="95" t="str">
        <f>"Sem "&amp;VALUE(RIGHT(E21,2))+1</f>
        <v>Sem 8</v>
      </c>
      <c r="H21" s="87">
        <f>IF((SUMIF($B$15:$Q$15,VALUE(RIGHT(G21,2)),$B$16:$Q$16)+SUMIF($B$18:$Q$18,VALUE(RIGHT(G21,2)),$B$19:$Q$19)-25)&lt;=0,0,SUMIF($B$15:$Q$15,VALUE(RIGHT(G21,2)),$B$16:$Q$16)+SUMIF($B$18:$Q$18,VALUE(RIGHT($G21,2)),$B$19:$Q$19)-25)</f>
        <v>11</v>
      </c>
      <c r="I21" s="95" t="str">
        <f>"Sem "&amp;VALUE(RIGHT(G21,2))+1</f>
        <v>Sem 9</v>
      </c>
      <c r="J21" s="88">
        <f>IF(OR(ISERROR(VALUE(RIGHT(I21,2))),SUMIF($B$15:$Q$15,VALUE(RIGHT(I21,2)),$B$16:$Q$16)+SUMIF($B$18:$Q$18,VALUE(RIGHT(I21,2)),$B$19:$Q$19)-25&lt;=0),0,SUMIF($B$15:$Q$15,VALUE(RIGHT(I21,2)),$B$16:$Q$16)+SUMIF($B$18:$Q$18,VALUE(RIGHT($I21,2)),$B$19:$Q$19)-25)</f>
        <v>20</v>
      </c>
      <c r="K21" s="88" t="str">
        <f>IF(MOD(YEAR($L$3),4)=0,IF(WEEKDAY(N17,2)&lt;5,"Sem "&amp;VALUE(RIGHT(I21,2))+1,""),IF(WEEKDAY(M17,2)&gt;=5,"Sem "&amp;VALUE(RIGHT(I21,2))+1,""))</f>
        <v>Sem 10</v>
      </c>
      <c r="L21" s="88">
        <f>IF(OR(ISERROR(VALUE(RIGHT(K21,2))),SUMIF($B$15:$Q$15,VALUE(RIGHT(K21,2)),$B$16:$Q$16)+SUMIF($B$18:$Q$18,VALUE(RIGHT(K21,2)),$B$19:$Q$19)-25&lt;=0),0,SUMIF($B$15:$Q$15,VALUE(RIGHT(K21,2)),$B$16:$Q$16)+SUMIF($B$18:$Q$18,VALUE(RIGHT($K21,2)),$B$19:$Q$19)-25)</f>
        <v>0</v>
      </c>
      <c r="M21" s="80"/>
      <c r="N21" s="80"/>
      <c r="O21" s="80"/>
      <c r="P21" s="80"/>
      <c r="Q21" s="100"/>
    </row>
    <row r="22" spans="1:20" ht="11.1" customHeight="1" x14ac:dyDescent="0.25">
      <c r="A22" s="8"/>
      <c r="B22" s="2"/>
      <c r="C22" s="2"/>
      <c r="D22" s="2"/>
      <c r="E22" s="2"/>
      <c r="F22" s="2"/>
      <c r="G22" s="2"/>
      <c r="H22" s="2"/>
      <c r="I22" s="2"/>
      <c r="J22" s="2"/>
      <c r="K22" s="2"/>
      <c r="L22" s="2"/>
      <c r="M22" s="2"/>
      <c r="N22" s="2"/>
      <c r="O22" s="2"/>
      <c r="P22" s="2"/>
      <c r="Q22" s="101"/>
    </row>
    <row r="23" spans="1:20" ht="11.1" customHeight="1" x14ac:dyDescent="0.25">
      <c r="A23" s="11" t="s">
        <v>14</v>
      </c>
      <c r="B23" s="2"/>
      <c r="C23" s="2"/>
      <c r="D23" s="2"/>
      <c r="E23" s="2"/>
      <c r="F23" s="2"/>
      <c r="G23" s="2"/>
      <c r="H23" s="2"/>
      <c r="I23" s="12">
        <f>SUM(B16:Q16)+SUM(B19:Q19)</f>
        <v>155</v>
      </c>
      <c r="J23" s="2"/>
      <c r="K23" s="13" t="s">
        <v>15</v>
      </c>
      <c r="L23" s="14"/>
      <c r="M23" s="14"/>
      <c r="N23" s="14"/>
      <c r="O23" s="14"/>
      <c r="P23" s="223">
        <v>97.91</v>
      </c>
      <c r="Q23" s="224"/>
    </row>
    <row r="24" spans="1:20" ht="11.1" customHeight="1" x14ac:dyDescent="0.25">
      <c r="A24" s="11"/>
      <c r="B24" s="2"/>
      <c r="C24" s="2"/>
      <c r="D24" s="2"/>
      <c r="E24" s="2"/>
      <c r="F24" s="2"/>
      <c r="G24" s="2"/>
      <c r="H24" s="2"/>
      <c r="I24" s="15"/>
      <c r="J24" s="2"/>
      <c r="K24" s="5" t="s">
        <v>16</v>
      </c>
      <c r="L24" s="2"/>
      <c r="M24" s="2"/>
      <c r="N24" s="2"/>
      <c r="O24" s="2"/>
      <c r="P24" s="225"/>
      <c r="Q24" s="226"/>
    </row>
    <row r="25" spans="1:20" ht="11.1" customHeight="1" x14ac:dyDescent="0.25">
      <c r="A25" s="11" t="s">
        <v>17</v>
      </c>
      <c r="B25" s="2"/>
      <c r="C25" s="2"/>
      <c r="D25" s="2"/>
      <c r="E25" s="2"/>
      <c r="F25" s="2"/>
      <c r="G25" s="2"/>
      <c r="H25" s="2"/>
      <c r="I25" s="16">
        <f>COUNTIF(B16:P16,"&gt;"&amp;0)+COUNTIF(B19:Q19,"&gt;"&amp;0)</f>
        <v>11</v>
      </c>
      <c r="J25" s="2"/>
      <c r="K25" s="5" t="s">
        <v>18</v>
      </c>
      <c r="L25" s="2"/>
      <c r="M25" s="2"/>
      <c r="N25" s="2"/>
      <c r="O25" s="2"/>
      <c r="P25" s="227">
        <v>4.49</v>
      </c>
      <c r="Q25" s="228"/>
    </row>
    <row r="26" spans="1:20" ht="11.1" customHeight="1" x14ac:dyDescent="0.25">
      <c r="A26" s="8"/>
      <c r="B26" s="2"/>
      <c r="C26" s="2"/>
      <c r="D26" s="2"/>
      <c r="E26" s="2"/>
      <c r="F26" s="2"/>
      <c r="G26" s="2"/>
      <c r="H26" s="2"/>
      <c r="I26" s="2"/>
      <c r="J26" s="2"/>
      <c r="K26" s="2"/>
      <c r="L26" s="2"/>
      <c r="M26" s="2"/>
      <c r="N26" s="2"/>
      <c r="O26" s="2"/>
      <c r="P26" s="2"/>
      <c r="Q26" s="4"/>
    </row>
    <row r="27" spans="1:20" ht="11.1" customHeight="1" x14ac:dyDescent="0.25">
      <c r="A27" s="17" t="s">
        <v>19</v>
      </c>
      <c r="B27" s="2"/>
      <c r="C27" s="2"/>
      <c r="D27" s="2"/>
      <c r="E27" s="2"/>
      <c r="F27" s="2"/>
      <c r="G27" s="18"/>
      <c r="H27" s="18"/>
      <c r="I27" s="18"/>
      <c r="J27" s="18"/>
      <c r="K27" s="18"/>
      <c r="L27" s="182" t="s">
        <v>20</v>
      </c>
      <c r="M27" s="182"/>
      <c r="N27" s="182" t="s">
        <v>21</v>
      </c>
      <c r="O27" s="182"/>
      <c r="P27" s="182" t="s">
        <v>22</v>
      </c>
      <c r="Q27" s="183"/>
    </row>
    <row r="28" spans="1:20" s="23" customFormat="1" ht="11.1" customHeight="1" x14ac:dyDescent="0.25">
      <c r="A28" s="19" t="s">
        <v>23</v>
      </c>
      <c r="B28" s="20"/>
      <c r="C28" s="20"/>
      <c r="D28" s="20"/>
      <c r="E28" s="20"/>
      <c r="F28" s="20"/>
      <c r="G28" s="21"/>
      <c r="H28" s="21"/>
      <c r="I28" s="22"/>
      <c r="J28" s="22"/>
      <c r="K28" s="22"/>
      <c r="L28" s="202">
        <f>P25</f>
        <v>4.49</v>
      </c>
      <c r="M28" s="203"/>
      <c r="N28" s="201">
        <f>P23</f>
        <v>97.91</v>
      </c>
      <c r="O28" s="201"/>
      <c r="P28" s="212">
        <f>L28*N28</f>
        <v>439.61590000000001</v>
      </c>
      <c r="Q28" s="213"/>
    </row>
    <row r="29" spans="1:20" ht="11.1" customHeight="1" x14ac:dyDescent="0.25">
      <c r="A29" s="8" t="s">
        <v>24</v>
      </c>
      <c r="B29" s="2"/>
      <c r="C29" s="2"/>
      <c r="D29" s="2"/>
      <c r="E29" s="2"/>
      <c r="F29" s="2"/>
      <c r="G29" s="18"/>
      <c r="H29" s="18"/>
      <c r="I29" s="24"/>
      <c r="J29" s="24"/>
      <c r="K29" s="25"/>
      <c r="L29" s="204">
        <f>P25</f>
        <v>4.49</v>
      </c>
      <c r="M29" s="205"/>
      <c r="N29" s="206">
        <f>D21+F21+H21+J21+L21</f>
        <v>55</v>
      </c>
      <c r="O29" s="207"/>
      <c r="P29" s="208">
        <f>L29*N29</f>
        <v>246.95000000000002</v>
      </c>
      <c r="Q29" s="209"/>
    </row>
    <row r="30" spans="1:20" ht="11.1" customHeight="1" x14ac:dyDescent="0.25">
      <c r="A30" s="26" t="s">
        <v>25</v>
      </c>
      <c r="G30" s="27"/>
      <c r="H30" s="27"/>
      <c r="I30" s="27"/>
      <c r="J30" s="27"/>
      <c r="K30" s="27"/>
      <c r="L30" s="210"/>
      <c r="M30" s="211"/>
      <c r="N30" s="201"/>
      <c r="O30" s="201"/>
      <c r="P30" s="199">
        <f>L30*N30</f>
        <v>0</v>
      </c>
      <c r="Q30" s="200"/>
    </row>
    <row r="31" spans="1:20" s="23" customFormat="1" ht="11.1" customHeight="1" x14ac:dyDescent="0.25">
      <c r="A31" s="19" t="s">
        <v>26</v>
      </c>
      <c r="B31" s="20"/>
      <c r="C31" s="20"/>
      <c r="D31" s="20"/>
      <c r="E31" s="20"/>
      <c r="F31" s="20"/>
      <c r="G31" s="21"/>
      <c r="H31" s="21"/>
      <c r="I31" s="24"/>
      <c r="J31" s="24"/>
      <c r="K31" s="22"/>
      <c r="L31" s="202"/>
      <c r="M31" s="203"/>
      <c r="N31" s="201"/>
      <c r="O31" s="201"/>
      <c r="P31" s="189">
        <f>SUM(L31*N31)</f>
        <v>0</v>
      </c>
      <c r="Q31" s="190"/>
    </row>
    <row r="32" spans="1:20" ht="11.1" customHeight="1" x14ac:dyDescent="0.25">
      <c r="A32" s="8"/>
      <c r="B32" s="28"/>
      <c r="C32" s="2"/>
      <c r="D32" s="2"/>
      <c r="E32" s="2"/>
      <c r="F32" s="2"/>
      <c r="G32" s="18"/>
      <c r="H32" s="18"/>
      <c r="I32" s="25"/>
      <c r="J32" s="25"/>
      <c r="K32" s="25"/>
      <c r="L32" s="120"/>
      <c r="M32" s="120"/>
      <c r="N32" s="201"/>
      <c r="O32" s="201"/>
      <c r="P32" s="199"/>
      <c r="Q32" s="200"/>
    </row>
    <row r="33" spans="1:26" ht="11.1" customHeight="1" x14ac:dyDescent="0.25">
      <c r="A33" s="8" t="s">
        <v>27</v>
      </c>
      <c r="B33" s="2"/>
      <c r="C33" s="2"/>
      <c r="D33" s="2"/>
      <c r="E33" s="2"/>
      <c r="F33" s="2"/>
      <c r="G33" s="18"/>
      <c r="H33" s="18"/>
      <c r="I33" s="24"/>
      <c r="J33" s="24"/>
      <c r="K33" s="25"/>
      <c r="L33" s="196">
        <v>0.44</v>
      </c>
      <c r="M33" s="197"/>
      <c r="N33" s="198">
        <v>0</v>
      </c>
      <c r="O33" s="198"/>
      <c r="P33" s="199">
        <f>(L33*N33)</f>
        <v>0</v>
      </c>
      <c r="Q33" s="200"/>
    </row>
    <row r="34" spans="1:26" ht="11.1" customHeight="1" x14ac:dyDescent="0.25">
      <c r="A34" s="8" t="s">
        <v>28</v>
      </c>
      <c r="B34" s="2"/>
      <c r="C34" s="2"/>
      <c r="D34" s="2"/>
      <c r="E34" s="2"/>
      <c r="F34" s="2"/>
      <c r="G34" s="18"/>
      <c r="H34" s="18"/>
      <c r="I34" s="24"/>
      <c r="J34" s="24"/>
      <c r="K34" s="25"/>
      <c r="L34" s="120"/>
      <c r="M34" s="120"/>
      <c r="N34" s="201"/>
      <c r="O34" s="201"/>
      <c r="P34" s="199"/>
      <c r="Q34" s="200"/>
    </row>
    <row r="35" spans="1:26" s="23" customFormat="1" ht="11.1" customHeight="1" x14ac:dyDescent="0.25">
      <c r="A35" s="19" t="s">
        <v>29</v>
      </c>
      <c r="B35" s="20"/>
      <c r="C35" s="20"/>
      <c r="D35" s="20"/>
      <c r="E35" s="20"/>
      <c r="F35" s="20"/>
      <c r="G35" s="21"/>
      <c r="H35" s="21"/>
      <c r="I35" s="22"/>
      <c r="J35" s="22"/>
      <c r="K35" s="22"/>
      <c r="L35" s="120">
        <v>0.44</v>
      </c>
      <c r="M35" s="120"/>
      <c r="N35" s="188">
        <f>P23</f>
        <v>97.91</v>
      </c>
      <c r="O35" s="163"/>
      <c r="P35" s="189">
        <f>SUM(L35*N35)</f>
        <v>43.080399999999997</v>
      </c>
      <c r="Q35" s="190"/>
    </row>
    <row r="36" spans="1:26" ht="11.1" customHeight="1" x14ac:dyDescent="0.25">
      <c r="A36" s="8"/>
      <c r="B36" s="2"/>
      <c r="C36" s="2"/>
      <c r="D36" s="2"/>
      <c r="E36" s="2"/>
      <c r="F36" s="2"/>
      <c r="G36" s="29"/>
      <c r="H36" s="2"/>
      <c r="I36" s="2"/>
      <c r="J36" s="29"/>
      <c r="K36" s="29"/>
      <c r="L36" s="191" t="s">
        <v>30</v>
      </c>
      <c r="M36" s="192"/>
      <c r="N36" s="30"/>
      <c r="O36" s="30"/>
      <c r="P36" s="193">
        <f>SUM(P28:P35)</f>
        <v>729.64630000000011</v>
      </c>
      <c r="Q36" s="194"/>
    </row>
    <row r="37" spans="1:26" ht="5.25" customHeight="1" x14ac:dyDescent="0.25">
      <c r="A37" s="8"/>
      <c r="B37" s="2"/>
      <c r="C37" s="2"/>
      <c r="D37" s="2"/>
      <c r="E37" s="2"/>
      <c r="F37" s="2"/>
      <c r="G37" s="2"/>
      <c r="H37" s="2"/>
      <c r="I37" s="2"/>
      <c r="J37" s="2"/>
      <c r="K37" s="2"/>
      <c r="L37" s="2"/>
      <c r="M37" s="2"/>
      <c r="N37" s="2"/>
      <c r="O37" s="2"/>
      <c r="P37" s="2"/>
      <c r="Q37" s="4"/>
    </row>
    <row r="38" spans="1:26" ht="11.1" customHeight="1" x14ac:dyDescent="0.25">
      <c r="A38" s="17" t="s">
        <v>31</v>
      </c>
      <c r="B38" s="2"/>
      <c r="C38" s="2"/>
      <c r="D38" s="2"/>
      <c r="E38" s="2"/>
      <c r="F38" s="2"/>
      <c r="G38" s="2"/>
      <c r="H38" s="2"/>
      <c r="I38" s="2"/>
      <c r="J38" s="2"/>
      <c r="K38" s="2"/>
      <c r="L38" s="1"/>
      <c r="M38" s="195" t="s">
        <v>32</v>
      </c>
      <c r="N38" s="156"/>
      <c r="O38" s="156"/>
      <c r="P38" s="156"/>
      <c r="Q38" s="31"/>
    </row>
    <row r="39" spans="1:26" ht="11.1" customHeight="1" x14ac:dyDescent="0.25">
      <c r="A39" s="8"/>
      <c r="B39" s="2"/>
      <c r="C39" s="2"/>
      <c r="D39" s="2"/>
      <c r="E39" s="2"/>
      <c r="F39" s="2"/>
      <c r="G39" s="2"/>
      <c r="H39" s="2"/>
      <c r="I39" s="2"/>
      <c r="J39" s="2"/>
      <c r="K39" s="2"/>
      <c r="L39" s="182" t="s">
        <v>20</v>
      </c>
      <c r="M39" s="182"/>
      <c r="N39" s="182" t="s">
        <v>21</v>
      </c>
      <c r="O39" s="182"/>
      <c r="P39" s="182" t="s">
        <v>22</v>
      </c>
      <c r="Q39" s="183"/>
    </row>
    <row r="40" spans="1:26" ht="11.1" customHeight="1" x14ac:dyDescent="0.25">
      <c r="A40" s="32" t="s">
        <v>33</v>
      </c>
      <c r="B40" s="25"/>
      <c r="C40" s="25"/>
      <c r="D40" s="10"/>
      <c r="E40" s="10"/>
      <c r="F40" s="10"/>
      <c r="G40" s="10"/>
      <c r="H40" s="2"/>
      <c r="I40" s="2"/>
      <c r="J40" s="2"/>
      <c r="K40" s="2"/>
      <c r="L40" s="184">
        <f>P36</f>
        <v>729.64630000000011</v>
      </c>
      <c r="M40" s="185"/>
      <c r="N40" s="174">
        <v>7.4999999999999997E-3</v>
      </c>
      <c r="O40" s="175"/>
      <c r="P40" s="186">
        <f>L40*N40</f>
        <v>5.4723472500000003</v>
      </c>
      <c r="Q40" s="187"/>
    </row>
    <row r="41" spans="1:26" ht="11.1" customHeight="1" x14ac:dyDescent="0.25">
      <c r="A41" s="32" t="s">
        <v>34</v>
      </c>
      <c r="B41" s="10"/>
      <c r="C41" s="10"/>
      <c r="D41" s="10"/>
      <c r="E41" s="10"/>
      <c r="F41" s="10"/>
      <c r="G41" s="10"/>
      <c r="H41" s="2"/>
      <c r="I41" s="2"/>
      <c r="J41" s="2"/>
      <c r="K41" s="2"/>
      <c r="L41" s="176">
        <f>P36</f>
        <v>729.64630000000011</v>
      </c>
      <c r="M41" s="178"/>
      <c r="N41" s="174">
        <v>6.8000000000000005E-2</v>
      </c>
      <c r="O41" s="175"/>
      <c r="P41" s="176">
        <f t="shared" ref="P41:P49" si="4">L41*N41</f>
        <v>49.615948400000008</v>
      </c>
      <c r="Q41" s="177"/>
    </row>
    <row r="42" spans="1:26" ht="11.1" customHeight="1" x14ac:dyDescent="0.25">
      <c r="A42" s="180" t="s">
        <v>35</v>
      </c>
      <c r="B42" s="181"/>
      <c r="C42" s="181"/>
      <c r="D42" s="181"/>
      <c r="E42" s="181"/>
      <c r="F42" s="79"/>
      <c r="G42" s="79"/>
      <c r="H42" s="2"/>
      <c r="I42" s="2"/>
      <c r="J42" s="2"/>
      <c r="K42" s="2"/>
      <c r="L42" s="176">
        <f>P36</f>
        <v>729.64630000000011</v>
      </c>
      <c r="M42" s="178"/>
      <c r="N42" s="174">
        <v>2.4E-2</v>
      </c>
      <c r="O42" s="175"/>
      <c r="P42" s="176">
        <f t="shared" si="4"/>
        <v>17.511511200000005</v>
      </c>
      <c r="Q42" s="177"/>
    </row>
    <row r="43" spans="1:26" ht="11.1" customHeight="1" x14ac:dyDescent="0.25">
      <c r="A43" s="78" t="s">
        <v>67</v>
      </c>
      <c r="B43" s="79"/>
      <c r="C43" s="79"/>
      <c r="D43" s="79"/>
      <c r="E43" s="79"/>
      <c r="F43" s="79"/>
      <c r="G43" s="79"/>
      <c r="H43" s="2"/>
      <c r="I43" s="2"/>
      <c r="J43" s="2"/>
      <c r="K43" s="2"/>
      <c r="L43" s="176">
        <f>P36</f>
        <v>729.64630000000011</v>
      </c>
      <c r="M43" s="178"/>
      <c r="N43" s="174">
        <v>2.5000000000000001E-3</v>
      </c>
      <c r="O43" s="179"/>
      <c r="P43" s="176">
        <f>L43*N43</f>
        <v>1.8241157500000003</v>
      </c>
      <c r="Q43" s="177"/>
    </row>
    <row r="44" spans="1:26" ht="11.1" customHeight="1" x14ac:dyDescent="0.25">
      <c r="A44" s="78" t="s">
        <v>36</v>
      </c>
      <c r="B44" s="10"/>
      <c r="C44" s="10"/>
      <c r="D44" s="10"/>
      <c r="E44" s="10"/>
      <c r="F44" s="10"/>
      <c r="G44" s="10"/>
      <c r="H44" s="2"/>
      <c r="I44" s="2"/>
      <c r="J44" s="2"/>
      <c r="K44" s="2"/>
      <c r="L44" s="176">
        <f>P36</f>
        <v>729.64630000000011</v>
      </c>
      <c r="M44" s="178"/>
      <c r="N44" s="174">
        <v>8.0000000000000002E-3</v>
      </c>
      <c r="O44" s="175"/>
      <c r="P44" s="176">
        <f t="shared" si="4"/>
        <v>5.8371704000000006</v>
      </c>
      <c r="Q44" s="177"/>
      <c r="X44" s="68"/>
      <c r="Z44" s="68"/>
    </row>
    <row r="45" spans="1:26" ht="11.1" customHeight="1" x14ac:dyDescent="0.25">
      <c r="A45" s="32" t="s">
        <v>37</v>
      </c>
      <c r="B45" s="10"/>
      <c r="C45" s="10"/>
      <c r="D45" s="10"/>
      <c r="E45" s="10"/>
      <c r="F45" s="10"/>
      <c r="G45" s="10"/>
      <c r="H45" s="2"/>
      <c r="I45" s="2"/>
      <c r="J45" s="2"/>
      <c r="K45" s="2"/>
      <c r="L45" s="176">
        <f>P36</f>
        <v>729.64630000000011</v>
      </c>
      <c r="M45" s="178"/>
      <c r="N45" s="174">
        <v>3.0499999999999999E-2</v>
      </c>
      <c r="O45" s="175"/>
      <c r="P45" s="176">
        <f t="shared" si="4"/>
        <v>22.254212150000004</v>
      </c>
      <c r="Q45" s="177"/>
      <c r="X45" s="68"/>
      <c r="Z45" s="69"/>
    </row>
    <row r="46" spans="1:26" ht="11.1" customHeight="1" x14ac:dyDescent="0.25">
      <c r="A46" s="32" t="s">
        <v>38</v>
      </c>
      <c r="B46" s="10"/>
      <c r="C46" s="10"/>
      <c r="D46" s="10"/>
      <c r="E46" s="10"/>
      <c r="F46" s="10"/>
      <c r="G46" s="10"/>
      <c r="H46" s="2"/>
      <c r="I46" s="2"/>
      <c r="J46" s="2"/>
      <c r="K46" s="2"/>
      <c r="L46" s="176">
        <f>P36</f>
        <v>729.64630000000011</v>
      </c>
      <c r="M46" s="178"/>
      <c r="N46" s="174">
        <v>1.15E-2</v>
      </c>
      <c r="O46" s="175"/>
      <c r="P46" s="176">
        <f t="shared" si="4"/>
        <v>8.3909324500000011</v>
      </c>
      <c r="Q46" s="177"/>
    </row>
    <row r="47" spans="1:26" ht="11.1" customHeight="1" x14ac:dyDescent="0.25">
      <c r="A47" s="32" t="s">
        <v>39</v>
      </c>
      <c r="B47" s="10"/>
      <c r="C47" s="10"/>
      <c r="D47" s="10"/>
      <c r="E47" s="10"/>
      <c r="F47" s="10"/>
      <c r="G47" s="10"/>
      <c r="H47" s="2"/>
      <c r="I47" s="2"/>
      <c r="J47" s="2"/>
      <c r="K47" s="2"/>
      <c r="L47" s="176">
        <f>P36*98.25%</f>
        <v>716.87748975000011</v>
      </c>
      <c r="M47" s="175"/>
      <c r="N47" s="174">
        <v>5.0999999999999997E-2</v>
      </c>
      <c r="O47" s="175"/>
      <c r="P47" s="176">
        <f t="shared" si="4"/>
        <v>36.56075197725</v>
      </c>
      <c r="Q47" s="177"/>
    </row>
    <row r="48" spans="1:26" ht="11.1" customHeight="1" x14ac:dyDescent="0.25">
      <c r="A48" s="32" t="s">
        <v>40</v>
      </c>
      <c r="B48" s="10"/>
      <c r="C48" s="10"/>
      <c r="D48" s="10"/>
      <c r="E48" s="10"/>
      <c r="F48" s="10"/>
      <c r="G48" s="10"/>
      <c r="H48" s="2"/>
      <c r="I48" s="2"/>
      <c r="J48" s="2"/>
      <c r="K48" s="2"/>
      <c r="L48" s="172">
        <f>P36*0.9825</f>
        <v>716.87748975000011</v>
      </c>
      <c r="M48" s="173"/>
      <c r="N48" s="174">
        <v>2.4E-2</v>
      </c>
      <c r="O48" s="175"/>
      <c r="P48" s="176">
        <f t="shared" si="4"/>
        <v>17.205059754000004</v>
      </c>
      <c r="Q48" s="177"/>
    </row>
    <row r="49" spans="1:17" ht="13.5" customHeight="1" x14ac:dyDescent="0.25">
      <c r="A49" s="32" t="s">
        <v>41</v>
      </c>
      <c r="B49" s="10"/>
      <c r="C49" s="10"/>
      <c r="D49" s="10"/>
      <c r="E49" s="10"/>
      <c r="F49" s="10"/>
      <c r="G49" s="10"/>
      <c r="H49" s="2"/>
      <c r="I49" s="2"/>
      <c r="J49" s="2"/>
      <c r="K49" s="2"/>
      <c r="L49" s="176">
        <f>P36*98.25%</f>
        <v>716.87748975000011</v>
      </c>
      <c r="M49" s="175"/>
      <c r="N49" s="174">
        <v>5.0000000000000001E-3</v>
      </c>
      <c r="O49" s="175"/>
      <c r="P49" s="176">
        <f t="shared" si="4"/>
        <v>3.5843874487500007</v>
      </c>
      <c r="Q49" s="177"/>
    </row>
    <row r="50" spans="1:17" ht="11.1" customHeight="1" x14ac:dyDescent="0.25">
      <c r="A50" s="8"/>
      <c r="B50" s="2"/>
      <c r="C50" s="2"/>
      <c r="D50" s="2"/>
      <c r="E50" s="2"/>
      <c r="F50" s="2"/>
      <c r="G50" s="2"/>
      <c r="H50" s="2"/>
      <c r="I50" s="2"/>
      <c r="J50" s="2"/>
      <c r="K50" s="2"/>
      <c r="L50" s="35" t="s">
        <v>42</v>
      </c>
      <c r="M50" s="35"/>
      <c r="N50" s="36"/>
      <c r="O50" s="35"/>
      <c r="P50" s="164">
        <f>SUM(P40:Q49)</f>
        <v>168.25643678000003</v>
      </c>
      <c r="Q50" s="165"/>
    </row>
    <row r="51" spans="1:17" ht="11.1" customHeight="1" x14ac:dyDescent="0.25">
      <c r="A51" s="8"/>
      <c r="B51" s="2"/>
      <c r="C51" s="2"/>
      <c r="D51" s="2"/>
      <c r="E51" s="2"/>
      <c r="F51" s="2"/>
      <c r="G51" s="2"/>
      <c r="H51" s="2"/>
      <c r="I51" s="2"/>
      <c r="J51" s="2"/>
      <c r="K51" s="2"/>
      <c r="L51" s="35" t="s">
        <v>43</v>
      </c>
      <c r="M51" s="36"/>
      <c r="N51" s="36"/>
      <c r="O51" s="35"/>
      <c r="P51" s="138">
        <f>P36-P50</f>
        <v>561.38986322000005</v>
      </c>
      <c r="Q51" s="166"/>
    </row>
    <row r="52" spans="1:17" ht="11.1" customHeight="1" x14ac:dyDescent="0.25">
      <c r="A52" s="8"/>
      <c r="B52" s="2"/>
      <c r="C52" s="2"/>
      <c r="D52" s="2"/>
      <c r="E52" s="2"/>
      <c r="F52" s="2"/>
      <c r="G52" s="2"/>
      <c r="H52" s="2"/>
      <c r="I52" s="2"/>
      <c r="J52" s="2"/>
      <c r="K52" s="2"/>
      <c r="L52" s="2"/>
      <c r="M52" s="167"/>
      <c r="N52" s="167"/>
      <c r="O52" s="167"/>
      <c r="P52" s="167"/>
      <c r="Q52" s="37"/>
    </row>
    <row r="53" spans="1:17" ht="11.1" customHeight="1" x14ac:dyDescent="0.25">
      <c r="A53" s="38" t="s">
        <v>44</v>
      </c>
      <c r="B53" s="25"/>
      <c r="C53" s="25"/>
      <c r="D53" s="25"/>
      <c r="E53" s="25"/>
      <c r="F53" s="25"/>
      <c r="G53" s="25"/>
      <c r="H53" s="25"/>
      <c r="I53" s="2"/>
      <c r="J53" s="2"/>
      <c r="K53" s="2"/>
      <c r="L53" s="168" t="s">
        <v>20</v>
      </c>
      <c r="M53" s="168"/>
      <c r="N53" s="168" t="s">
        <v>45</v>
      </c>
      <c r="O53" s="169"/>
      <c r="P53" s="170" t="s">
        <v>22</v>
      </c>
      <c r="Q53" s="171"/>
    </row>
    <row r="54" spans="1:17" ht="11.1" customHeight="1" x14ac:dyDescent="0.25">
      <c r="A54" s="39" t="s">
        <v>83</v>
      </c>
      <c r="B54" s="22"/>
      <c r="C54" s="22"/>
      <c r="D54" s="22"/>
      <c r="E54" s="22"/>
      <c r="F54" s="22"/>
      <c r="G54" s="22"/>
      <c r="H54" s="22"/>
      <c r="I54" s="20"/>
      <c r="J54" s="20"/>
      <c r="K54" s="20"/>
      <c r="L54" s="159">
        <v>2.65</v>
      </c>
      <c r="M54" s="160"/>
      <c r="N54" s="161">
        <f>COUNTIF($B$16:$Q$16,"&lt;"&amp;9)+COUNTIF($B$19:$Q$19,"&lt;"&amp;9)</f>
        <v>2</v>
      </c>
      <c r="O54" s="108"/>
      <c r="P54" s="110"/>
      <c r="Q54" s="111"/>
    </row>
    <row r="55" spans="1:17" ht="11.1" customHeight="1" x14ac:dyDescent="0.25">
      <c r="A55" s="39" t="s">
        <v>46</v>
      </c>
      <c r="B55" s="22"/>
      <c r="C55" s="22"/>
      <c r="D55" s="22"/>
      <c r="E55" s="22"/>
      <c r="F55" s="22"/>
      <c r="G55" s="22"/>
      <c r="H55" s="22"/>
      <c r="I55" s="20"/>
      <c r="J55" s="20"/>
      <c r="K55" s="20"/>
      <c r="L55" s="162"/>
      <c r="M55" s="163"/>
      <c r="N55" s="161"/>
      <c r="O55" s="108"/>
      <c r="P55" s="110">
        <f t="shared" ref="P55:P59" si="5">L55*N55</f>
        <v>0</v>
      </c>
      <c r="Q55" s="111"/>
    </row>
    <row r="56" spans="1:17" ht="11.1" customHeight="1" x14ac:dyDescent="0.25">
      <c r="A56" s="104" t="s">
        <v>47</v>
      </c>
      <c r="B56" s="105"/>
      <c r="C56" s="105"/>
      <c r="D56" s="105"/>
      <c r="E56" s="105"/>
      <c r="F56" s="105"/>
      <c r="G56" s="105"/>
      <c r="H56" s="105"/>
      <c r="I56" s="20"/>
      <c r="J56" s="20"/>
      <c r="K56" s="20"/>
      <c r="L56" s="106">
        <v>2.97</v>
      </c>
      <c r="M56" s="107"/>
      <c r="N56" s="108">
        <f>COUNTIF($B$16:$Q$16,"&gt;="&amp;9)+COUNTIF($B$19:$Q$19,"&gt;="&amp;9)</f>
        <v>9</v>
      </c>
      <c r="O56" s="109"/>
      <c r="P56" s="110">
        <f t="shared" si="5"/>
        <v>26.73</v>
      </c>
      <c r="Q56" s="111"/>
    </row>
    <row r="57" spans="1:17" ht="11.1" customHeight="1" x14ac:dyDescent="0.25">
      <c r="A57" s="104" t="s">
        <v>82</v>
      </c>
      <c r="B57" s="105"/>
      <c r="C57" s="105"/>
      <c r="D57" s="105"/>
      <c r="E57" s="105"/>
      <c r="F57" s="105"/>
      <c r="G57" s="105"/>
      <c r="H57" s="105"/>
      <c r="I57" s="20"/>
      <c r="J57" s="20"/>
      <c r="K57" s="20"/>
      <c r="L57" s="106">
        <v>0.33</v>
      </c>
      <c r="M57" s="107"/>
      <c r="N57" s="112">
        <f>COUNTIF($B$16:$Q$16,"&lt;"&amp;9)+COUNTIF($B$19:$Q$19,"&lt;"&amp;9)</f>
        <v>2</v>
      </c>
      <c r="O57" s="113"/>
      <c r="P57" s="110">
        <f t="shared" si="5"/>
        <v>0.66</v>
      </c>
      <c r="Q57" s="111"/>
    </row>
    <row r="58" spans="1:17" ht="11.1" customHeight="1" x14ac:dyDescent="0.25">
      <c r="A58" s="32" t="s">
        <v>48</v>
      </c>
      <c r="B58" s="25"/>
      <c r="C58" s="25"/>
      <c r="D58" s="25"/>
      <c r="E58" s="25"/>
      <c r="F58" s="25"/>
      <c r="G58" s="25"/>
      <c r="H58" s="25"/>
      <c r="I58" s="2"/>
      <c r="J58" s="2"/>
      <c r="K58" s="2"/>
      <c r="L58" s="120"/>
      <c r="M58" s="120"/>
      <c r="N58" s="121"/>
      <c r="O58" s="122"/>
      <c r="P58" s="123">
        <f t="shared" si="5"/>
        <v>0</v>
      </c>
      <c r="Q58" s="124"/>
    </row>
    <row r="59" spans="1:17" ht="11.1" customHeight="1" x14ac:dyDescent="0.25">
      <c r="A59" s="32" t="s">
        <v>49</v>
      </c>
      <c r="B59" s="25"/>
      <c r="C59" s="25"/>
      <c r="D59" s="25"/>
      <c r="E59" s="25"/>
      <c r="F59" s="25"/>
      <c r="G59" s="25"/>
      <c r="H59" s="25"/>
      <c r="I59" s="2"/>
      <c r="J59" s="2"/>
      <c r="K59" s="2"/>
      <c r="L59" s="120"/>
      <c r="M59" s="120"/>
      <c r="N59" s="121"/>
      <c r="O59" s="122"/>
      <c r="P59" s="123">
        <f t="shared" si="5"/>
        <v>0</v>
      </c>
      <c r="Q59" s="124"/>
    </row>
    <row r="60" spans="1:17" ht="11.1" customHeight="1" x14ac:dyDescent="0.25">
      <c r="A60" s="32" t="s">
        <v>50</v>
      </c>
      <c r="B60" s="40"/>
      <c r="C60" s="40"/>
      <c r="D60" s="133"/>
      <c r="E60" s="134"/>
      <c r="F60" s="134"/>
      <c r="G60" s="134"/>
      <c r="H60" s="135"/>
      <c r="I60" s="2"/>
      <c r="J60" s="2"/>
      <c r="K60" s="2"/>
      <c r="L60" s="40"/>
      <c r="M60" s="40"/>
      <c r="N60" s="40"/>
      <c r="O60" s="2"/>
      <c r="P60" s="136">
        <v>0</v>
      </c>
      <c r="Q60" s="137"/>
    </row>
    <row r="61" spans="1:17" ht="11.1" customHeight="1" x14ac:dyDescent="0.25">
      <c r="A61" s="41" t="s">
        <v>51</v>
      </c>
      <c r="B61" s="42"/>
      <c r="C61" s="42"/>
      <c r="D61" s="42"/>
      <c r="E61" s="42"/>
      <c r="F61" s="22"/>
      <c r="G61" s="22"/>
      <c r="H61" s="22"/>
      <c r="I61" s="20"/>
      <c r="J61" s="20"/>
      <c r="K61" s="20"/>
      <c r="L61" s="22"/>
      <c r="M61" s="22"/>
      <c r="N61" s="22"/>
      <c r="O61" s="43"/>
      <c r="P61" s="138">
        <f>P54+P55+P56+P57+P58+P59+P60</f>
        <v>27.39</v>
      </c>
      <c r="Q61" s="139"/>
    </row>
    <row r="62" spans="1:17" ht="11.1" customHeight="1" x14ac:dyDescent="0.25">
      <c r="A62" s="140" t="s">
        <v>52</v>
      </c>
      <c r="B62" s="141"/>
      <c r="C62" s="141"/>
      <c r="D62" s="141"/>
      <c r="E62" s="141"/>
      <c r="F62" s="22"/>
      <c r="G62" s="22"/>
      <c r="H62" s="22"/>
      <c r="I62" s="20"/>
      <c r="J62" s="20"/>
      <c r="K62" s="20"/>
      <c r="L62" s="142"/>
      <c r="M62" s="142"/>
      <c r="N62" s="143"/>
      <c r="O62" s="144"/>
      <c r="P62" s="145">
        <f>L62*N62</f>
        <v>0</v>
      </c>
      <c r="Q62" s="146"/>
    </row>
    <row r="63" spans="1:17" ht="11.1" customHeight="1" x14ac:dyDescent="0.25">
      <c r="A63" s="19"/>
      <c r="B63" s="20"/>
      <c r="C63" s="20"/>
      <c r="D63" s="20"/>
      <c r="E63" s="20"/>
      <c r="F63" s="20"/>
      <c r="G63" s="2"/>
      <c r="H63" s="2"/>
      <c r="I63" s="2"/>
      <c r="J63" s="2"/>
      <c r="K63" s="2"/>
      <c r="L63" s="44" t="s">
        <v>53</v>
      </c>
      <c r="M63" s="44"/>
      <c r="N63" s="44"/>
      <c r="O63" s="44"/>
      <c r="P63" s="150">
        <f>P51+P61+P62</f>
        <v>588.77986322000004</v>
      </c>
      <c r="Q63" s="151"/>
    </row>
    <row r="64" spans="1:17" ht="11.1" customHeight="1" x14ac:dyDescent="0.25">
      <c r="A64" s="152" t="s">
        <v>54</v>
      </c>
      <c r="B64" s="153"/>
      <c r="C64" s="153"/>
      <c r="D64" s="2"/>
      <c r="E64" s="2"/>
      <c r="F64" s="2"/>
      <c r="G64" s="2"/>
      <c r="H64" s="2"/>
      <c r="I64" s="2"/>
      <c r="J64" s="2"/>
      <c r="K64" s="2"/>
      <c r="L64" s="45" t="s">
        <v>55</v>
      </c>
      <c r="M64" s="2"/>
      <c r="N64" s="2"/>
      <c r="O64" s="2"/>
      <c r="P64" s="154">
        <f>P51+P49+P48</f>
        <v>582.17931042275006</v>
      </c>
      <c r="Q64" s="155"/>
    </row>
    <row r="65" spans="1:17" ht="11.1" customHeight="1" x14ac:dyDescent="0.25">
      <c r="A65" s="8"/>
      <c r="B65" s="25"/>
      <c r="C65" s="25"/>
      <c r="D65" s="2"/>
      <c r="E65" s="2"/>
      <c r="F65" s="2"/>
      <c r="G65" s="2"/>
      <c r="H65" s="2"/>
      <c r="I65" s="2"/>
      <c r="J65" s="46"/>
      <c r="K65" s="46"/>
      <c r="L65" s="47"/>
      <c r="M65" s="46"/>
      <c r="N65" s="46"/>
      <c r="O65" s="46"/>
      <c r="P65" s="46"/>
      <c r="Q65" s="48"/>
    </row>
    <row r="66" spans="1:17" ht="11.1" customHeight="1" x14ac:dyDescent="0.25">
      <c r="D66" s="156" t="s">
        <v>56</v>
      </c>
      <c r="E66" s="156"/>
      <c r="F66" s="157"/>
      <c r="G66" s="157"/>
      <c r="H66" s="158"/>
      <c r="I66" s="158"/>
      <c r="J66" s="49"/>
      <c r="K66" s="25" t="s">
        <v>57</v>
      </c>
      <c r="L66" s="118"/>
      <c r="M66" s="118"/>
      <c r="N66" s="118"/>
      <c r="O66" s="118"/>
      <c r="P66" s="118"/>
      <c r="Q66" s="119"/>
    </row>
    <row r="67" spans="1:17" ht="11.1" customHeight="1" x14ac:dyDescent="0.25">
      <c r="A67" s="32"/>
      <c r="B67" s="25"/>
      <c r="C67" s="25"/>
      <c r="D67" s="2"/>
      <c r="E67" s="2"/>
      <c r="F67" s="114"/>
      <c r="G67" s="115"/>
      <c r="H67" s="116"/>
      <c r="I67" s="116"/>
      <c r="J67" s="46"/>
      <c r="K67" s="25" t="s">
        <v>58</v>
      </c>
      <c r="L67" s="117"/>
      <c r="M67" s="118"/>
      <c r="N67" s="118"/>
      <c r="O67" s="118"/>
      <c r="P67" s="118"/>
      <c r="Q67" s="119"/>
    </row>
    <row r="68" spans="1:17" ht="11.25" customHeight="1" x14ac:dyDescent="0.25">
      <c r="A68" s="23"/>
      <c r="B68" s="50" t="s">
        <v>59</v>
      </c>
      <c r="C68" s="50"/>
      <c r="D68" s="51"/>
      <c r="E68" s="51"/>
      <c r="F68" s="147">
        <f>SUMPRODUCT(--(B$16:Q$19="cp"))</f>
        <v>0</v>
      </c>
      <c r="G68" s="147"/>
      <c r="H68" s="129"/>
      <c r="I68" s="129"/>
      <c r="J68" s="46"/>
      <c r="K68" s="52" t="s">
        <v>60</v>
      </c>
      <c r="L68" s="2"/>
      <c r="M68" s="40"/>
      <c r="N68" s="148"/>
      <c r="O68" s="148"/>
      <c r="P68" s="148"/>
      <c r="Q68" s="149"/>
    </row>
    <row r="69" spans="1:17" ht="12.75" customHeight="1" x14ac:dyDescent="0.25">
      <c r="A69" s="39"/>
      <c r="B69" s="53" t="s">
        <v>61</v>
      </c>
      <c r="C69" s="53"/>
      <c r="D69" s="54"/>
      <c r="E69" s="54"/>
      <c r="F69" s="125">
        <v>30</v>
      </c>
      <c r="G69" s="125"/>
      <c r="H69" s="126"/>
      <c r="I69" s="126"/>
      <c r="J69" s="46"/>
      <c r="K69" s="46"/>
      <c r="L69" s="46"/>
      <c r="M69" s="127" t="s">
        <v>62</v>
      </c>
      <c r="N69" s="127"/>
      <c r="O69" s="127"/>
      <c r="P69" s="55"/>
      <c r="Q69" s="56"/>
    </row>
    <row r="70" spans="1:17" ht="11.1" customHeight="1" x14ac:dyDescent="0.25">
      <c r="A70" s="39"/>
      <c r="B70" s="57" t="s">
        <v>63</v>
      </c>
      <c r="C70" s="57"/>
      <c r="D70" s="57"/>
      <c r="E70" s="57"/>
      <c r="F70" s="128">
        <f>F69-F68</f>
        <v>30</v>
      </c>
      <c r="G70" s="128"/>
      <c r="H70" s="129"/>
      <c r="I70" s="129"/>
      <c r="J70" s="2"/>
      <c r="K70" s="52" t="s">
        <v>64</v>
      </c>
      <c r="L70" s="2"/>
      <c r="M70" s="58"/>
      <c r="N70" s="58"/>
      <c r="O70" s="58"/>
      <c r="P70" s="58"/>
      <c r="Q70" s="59"/>
    </row>
    <row r="71" spans="1:17" ht="11.1" customHeight="1" x14ac:dyDescent="0.25">
      <c r="A71" s="8"/>
      <c r="B71" s="130" t="s">
        <v>65</v>
      </c>
      <c r="C71" s="131"/>
      <c r="D71" s="131"/>
      <c r="E71" s="72"/>
      <c r="F71" s="132">
        <f>SUMPRODUCT(--(B$16:Q$19="hc"))</f>
        <v>0</v>
      </c>
      <c r="G71" s="132"/>
      <c r="H71" s="2"/>
      <c r="I71" s="2"/>
      <c r="J71" s="2"/>
      <c r="K71" s="2"/>
      <c r="L71" s="2"/>
      <c r="M71" s="2"/>
      <c r="N71" s="2"/>
      <c r="O71" s="2"/>
      <c r="P71" s="2"/>
      <c r="Q71" s="4"/>
    </row>
    <row r="72" spans="1:17" ht="11.1" customHeight="1" x14ac:dyDescent="0.25">
      <c r="A72" s="8"/>
      <c r="B72" s="70"/>
      <c r="C72" s="70"/>
      <c r="D72" s="70"/>
      <c r="E72" s="20"/>
      <c r="F72" s="71"/>
      <c r="G72" s="71"/>
      <c r="H72" s="2"/>
      <c r="I72" s="2"/>
      <c r="J72" s="2"/>
      <c r="K72" s="2"/>
      <c r="L72" s="2"/>
      <c r="M72" s="2"/>
      <c r="N72" s="2"/>
      <c r="O72" s="2"/>
      <c r="P72" s="2"/>
      <c r="Q72" s="4"/>
    </row>
    <row r="73" spans="1:17" ht="11.1" customHeight="1" x14ac:dyDescent="0.25">
      <c r="A73" s="60"/>
      <c r="B73" s="70"/>
      <c r="C73" s="70"/>
      <c r="D73" s="70"/>
      <c r="E73" s="20"/>
      <c r="F73" s="71"/>
      <c r="G73" s="71"/>
      <c r="H73" s="2"/>
      <c r="I73" s="2"/>
      <c r="J73" s="2"/>
      <c r="K73" s="2"/>
      <c r="L73" s="2"/>
      <c r="M73" s="2"/>
      <c r="N73" s="2"/>
      <c r="O73" s="2"/>
      <c r="P73" s="2"/>
      <c r="Q73" s="4"/>
    </row>
    <row r="74" spans="1:17" ht="2.25" customHeight="1" thickBot="1" x14ac:dyDescent="0.3">
      <c r="A74" s="8"/>
      <c r="B74" s="2"/>
      <c r="C74" s="2"/>
      <c r="D74" s="2"/>
      <c r="E74" s="2"/>
      <c r="F74" s="2"/>
      <c r="G74" s="2"/>
      <c r="H74" s="2"/>
      <c r="I74" s="2"/>
      <c r="J74" s="2"/>
      <c r="K74" s="2"/>
      <c r="L74" s="2"/>
      <c r="M74" s="2"/>
      <c r="N74" s="2"/>
      <c r="O74" s="2"/>
      <c r="P74" s="2"/>
      <c r="Q74" s="4"/>
    </row>
    <row r="75" spans="1:17" ht="13.5" customHeight="1" thickTop="1" thickBot="1" x14ac:dyDescent="0.3">
      <c r="A75" s="61" t="s">
        <v>66</v>
      </c>
      <c r="B75" s="62"/>
      <c r="C75" s="62"/>
      <c r="D75" s="63"/>
      <c r="E75" s="63"/>
      <c r="F75" s="63"/>
      <c r="G75" s="63"/>
      <c r="H75" s="62"/>
      <c r="I75" s="62"/>
      <c r="J75" s="62"/>
      <c r="K75" s="62"/>
      <c r="L75" s="62"/>
      <c r="M75" s="62"/>
      <c r="N75" s="62"/>
      <c r="O75" s="62"/>
      <c r="P75" s="62"/>
      <c r="Q75" s="64"/>
    </row>
  </sheetData>
  <sheetProtection selectLockedCells="1"/>
  <mergeCells count="143">
    <mergeCell ref="F70:G70"/>
    <mergeCell ref="H70:I70"/>
    <mergeCell ref="B71:D71"/>
    <mergeCell ref="F71:G71"/>
    <mergeCell ref="L3:O3"/>
    <mergeCell ref="F68:G68"/>
    <mergeCell ref="H68:I68"/>
    <mergeCell ref="N68:Q68"/>
    <mergeCell ref="F69:G69"/>
    <mergeCell ref="H69:I69"/>
    <mergeCell ref="M69:O69"/>
    <mergeCell ref="D66:E66"/>
    <mergeCell ref="F66:G66"/>
    <mergeCell ref="H66:I66"/>
    <mergeCell ref="L66:Q66"/>
    <mergeCell ref="F67:G67"/>
    <mergeCell ref="H67:I67"/>
    <mergeCell ref="L67:Q67"/>
    <mergeCell ref="A62:E62"/>
    <mergeCell ref="L62:M62"/>
    <mergeCell ref="N62:O62"/>
    <mergeCell ref="P62:Q62"/>
    <mergeCell ref="P63:Q63"/>
    <mergeCell ref="A64:C64"/>
    <mergeCell ref="P64:Q64"/>
    <mergeCell ref="L59:M59"/>
    <mergeCell ref="N59:O59"/>
    <mergeCell ref="P59:Q59"/>
    <mergeCell ref="D60:H60"/>
    <mergeCell ref="P60:Q60"/>
    <mergeCell ref="P61:Q61"/>
    <mergeCell ref="A57:H57"/>
    <mergeCell ref="L57:M57"/>
    <mergeCell ref="N57:O57"/>
    <mergeCell ref="P57:Q57"/>
    <mergeCell ref="L58:M58"/>
    <mergeCell ref="N58:O58"/>
    <mergeCell ref="P58:Q58"/>
    <mergeCell ref="L55:M55"/>
    <mergeCell ref="N55:O55"/>
    <mergeCell ref="P55:Q55"/>
    <mergeCell ref="A56:H56"/>
    <mergeCell ref="L56:M56"/>
    <mergeCell ref="N56:O56"/>
    <mergeCell ref="P56:Q56"/>
    <mergeCell ref="L53:M53"/>
    <mergeCell ref="N53:O53"/>
    <mergeCell ref="P53:Q53"/>
    <mergeCell ref="L54:M54"/>
    <mergeCell ref="N54:O54"/>
    <mergeCell ref="P54:Q54"/>
    <mergeCell ref="L49:M49"/>
    <mergeCell ref="N49:O49"/>
    <mergeCell ref="P49:Q49"/>
    <mergeCell ref="P50:Q50"/>
    <mergeCell ref="P51:Q51"/>
    <mergeCell ref="M52:P52"/>
    <mergeCell ref="L47:M47"/>
    <mergeCell ref="N47:O47"/>
    <mergeCell ref="P47:Q47"/>
    <mergeCell ref="L48:M48"/>
    <mergeCell ref="N48:O48"/>
    <mergeCell ref="P48:Q48"/>
    <mergeCell ref="L45:M45"/>
    <mergeCell ref="N45:O45"/>
    <mergeCell ref="P45:Q45"/>
    <mergeCell ref="L46:M46"/>
    <mergeCell ref="N46:O46"/>
    <mergeCell ref="P46:Q46"/>
    <mergeCell ref="L43:M43"/>
    <mergeCell ref="N43:O43"/>
    <mergeCell ref="P43:Q43"/>
    <mergeCell ref="L44:M44"/>
    <mergeCell ref="N44:O44"/>
    <mergeCell ref="P44:Q44"/>
    <mergeCell ref="L41:M41"/>
    <mergeCell ref="N41:O41"/>
    <mergeCell ref="P41:Q41"/>
    <mergeCell ref="A42:E42"/>
    <mergeCell ref="L42:M42"/>
    <mergeCell ref="N42:O42"/>
    <mergeCell ref="P42:Q42"/>
    <mergeCell ref="L39:M39"/>
    <mergeCell ref="N39:O39"/>
    <mergeCell ref="P39:Q39"/>
    <mergeCell ref="L40:M40"/>
    <mergeCell ref="N40:O40"/>
    <mergeCell ref="P40:Q40"/>
    <mergeCell ref="L35:M35"/>
    <mergeCell ref="N35:O35"/>
    <mergeCell ref="P35:Q35"/>
    <mergeCell ref="L36:M36"/>
    <mergeCell ref="P36:Q36"/>
    <mergeCell ref="M38:P38"/>
    <mergeCell ref="L33:M33"/>
    <mergeCell ref="N33:O33"/>
    <mergeCell ref="P33:Q33"/>
    <mergeCell ref="L34:M34"/>
    <mergeCell ref="N34:O34"/>
    <mergeCell ref="P34:Q34"/>
    <mergeCell ref="L31:M31"/>
    <mergeCell ref="N31:O31"/>
    <mergeCell ref="P31:Q31"/>
    <mergeCell ref="L32:M32"/>
    <mergeCell ref="N32:O32"/>
    <mergeCell ref="P32:Q32"/>
    <mergeCell ref="L29:M29"/>
    <mergeCell ref="N29:O29"/>
    <mergeCell ref="P29:Q29"/>
    <mergeCell ref="L30:M30"/>
    <mergeCell ref="N30:O30"/>
    <mergeCell ref="P30:Q30"/>
    <mergeCell ref="L27:M27"/>
    <mergeCell ref="N27:O27"/>
    <mergeCell ref="P27:Q27"/>
    <mergeCell ref="L28:M28"/>
    <mergeCell ref="N28:O28"/>
    <mergeCell ref="P28:Q28"/>
    <mergeCell ref="C11:G11"/>
    <mergeCell ref="L11:P11"/>
    <mergeCell ref="A13:Q13"/>
    <mergeCell ref="P23:Q23"/>
    <mergeCell ref="P24:Q24"/>
    <mergeCell ref="P25:Q25"/>
    <mergeCell ref="C10:G10"/>
    <mergeCell ref="L10:P10"/>
    <mergeCell ref="A5:B5"/>
    <mergeCell ref="C5:G5"/>
    <mergeCell ref="L5:P5"/>
    <mergeCell ref="C6:G6"/>
    <mergeCell ref="L6:P6"/>
    <mergeCell ref="C7:G7"/>
    <mergeCell ref="L7:P7"/>
    <mergeCell ref="A1:Q1"/>
    <mergeCell ref="A2:Q2"/>
    <mergeCell ref="A3:B3"/>
    <mergeCell ref="C3:F3"/>
    <mergeCell ref="R4:U4"/>
    <mergeCell ref="A4:Q4"/>
    <mergeCell ref="C8:G8"/>
    <mergeCell ref="L8:P8"/>
    <mergeCell ref="C9:G9"/>
    <mergeCell ref="L9:P9"/>
  </mergeCells>
  <conditionalFormatting sqref="B14:Q16">
    <cfRule type="expression" dxfId="32" priority="4">
      <formula>WEEKDAY(B$14,2)&gt;5</formula>
    </cfRule>
  </conditionalFormatting>
  <conditionalFormatting sqref="B17:N19">
    <cfRule type="expression" dxfId="31" priority="3">
      <formula>WEEKDAY(B$17,2)&gt;5</formula>
    </cfRule>
  </conditionalFormatting>
  <conditionalFormatting sqref="L21">
    <cfRule type="cellIs" dxfId="30" priority="1" operator="equal">
      <formula>0</formula>
    </cfRule>
  </conditionalFormatting>
  <dataValidations count="1">
    <dataValidation type="list" allowBlank="1" showInputMessage="1" showErrorMessage="1" sqref="I28 R4:U4 L3:O3">
      <formula1>ANCOURS</formula1>
    </dataValidation>
  </dataValidations>
  <pageMargins left="0.3" right="0.2" top="0.37" bottom="0.49" header="0.23" footer="0.4921259845"/>
  <pageSetup paperSize="9" orientation="portrait" horizont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49" r:id="rId4" name="Drop Down 1">
              <controlPr defaultSize="0" autoLine="0" autoPict="0">
                <anchor moveWithCells="1">
                  <from>
                    <xdr:col>0</xdr:col>
                    <xdr:colOff>160020</xdr:colOff>
                    <xdr:row>65</xdr:row>
                    <xdr:rowOff>7620</xdr:rowOff>
                  </from>
                  <to>
                    <xdr:col>1</xdr:col>
                    <xdr:colOff>137160</xdr:colOff>
                    <xdr:row>66</xdr:row>
                    <xdr:rowOff>60960</xdr:rowOff>
                  </to>
                </anchor>
              </controlPr>
            </control>
          </mc:Choice>
        </mc:AlternateContent>
        <mc:AlternateContent xmlns:mc="http://schemas.openxmlformats.org/markup-compatibility/2006">
          <mc:Choice Requires="x14">
            <control shapeId="2050" r:id="rId5" name="Drop Down 2">
              <controlPr defaultSize="0" autoLine="0" autoPict="0">
                <anchor moveWithCells="1">
                  <from>
                    <xdr:col>4</xdr:col>
                    <xdr:colOff>76200</xdr:colOff>
                    <xdr:row>65</xdr:row>
                    <xdr:rowOff>0</xdr:rowOff>
                  </from>
                  <to>
                    <xdr:col>4</xdr:col>
                    <xdr:colOff>495300</xdr:colOff>
                    <xdr:row>66</xdr:row>
                    <xdr:rowOff>60960</xdr:rowOff>
                  </to>
                </anchor>
              </controlPr>
            </control>
          </mc:Choice>
        </mc:AlternateContent>
        <mc:AlternateContent xmlns:mc="http://schemas.openxmlformats.org/markup-compatibility/2006">
          <mc:Choice Requires="x14">
            <control shapeId="2051" r:id="rId6" name="Drop Down 3">
              <controlPr defaultSize="0" autoLine="0" autoPict="0">
                <anchor moveWithCells="1">
                  <from>
                    <xdr:col>5</xdr:col>
                    <xdr:colOff>152400</xdr:colOff>
                    <xdr:row>64</xdr:row>
                    <xdr:rowOff>99060</xdr:rowOff>
                  </from>
                  <to>
                    <xdr:col>7</xdr:col>
                    <xdr:colOff>60960</xdr:colOff>
                    <xdr:row>66</xdr:row>
                    <xdr:rowOff>45720</xdr:rowOff>
                  </to>
                </anchor>
              </controlPr>
            </control>
          </mc:Choice>
        </mc:AlternateContent>
        <mc:AlternateContent xmlns:mc="http://schemas.openxmlformats.org/markup-compatibility/2006">
          <mc:Choice Requires="x14">
            <control shapeId="2052" r:id="rId7" name="Drop Down 4">
              <controlPr defaultSize="0" autoLine="0" autoPict="0">
                <anchor moveWithCells="1">
                  <from>
                    <xdr:col>7</xdr:col>
                    <xdr:colOff>160020</xdr:colOff>
                    <xdr:row>65</xdr:row>
                    <xdr:rowOff>0</xdr:rowOff>
                  </from>
                  <to>
                    <xdr:col>8</xdr:col>
                    <xdr:colOff>236220</xdr:colOff>
                    <xdr:row>66</xdr:row>
                    <xdr:rowOff>60960</xdr:rowOff>
                  </to>
                </anchor>
              </controlPr>
            </control>
          </mc:Choice>
        </mc:AlternateContent>
        <mc:AlternateContent xmlns:mc="http://schemas.openxmlformats.org/markup-compatibility/2006">
          <mc:Choice Requires="x14">
            <control shapeId="2053" r:id="rId8" name="Drop Down 5">
              <controlPr defaultSize="0" autoLine="0" autoPict="0">
                <anchor moveWithCells="1">
                  <from>
                    <xdr:col>1</xdr:col>
                    <xdr:colOff>259080</xdr:colOff>
                    <xdr:row>65</xdr:row>
                    <xdr:rowOff>0</xdr:rowOff>
                  </from>
                  <to>
                    <xdr:col>3</xdr:col>
                    <xdr:colOff>121920</xdr:colOff>
                    <xdr:row>66</xdr:row>
                    <xdr:rowOff>60960</xdr:rowOff>
                  </to>
                </anchor>
              </controlPr>
            </control>
          </mc:Choice>
        </mc:AlternateContent>
        <mc:AlternateContent xmlns:mc="http://schemas.openxmlformats.org/markup-compatibility/2006">
          <mc:Choice Requires="x14">
            <control shapeId="2054" r:id="rId9" name="Check Box 6">
              <controlPr locked="0" defaultSize="0" autoFill="0" autoLine="0" autoPict="0">
                <anchor moveWithCells="1">
                  <from>
                    <xdr:col>13</xdr:col>
                    <xdr:colOff>22860</xdr:colOff>
                    <xdr:row>66</xdr:row>
                    <xdr:rowOff>60960</xdr:rowOff>
                  </from>
                  <to>
                    <xdr:col>14</xdr:col>
                    <xdr:colOff>213360</xdr:colOff>
                    <xdr:row>68</xdr:row>
                    <xdr:rowOff>22860</xdr:rowOff>
                  </to>
                </anchor>
              </controlPr>
            </control>
          </mc:Choice>
        </mc:AlternateContent>
        <mc:AlternateContent xmlns:mc="http://schemas.openxmlformats.org/markup-compatibility/2006">
          <mc:Choice Requires="x14">
            <control shapeId="2055" r:id="rId10" name="Check Box 7">
              <controlPr locked="0" defaultSize="0" autoFill="0" autoLine="0" autoPict="0">
                <anchor moveWithCells="1">
                  <from>
                    <xdr:col>14</xdr:col>
                    <xdr:colOff>266700</xdr:colOff>
                    <xdr:row>66</xdr:row>
                    <xdr:rowOff>68580</xdr:rowOff>
                  </from>
                  <to>
                    <xdr:col>17</xdr:col>
                    <xdr:colOff>38100</xdr:colOff>
                    <xdr:row>68</xdr:row>
                    <xdr:rowOff>22860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75"/>
  <sheetViews>
    <sheetView topLeftCell="A11" workbookViewId="0">
      <selection activeCell="K21" sqref="K21"/>
    </sheetView>
  </sheetViews>
  <sheetFormatPr baseColWidth="10" defaultColWidth="5.88671875" defaultRowHeight="11.1" customHeight="1" x14ac:dyDescent="0.25"/>
  <cols>
    <col min="1" max="1" width="6.6640625" customWidth="1"/>
    <col min="2" max="2" width="6.88671875" customWidth="1"/>
    <col min="3" max="3" width="6.44140625" bestFit="1" customWidth="1"/>
    <col min="4" max="4" width="6.44140625" customWidth="1"/>
    <col min="5" max="5" width="7.5546875" customWidth="1"/>
    <col min="6" max="15" width="6.44140625" customWidth="1"/>
    <col min="16" max="16" width="6.77734375" bestFit="1" customWidth="1"/>
    <col min="17" max="17" width="6.44140625" customWidth="1"/>
  </cols>
  <sheetData>
    <row r="1" spans="1:20" ht="13.5" customHeight="1" thickTop="1" x14ac:dyDescent="0.25">
      <c r="A1" s="236" t="s">
        <v>0</v>
      </c>
      <c r="B1" s="237"/>
      <c r="C1" s="237"/>
      <c r="D1" s="237"/>
      <c r="E1" s="237"/>
      <c r="F1" s="237"/>
      <c r="G1" s="237"/>
      <c r="H1" s="237"/>
      <c r="I1" s="237"/>
      <c r="J1" s="237"/>
      <c r="K1" s="237"/>
      <c r="L1" s="237"/>
      <c r="M1" s="237"/>
      <c r="N1" s="237"/>
      <c r="O1" s="237"/>
      <c r="P1" s="237"/>
      <c r="Q1" s="238"/>
    </row>
    <row r="2" spans="1:20" ht="11.1" customHeight="1" x14ac:dyDescent="0.25">
      <c r="A2" s="239" t="s">
        <v>1</v>
      </c>
      <c r="B2" s="240"/>
      <c r="C2" s="240"/>
      <c r="D2" s="240"/>
      <c r="E2" s="240"/>
      <c r="F2" s="240"/>
      <c r="G2" s="240"/>
      <c r="H2" s="240"/>
      <c r="I2" s="240"/>
      <c r="J2" s="240"/>
      <c r="K2" s="240"/>
      <c r="L2" s="240"/>
      <c r="M2" s="240"/>
      <c r="N2" s="240"/>
      <c r="O2" s="240"/>
      <c r="P2" s="240"/>
      <c r="Q2" s="241"/>
    </row>
    <row r="3" spans="1:20" ht="13.8" x14ac:dyDescent="0.25">
      <c r="A3" s="242" t="s">
        <v>2</v>
      </c>
      <c r="B3" s="243"/>
      <c r="C3" s="244"/>
      <c r="D3" s="245"/>
      <c r="E3" s="245"/>
      <c r="F3" s="246"/>
      <c r="G3" s="1"/>
      <c r="H3" s="2"/>
      <c r="I3" s="2"/>
      <c r="J3" s="3" t="s">
        <v>3</v>
      </c>
      <c r="K3" s="2"/>
      <c r="L3" s="247">
        <v>42064</v>
      </c>
      <c r="M3" s="247"/>
      <c r="N3" s="247"/>
      <c r="O3" s="247"/>
      <c r="P3" s="2"/>
      <c r="Q3" s="4"/>
    </row>
    <row r="4" spans="1:20" ht="16.2" customHeight="1" x14ac:dyDescent="0.25">
      <c r="A4" s="248" t="s">
        <v>4</v>
      </c>
      <c r="B4" s="249"/>
      <c r="C4" s="249"/>
      <c r="D4" s="249"/>
      <c r="E4" s="249"/>
      <c r="F4" s="249"/>
      <c r="G4" s="249"/>
      <c r="H4" s="249"/>
      <c r="I4" s="249"/>
      <c r="J4" s="249"/>
      <c r="K4" s="249"/>
      <c r="L4" s="249"/>
      <c r="M4" s="249"/>
      <c r="N4" s="249"/>
      <c r="O4" s="249"/>
      <c r="P4" s="249"/>
      <c r="Q4" s="250"/>
      <c r="T4">
        <f>WEEKNUM(L3,2)</f>
        <v>9</v>
      </c>
    </row>
    <row r="5" spans="1:20" ht="11.1" customHeight="1" x14ac:dyDescent="0.25">
      <c r="A5" s="230" t="s">
        <v>5</v>
      </c>
      <c r="B5" s="231"/>
      <c r="C5" s="232"/>
      <c r="D5" s="233"/>
      <c r="E5" s="233"/>
      <c r="F5" s="233"/>
      <c r="G5" s="234"/>
      <c r="H5" s="2"/>
      <c r="I5" s="5" t="s">
        <v>5</v>
      </c>
      <c r="J5" s="2"/>
      <c r="K5" s="2"/>
      <c r="L5" s="232"/>
      <c r="M5" s="233"/>
      <c r="N5" s="233"/>
      <c r="O5" s="233"/>
      <c r="P5" s="234"/>
      <c r="Q5" s="6"/>
    </row>
    <row r="6" spans="1:20" ht="11.1" customHeight="1" x14ac:dyDescent="0.25">
      <c r="A6" s="7" t="s">
        <v>6</v>
      </c>
      <c r="B6" s="1"/>
      <c r="C6" s="235"/>
      <c r="D6" s="215"/>
      <c r="E6" s="215"/>
      <c r="F6" s="215"/>
      <c r="G6" s="216"/>
      <c r="H6" s="2"/>
      <c r="I6" s="5" t="s">
        <v>6</v>
      </c>
      <c r="J6" s="2"/>
      <c r="K6" s="2"/>
      <c r="L6" s="235"/>
      <c r="M6" s="215"/>
      <c r="N6" s="215"/>
      <c r="O6" s="215"/>
      <c r="P6" s="216"/>
      <c r="Q6" s="6"/>
    </row>
    <row r="7" spans="1:20" ht="11.1" customHeight="1" x14ac:dyDescent="0.25">
      <c r="A7" s="8"/>
      <c r="B7" s="1"/>
      <c r="C7" s="235"/>
      <c r="D7" s="215"/>
      <c r="E7" s="215"/>
      <c r="F7" s="215"/>
      <c r="G7" s="216"/>
      <c r="H7" s="2"/>
      <c r="I7" s="1"/>
      <c r="J7" s="2"/>
      <c r="K7" s="2"/>
      <c r="L7" s="214"/>
      <c r="M7" s="215"/>
      <c r="N7" s="215"/>
      <c r="O7" s="215"/>
      <c r="P7" s="216"/>
      <c r="Q7" s="6"/>
    </row>
    <row r="8" spans="1:20" ht="11.1" customHeight="1" x14ac:dyDescent="0.25">
      <c r="A8" s="8"/>
      <c r="B8" s="1"/>
      <c r="C8" s="214"/>
      <c r="D8" s="215"/>
      <c r="E8" s="215"/>
      <c r="F8" s="215"/>
      <c r="G8" s="216"/>
      <c r="H8" s="1"/>
      <c r="I8" s="1"/>
      <c r="J8" s="2"/>
      <c r="K8" s="2"/>
      <c r="L8" s="214"/>
      <c r="M8" s="215"/>
      <c r="N8" s="215"/>
      <c r="O8" s="215"/>
      <c r="P8" s="216"/>
      <c r="Q8" s="6"/>
    </row>
    <row r="9" spans="1:20" ht="11.1" customHeight="1" x14ac:dyDescent="0.25">
      <c r="A9" s="77" t="s">
        <v>7</v>
      </c>
      <c r="B9" s="10"/>
      <c r="C9" s="251"/>
      <c r="D9" s="252"/>
      <c r="E9" s="252"/>
      <c r="F9" s="252"/>
      <c r="G9" s="253"/>
      <c r="H9" s="1"/>
      <c r="I9" s="1"/>
      <c r="J9" s="2"/>
      <c r="K9" s="2"/>
      <c r="L9" s="214"/>
      <c r="M9" s="215"/>
      <c r="N9" s="215"/>
      <c r="O9" s="215"/>
      <c r="P9" s="216"/>
      <c r="Q9" s="6"/>
    </row>
    <row r="10" spans="1:20" ht="11.1" customHeight="1" x14ac:dyDescent="0.25">
      <c r="A10" s="7" t="s">
        <v>8</v>
      </c>
      <c r="B10" s="10"/>
      <c r="C10" s="229"/>
      <c r="D10" s="215"/>
      <c r="E10" s="215"/>
      <c r="F10" s="215"/>
      <c r="G10" s="216"/>
      <c r="H10" s="1"/>
      <c r="I10" s="5" t="s">
        <v>9</v>
      </c>
      <c r="J10" s="2"/>
      <c r="K10" s="2"/>
      <c r="L10" s="214"/>
      <c r="M10" s="215"/>
      <c r="N10" s="215"/>
      <c r="O10" s="215"/>
      <c r="P10" s="216"/>
      <c r="Q10" s="6"/>
    </row>
    <row r="11" spans="1:20" ht="11.1" customHeight="1" x14ac:dyDescent="0.25">
      <c r="A11" s="7" t="s">
        <v>6</v>
      </c>
      <c r="B11" s="2"/>
      <c r="C11" s="214"/>
      <c r="D11" s="215"/>
      <c r="E11" s="215"/>
      <c r="F11" s="215"/>
      <c r="G11" s="216"/>
      <c r="H11" s="1"/>
      <c r="I11" s="5" t="s">
        <v>10</v>
      </c>
      <c r="J11" s="2"/>
      <c r="K11" s="2"/>
      <c r="L11" s="217"/>
      <c r="M11" s="218"/>
      <c r="N11" s="218"/>
      <c r="O11" s="218"/>
      <c r="P11" s="219"/>
      <c r="Q11" s="6"/>
    </row>
    <row r="12" spans="1:20" ht="11.1" customHeight="1" thickBot="1" x14ac:dyDescent="0.3">
      <c r="A12" s="8"/>
      <c r="B12" s="2"/>
      <c r="C12" s="2"/>
      <c r="D12" s="2"/>
      <c r="E12" s="2"/>
      <c r="F12" s="2"/>
      <c r="G12" s="2"/>
      <c r="H12" s="2"/>
      <c r="I12" s="2"/>
      <c r="J12" s="2"/>
      <c r="K12" s="2"/>
      <c r="L12" s="2"/>
      <c r="M12" s="2"/>
      <c r="N12" s="2"/>
      <c r="O12" s="2"/>
      <c r="P12" s="2"/>
      <c r="Q12" s="4"/>
    </row>
    <row r="13" spans="1:20" ht="14.25" customHeight="1" thickTop="1" x14ac:dyDescent="0.25">
      <c r="A13" s="220" t="s">
        <v>11</v>
      </c>
      <c r="B13" s="221"/>
      <c r="C13" s="221"/>
      <c r="D13" s="221"/>
      <c r="E13" s="221"/>
      <c r="F13" s="221"/>
      <c r="G13" s="221"/>
      <c r="H13" s="221"/>
      <c r="I13" s="221"/>
      <c r="J13" s="221"/>
      <c r="K13" s="221"/>
      <c r="L13" s="221"/>
      <c r="M13" s="221"/>
      <c r="N13" s="221"/>
      <c r="O13" s="221"/>
      <c r="P13" s="221"/>
      <c r="Q13" s="222"/>
    </row>
    <row r="14" spans="1:20" ht="11.1" customHeight="1" x14ac:dyDescent="0.25">
      <c r="A14" s="86" t="s">
        <v>12</v>
      </c>
      <c r="B14" s="82">
        <f>+L3</f>
        <v>42064</v>
      </c>
      <c r="C14" s="82">
        <f t="shared" ref="C14:Q14" si="0">+B14+1</f>
        <v>42065</v>
      </c>
      <c r="D14" s="82">
        <f t="shared" si="0"/>
        <v>42066</v>
      </c>
      <c r="E14" s="82">
        <f t="shared" si="0"/>
        <v>42067</v>
      </c>
      <c r="F14" s="82">
        <f t="shared" si="0"/>
        <v>42068</v>
      </c>
      <c r="G14" s="82">
        <f t="shared" si="0"/>
        <v>42069</v>
      </c>
      <c r="H14" s="82">
        <f t="shared" si="0"/>
        <v>42070</v>
      </c>
      <c r="I14" s="82">
        <f t="shared" si="0"/>
        <v>42071</v>
      </c>
      <c r="J14" s="82">
        <f t="shared" si="0"/>
        <v>42072</v>
      </c>
      <c r="K14" s="82">
        <f t="shared" si="0"/>
        <v>42073</v>
      </c>
      <c r="L14" s="82">
        <f t="shared" si="0"/>
        <v>42074</v>
      </c>
      <c r="M14" s="82">
        <f t="shared" si="0"/>
        <v>42075</v>
      </c>
      <c r="N14" s="82">
        <f t="shared" si="0"/>
        <v>42076</v>
      </c>
      <c r="O14" s="82">
        <f t="shared" si="0"/>
        <v>42077</v>
      </c>
      <c r="P14" s="82">
        <f t="shared" si="0"/>
        <v>42078</v>
      </c>
      <c r="Q14" s="96">
        <f t="shared" si="0"/>
        <v>42079</v>
      </c>
    </row>
    <row r="15" spans="1:20" s="92" customFormat="1" ht="11.1" customHeight="1" x14ac:dyDescent="0.25">
      <c r="A15" s="90" t="s">
        <v>91</v>
      </c>
      <c r="B15" s="94">
        <f t="shared" ref="B15:Q15" si="1">WEEKNUM(B14,2)</f>
        <v>9</v>
      </c>
      <c r="C15" s="94">
        <f t="shared" si="1"/>
        <v>10</v>
      </c>
      <c r="D15" s="94">
        <f t="shared" si="1"/>
        <v>10</v>
      </c>
      <c r="E15" s="94">
        <f t="shared" si="1"/>
        <v>10</v>
      </c>
      <c r="F15" s="94">
        <f t="shared" si="1"/>
        <v>10</v>
      </c>
      <c r="G15" s="94">
        <f t="shared" si="1"/>
        <v>10</v>
      </c>
      <c r="H15" s="94">
        <f t="shared" si="1"/>
        <v>10</v>
      </c>
      <c r="I15" s="94">
        <f t="shared" si="1"/>
        <v>10</v>
      </c>
      <c r="J15" s="94">
        <f t="shared" si="1"/>
        <v>11</v>
      </c>
      <c r="K15" s="94">
        <f t="shared" si="1"/>
        <v>11</v>
      </c>
      <c r="L15" s="94">
        <f t="shared" si="1"/>
        <v>11</v>
      </c>
      <c r="M15" s="94">
        <f t="shared" si="1"/>
        <v>11</v>
      </c>
      <c r="N15" s="94">
        <f t="shared" si="1"/>
        <v>11</v>
      </c>
      <c r="O15" s="94">
        <f t="shared" si="1"/>
        <v>11</v>
      </c>
      <c r="P15" s="94">
        <f t="shared" si="1"/>
        <v>11</v>
      </c>
      <c r="Q15" s="98">
        <f t="shared" si="1"/>
        <v>12</v>
      </c>
    </row>
    <row r="16" spans="1:20" ht="11.1" customHeight="1" x14ac:dyDescent="0.25">
      <c r="A16" s="86" t="s">
        <v>13</v>
      </c>
      <c r="B16" s="83"/>
      <c r="C16" s="83">
        <v>12</v>
      </c>
      <c r="D16" s="84"/>
      <c r="E16" s="84">
        <v>10</v>
      </c>
      <c r="F16" s="83">
        <v>8</v>
      </c>
      <c r="G16" s="83">
        <v>8</v>
      </c>
      <c r="H16" s="83"/>
      <c r="I16" s="83"/>
      <c r="J16" s="83"/>
      <c r="K16" s="84"/>
      <c r="L16" s="84"/>
      <c r="M16" s="83">
        <v>25</v>
      </c>
      <c r="N16" s="83">
        <v>11</v>
      </c>
      <c r="O16" s="83"/>
      <c r="P16" s="83"/>
      <c r="Q16" s="99">
        <v>25</v>
      </c>
    </row>
    <row r="17" spans="1:20" ht="11.1" customHeight="1" x14ac:dyDescent="0.25">
      <c r="A17" s="86" t="s">
        <v>12</v>
      </c>
      <c r="B17" s="82">
        <f>Q14+1</f>
        <v>42080</v>
      </c>
      <c r="C17" s="85">
        <f>B17+1</f>
        <v>42081</v>
      </c>
      <c r="D17" s="85">
        <f t="shared" ref="D17:N17" si="2">C17+1</f>
        <v>42082</v>
      </c>
      <c r="E17" s="85">
        <f t="shared" si="2"/>
        <v>42083</v>
      </c>
      <c r="F17" s="85">
        <f t="shared" si="2"/>
        <v>42084</v>
      </c>
      <c r="G17" s="85">
        <f t="shared" si="2"/>
        <v>42085</v>
      </c>
      <c r="H17" s="85">
        <f t="shared" si="2"/>
        <v>42086</v>
      </c>
      <c r="I17" s="85">
        <f t="shared" si="2"/>
        <v>42087</v>
      </c>
      <c r="J17" s="85">
        <f t="shared" si="2"/>
        <v>42088</v>
      </c>
      <c r="K17" s="85">
        <f t="shared" si="2"/>
        <v>42089</v>
      </c>
      <c r="L17" s="85">
        <f t="shared" si="2"/>
        <v>42090</v>
      </c>
      <c r="M17" s="85">
        <f t="shared" si="2"/>
        <v>42091</v>
      </c>
      <c r="N17" s="85">
        <f t="shared" si="2"/>
        <v>42092</v>
      </c>
      <c r="O17" s="85">
        <f t="shared" ref="O17" si="3">N17+1</f>
        <v>42093</v>
      </c>
      <c r="P17" s="96">
        <f t="shared" ref="P17" si="4">O17+1</f>
        <v>42094</v>
      </c>
      <c r="Q17" s="4"/>
    </row>
    <row r="18" spans="1:20" s="92" customFormat="1" ht="11.1" customHeight="1" x14ac:dyDescent="0.25">
      <c r="A18" s="90" t="s">
        <v>91</v>
      </c>
      <c r="B18" s="91">
        <f t="shared" ref="B18:P18" si="5">WEEKNUM(B17,2)</f>
        <v>12</v>
      </c>
      <c r="C18" s="91">
        <f t="shared" si="5"/>
        <v>12</v>
      </c>
      <c r="D18" s="91">
        <f t="shared" si="5"/>
        <v>12</v>
      </c>
      <c r="E18" s="91">
        <f t="shared" si="5"/>
        <v>12</v>
      </c>
      <c r="F18" s="91">
        <f t="shared" si="5"/>
        <v>12</v>
      </c>
      <c r="G18" s="91">
        <f t="shared" si="5"/>
        <v>12</v>
      </c>
      <c r="H18" s="91">
        <f t="shared" si="5"/>
        <v>13</v>
      </c>
      <c r="I18" s="91">
        <f t="shared" si="5"/>
        <v>13</v>
      </c>
      <c r="J18" s="91">
        <f t="shared" si="5"/>
        <v>13</v>
      </c>
      <c r="K18" s="91">
        <f t="shared" si="5"/>
        <v>13</v>
      </c>
      <c r="L18" s="91">
        <f t="shared" si="5"/>
        <v>13</v>
      </c>
      <c r="M18" s="91">
        <f t="shared" si="5"/>
        <v>13</v>
      </c>
      <c r="N18" s="91">
        <f t="shared" si="5"/>
        <v>13</v>
      </c>
      <c r="O18" s="91">
        <f t="shared" si="5"/>
        <v>14</v>
      </c>
      <c r="P18" s="91">
        <f t="shared" si="5"/>
        <v>14</v>
      </c>
      <c r="Q18" s="4"/>
      <c r="T18" s="93"/>
    </row>
    <row r="19" spans="1:20" ht="11.1" customHeight="1" x14ac:dyDescent="0.25">
      <c r="A19" s="86" t="s">
        <v>13</v>
      </c>
      <c r="B19" s="83"/>
      <c r="C19" s="84">
        <v>26</v>
      </c>
      <c r="D19" s="84"/>
      <c r="E19" s="83">
        <v>10</v>
      </c>
      <c r="F19" s="83"/>
      <c r="G19" s="83"/>
      <c r="H19" s="83"/>
      <c r="I19" s="83">
        <v>10</v>
      </c>
      <c r="J19" s="84">
        <v>25</v>
      </c>
      <c r="K19" s="84">
        <v>10</v>
      </c>
      <c r="L19" s="83"/>
      <c r="M19" s="83"/>
      <c r="N19" s="83"/>
      <c r="O19" s="83">
        <v>20</v>
      </c>
      <c r="P19" s="83">
        <v>20</v>
      </c>
      <c r="Q19" s="4"/>
    </row>
    <row r="20" spans="1:20" ht="11.1" customHeight="1" x14ac:dyDescent="0.25">
      <c r="A20" s="102"/>
      <c r="B20" s="80"/>
      <c r="C20" s="75"/>
      <c r="D20" s="75"/>
      <c r="E20" s="80"/>
      <c r="F20" s="80"/>
      <c r="G20" s="80"/>
      <c r="H20" s="80"/>
      <c r="I20" s="80"/>
      <c r="J20" s="75"/>
      <c r="K20" s="75"/>
      <c r="L20" s="80"/>
      <c r="M20" s="80"/>
      <c r="N20" s="80"/>
      <c r="O20" s="80"/>
      <c r="P20" s="80"/>
      <c r="Q20" s="100"/>
    </row>
    <row r="21" spans="1:20" ht="11.1" customHeight="1" x14ac:dyDescent="0.25">
      <c r="A21" s="103" t="s">
        <v>92</v>
      </c>
      <c r="B21" s="87"/>
      <c r="C21" s="95" t="str">
        <f>IF(WEEKDAY(B14,2)&gt;5,"Sem "&amp;B15+1,"Sem "&amp;B15)</f>
        <v>Sem 10</v>
      </c>
      <c r="D21" s="89">
        <f>IF((SUMIF($B$15:$Q$15,VALUE(RIGHT(C21,2)),$B$16:$Q$16)+SUMIF(Mars!$B$18:$Q$18,VALUE(RIGHT(C21,2)),Mars!$B$19:$Q$19)-25)&lt;=0,0,SUMIF($B$15:$Q$15,VALUE(RIGHT(C21,2)),$B$16:$Q$16)+SUMIF(Mars!$B$18:$Q$18,VALUE(RIGHT($C21,2)),Mars!$B$19:$Q$19)-25)</f>
        <v>13</v>
      </c>
      <c r="E21" s="95" t="str">
        <f>"Sem "&amp;VALUE(RIGHT(C21,2))+1</f>
        <v>Sem 11</v>
      </c>
      <c r="F21" s="87">
        <f>IF((SUMIF($B$15:$Q$15,VALUE(RIGHT(E21,2)),$B$16:$Q$16)+SUMIF($B$18:$Q$18,VALUE(RIGHT(E21,2)),$B$19:$Q$19)-25)&lt;=0,0,SUMIF($B$15:$Q$15,VALUE(RIGHT(E21,2)),$B$16:$Q$16)+SUMIF($B$18:$Q$18,VALUE(RIGHT($E21,2)),$B$19:$Q$19)-25)</f>
        <v>11</v>
      </c>
      <c r="G21" s="95" t="str">
        <f>"Sem "&amp;VALUE(RIGHT(E21,2))+1</f>
        <v>Sem 12</v>
      </c>
      <c r="H21" s="87">
        <f>IF((SUMIF($B$15:$Q$15,VALUE(RIGHT(G21,2)),$B$16:$Q$16)+SUMIF($B$18:$Q$18,VALUE(RIGHT(G21,2)),$B$19:$Q$19)-25)&lt;=0,0,SUMIF($B$15:$Q$15,VALUE(RIGHT(G21,2)),$B$16:$Q$16)+SUMIF($B$18:$Q$18,VALUE(RIGHT($G21,2)),$B$19:$Q$19)-25)</f>
        <v>36</v>
      </c>
      <c r="I21" s="95" t="str">
        <f>"Sem "&amp;VALUE(RIGHT(G21,2))+1</f>
        <v>Sem 13</v>
      </c>
      <c r="J21" s="88">
        <f>IF(OR(ISERROR(VALUE(RIGHT(I21,2))),SUMIF($B$15:$Q$15,VALUE(RIGHT(I21,2)),$B$16:$Q$16)+SUMIF($B$18:$Q$18,VALUE(RIGHT(I21,2)),$B$19:$Q$19)-25&lt;=0),0,SUMIF($B$15:$Q$15,VALUE(RIGHT(I21,2)),$B$16:$Q$16)+SUMIF($B$18:$Q$18,VALUE(RIGHT($I21,2)),$B$19:$Q$19)-25)</f>
        <v>20</v>
      </c>
      <c r="K21" s="88" t="str">
        <f>IF(WEEKDAY(P17,2)&gt;=5,"Sem "&amp;VALUE(RIGHT(I21,2))+1,"")</f>
        <v/>
      </c>
      <c r="L21" s="88">
        <f>IF(OR(ISERROR(VALUE(RIGHT(K21,2))),SUMIF($B$15:$Q$15,VALUE(RIGHT(K21,2)),$B$16:$Q$16)+SUMIF($B$18:$Q$18,VALUE(RIGHT(K21,2)),$B$19:$Q$19)-25&lt;=0),0,SUMIF($B$15:$Q$15,VALUE(RIGHT(K21,2)),$B$16:$Q$16)+SUMIF($B$18:$Q$18,VALUE(RIGHT($K21,2)),$B$19:$Q$19)-25)</f>
        <v>0</v>
      </c>
      <c r="M21" s="80"/>
      <c r="N21" s="80"/>
      <c r="O21" s="80"/>
      <c r="P21" s="80"/>
      <c r="Q21" s="100"/>
    </row>
    <row r="22" spans="1:20" ht="11.1" customHeight="1" x14ac:dyDescent="0.25">
      <c r="A22" s="8"/>
      <c r="B22" s="2"/>
      <c r="C22" s="2"/>
      <c r="D22" s="2"/>
      <c r="E22" s="2"/>
      <c r="F22" s="2"/>
      <c r="G22" s="2"/>
      <c r="H22" s="2"/>
      <c r="I22" s="2"/>
      <c r="J22" s="2"/>
      <c r="K22" s="2"/>
      <c r="L22" s="2"/>
      <c r="M22" s="2"/>
      <c r="N22" s="2"/>
      <c r="O22" s="2"/>
      <c r="P22" s="2"/>
      <c r="Q22" s="101"/>
    </row>
    <row r="23" spans="1:20" ht="11.1" customHeight="1" x14ac:dyDescent="0.25">
      <c r="A23" s="11" t="s">
        <v>14</v>
      </c>
      <c r="B23" s="2"/>
      <c r="C23" s="2"/>
      <c r="D23" s="2"/>
      <c r="E23" s="2"/>
      <c r="F23" s="2"/>
      <c r="G23" s="2"/>
      <c r="H23" s="2"/>
      <c r="I23" s="12">
        <f>SUM(B16:Q16)+SUM(B19:Q19)</f>
        <v>220</v>
      </c>
      <c r="J23" s="2"/>
      <c r="K23" s="13" t="s">
        <v>15</v>
      </c>
      <c r="L23" s="14"/>
      <c r="M23" s="14"/>
      <c r="N23" s="14"/>
      <c r="O23" s="14"/>
      <c r="P23" s="223">
        <v>97.91</v>
      </c>
      <c r="Q23" s="224"/>
    </row>
    <row r="24" spans="1:20" ht="11.1" customHeight="1" x14ac:dyDescent="0.25">
      <c r="A24" s="11"/>
      <c r="B24" s="2"/>
      <c r="C24" s="2"/>
      <c r="D24" s="2"/>
      <c r="E24" s="2"/>
      <c r="F24" s="2"/>
      <c r="G24" s="2"/>
      <c r="H24" s="2"/>
      <c r="I24" s="15"/>
      <c r="J24" s="2"/>
      <c r="K24" s="5" t="s">
        <v>16</v>
      </c>
      <c r="L24" s="2"/>
      <c r="M24" s="2"/>
      <c r="N24" s="2"/>
      <c r="O24" s="2"/>
      <c r="P24" s="225"/>
      <c r="Q24" s="226"/>
    </row>
    <row r="25" spans="1:20" ht="11.1" customHeight="1" x14ac:dyDescent="0.25">
      <c r="A25" s="11" t="s">
        <v>17</v>
      </c>
      <c r="B25" s="2"/>
      <c r="C25" s="2"/>
      <c r="D25" s="2"/>
      <c r="E25" s="2"/>
      <c r="F25" s="2"/>
      <c r="G25" s="2"/>
      <c r="H25" s="2"/>
      <c r="I25" s="16">
        <f>COUNTIF(B16:P16,"&gt;"&amp;0)+COUNTIF(B19:Q19,"&gt;"&amp;0)</f>
        <v>13</v>
      </c>
      <c r="J25" s="2"/>
      <c r="K25" s="5" t="s">
        <v>18</v>
      </c>
      <c r="L25" s="2"/>
      <c r="M25" s="2"/>
      <c r="N25" s="2"/>
      <c r="O25" s="2"/>
      <c r="P25" s="227">
        <v>4.49</v>
      </c>
      <c r="Q25" s="228"/>
    </row>
    <row r="26" spans="1:20" ht="11.1" customHeight="1" x14ac:dyDescent="0.25">
      <c r="A26" s="8"/>
      <c r="B26" s="2"/>
      <c r="C26" s="2"/>
      <c r="D26" s="2"/>
      <c r="E26" s="2"/>
      <c r="F26" s="2"/>
      <c r="G26" s="2"/>
      <c r="H26" s="2"/>
      <c r="I26" s="2"/>
      <c r="J26" s="2"/>
      <c r="K26" s="2"/>
      <c r="L26" s="2"/>
      <c r="M26" s="2"/>
      <c r="N26" s="2"/>
      <c r="O26" s="2"/>
      <c r="P26" s="2"/>
      <c r="Q26" s="4"/>
    </row>
    <row r="27" spans="1:20" ht="11.1" customHeight="1" x14ac:dyDescent="0.25">
      <c r="A27" s="17" t="s">
        <v>19</v>
      </c>
      <c r="B27" s="2"/>
      <c r="C27" s="2"/>
      <c r="D27" s="2"/>
      <c r="E27" s="2"/>
      <c r="F27" s="2"/>
      <c r="G27" s="18"/>
      <c r="H27" s="18"/>
      <c r="I27" s="18"/>
      <c r="J27" s="18"/>
      <c r="K27" s="18"/>
      <c r="L27" s="182" t="s">
        <v>20</v>
      </c>
      <c r="M27" s="182"/>
      <c r="N27" s="182" t="s">
        <v>21</v>
      </c>
      <c r="O27" s="182"/>
      <c r="P27" s="182" t="s">
        <v>22</v>
      </c>
      <c r="Q27" s="183"/>
    </row>
    <row r="28" spans="1:20" s="23" customFormat="1" ht="11.1" customHeight="1" x14ac:dyDescent="0.25">
      <c r="A28" s="19" t="s">
        <v>23</v>
      </c>
      <c r="B28" s="20"/>
      <c r="C28" s="20"/>
      <c r="D28" s="20"/>
      <c r="E28" s="20"/>
      <c r="F28" s="20"/>
      <c r="G28" s="21"/>
      <c r="H28" s="21"/>
      <c r="I28" s="22"/>
      <c r="J28" s="22"/>
      <c r="K28" s="22"/>
      <c r="L28" s="202">
        <f>P25</f>
        <v>4.49</v>
      </c>
      <c r="M28" s="203"/>
      <c r="N28" s="201">
        <f>P23</f>
        <v>97.91</v>
      </c>
      <c r="O28" s="201"/>
      <c r="P28" s="212">
        <f>L28*N28</f>
        <v>439.61590000000001</v>
      </c>
      <c r="Q28" s="213"/>
    </row>
    <row r="29" spans="1:20" ht="11.1" customHeight="1" x14ac:dyDescent="0.25">
      <c r="A29" s="8" t="s">
        <v>24</v>
      </c>
      <c r="B29" s="2"/>
      <c r="C29" s="2"/>
      <c r="D29" s="2"/>
      <c r="E29" s="2"/>
      <c r="F29" s="2"/>
      <c r="G29" s="18"/>
      <c r="H29" s="18"/>
      <c r="I29" s="24"/>
      <c r="J29" s="24"/>
      <c r="K29" s="25"/>
      <c r="L29" s="204">
        <f>P25</f>
        <v>4.49</v>
      </c>
      <c r="M29" s="205"/>
      <c r="N29" s="206">
        <f>D21+F21+H21+J21+L21</f>
        <v>80</v>
      </c>
      <c r="O29" s="207"/>
      <c r="P29" s="208">
        <f>L29*N29</f>
        <v>359.20000000000005</v>
      </c>
      <c r="Q29" s="209"/>
    </row>
    <row r="30" spans="1:20" ht="11.1" customHeight="1" x14ac:dyDescent="0.25">
      <c r="A30" s="26" t="s">
        <v>25</v>
      </c>
      <c r="G30" s="27"/>
      <c r="H30" s="27"/>
      <c r="I30" s="27"/>
      <c r="J30" s="27"/>
      <c r="K30" s="27"/>
      <c r="L30" s="210"/>
      <c r="M30" s="211"/>
      <c r="N30" s="201"/>
      <c r="O30" s="201"/>
      <c r="P30" s="199">
        <f>L30*N30</f>
        <v>0</v>
      </c>
      <c r="Q30" s="200"/>
    </row>
    <row r="31" spans="1:20" s="23" customFormat="1" ht="11.1" customHeight="1" x14ac:dyDescent="0.25">
      <c r="A31" s="19" t="s">
        <v>26</v>
      </c>
      <c r="B31" s="20"/>
      <c r="C31" s="20"/>
      <c r="D31" s="20"/>
      <c r="E31" s="20"/>
      <c r="F31" s="20"/>
      <c r="G31" s="21"/>
      <c r="H31" s="21"/>
      <c r="I31" s="24"/>
      <c r="J31" s="24"/>
      <c r="K31" s="22"/>
      <c r="L31" s="202"/>
      <c r="M31" s="203"/>
      <c r="N31" s="201"/>
      <c r="O31" s="201"/>
      <c r="P31" s="189">
        <f>SUM(L31*N31)</f>
        <v>0</v>
      </c>
      <c r="Q31" s="190"/>
    </row>
    <row r="32" spans="1:20" ht="11.1" customHeight="1" x14ac:dyDescent="0.25">
      <c r="A32" s="8"/>
      <c r="B32" s="28"/>
      <c r="C32" s="2"/>
      <c r="D32" s="2"/>
      <c r="E32" s="2"/>
      <c r="F32" s="2"/>
      <c r="G32" s="18"/>
      <c r="H32" s="18"/>
      <c r="I32" s="25"/>
      <c r="J32" s="25"/>
      <c r="K32" s="25"/>
      <c r="L32" s="120"/>
      <c r="M32" s="120"/>
      <c r="N32" s="201"/>
      <c r="O32" s="201"/>
      <c r="P32" s="199"/>
      <c r="Q32" s="200"/>
    </row>
    <row r="33" spans="1:26" ht="11.1" customHeight="1" x14ac:dyDescent="0.25">
      <c r="A33" s="8" t="s">
        <v>27</v>
      </c>
      <c r="B33" s="2"/>
      <c r="C33" s="2"/>
      <c r="D33" s="2"/>
      <c r="E33" s="2"/>
      <c r="F33" s="2"/>
      <c r="G33" s="18"/>
      <c r="H33" s="18"/>
      <c r="I33" s="24"/>
      <c r="J33" s="24"/>
      <c r="K33" s="25"/>
      <c r="L33" s="196">
        <v>0.44</v>
      </c>
      <c r="M33" s="197"/>
      <c r="N33" s="198">
        <v>0</v>
      </c>
      <c r="O33" s="198"/>
      <c r="P33" s="199">
        <f>(L33*N33)</f>
        <v>0</v>
      </c>
      <c r="Q33" s="200"/>
    </row>
    <row r="34" spans="1:26" ht="11.1" customHeight="1" x14ac:dyDescent="0.25">
      <c r="A34" s="8" t="s">
        <v>28</v>
      </c>
      <c r="B34" s="2"/>
      <c r="C34" s="2"/>
      <c r="D34" s="2"/>
      <c r="E34" s="2"/>
      <c r="F34" s="2"/>
      <c r="G34" s="18"/>
      <c r="H34" s="18"/>
      <c r="I34" s="24"/>
      <c r="J34" s="24"/>
      <c r="K34" s="25"/>
      <c r="L34" s="120"/>
      <c r="M34" s="120"/>
      <c r="N34" s="201"/>
      <c r="O34" s="201"/>
      <c r="P34" s="199"/>
      <c r="Q34" s="200"/>
    </row>
    <row r="35" spans="1:26" s="23" customFormat="1" ht="11.1" customHeight="1" x14ac:dyDescent="0.25">
      <c r="A35" s="19" t="s">
        <v>29</v>
      </c>
      <c r="B35" s="20"/>
      <c r="C35" s="20"/>
      <c r="D35" s="20"/>
      <c r="E35" s="20"/>
      <c r="F35" s="20"/>
      <c r="G35" s="21"/>
      <c r="H35" s="21"/>
      <c r="I35" s="22"/>
      <c r="J35" s="22"/>
      <c r="K35" s="22"/>
      <c r="L35" s="120">
        <v>0.44</v>
      </c>
      <c r="M35" s="120"/>
      <c r="N35" s="188">
        <f>P23</f>
        <v>97.91</v>
      </c>
      <c r="O35" s="163"/>
      <c r="P35" s="189">
        <f>SUM(L35*N35)</f>
        <v>43.080399999999997</v>
      </c>
      <c r="Q35" s="190"/>
    </row>
    <row r="36" spans="1:26" ht="11.1" customHeight="1" x14ac:dyDescent="0.25">
      <c r="A36" s="8"/>
      <c r="B36" s="2"/>
      <c r="C36" s="2"/>
      <c r="D36" s="2"/>
      <c r="E36" s="2"/>
      <c r="F36" s="2"/>
      <c r="G36" s="29"/>
      <c r="H36" s="2"/>
      <c r="I36" s="2"/>
      <c r="J36" s="29"/>
      <c r="K36" s="29"/>
      <c r="L36" s="191" t="s">
        <v>30</v>
      </c>
      <c r="M36" s="192"/>
      <c r="N36" s="30"/>
      <c r="O36" s="30"/>
      <c r="P36" s="193">
        <f>SUM(P28:P35)</f>
        <v>841.89630000000011</v>
      </c>
      <c r="Q36" s="194"/>
    </row>
    <row r="37" spans="1:26" ht="5.25" customHeight="1" x14ac:dyDescent="0.25">
      <c r="A37" s="8"/>
      <c r="B37" s="2"/>
      <c r="C37" s="2"/>
      <c r="D37" s="2"/>
      <c r="E37" s="2"/>
      <c r="F37" s="2"/>
      <c r="G37" s="2"/>
      <c r="H37" s="2"/>
      <c r="I37" s="2"/>
      <c r="J37" s="2"/>
      <c r="K37" s="2"/>
      <c r="L37" s="2"/>
      <c r="M37" s="2"/>
      <c r="N37" s="2"/>
      <c r="O37" s="2"/>
      <c r="P37" s="2"/>
      <c r="Q37" s="4"/>
    </row>
    <row r="38" spans="1:26" ht="11.1" customHeight="1" x14ac:dyDescent="0.25">
      <c r="A38" s="17" t="s">
        <v>31</v>
      </c>
      <c r="B38" s="2"/>
      <c r="C38" s="2"/>
      <c r="D38" s="2"/>
      <c r="E38" s="2"/>
      <c r="F38" s="2"/>
      <c r="G38" s="2"/>
      <c r="H38" s="2"/>
      <c r="I38" s="2"/>
      <c r="J38" s="2"/>
      <c r="K38" s="2"/>
      <c r="L38" s="1"/>
      <c r="M38" s="195" t="s">
        <v>32</v>
      </c>
      <c r="N38" s="156"/>
      <c r="O38" s="156"/>
      <c r="P38" s="156"/>
      <c r="Q38" s="31"/>
    </row>
    <row r="39" spans="1:26" ht="11.1" customHeight="1" x14ac:dyDescent="0.25">
      <c r="A39" s="8"/>
      <c r="B39" s="2"/>
      <c r="C39" s="2"/>
      <c r="D39" s="2"/>
      <c r="E39" s="2"/>
      <c r="F39" s="2"/>
      <c r="G39" s="2"/>
      <c r="H39" s="2"/>
      <c r="I39" s="2"/>
      <c r="J39" s="2"/>
      <c r="K39" s="2"/>
      <c r="L39" s="182" t="s">
        <v>20</v>
      </c>
      <c r="M39" s="182"/>
      <c r="N39" s="182" t="s">
        <v>21</v>
      </c>
      <c r="O39" s="182"/>
      <c r="P39" s="182" t="s">
        <v>22</v>
      </c>
      <c r="Q39" s="183"/>
    </row>
    <row r="40" spans="1:26" ht="11.1" customHeight="1" x14ac:dyDescent="0.25">
      <c r="A40" s="32" t="s">
        <v>33</v>
      </c>
      <c r="B40" s="25"/>
      <c r="C40" s="25"/>
      <c r="D40" s="10"/>
      <c r="E40" s="10"/>
      <c r="F40" s="10"/>
      <c r="G40" s="10"/>
      <c r="H40" s="2"/>
      <c r="I40" s="2"/>
      <c r="J40" s="2"/>
      <c r="K40" s="2"/>
      <c r="L40" s="184">
        <f>P36</f>
        <v>841.89630000000011</v>
      </c>
      <c r="M40" s="185"/>
      <c r="N40" s="174">
        <v>7.4999999999999997E-3</v>
      </c>
      <c r="O40" s="175"/>
      <c r="P40" s="186">
        <f>L40*N40</f>
        <v>6.3142222500000003</v>
      </c>
      <c r="Q40" s="187"/>
    </row>
    <row r="41" spans="1:26" ht="11.1" customHeight="1" x14ac:dyDescent="0.25">
      <c r="A41" s="32" t="s">
        <v>34</v>
      </c>
      <c r="B41" s="10"/>
      <c r="C41" s="10"/>
      <c r="D41" s="10"/>
      <c r="E41" s="10"/>
      <c r="F41" s="10"/>
      <c r="G41" s="10"/>
      <c r="H41" s="2"/>
      <c r="I41" s="2"/>
      <c r="J41" s="2"/>
      <c r="K41" s="2"/>
      <c r="L41" s="176">
        <f>P36</f>
        <v>841.89630000000011</v>
      </c>
      <c r="M41" s="178"/>
      <c r="N41" s="174">
        <v>6.8000000000000005E-2</v>
      </c>
      <c r="O41" s="175"/>
      <c r="P41" s="176">
        <f t="shared" ref="P41:P49" si="6">L41*N41</f>
        <v>57.24894840000001</v>
      </c>
      <c r="Q41" s="177"/>
    </row>
    <row r="42" spans="1:26" ht="11.1" customHeight="1" x14ac:dyDescent="0.25">
      <c r="A42" s="180" t="s">
        <v>35</v>
      </c>
      <c r="B42" s="181"/>
      <c r="C42" s="181"/>
      <c r="D42" s="181"/>
      <c r="E42" s="181"/>
      <c r="F42" s="79"/>
      <c r="G42" s="79"/>
      <c r="H42" s="2"/>
      <c r="I42" s="2"/>
      <c r="J42" s="2"/>
      <c r="K42" s="2"/>
      <c r="L42" s="176">
        <f>P36</f>
        <v>841.89630000000011</v>
      </c>
      <c r="M42" s="178"/>
      <c r="N42" s="174">
        <v>2.4E-2</v>
      </c>
      <c r="O42" s="175"/>
      <c r="P42" s="176">
        <f t="shared" si="6"/>
        <v>20.205511200000004</v>
      </c>
      <c r="Q42" s="177"/>
    </row>
    <row r="43" spans="1:26" ht="11.1" customHeight="1" x14ac:dyDescent="0.25">
      <c r="A43" s="78" t="s">
        <v>67</v>
      </c>
      <c r="B43" s="79"/>
      <c r="C43" s="79"/>
      <c r="D43" s="79"/>
      <c r="E43" s="79"/>
      <c r="F43" s="79"/>
      <c r="G43" s="79"/>
      <c r="H43" s="2"/>
      <c r="I43" s="2"/>
      <c r="J43" s="2"/>
      <c r="K43" s="2"/>
      <c r="L43" s="176">
        <f>P36</f>
        <v>841.89630000000011</v>
      </c>
      <c r="M43" s="178"/>
      <c r="N43" s="174">
        <v>2.5000000000000001E-3</v>
      </c>
      <c r="O43" s="179"/>
      <c r="P43" s="176">
        <f>L43*N43</f>
        <v>2.1047407500000004</v>
      </c>
      <c r="Q43" s="177"/>
    </row>
    <row r="44" spans="1:26" ht="11.1" customHeight="1" x14ac:dyDescent="0.25">
      <c r="A44" s="78" t="s">
        <v>36</v>
      </c>
      <c r="B44" s="10"/>
      <c r="C44" s="10"/>
      <c r="D44" s="10"/>
      <c r="E44" s="10"/>
      <c r="F44" s="10"/>
      <c r="G44" s="10"/>
      <c r="H44" s="2"/>
      <c r="I44" s="2"/>
      <c r="J44" s="2"/>
      <c r="K44" s="2"/>
      <c r="L44" s="176">
        <f>P36</f>
        <v>841.89630000000011</v>
      </c>
      <c r="M44" s="178"/>
      <c r="N44" s="174">
        <v>8.0000000000000002E-3</v>
      </c>
      <c r="O44" s="175"/>
      <c r="P44" s="176">
        <f t="shared" si="6"/>
        <v>6.7351704000000012</v>
      </c>
      <c r="Q44" s="177"/>
      <c r="X44" s="68"/>
      <c r="Z44" s="68"/>
    </row>
    <row r="45" spans="1:26" ht="11.1" customHeight="1" x14ac:dyDescent="0.25">
      <c r="A45" s="32" t="s">
        <v>37</v>
      </c>
      <c r="B45" s="10"/>
      <c r="C45" s="10"/>
      <c r="D45" s="10"/>
      <c r="E45" s="10"/>
      <c r="F45" s="10"/>
      <c r="G45" s="10"/>
      <c r="H45" s="2"/>
      <c r="I45" s="2"/>
      <c r="J45" s="2"/>
      <c r="K45" s="2"/>
      <c r="L45" s="176">
        <f>P36</f>
        <v>841.89630000000011</v>
      </c>
      <c r="M45" s="178"/>
      <c r="N45" s="174">
        <v>3.0499999999999999E-2</v>
      </c>
      <c r="O45" s="175"/>
      <c r="P45" s="176">
        <f t="shared" si="6"/>
        <v>25.677837150000002</v>
      </c>
      <c r="Q45" s="177"/>
      <c r="X45" s="68"/>
      <c r="Z45" s="69"/>
    </row>
    <row r="46" spans="1:26" ht="11.1" customHeight="1" x14ac:dyDescent="0.25">
      <c r="A46" s="32" t="s">
        <v>38</v>
      </c>
      <c r="B46" s="10"/>
      <c r="C46" s="10"/>
      <c r="D46" s="10"/>
      <c r="E46" s="10"/>
      <c r="F46" s="10"/>
      <c r="G46" s="10"/>
      <c r="H46" s="2"/>
      <c r="I46" s="2"/>
      <c r="J46" s="2"/>
      <c r="K46" s="2"/>
      <c r="L46" s="176">
        <f>P36</f>
        <v>841.89630000000011</v>
      </c>
      <c r="M46" s="178"/>
      <c r="N46" s="174">
        <v>1.15E-2</v>
      </c>
      <c r="O46" s="175"/>
      <c r="P46" s="176">
        <f t="shared" si="6"/>
        <v>9.6818074500000009</v>
      </c>
      <c r="Q46" s="177"/>
    </row>
    <row r="47" spans="1:26" ht="11.1" customHeight="1" x14ac:dyDescent="0.25">
      <c r="A47" s="32" t="s">
        <v>39</v>
      </c>
      <c r="B47" s="10"/>
      <c r="C47" s="10"/>
      <c r="D47" s="10"/>
      <c r="E47" s="10"/>
      <c r="F47" s="10"/>
      <c r="G47" s="10"/>
      <c r="H47" s="2"/>
      <c r="I47" s="2"/>
      <c r="J47" s="2"/>
      <c r="K47" s="2"/>
      <c r="L47" s="176">
        <f>P36*98.25%</f>
        <v>827.16311475000009</v>
      </c>
      <c r="M47" s="175"/>
      <c r="N47" s="174">
        <v>5.0999999999999997E-2</v>
      </c>
      <c r="O47" s="175"/>
      <c r="P47" s="176">
        <f t="shared" si="6"/>
        <v>42.185318852249999</v>
      </c>
      <c r="Q47" s="177"/>
    </row>
    <row r="48" spans="1:26" ht="11.1" customHeight="1" x14ac:dyDescent="0.25">
      <c r="A48" s="32" t="s">
        <v>40</v>
      </c>
      <c r="B48" s="10"/>
      <c r="C48" s="10"/>
      <c r="D48" s="10"/>
      <c r="E48" s="10"/>
      <c r="F48" s="10"/>
      <c r="G48" s="10"/>
      <c r="H48" s="2"/>
      <c r="I48" s="2"/>
      <c r="J48" s="2"/>
      <c r="K48" s="2"/>
      <c r="L48" s="172">
        <f>P36*0.9825</f>
        <v>827.16311475000009</v>
      </c>
      <c r="M48" s="173"/>
      <c r="N48" s="174">
        <v>2.4E-2</v>
      </c>
      <c r="O48" s="175"/>
      <c r="P48" s="176">
        <f t="shared" si="6"/>
        <v>19.851914754000003</v>
      </c>
      <c r="Q48" s="177"/>
    </row>
    <row r="49" spans="1:17" ht="13.5" customHeight="1" x14ac:dyDescent="0.25">
      <c r="A49" s="32" t="s">
        <v>41</v>
      </c>
      <c r="B49" s="10"/>
      <c r="C49" s="10"/>
      <c r="D49" s="10"/>
      <c r="E49" s="10"/>
      <c r="F49" s="10"/>
      <c r="G49" s="10"/>
      <c r="H49" s="2"/>
      <c r="I49" s="2"/>
      <c r="J49" s="2"/>
      <c r="K49" s="2"/>
      <c r="L49" s="176">
        <f>P36*98.25%</f>
        <v>827.16311475000009</v>
      </c>
      <c r="M49" s="175"/>
      <c r="N49" s="174">
        <v>5.0000000000000001E-3</v>
      </c>
      <c r="O49" s="175"/>
      <c r="P49" s="176">
        <f t="shared" si="6"/>
        <v>4.1358155737500004</v>
      </c>
      <c r="Q49" s="177"/>
    </row>
    <row r="50" spans="1:17" ht="11.1" customHeight="1" x14ac:dyDescent="0.25">
      <c r="A50" s="8"/>
      <c r="B50" s="2"/>
      <c r="C50" s="2"/>
      <c r="D50" s="2"/>
      <c r="E50" s="2"/>
      <c r="F50" s="2"/>
      <c r="G50" s="2"/>
      <c r="H50" s="2"/>
      <c r="I50" s="2"/>
      <c r="J50" s="2"/>
      <c r="K50" s="2"/>
      <c r="L50" s="35" t="s">
        <v>42</v>
      </c>
      <c r="M50" s="35"/>
      <c r="N50" s="36"/>
      <c r="O50" s="35"/>
      <c r="P50" s="164">
        <f>SUM(P40:Q49)</f>
        <v>194.14128678</v>
      </c>
      <c r="Q50" s="165"/>
    </row>
    <row r="51" spans="1:17" ht="11.1" customHeight="1" x14ac:dyDescent="0.25">
      <c r="A51" s="8"/>
      <c r="B51" s="2"/>
      <c r="C51" s="2"/>
      <c r="D51" s="2"/>
      <c r="E51" s="2"/>
      <c r="F51" s="2"/>
      <c r="G51" s="2"/>
      <c r="H51" s="2"/>
      <c r="I51" s="2"/>
      <c r="J51" s="2"/>
      <c r="K51" s="2"/>
      <c r="L51" s="35" t="s">
        <v>43</v>
      </c>
      <c r="M51" s="36"/>
      <c r="N51" s="36"/>
      <c r="O51" s="35"/>
      <c r="P51" s="138">
        <f>P36-P50</f>
        <v>647.75501322000014</v>
      </c>
      <c r="Q51" s="166"/>
    </row>
    <row r="52" spans="1:17" ht="11.1" customHeight="1" x14ac:dyDescent="0.25">
      <c r="A52" s="8"/>
      <c r="B52" s="2"/>
      <c r="C52" s="2"/>
      <c r="D52" s="2"/>
      <c r="E52" s="2"/>
      <c r="F52" s="2"/>
      <c r="G52" s="2"/>
      <c r="H52" s="2"/>
      <c r="I52" s="2"/>
      <c r="J52" s="2"/>
      <c r="K52" s="2"/>
      <c r="L52" s="2"/>
      <c r="M52" s="167"/>
      <c r="N52" s="167"/>
      <c r="O52" s="167"/>
      <c r="P52" s="167"/>
      <c r="Q52" s="37"/>
    </row>
    <row r="53" spans="1:17" ht="11.1" customHeight="1" x14ac:dyDescent="0.25">
      <c r="A53" s="38" t="s">
        <v>44</v>
      </c>
      <c r="B53" s="25"/>
      <c r="C53" s="25"/>
      <c r="D53" s="25"/>
      <c r="E53" s="25"/>
      <c r="F53" s="25"/>
      <c r="G53" s="25"/>
      <c r="H53" s="25"/>
      <c r="I53" s="2"/>
      <c r="J53" s="2"/>
      <c r="K53" s="2"/>
      <c r="L53" s="168" t="s">
        <v>20</v>
      </c>
      <c r="M53" s="168"/>
      <c r="N53" s="168" t="s">
        <v>45</v>
      </c>
      <c r="O53" s="169"/>
      <c r="P53" s="170" t="s">
        <v>22</v>
      </c>
      <c r="Q53" s="171"/>
    </row>
    <row r="54" spans="1:17" ht="11.1" customHeight="1" x14ac:dyDescent="0.25">
      <c r="A54" s="39" t="s">
        <v>83</v>
      </c>
      <c r="B54" s="22"/>
      <c r="C54" s="22"/>
      <c r="D54" s="22"/>
      <c r="E54" s="22"/>
      <c r="F54" s="22"/>
      <c r="G54" s="22"/>
      <c r="H54" s="22"/>
      <c r="I54" s="20"/>
      <c r="J54" s="20"/>
      <c r="K54" s="20"/>
      <c r="L54" s="159">
        <v>2.65</v>
      </c>
      <c r="M54" s="160"/>
      <c r="N54" s="161">
        <f>COUNTIF($B$16:$Q$16,"&lt;"&amp;9)+COUNTIF($B$19:$Q$19,"&lt;"&amp;9)</f>
        <v>2</v>
      </c>
      <c r="O54" s="108"/>
      <c r="P54" s="110"/>
      <c r="Q54" s="111"/>
    </row>
    <row r="55" spans="1:17" ht="11.1" customHeight="1" x14ac:dyDescent="0.25">
      <c r="A55" s="39" t="s">
        <v>46</v>
      </c>
      <c r="B55" s="22"/>
      <c r="C55" s="22"/>
      <c r="D55" s="22"/>
      <c r="E55" s="22"/>
      <c r="F55" s="22"/>
      <c r="G55" s="22"/>
      <c r="H55" s="22"/>
      <c r="I55" s="20"/>
      <c r="J55" s="20"/>
      <c r="K55" s="20"/>
      <c r="L55" s="162"/>
      <c r="M55" s="163"/>
      <c r="N55" s="161"/>
      <c r="O55" s="108"/>
      <c r="P55" s="110">
        <f t="shared" ref="P55:P59" si="7">L55*N55</f>
        <v>0</v>
      </c>
      <c r="Q55" s="111"/>
    </row>
    <row r="56" spans="1:17" ht="11.1" customHeight="1" x14ac:dyDescent="0.25">
      <c r="A56" s="104" t="s">
        <v>47</v>
      </c>
      <c r="B56" s="105"/>
      <c r="C56" s="105"/>
      <c r="D56" s="105"/>
      <c r="E56" s="105"/>
      <c r="F56" s="105"/>
      <c r="G56" s="105"/>
      <c r="H56" s="105"/>
      <c r="I56" s="20"/>
      <c r="J56" s="20"/>
      <c r="K56" s="20"/>
      <c r="L56" s="106">
        <v>2.97</v>
      </c>
      <c r="M56" s="107"/>
      <c r="N56" s="108">
        <f>COUNTIF($B$16:$Q$16,"&gt;="&amp;9)+COUNTIF($B$19:$Q$19,"&gt;="&amp;9)</f>
        <v>12</v>
      </c>
      <c r="O56" s="109"/>
      <c r="P56" s="110">
        <f t="shared" si="7"/>
        <v>35.64</v>
      </c>
      <c r="Q56" s="111"/>
    </row>
    <row r="57" spans="1:17" ht="11.1" customHeight="1" x14ac:dyDescent="0.25">
      <c r="A57" s="104" t="s">
        <v>82</v>
      </c>
      <c r="B57" s="105"/>
      <c r="C57" s="105"/>
      <c r="D57" s="105"/>
      <c r="E57" s="105"/>
      <c r="F57" s="105"/>
      <c r="G57" s="105"/>
      <c r="H57" s="105"/>
      <c r="I57" s="20"/>
      <c r="J57" s="20"/>
      <c r="K57" s="20"/>
      <c r="L57" s="106">
        <v>0.33</v>
      </c>
      <c r="M57" s="107"/>
      <c r="N57" s="112">
        <f>COUNTIF($B$16:$Q$16,"&lt;"&amp;9)+COUNTIF($B$19:$Q$19,"&lt;"&amp;9)</f>
        <v>2</v>
      </c>
      <c r="O57" s="113"/>
      <c r="P57" s="110">
        <f t="shared" si="7"/>
        <v>0.66</v>
      </c>
      <c r="Q57" s="111"/>
    </row>
    <row r="58" spans="1:17" ht="11.1" customHeight="1" x14ac:dyDescent="0.25">
      <c r="A58" s="32" t="s">
        <v>48</v>
      </c>
      <c r="B58" s="25"/>
      <c r="C58" s="25"/>
      <c r="D58" s="25"/>
      <c r="E58" s="25"/>
      <c r="F58" s="25"/>
      <c r="G58" s="25"/>
      <c r="H58" s="25"/>
      <c r="I58" s="2"/>
      <c r="J58" s="2"/>
      <c r="K58" s="2"/>
      <c r="L58" s="120"/>
      <c r="M58" s="120"/>
      <c r="N58" s="121"/>
      <c r="O58" s="122"/>
      <c r="P58" s="123">
        <f t="shared" si="7"/>
        <v>0</v>
      </c>
      <c r="Q58" s="124"/>
    </row>
    <row r="59" spans="1:17" ht="11.1" customHeight="1" x14ac:dyDescent="0.25">
      <c r="A59" s="32" t="s">
        <v>49</v>
      </c>
      <c r="B59" s="25"/>
      <c r="C59" s="25"/>
      <c r="D59" s="25"/>
      <c r="E59" s="25"/>
      <c r="F59" s="25"/>
      <c r="G59" s="25"/>
      <c r="H59" s="25"/>
      <c r="I59" s="2"/>
      <c r="J59" s="2"/>
      <c r="K59" s="2"/>
      <c r="L59" s="120"/>
      <c r="M59" s="120"/>
      <c r="N59" s="121"/>
      <c r="O59" s="122"/>
      <c r="P59" s="123">
        <f t="shared" si="7"/>
        <v>0</v>
      </c>
      <c r="Q59" s="124"/>
    </row>
    <row r="60" spans="1:17" ht="11.1" customHeight="1" x14ac:dyDescent="0.25">
      <c r="A60" s="32" t="s">
        <v>50</v>
      </c>
      <c r="B60" s="40"/>
      <c r="C60" s="40"/>
      <c r="D60" s="133"/>
      <c r="E60" s="134"/>
      <c r="F60" s="134"/>
      <c r="G60" s="134"/>
      <c r="H60" s="135"/>
      <c r="I60" s="2"/>
      <c r="J60" s="2"/>
      <c r="K60" s="2"/>
      <c r="L60" s="40"/>
      <c r="M60" s="40"/>
      <c r="N60" s="40"/>
      <c r="O60" s="2"/>
      <c r="P60" s="136">
        <v>0</v>
      </c>
      <c r="Q60" s="137"/>
    </row>
    <row r="61" spans="1:17" ht="11.1" customHeight="1" x14ac:dyDescent="0.25">
      <c r="A61" s="41" t="s">
        <v>51</v>
      </c>
      <c r="B61" s="42"/>
      <c r="C61" s="42"/>
      <c r="D61" s="42"/>
      <c r="E61" s="42"/>
      <c r="F61" s="22"/>
      <c r="G61" s="22"/>
      <c r="H61" s="22"/>
      <c r="I61" s="20"/>
      <c r="J61" s="20"/>
      <c r="K61" s="20"/>
      <c r="L61" s="22"/>
      <c r="M61" s="22"/>
      <c r="N61" s="22"/>
      <c r="O61" s="43"/>
      <c r="P61" s="138">
        <f>P54+P55+P56+P57+P58+P59+P60</f>
        <v>36.299999999999997</v>
      </c>
      <c r="Q61" s="139"/>
    </row>
    <row r="62" spans="1:17" ht="11.1" customHeight="1" x14ac:dyDescent="0.25">
      <c r="A62" s="140" t="s">
        <v>52</v>
      </c>
      <c r="B62" s="141"/>
      <c r="C62" s="141"/>
      <c r="D62" s="141"/>
      <c r="E62" s="141"/>
      <c r="F62" s="22"/>
      <c r="G62" s="22"/>
      <c r="H62" s="22"/>
      <c r="I62" s="20"/>
      <c r="J62" s="20"/>
      <c r="K62" s="20"/>
      <c r="L62" s="142"/>
      <c r="M62" s="142"/>
      <c r="N62" s="143"/>
      <c r="O62" s="144"/>
      <c r="P62" s="145">
        <f>L62*N62</f>
        <v>0</v>
      </c>
      <c r="Q62" s="146"/>
    </row>
    <row r="63" spans="1:17" ht="11.1" customHeight="1" x14ac:dyDescent="0.25">
      <c r="A63" s="19"/>
      <c r="B63" s="20"/>
      <c r="C63" s="20"/>
      <c r="D63" s="20"/>
      <c r="E63" s="20"/>
      <c r="F63" s="20"/>
      <c r="G63" s="2"/>
      <c r="H63" s="2"/>
      <c r="I63" s="2"/>
      <c r="J63" s="2"/>
      <c r="K63" s="2"/>
      <c r="L63" s="44" t="s">
        <v>53</v>
      </c>
      <c r="M63" s="44"/>
      <c r="N63" s="44"/>
      <c r="O63" s="44"/>
      <c r="P63" s="150">
        <f>P51+P61+P62</f>
        <v>684.05501322000009</v>
      </c>
      <c r="Q63" s="151"/>
    </row>
    <row r="64" spans="1:17" ht="11.1" customHeight="1" x14ac:dyDescent="0.25">
      <c r="A64" s="152" t="s">
        <v>54</v>
      </c>
      <c r="B64" s="153"/>
      <c r="C64" s="153"/>
      <c r="D64" s="2"/>
      <c r="E64" s="2"/>
      <c r="F64" s="2"/>
      <c r="G64" s="2"/>
      <c r="H64" s="2"/>
      <c r="I64" s="2"/>
      <c r="J64" s="2"/>
      <c r="K64" s="2"/>
      <c r="L64" s="45" t="s">
        <v>55</v>
      </c>
      <c r="M64" s="2"/>
      <c r="N64" s="2"/>
      <c r="O64" s="2"/>
      <c r="P64" s="154">
        <f>P51+P49+P48</f>
        <v>671.74274354775014</v>
      </c>
      <c r="Q64" s="155"/>
    </row>
    <row r="65" spans="1:17" ht="11.1" customHeight="1" x14ac:dyDescent="0.25">
      <c r="A65" s="8"/>
      <c r="B65" s="25"/>
      <c r="C65" s="25"/>
      <c r="D65" s="2"/>
      <c r="E65" s="2"/>
      <c r="F65" s="2"/>
      <c r="G65" s="2"/>
      <c r="H65" s="2"/>
      <c r="I65" s="2"/>
      <c r="J65" s="46"/>
      <c r="K65" s="46"/>
      <c r="L65" s="47"/>
      <c r="M65" s="46"/>
      <c r="N65" s="46"/>
      <c r="O65" s="46"/>
      <c r="P65" s="46"/>
      <c r="Q65" s="48"/>
    </row>
    <row r="66" spans="1:17" ht="11.1" customHeight="1" x14ac:dyDescent="0.25">
      <c r="D66" s="156" t="s">
        <v>56</v>
      </c>
      <c r="E66" s="156"/>
      <c r="F66" s="157"/>
      <c r="G66" s="157"/>
      <c r="H66" s="158"/>
      <c r="I66" s="158"/>
      <c r="J66" s="49"/>
      <c r="K66" s="25" t="s">
        <v>57</v>
      </c>
      <c r="L66" s="118"/>
      <c r="M66" s="118"/>
      <c r="N66" s="118"/>
      <c r="O66" s="118"/>
      <c r="P66" s="118"/>
      <c r="Q66" s="119"/>
    </row>
    <row r="67" spans="1:17" ht="11.1" customHeight="1" x14ac:dyDescent="0.25">
      <c r="A67" s="32"/>
      <c r="B67" s="25"/>
      <c r="C67" s="25"/>
      <c r="D67" s="2"/>
      <c r="E67" s="2"/>
      <c r="F67" s="114"/>
      <c r="G67" s="115"/>
      <c r="H67" s="116"/>
      <c r="I67" s="116"/>
      <c r="J67" s="46"/>
      <c r="K67" s="25" t="s">
        <v>58</v>
      </c>
      <c r="L67" s="117"/>
      <c r="M67" s="118"/>
      <c r="N67" s="118"/>
      <c r="O67" s="118"/>
      <c r="P67" s="118"/>
      <c r="Q67" s="119"/>
    </row>
    <row r="68" spans="1:17" ht="11.25" customHeight="1" x14ac:dyDescent="0.25">
      <c r="A68" s="23"/>
      <c r="B68" s="50" t="s">
        <v>59</v>
      </c>
      <c r="C68" s="50"/>
      <c r="D68" s="51"/>
      <c r="E68" s="51"/>
      <c r="F68" s="147">
        <f>SUMPRODUCT(--(B$16:Q$19="cp"))</f>
        <v>0</v>
      </c>
      <c r="G68" s="147"/>
      <c r="H68" s="129"/>
      <c r="I68" s="129"/>
      <c r="J68" s="46"/>
      <c r="K68" s="52" t="s">
        <v>60</v>
      </c>
      <c r="L68" s="2"/>
      <c r="M68" s="40"/>
      <c r="N68" s="148"/>
      <c r="O68" s="148"/>
      <c r="P68" s="148"/>
      <c r="Q68" s="149"/>
    </row>
    <row r="69" spans="1:17" ht="12.75" customHeight="1" x14ac:dyDescent="0.25">
      <c r="A69" s="39"/>
      <c r="B69" s="53" t="s">
        <v>61</v>
      </c>
      <c r="C69" s="53"/>
      <c r="D69" s="54"/>
      <c r="E69" s="54"/>
      <c r="F69" s="125">
        <v>30</v>
      </c>
      <c r="G69" s="125"/>
      <c r="H69" s="126"/>
      <c r="I69" s="126"/>
      <c r="J69" s="46"/>
      <c r="K69" s="46"/>
      <c r="L69" s="46"/>
      <c r="M69" s="127" t="s">
        <v>62</v>
      </c>
      <c r="N69" s="127"/>
      <c r="O69" s="127"/>
      <c r="P69" s="55"/>
      <c r="Q69" s="56"/>
    </row>
    <row r="70" spans="1:17" ht="11.1" customHeight="1" x14ac:dyDescent="0.25">
      <c r="A70" s="39"/>
      <c r="B70" s="57" t="s">
        <v>63</v>
      </c>
      <c r="C70" s="57"/>
      <c r="D70" s="57"/>
      <c r="E70" s="57"/>
      <c r="F70" s="128">
        <f>F69-F68</f>
        <v>30</v>
      </c>
      <c r="G70" s="128"/>
      <c r="H70" s="129"/>
      <c r="I70" s="129"/>
      <c r="J70" s="2"/>
      <c r="K70" s="52" t="s">
        <v>64</v>
      </c>
      <c r="L70" s="2"/>
      <c r="M70" s="58"/>
      <c r="N70" s="58"/>
      <c r="O70" s="58"/>
      <c r="P70" s="58"/>
      <c r="Q70" s="59"/>
    </row>
    <row r="71" spans="1:17" ht="11.1" customHeight="1" x14ac:dyDescent="0.25">
      <c r="A71" s="8"/>
      <c r="B71" s="130" t="s">
        <v>65</v>
      </c>
      <c r="C71" s="131"/>
      <c r="D71" s="131"/>
      <c r="E71" s="72"/>
      <c r="F71" s="132">
        <f>SUMPRODUCT(--(B$16:Q$19="hc"))</f>
        <v>0</v>
      </c>
      <c r="G71" s="132"/>
      <c r="H71" s="2"/>
      <c r="I71" s="2"/>
      <c r="J71" s="2"/>
      <c r="K71" s="2"/>
      <c r="L71" s="2"/>
      <c r="M71" s="2"/>
      <c r="N71" s="2"/>
      <c r="O71" s="2"/>
      <c r="P71" s="2"/>
      <c r="Q71" s="4"/>
    </row>
    <row r="72" spans="1:17" ht="11.1" customHeight="1" x14ac:dyDescent="0.25">
      <c r="A72" s="8"/>
      <c r="B72" s="70"/>
      <c r="C72" s="70"/>
      <c r="D72" s="70"/>
      <c r="E72" s="20"/>
      <c r="F72" s="71"/>
      <c r="G72" s="71"/>
      <c r="H72" s="2"/>
      <c r="I72" s="2"/>
      <c r="J72" s="2"/>
      <c r="K72" s="2"/>
      <c r="L72" s="2"/>
      <c r="M72" s="2"/>
      <c r="N72" s="2"/>
      <c r="O72" s="2"/>
      <c r="P72" s="2"/>
      <c r="Q72" s="4"/>
    </row>
    <row r="73" spans="1:17" ht="11.1" customHeight="1" x14ac:dyDescent="0.25">
      <c r="A73" s="60"/>
      <c r="B73" s="70"/>
      <c r="C73" s="70"/>
      <c r="D73" s="70"/>
      <c r="E73" s="20"/>
      <c r="F73" s="71"/>
      <c r="G73" s="71"/>
      <c r="H73" s="2"/>
      <c r="I73" s="2"/>
      <c r="J73" s="2"/>
      <c r="K73" s="2"/>
      <c r="L73" s="2"/>
      <c r="M73" s="2"/>
      <c r="N73" s="2"/>
      <c r="O73" s="2"/>
      <c r="P73" s="2"/>
      <c r="Q73" s="4"/>
    </row>
    <row r="74" spans="1:17" ht="2.25" customHeight="1" thickBot="1" x14ac:dyDescent="0.3">
      <c r="A74" s="8"/>
      <c r="B74" s="2"/>
      <c r="C74" s="2"/>
      <c r="D74" s="2"/>
      <c r="E74" s="2"/>
      <c r="F74" s="2"/>
      <c r="G74" s="2"/>
      <c r="H74" s="2"/>
      <c r="I74" s="2"/>
      <c r="J74" s="2"/>
      <c r="K74" s="2"/>
      <c r="L74" s="2"/>
      <c r="M74" s="2"/>
      <c r="N74" s="2"/>
      <c r="O74" s="2"/>
      <c r="P74" s="2"/>
      <c r="Q74" s="4"/>
    </row>
    <row r="75" spans="1:17" ht="13.5" customHeight="1" thickTop="1" thickBot="1" x14ac:dyDescent="0.3">
      <c r="A75" s="61" t="s">
        <v>66</v>
      </c>
      <c r="B75" s="62"/>
      <c r="C75" s="62"/>
      <c r="D75" s="63"/>
      <c r="E75" s="63"/>
      <c r="F75" s="63"/>
      <c r="G75" s="63"/>
      <c r="H75" s="62"/>
      <c r="I75" s="62"/>
      <c r="J75" s="62"/>
      <c r="K75" s="62"/>
      <c r="L75" s="62"/>
      <c r="M75" s="62"/>
      <c r="N75" s="62"/>
      <c r="O75" s="62"/>
      <c r="P75" s="62"/>
      <c r="Q75" s="64"/>
    </row>
  </sheetData>
  <sheetProtection selectLockedCells="1"/>
  <mergeCells count="142">
    <mergeCell ref="F70:G70"/>
    <mergeCell ref="H70:I70"/>
    <mergeCell ref="B71:D71"/>
    <mergeCell ref="F71:G71"/>
    <mergeCell ref="F68:G68"/>
    <mergeCell ref="H68:I68"/>
    <mergeCell ref="N68:Q68"/>
    <mergeCell ref="F69:G69"/>
    <mergeCell ref="H69:I69"/>
    <mergeCell ref="M69:O69"/>
    <mergeCell ref="D66:E66"/>
    <mergeCell ref="F66:G66"/>
    <mergeCell ref="H66:I66"/>
    <mergeCell ref="L66:Q66"/>
    <mergeCell ref="F67:G67"/>
    <mergeCell ref="H67:I67"/>
    <mergeCell ref="L67:Q67"/>
    <mergeCell ref="A62:E62"/>
    <mergeCell ref="L62:M62"/>
    <mergeCell ref="N62:O62"/>
    <mergeCell ref="P62:Q62"/>
    <mergeCell ref="P63:Q63"/>
    <mergeCell ref="A64:C64"/>
    <mergeCell ref="P64:Q64"/>
    <mergeCell ref="L59:M59"/>
    <mergeCell ref="N59:O59"/>
    <mergeCell ref="P59:Q59"/>
    <mergeCell ref="D60:H60"/>
    <mergeCell ref="P60:Q60"/>
    <mergeCell ref="P61:Q61"/>
    <mergeCell ref="A57:H57"/>
    <mergeCell ref="L57:M57"/>
    <mergeCell ref="N57:O57"/>
    <mergeCell ref="P57:Q57"/>
    <mergeCell ref="L58:M58"/>
    <mergeCell ref="N58:O58"/>
    <mergeCell ref="P58:Q58"/>
    <mergeCell ref="L55:M55"/>
    <mergeCell ref="N55:O55"/>
    <mergeCell ref="P55:Q55"/>
    <mergeCell ref="A56:H56"/>
    <mergeCell ref="L56:M56"/>
    <mergeCell ref="N56:O56"/>
    <mergeCell ref="P56:Q56"/>
    <mergeCell ref="L53:M53"/>
    <mergeCell ref="N53:O53"/>
    <mergeCell ref="P53:Q53"/>
    <mergeCell ref="L54:M54"/>
    <mergeCell ref="N54:O54"/>
    <mergeCell ref="P54:Q54"/>
    <mergeCell ref="L49:M49"/>
    <mergeCell ref="N49:O49"/>
    <mergeCell ref="P49:Q49"/>
    <mergeCell ref="P50:Q50"/>
    <mergeCell ref="P51:Q51"/>
    <mergeCell ref="M52:P52"/>
    <mergeCell ref="L47:M47"/>
    <mergeCell ref="N47:O47"/>
    <mergeCell ref="P47:Q47"/>
    <mergeCell ref="L48:M48"/>
    <mergeCell ref="N48:O48"/>
    <mergeCell ref="P48:Q48"/>
    <mergeCell ref="L45:M45"/>
    <mergeCell ref="N45:O45"/>
    <mergeCell ref="P45:Q45"/>
    <mergeCell ref="L46:M46"/>
    <mergeCell ref="N46:O46"/>
    <mergeCell ref="P46:Q46"/>
    <mergeCell ref="L43:M43"/>
    <mergeCell ref="N43:O43"/>
    <mergeCell ref="P43:Q43"/>
    <mergeCell ref="L44:M44"/>
    <mergeCell ref="N44:O44"/>
    <mergeCell ref="P44:Q44"/>
    <mergeCell ref="L41:M41"/>
    <mergeCell ref="N41:O41"/>
    <mergeCell ref="P41:Q41"/>
    <mergeCell ref="A42:E42"/>
    <mergeCell ref="L42:M42"/>
    <mergeCell ref="N42:O42"/>
    <mergeCell ref="P42:Q42"/>
    <mergeCell ref="L39:M39"/>
    <mergeCell ref="N39:O39"/>
    <mergeCell ref="P39:Q39"/>
    <mergeCell ref="L40:M40"/>
    <mergeCell ref="N40:O40"/>
    <mergeCell ref="P40:Q40"/>
    <mergeCell ref="L35:M35"/>
    <mergeCell ref="N35:O35"/>
    <mergeCell ref="P35:Q35"/>
    <mergeCell ref="L36:M36"/>
    <mergeCell ref="P36:Q36"/>
    <mergeCell ref="M38:P38"/>
    <mergeCell ref="L33:M33"/>
    <mergeCell ref="N33:O33"/>
    <mergeCell ref="P33:Q33"/>
    <mergeCell ref="L34:M34"/>
    <mergeCell ref="N34:O34"/>
    <mergeCell ref="P34:Q34"/>
    <mergeCell ref="L31:M31"/>
    <mergeCell ref="N31:O31"/>
    <mergeCell ref="P31:Q31"/>
    <mergeCell ref="L32:M32"/>
    <mergeCell ref="N32:O32"/>
    <mergeCell ref="P32:Q32"/>
    <mergeCell ref="L29:M29"/>
    <mergeCell ref="N29:O29"/>
    <mergeCell ref="P29:Q29"/>
    <mergeCell ref="L30:M30"/>
    <mergeCell ref="N30:O30"/>
    <mergeCell ref="P30:Q30"/>
    <mergeCell ref="L27:M27"/>
    <mergeCell ref="N27:O27"/>
    <mergeCell ref="P27:Q27"/>
    <mergeCell ref="L28:M28"/>
    <mergeCell ref="N28:O28"/>
    <mergeCell ref="P28:Q28"/>
    <mergeCell ref="C11:G11"/>
    <mergeCell ref="L11:P11"/>
    <mergeCell ref="A13:Q13"/>
    <mergeCell ref="P23:Q23"/>
    <mergeCell ref="P24:Q24"/>
    <mergeCell ref="P25:Q25"/>
    <mergeCell ref="C10:G10"/>
    <mergeCell ref="L10:P10"/>
    <mergeCell ref="A5:B5"/>
    <mergeCell ref="C5:G5"/>
    <mergeCell ref="L5:P5"/>
    <mergeCell ref="C6:G6"/>
    <mergeCell ref="L6:P6"/>
    <mergeCell ref="C7:G7"/>
    <mergeCell ref="L7:P7"/>
    <mergeCell ref="A1:Q1"/>
    <mergeCell ref="A2:Q2"/>
    <mergeCell ref="A3:B3"/>
    <mergeCell ref="C3:F3"/>
    <mergeCell ref="L3:O3"/>
    <mergeCell ref="A4:Q4"/>
    <mergeCell ref="C8:G8"/>
    <mergeCell ref="L8:P8"/>
    <mergeCell ref="C9:G9"/>
    <mergeCell ref="L9:P9"/>
  </mergeCells>
  <conditionalFormatting sqref="B14:Q16">
    <cfRule type="expression" dxfId="29" priority="6">
      <formula>WEEKDAY(B$14,2)&gt;5</formula>
    </cfRule>
  </conditionalFormatting>
  <conditionalFormatting sqref="B17:P19">
    <cfRule type="expression" dxfId="28" priority="5">
      <formula>WEEKDAY(B$17,2)&gt;5</formula>
    </cfRule>
  </conditionalFormatting>
  <conditionalFormatting sqref="L21">
    <cfRule type="cellIs" dxfId="27" priority="1" operator="equal">
      <formula>0</formula>
    </cfRule>
  </conditionalFormatting>
  <dataValidations count="1">
    <dataValidation type="list" allowBlank="1" showInputMessage="1" showErrorMessage="1" sqref="I28 L3:O3">
      <formula1>ANCOURS</formula1>
    </dataValidation>
  </dataValidations>
  <pageMargins left="0.3" right="0.2" top="0.37" bottom="0.49" header="0.23" footer="0.4921259845"/>
  <pageSetup paperSize="9" orientation="portrait" horizont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097" r:id="rId4" name="Drop Down 1">
              <controlPr defaultSize="0" autoLine="0" autoPict="0">
                <anchor moveWithCells="1">
                  <from>
                    <xdr:col>0</xdr:col>
                    <xdr:colOff>160020</xdr:colOff>
                    <xdr:row>65</xdr:row>
                    <xdr:rowOff>7620</xdr:rowOff>
                  </from>
                  <to>
                    <xdr:col>1</xdr:col>
                    <xdr:colOff>137160</xdr:colOff>
                    <xdr:row>66</xdr:row>
                    <xdr:rowOff>60960</xdr:rowOff>
                  </to>
                </anchor>
              </controlPr>
            </control>
          </mc:Choice>
        </mc:AlternateContent>
        <mc:AlternateContent xmlns:mc="http://schemas.openxmlformats.org/markup-compatibility/2006">
          <mc:Choice Requires="x14">
            <control shapeId="4098" r:id="rId5" name="Drop Down 2">
              <controlPr defaultSize="0" autoLine="0" autoPict="0">
                <anchor moveWithCells="1">
                  <from>
                    <xdr:col>4</xdr:col>
                    <xdr:colOff>76200</xdr:colOff>
                    <xdr:row>65</xdr:row>
                    <xdr:rowOff>0</xdr:rowOff>
                  </from>
                  <to>
                    <xdr:col>4</xdr:col>
                    <xdr:colOff>495300</xdr:colOff>
                    <xdr:row>66</xdr:row>
                    <xdr:rowOff>60960</xdr:rowOff>
                  </to>
                </anchor>
              </controlPr>
            </control>
          </mc:Choice>
        </mc:AlternateContent>
        <mc:AlternateContent xmlns:mc="http://schemas.openxmlformats.org/markup-compatibility/2006">
          <mc:Choice Requires="x14">
            <control shapeId="4099" r:id="rId6" name="Drop Down 3">
              <controlPr defaultSize="0" autoLine="0" autoPict="0">
                <anchor moveWithCells="1">
                  <from>
                    <xdr:col>5</xdr:col>
                    <xdr:colOff>152400</xdr:colOff>
                    <xdr:row>64</xdr:row>
                    <xdr:rowOff>99060</xdr:rowOff>
                  </from>
                  <to>
                    <xdr:col>7</xdr:col>
                    <xdr:colOff>60960</xdr:colOff>
                    <xdr:row>66</xdr:row>
                    <xdr:rowOff>45720</xdr:rowOff>
                  </to>
                </anchor>
              </controlPr>
            </control>
          </mc:Choice>
        </mc:AlternateContent>
        <mc:AlternateContent xmlns:mc="http://schemas.openxmlformats.org/markup-compatibility/2006">
          <mc:Choice Requires="x14">
            <control shapeId="4100" r:id="rId7" name="Drop Down 4">
              <controlPr defaultSize="0" autoLine="0" autoPict="0">
                <anchor moveWithCells="1">
                  <from>
                    <xdr:col>7</xdr:col>
                    <xdr:colOff>160020</xdr:colOff>
                    <xdr:row>65</xdr:row>
                    <xdr:rowOff>0</xdr:rowOff>
                  </from>
                  <to>
                    <xdr:col>8</xdr:col>
                    <xdr:colOff>236220</xdr:colOff>
                    <xdr:row>66</xdr:row>
                    <xdr:rowOff>60960</xdr:rowOff>
                  </to>
                </anchor>
              </controlPr>
            </control>
          </mc:Choice>
        </mc:AlternateContent>
        <mc:AlternateContent xmlns:mc="http://schemas.openxmlformats.org/markup-compatibility/2006">
          <mc:Choice Requires="x14">
            <control shapeId="4101" r:id="rId8" name="Drop Down 5">
              <controlPr defaultSize="0" autoLine="0" autoPict="0">
                <anchor moveWithCells="1">
                  <from>
                    <xdr:col>1</xdr:col>
                    <xdr:colOff>259080</xdr:colOff>
                    <xdr:row>65</xdr:row>
                    <xdr:rowOff>0</xdr:rowOff>
                  </from>
                  <to>
                    <xdr:col>3</xdr:col>
                    <xdr:colOff>121920</xdr:colOff>
                    <xdr:row>66</xdr:row>
                    <xdr:rowOff>60960</xdr:rowOff>
                  </to>
                </anchor>
              </controlPr>
            </control>
          </mc:Choice>
        </mc:AlternateContent>
        <mc:AlternateContent xmlns:mc="http://schemas.openxmlformats.org/markup-compatibility/2006">
          <mc:Choice Requires="x14">
            <control shapeId="4102" r:id="rId9" name="Check Box 6">
              <controlPr locked="0" defaultSize="0" autoFill="0" autoLine="0" autoPict="0">
                <anchor moveWithCells="1">
                  <from>
                    <xdr:col>13</xdr:col>
                    <xdr:colOff>22860</xdr:colOff>
                    <xdr:row>66</xdr:row>
                    <xdr:rowOff>60960</xdr:rowOff>
                  </from>
                  <to>
                    <xdr:col>14</xdr:col>
                    <xdr:colOff>213360</xdr:colOff>
                    <xdr:row>68</xdr:row>
                    <xdr:rowOff>22860</xdr:rowOff>
                  </to>
                </anchor>
              </controlPr>
            </control>
          </mc:Choice>
        </mc:AlternateContent>
        <mc:AlternateContent xmlns:mc="http://schemas.openxmlformats.org/markup-compatibility/2006">
          <mc:Choice Requires="x14">
            <control shapeId="4103" r:id="rId10" name="Check Box 7">
              <controlPr locked="0" defaultSize="0" autoFill="0" autoLine="0" autoPict="0">
                <anchor moveWithCells="1">
                  <from>
                    <xdr:col>14</xdr:col>
                    <xdr:colOff>266700</xdr:colOff>
                    <xdr:row>66</xdr:row>
                    <xdr:rowOff>68580</xdr:rowOff>
                  </from>
                  <to>
                    <xdr:col>17</xdr:col>
                    <xdr:colOff>15240</xdr:colOff>
                    <xdr:row>68</xdr:row>
                    <xdr:rowOff>22860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75"/>
  <sheetViews>
    <sheetView workbookViewId="0">
      <selection activeCell="U12" sqref="U12:U13"/>
    </sheetView>
  </sheetViews>
  <sheetFormatPr baseColWidth="10" defaultColWidth="5.88671875" defaultRowHeight="11.1" customHeight="1" x14ac:dyDescent="0.25"/>
  <cols>
    <col min="1" max="1" width="6.6640625" customWidth="1"/>
    <col min="2" max="2" width="6.88671875" customWidth="1"/>
    <col min="3" max="3" width="6.44140625" bestFit="1" customWidth="1"/>
    <col min="4" max="4" width="6.44140625" customWidth="1"/>
    <col min="5" max="5" width="7.5546875" customWidth="1"/>
    <col min="6" max="13" width="6.44140625" customWidth="1"/>
    <col min="14" max="16" width="6.77734375" bestFit="1" customWidth="1"/>
    <col min="17" max="17" width="6.44140625" customWidth="1"/>
  </cols>
  <sheetData>
    <row r="1" spans="1:17" ht="13.5" customHeight="1" thickTop="1" x14ac:dyDescent="0.25">
      <c r="A1" s="236" t="s">
        <v>0</v>
      </c>
      <c r="B1" s="237"/>
      <c r="C1" s="237"/>
      <c r="D1" s="237"/>
      <c r="E1" s="237"/>
      <c r="F1" s="237"/>
      <c r="G1" s="237"/>
      <c r="H1" s="237"/>
      <c r="I1" s="237"/>
      <c r="J1" s="237"/>
      <c r="K1" s="237"/>
      <c r="L1" s="237"/>
      <c r="M1" s="237"/>
      <c r="N1" s="237"/>
      <c r="O1" s="237"/>
      <c r="P1" s="237"/>
      <c r="Q1" s="238"/>
    </row>
    <row r="2" spans="1:17" ht="11.1" customHeight="1" x14ac:dyDescent="0.25">
      <c r="A2" s="239" t="s">
        <v>1</v>
      </c>
      <c r="B2" s="240"/>
      <c r="C2" s="240"/>
      <c r="D2" s="240"/>
      <c r="E2" s="240"/>
      <c r="F2" s="240"/>
      <c r="G2" s="240"/>
      <c r="H2" s="240"/>
      <c r="I2" s="240"/>
      <c r="J2" s="240"/>
      <c r="K2" s="240"/>
      <c r="L2" s="240"/>
      <c r="M2" s="240"/>
      <c r="N2" s="240"/>
      <c r="O2" s="240"/>
      <c r="P2" s="240"/>
      <c r="Q2" s="241"/>
    </row>
    <row r="3" spans="1:17" ht="13.8" x14ac:dyDescent="0.25">
      <c r="A3" s="242" t="s">
        <v>2</v>
      </c>
      <c r="B3" s="243"/>
      <c r="C3" s="244"/>
      <c r="D3" s="245"/>
      <c r="E3" s="245"/>
      <c r="F3" s="246"/>
      <c r="G3" s="1"/>
      <c r="H3" s="2"/>
      <c r="I3" s="2"/>
      <c r="J3" s="3" t="s">
        <v>3</v>
      </c>
      <c r="K3" s="2"/>
      <c r="L3" s="247">
        <v>42095</v>
      </c>
      <c r="M3" s="247"/>
      <c r="N3" s="247"/>
      <c r="O3" s="247"/>
      <c r="P3" s="2"/>
      <c r="Q3" s="4"/>
    </row>
    <row r="4" spans="1:17" ht="16.2" customHeight="1" x14ac:dyDescent="0.25">
      <c r="A4" s="248" t="s">
        <v>4</v>
      </c>
      <c r="B4" s="249"/>
      <c r="C4" s="249"/>
      <c r="D4" s="249"/>
      <c r="E4" s="249"/>
      <c r="F4" s="249"/>
      <c r="G4" s="249"/>
      <c r="H4" s="249"/>
      <c r="I4" s="249"/>
      <c r="J4" s="249"/>
      <c r="K4" s="249"/>
      <c r="L4" s="249"/>
      <c r="M4" s="249"/>
      <c r="N4" s="249"/>
      <c r="O4" s="249"/>
      <c r="P4" s="249"/>
      <c r="Q4" s="250"/>
    </row>
    <row r="5" spans="1:17" ht="11.1" customHeight="1" x14ac:dyDescent="0.25">
      <c r="A5" s="230" t="s">
        <v>5</v>
      </c>
      <c r="B5" s="231"/>
      <c r="C5" s="232"/>
      <c r="D5" s="233"/>
      <c r="E5" s="233"/>
      <c r="F5" s="233"/>
      <c r="G5" s="234"/>
      <c r="H5" s="2"/>
      <c r="I5" s="5" t="s">
        <v>5</v>
      </c>
      <c r="J5" s="2"/>
      <c r="K5" s="2"/>
      <c r="L5" s="232"/>
      <c r="M5" s="233"/>
      <c r="N5" s="233"/>
      <c r="O5" s="233"/>
      <c r="P5" s="234"/>
      <c r="Q5" s="6"/>
    </row>
    <row r="6" spans="1:17" ht="11.1" customHeight="1" x14ac:dyDescent="0.25">
      <c r="A6" s="7" t="s">
        <v>6</v>
      </c>
      <c r="B6" s="1"/>
      <c r="C6" s="235"/>
      <c r="D6" s="215"/>
      <c r="E6" s="215"/>
      <c r="F6" s="215"/>
      <c r="G6" s="216"/>
      <c r="H6" s="2"/>
      <c r="I6" s="5" t="s">
        <v>6</v>
      </c>
      <c r="J6" s="2"/>
      <c r="K6" s="2"/>
      <c r="L6" s="235"/>
      <c r="M6" s="215"/>
      <c r="N6" s="215"/>
      <c r="O6" s="215"/>
      <c r="P6" s="216"/>
      <c r="Q6" s="6"/>
    </row>
    <row r="7" spans="1:17" ht="11.1" customHeight="1" x14ac:dyDescent="0.25">
      <c r="A7" s="8"/>
      <c r="B7" s="1"/>
      <c r="C7" s="235"/>
      <c r="D7" s="215"/>
      <c r="E7" s="215"/>
      <c r="F7" s="215"/>
      <c r="G7" s="216"/>
      <c r="H7" s="2"/>
      <c r="I7" s="1"/>
      <c r="J7" s="2"/>
      <c r="K7" s="2"/>
      <c r="L7" s="214"/>
      <c r="M7" s="215"/>
      <c r="N7" s="215"/>
      <c r="O7" s="215"/>
      <c r="P7" s="216"/>
      <c r="Q7" s="6"/>
    </row>
    <row r="8" spans="1:17" ht="11.1" customHeight="1" x14ac:dyDescent="0.25">
      <c r="A8" s="8"/>
      <c r="B8" s="1"/>
      <c r="C8" s="214"/>
      <c r="D8" s="215"/>
      <c r="E8" s="215"/>
      <c r="F8" s="215"/>
      <c r="G8" s="216"/>
      <c r="H8" s="1"/>
      <c r="I8" s="1"/>
      <c r="J8" s="2"/>
      <c r="K8" s="2"/>
      <c r="L8" s="214"/>
      <c r="M8" s="215"/>
      <c r="N8" s="215"/>
      <c r="O8" s="215"/>
      <c r="P8" s="216"/>
      <c r="Q8" s="6"/>
    </row>
    <row r="9" spans="1:17" ht="11.1" customHeight="1" x14ac:dyDescent="0.25">
      <c r="A9" s="77" t="s">
        <v>7</v>
      </c>
      <c r="B9" s="10"/>
      <c r="C9" s="251"/>
      <c r="D9" s="252"/>
      <c r="E9" s="252"/>
      <c r="F9" s="252"/>
      <c r="G9" s="253"/>
      <c r="H9" s="1"/>
      <c r="I9" s="1"/>
      <c r="J9" s="2"/>
      <c r="K9" s="2"/>
      <c r="L9" s="214"/>
      <c r="M9" s="215"/>
      <c r="N9" s="215"/>
      <c r="O9" s="215"/>
      <c r="P9" s="216"/>
      <c r="Q9" s="6"/>
    </row>
    <row r="10" spans="1:17" ht="11.1" customHeight="1" x14ac:dyDescent="0.25">
      <c r="A10" s="7" t="s">
        <v>8</v>
      </c>
      <c r="B10" s="10"/>
      <c r="C10" s="229"/>
      <c r="D10" s="215"/>
      <c r="E10" s="215"/>
      <c r="F10" s="215"/>
      <c r="G10" s="216"/>
      <c r="H10" s="1"/>
      <c r="I10" s="5" t="s">
        <v>9</v>
      </c>
      <c r="J10" s="2"/>
      <c r="K10" s="2"/>
      <c r="L10" s="214"/>
      <c r="M10" s="215"/>
      <c r="N10" s="215"/>
      <c r="O10" s="215"/>
      <c r="P10" s="216"/>
      <c r="Q10" s="6"/>
    </row>
    <row r="11" spans="1:17" ht="11.1" customHeight="1" x14ac:dyDescent="0.25">
      <c r="A11" s="7" t="s">
        <v>6</v>
      </c>
      <c r="B11" s="2"/>
      <c r="C11" s="214"/>
      <c r="D11" s="215"/>
      <c r="E11" s="215"/>
      <c r="F11" s="215"/>
      <c r="G11" s="216"/>
      <c r="H11" s="1"/>
      <c r="I11" s="5" t="s">
        <v>10</v>
      </c>
      <c r="J11" s="2"/>
      <c r="K11" s="2"/>
      <c r="L11" s="217"/>
      <c r="M11" s="218"/>
      <c r="N11" s="218"/>
      <c r="O11" s="218"/>
      <c r="P11" s="219"/>
      <c r="Q11" s="6"/>
    </row>
    <row r="12" spans="1:17" ht="11.1" customHeight="1" thickBot="1" x14ac:dyDescent="0.3">
      <c r="A12" s="8"/>
      <c r="B12" s="2"/>
      <c r="C12" s="2"/>
      <c r="D12" s="2"/>
      <c r="E12" s="2"/>
      <c r="F12" s="2"/>
      <c r="G12" s="2"/>
      <c r="H12" s="2"/>
      <c r="I12" s="2"/>
      <c r="J12" s="2"/>
      <c r="K12" s="2"/>
      <c r="L12" s="2"/>
      <c r="M12" s="2"/>
      <c r="N12" s="2"/>
      <c r="O12" s="2"/>
      <c r="P12" s="2"/>
      <c r="Q12" s="4"/>
    </row>
    <row r="13" spans="1:17" ht="14.25" customHeight="1" thickTop="1" x14ac:dyDescent="0.25">
      <c r="A13" s="220" t="s">
        <v>11</v>
      </c>
      <c r="B13" s="221"/>
      <c r="C13" s="221"/>
      <c r="D13" s="221"/>
      <c r="E13" s="221"/>
      <c r="F13" s="221"/>
      <c r="G13" s="221"/>
      <c r="H13" s="221"/>
      <c r="I13" s="221"/>
      <c r="J13" s="221"/>
      <c r="K13" s="221"/>
      <c r="L13" s="221"/>
      <c r="M13" s="221"/>
      <c r="N13" s="221"/>
      <c r="O13" s="221"/>
      <c r="P13" s="221"/>
      <c r="Q13" s="222"/>
    </row>
    <row r="14" spans="1:17" ht="11.1" customHeight="1" x14ac:dyDescent="0.25">
      <c r="A14" s="86" t="s">
        <v>12</v>
      </c>
      <c r="B14" s="82">
        <f>+L3</f>
        <v>42095</v>
      </c>
      <c r="C14" s="82">
        <f t="shared" ref="C14:Q14" si="0">+B14+1</f>
        <v>42096</v>
      </c>
      <c r="D14" s="82">
        <f t="shared" si="0"/>
        <v>42097</v>
      </c>
      <c r="E14" s="82">
        <f t="shared" si="0"/>
        <v>42098</v>
      </c>
      <c r="F14" s="82">
        <f t="shared" si="0"/>
        <v>42099</v>
      </c>
      <c r="G14" s="82">
        <f t="shared" si="0"/>
        <v>42100</v>
      </c>
      <c r="H14" s="82">
        <f t="shared" si="0"/>
        <v>42101</v>
      </c>
      <c r="I14" s="82">
        <f t="shared" si="0"/>
        <v>42102</v>
      </c>
      <c r="J14" s="82">
        <f t="shared" si="0"/>
        <v>42103</v>
      </c>
      <c r="K14" s="82">
        <f t="shared" si="0"/>
        <v>42104</v>
      </c>
      <c r="L14" s="82">
        <f t="shared" si="0"/>
        <v>42105</v>
      </c>
      <c r="M14" s="82">
        <f t="shared" si="0"/>
        <v>42106</v>
      </c>
      <c r="N14" s="82">
        <f t="shared" si="0"/>
        <v>42107</v>
      </c>
      <c r="O14" s="82">
        <f t="shared" si="0"/>
        <v>42108</v>
      </c>
      <c r="P14" s="82">
        <f t="shared" si="0"/>
        <v>42109</v>
      </c>
      <c r="Q14" s="96">
        <f t="shared" si="0"/>
        <v>42110</v>
      </c>
    </row>
    <row r="15" spans="1:17" s="92" customFormat="1" ht="11.1" customHeight="1" x14ac:dyDescent="0.25">
      <c r="A15" s="90" t="s">
        <v>91</v>
      </c>
      <c r="B15" s="94">
        <f t="shared" ref="B15:Q15" si="1">WEEKNUM(B14,2)</f>
        <v>14</v>
      </c>
      <c r="C15" s="94">
        <f t="shared" si="1"/>
        <v>14</v>
      </c>
      <c r="D15" s="94">
        <f t="shared" si="1"/>
        <v>14</v>
      </c>
      <c r="E15" s="94">
        <f t="shared" si="1"/>
        <v>14</v>
      </c>
      <c r="F15" s="94">
        <f t="shared" si="1"/>
        <v>14</v>
      </c>
      <c r="G15" s="94">
        <f t="shared" si="1"/>
        <v>15</v>
      </c>
      <c r="H15" s="94">
        <f t="shared" si="1"/>
        <v>15</v>
      </c>
      <c r="I15" s="94">
        <f t="shared" si="1"/>
        <v>15</v>
      </c>
      <c r="J15" s="94">
        <f t="shared" si="1"/>
        <v>15</v>
      </c>
      <c r="K15" s="94">
        <f t="shared" si="1"/>
        <v>15</v>
      </c>
      <c r="L15" s="94">
        <f t="shared" si="1"/>
        <v>15</v>
      </c>
      <c r="M15" s="94">
        <f t="shared" si="1"/>
        <v>15</v>
      </c>
      <c r="N15" s="94">
        <f t="shared" si="1"/>
        <v>16</v>
      </c>
      <c r="O15" s="94">
        <f t="shared" si="1"/>
        <v>16</v>
      </c>
      <c r="P15" s="94">
        <f t="shared" si="1"/>
        <v>16</v>
      </c>
      <c r="Q15" s="98">
        <f t="shared" si="1"/>
        <v>16</v>
      </c>
    </row>
    <row r="16" spans="1:17" ht="11.1" customHeight="1" x14ac:dyDescent="0.25">
      <c r="A16" s="86" t="s">
        <v>13</v>
      </c>
      <c r="B16" s="83"/>
      <c r="C16" s="83">
        <v>12</v>
      </c>
      <c r="D16" s="84"/>
      <c r="E16" s="84"/>
      <c r="F16" s="83"/>
      <c r="G16" s="83">
        <v>8</v>
      </c>
      <c r="H16" s="83"/>
      <c r="I16" s="83"/>
      <c r="J16" s="83"/>
      <c r="K16" s="84"/>
      <c r="L16" s="84"/>
      <c r="M16" s="83"/>
      <c r="N16" s="83">
        <v>11</v>
      </c>
      <c r="O16" s="83"/>
      <c r="P16" s="83">
        <v>35</v>
      </c>
      <c r="Q16" s="99"/>
    </row>
    <row r="17" spans="1:20" ht="11.1" customHeight="1" x14ac:dyDescent="0.25">
      <c r="A17" s="86" t="s">
        <v>12</v>
      </c>
      <c r="B17" s="82">
        <f>Q14+1</f>
        <v>42111</v>
      </c>
      <c r="C17" s="85">
        <f>B17+1</f>
        <v>42112</v>
      </c>
      <c r="D17" s="85">
        <f t="shared" ref="D17:O17" si="2">C17+1</f>
        <v>42113</v>
      </c>
      <c r="E17" s="85">
        <f t="shared" si="2"/>
        <v>42114</v>
      </c>
      <c r="F17" s="85">
        <f t="shared" si="2"/>
        <v>42115</v>
      </c>
      <c r="G17" s="85">
        <f t="shared" si="2"/>
        <v>42116</v>
      </c>
      <c r="H17" s="85">
        <f t="shared" si="2"/>
        <v>42117</v>
      </c>
      <c r="I17" s="85">
        <f t="shared" si="2"/>
        <v>42118</v>
      </c>
      <c r="J17" s="85">
        <f t="shared" si="2"/>
        <v>42119</v>
      </c>
      <c r="K17" s="85">
        <f t="shared" si="2"/>
        <v>42120</v>
      </c>
      <c r="L17" s="85">
        <f t="shared" si="2"/>
        <v>42121</v>
      </c>
      <c r="M17" s="85">
        <f t="shared" si="2"/>
        <v>42122</v>
      </c>
      <c r="N17" s="85">
        <f t="shared" si="2"/>
        <v>42123</v>
      </c>
      <c r="O17" s="82">
        <f t="shared" si="2"/>
        <v>42124</v>
      </c>
    </row>
    <row r="18" spans="1:20" s="92" customFormat="1" ht="11.1" customHeight="1" x14ac:dyDescent="0.25">
      <c r="A18" s="90" t="s">
        <v>91</v>
      </c>
      <c r="B18" s="91">
        <f t="shared" ref="B18:O18" si="3">WEEKNUM(B17,2)</f>
        <v>16</v>
      </c>
      <c r="C18" s="91">
        <f t="shared" si="3"/>
        <v>16</v>
      </c>
      <c r="D18" s="91">
        <f t="shared" si="3"/>
        <v>16</v>
      </c>
      <c r="E18" s="91">
        <f t="shared" si="3"/>
        <v>17</v>
      </c>
      <c r="F18" s="91">
        <f t="shared" si="3"/>
        <v>17</v>
      </c>
      <c r="G18" s="91">
        <f t="shared" si="3"/>
        <v>17</v>
      </c>
      <c r="H18" s="91">
        <f t="shared" si="3"/>
        <v>17</v>
      </c>
      <c r="I18" s="91">
        <f t="shared" si="3"/>
        <v>17</v>
      </c>
      <c r="J18" s="91">
        <f t="shared" si="3"/>
        <v>17</v>
      </c>
      <c r="K18" s="91">
        <f t="shared" si="3"/>
        <v>17</v>
      </c>
      <c r="L18" s="91">
        <f t="shared" si="3"/>
        <v>18</v>
      </c>
      <c r="M18" s="91">
        <f t="shared" si="3"/>
        <v>18</v>
      </c>
      <c r="N18" s="91">
        <f t="shared" si="3"/>
        <v>18</v>
      </c>
      <c r="O18" s="91">
        <f t="shared" si="3"/>
        <v>18</v>
      </c>
      <c r="P18"/>
      <c r="Q18" s="4"/>
      <c r="T18" s="93"/>
    </row>
    <row r="19" spans="1:20" ht="11.1" customHeight="1" x14ac:dyDescent="0.25">
      <c r="A19" s="86" t="s">
        <v>13</v>
      </c>
      <c r="B19" s="83"/>
      <c r="C19" s="84"/>
      <c r="D19" s="84"/>
      <c r="E19" s="83"/>
      <c r="F19" s="83"/>
      <c r="G19" s="83"/>
      <c r="H19" s="83"/>
      <c r="I19" s="83"/>
      <c r="J19" s="84">
        <v>25</v>
      </c>
      <c r="K19" s="84"/>
      <c r="L19" s="83"/>
      <c r="M19" s="83"/>
      <c r="N19" s="83">
        <v>35</v>
      </c>
      <c r="O19" s="83">
        <v>10</v>
      </c>
      <c r="Q19" s="4"/>
    </row>
    <row r="20" spans="1:20" ht="11.1" customHeight="1" x14ac:dyDescent="0.25">
      <c r="A20" s="102"/>
      <c r="B20" s="80"/>
      <c r="C20" s="75"/>
      <c r="D20" s="75"/>
      <c r="E20" s="80"/>
      <c r="F20" s="80"/>
      <c r="G20" s="80"/>
      <c r="H20" s="80"/>
      <c r="I20" s="80"/>
      <c r="J20" s="75"/>
      <c r="K20" s="75"/>
      <c r="L20" s="80"/>
      <c r="M20" s="80"/>
      <c r="N20" s="80"/>
      <c r="O20" s="80"/>
      <c r="P20" s="80"/>
      <c r="Q20" s="100"/>
    </row>
    <row r="21" spans="1:20" ht="11.1" customHeight="1" x14ac:dyDescent="0.25">
      <c r="A21" s="103" t="s">
        <v>92</v>
      </c>
      <c r="B21" s="87"/>
      <c r="C21" s="95" t="str">
        <f>IF(WEEKDAY(B14,2)&gt;5,"Sem "&amp;B15+1,"Sem "&amp;B15)</f>
        <v>Sem 14</v>
      </c>
      <c r="D21" s="89">
        <f>IF((SUMIF($B$15:$Q$15,VALUE(RIGHT(C21,2)),$B$16:$Q$16)+SUMIF(Mars!$B$18:$Q$18,VALUE(RIGHT(C21,2)),Mars!$B$19:$Q$19)-25)&lt;=0,0,SUMIF($B$15:$Q$15,VALUE(RIGHT(C21,2)),$B$16:$Q$16)+SUMIF(Mars!$B$18:$Q$18,VALUE(RIGHT($C21,2)),Mars!$B$19:$Q$19)-25)</f>
        <v>27</v>
      </c>
      <c r="E21" s="95" t="str">
        <f>"Sem "&amp;VALUE(RIGHT(C21,2))+1</f>
        <v>Sem 15</v>
      </c>
      <c r="F21" s="87">
        <f>IF((SUMIF($B$15:$Q$15,VALUE(RIGHT(E21,2)),$B$16:$Q$16)+SUMIF($B$18:$Q$18,VALUE(RIGHT(E21,2)),$B$19:$Q$19)-25)&lt;=0,0,SUMIF($B$15:$Q$15,VALUE(RIGHT(E21,2)),$B$16:$Q$16)+SUMIF($B$18:$Q$18,VALUE(RIGHT($E21,2)),$B$19:$Q$19)-25)</f>
        <v>0</v>
      </c>
      <c r="G21" s="95" t="str">
        <f>"Sem "&amp;VALUE(RIGHT(E21,2))+1</f>
        <v>Sem 16</v>
      </c>
      <c r="H21" s="87">
        <f>IF((SUMIF($B$15:$Q$15,VALUE(RIGHT(G21,2)),$B$16:$Q$16)+SUMIF($B$18:$Q$18,VALUE(RIGHT(G21,2)),$B$19:$Q$19)-25)&lt;=0,0,SUMIF($B$15:$Q$15,VALUE(RIGHT(G21,2)),$B$16:$Q$16)+SUMIF($B$18:$Q$18,VALUE(RIGHT($G21,2)),$B$19:$Q$19)-25)</f>
        <v>21</v>
      </c>
      <c r="I21" s="95" t="str">
        <f>"Sem "&amp;VALUE(RIGHT(G21,2))+1</f>
        <v>Sem 17</v>
      </c>
      <c r="J21" s="88">
        <f>IF(OR(ISERROR(VALUE(RIGHT(I21,2))),SUMIF($B$15:$Q$15,VALUE(RIGHT(I21,2)),$B$16:$Q$16)+SUMIF($B$18:$Q$18,VALUE(RIGHT(I21,2)),$B$19:$Q$19)-25&lt;=0),0,SUMIF($B$15:$Q$15,VALUE(RIGHT(I21,2)),$B$16:$Q$16)+SUMIF($B$18:$Q$18,VALUE(RIGHT($I21,2)),$B$19:$Q$19)-25)</f>
        <v>0</v>
      </c>
      <c r="K21" s="88" t="str">
        <f>IF(WEEKDAY(O17,2)&gt;=5,"Sem "&amp;VALUE(RIGHT(I21,2))+1,"")</f>
        <v/>
      </c>
      <c r="L21" s="88">
        <f>IF(OR(ISERROR(VALUE(RIGHT(K21,2))),SUMIF($B$15:$Q$15,VALUE(RIGHT(K21,2)),$B$16:$Q$16)+SUMIF($B$18:$Q$18,VALUE(RIGHT(K21,2)),$B$19:$Q$19)-25&lt;=0),0,SUMIF($B$15:$Q$15,VALUE(RIGHT(K21,2)),$B$16:$Q$16)+SUMIF($B$18:$Q$18,VALUE(RIGHT($K21,2)),$B$19:$Q$19)-25)</f>
        <v>0</v>
      </c>
      <c r="M21" s="80"/>
      <c r="N21" s="80"/>
      <c r="O21" s="80"/>
      <c r="P21" s="80"/>
      <c r="Q21" s="100"/>
    </row>
    <row r="22" spans="1:20" ht="11.1" customHeight="1" x14ac:dyDescent="0.25">
      <c r="A22" s="8"/>
      <c r="B22" s="2"/>
      <c r="C22" s="2"/>
      <c r="D22" s="2"/>
      <c r="E22" s="2"/>
      <c r="F22" s="2"/>
      <c r="G22" s="2"/>
      <c r="H22" s="2"/>
      <c r="I22" s="2"/>
      <c r="J22" s="2"/>
      <c r="K22" s="2"/>
      <c r="L22" s="2"/>
      <c r="M22" s="2"/>
      <c r="N22" s="2"/>
      <c r="O22" s="2"/>
      <c r="P22" s="2"/>
      <c r="Q22" s="101"/>
    </row>
    <row r="23" spans="1:20" ht="11.1" customHeight="1" x14ac:dyDescent="0.25">
      <c r="A23" s="11" t="s">
        <v>14</v>
      </c>
      <c r="B23" s="2"/>
      <c r="C23" s="2"/>
      <c r="D23" s="2"/>
      <c r="E23" s="2"/>
      <c r="F23" s="2"/>
      <c r="G23" s="2"/>
      <c r="H23" s="2"/>
      <c r="I23" s="12">
        <f>SUM(B16:Q16)+SUM(B19:Q19)</f>
        <v>136</v>
      </c>
      <c r="J23" s="2"/>
      <c r="K23" s="13" t="s">
        <v>15</v>
      </c>
      <c r="L23" s="14"/>
      <c r="M23" s="14"/>
      <c r="N23" s="14"/>
      <c r="O23" s="14"/>
      <c r="P23" s="223">
        <v>97.91</v>
      </c>
      <c r="Q23" s="224"/>
    </row>
    <row r="24" spans="1:20" ht="11.1" customHeight="1" x14ac:dyDescent="0.25">
      <c r="A24" s="11"/>
      <c r="B24" s="2"/>
      <c r="C24" s="2"/>
      <c r="D24" s="2"/>
      <c r="E24" s="2"/>
      <c r="F24" s="2"/>
      <c r="G24" s="2"/>
      <c r="H24" s="2"/>
      <c r="I24" s="15"/>
      <c r="J24" s="2"/>
      <c r="K24" s="5" t="s">
        <v>16</v>
      </c>
      <c r="L24" s="2"/>
      <c r="M24" s="2"/>
      <c r="N24" s="2"/>
      <c r="O24" s="2"/>
      <c r="P24" s="225"/>
      <c r="Q24" s="226"/>
    </row>
    <row r="25" spans="1:20" ht="11.1" customHeight="1" x14ac:dyDescent="0.25">
      <c r="A25" s="11" t="s">
        <v>17</v>
      </c>
      <c r="B25" s="2"/>
      <c r="C25" s="2"/>
      <c r="D25" s="2"/>
      <c r="E25" s="2"/>
      <c r="F25" s="2"/>
      <c r="G25" s="2"/>
      <c r="H25" s="2"/>
      <c r="I25" s="16">
        <f>COUNTIF(B16:P16,"&gt;"&amp;0)+COUNTIF(B19:Q19,"&gt;"&amp;0)</f>
        <v>7</v>
      </c>
      <c r="J25" s="2"/>
      <c r="K25" s="5" t="s">
        <v>18</v>
      </c>
      <c r="L25" s="2"/>
      <c r="M25" s="2"/>
      <c r="N25" s="2"/>
      <c r="O25" s="2"/>
      <c r="P25" s="227">
        <v>4.49</v>
      </c>
      <c r="Q25" s="228"/>
    </row>
    <row r="26" spans="1:20" ht="11.1" customHeight="1" x14ac:dyDescent="0.25">
      <c r="A26" s="8"/>
      <c r="B26" s="2"/>
      <c r="C26" s="2"/>
      <c r="D26" s="2"/>
      <c r="E26" s="2"/>
      <c r="F26" s="2"/>
      <c r="G26" s="2"/>
      <c r="H26" s="2"/>
      <c r="I26" s="2"/>
      <c r="J26" s="2"/>
      <c r="K26" s="2"/>
      <c r="L26" s="2"/>
      <c r="M26" s="2"/>
      <c r="N26" s="2"/>
      <c r="O26" s="2"/>
      <c r="P26" s="2"/>
      <c r="Q26" s="4"/>
    </row>
    <row r="27" spans="1:20" ht="11.1" customHeight="1" x14ac:dyDescent="0.25">
      <c r="A27" s="17" t="s">
        <v>19</v>
      </c>
      <c r="B27" s="2"/>
      <c r="C27" s="2"/>
      <c r="D27" s="2"/>
      <c r="E27" s="2"/>
      <c r="F27" s="2"/>
      <c r="G27" s="18"/>
      <c r="H27" s="18"/>
      <c r="I27" s="18"/>
      <c r="J27" s="18"/>
      <c r="K27" s="18"/>
      <c r="L27" s="182" t="s">
        <v>20</v>
      </c>
      <c r="M27" s="182"/>
      <c r="N27" s="182" t="s">
        <v>21</v>
      </c>
      <c r="O27" s="182"/>
      <c r="P27" s="182" t="s">
        <v>22</v>
      </c>
      <c r="Q27" s="183"/>
    </row>
    <row r="28" spans="1:20" s="23" customFormat="1" ht="11.1" customHeight="1" x14ac:dyDescent="0.25">
      <c r="A28" s="19" t="s">
        <v>23</v>
      </c>
      <c r="B28" s="20"/>
      <c r="C28" s="20"/>
      <c r="D28" s="20"/>
      <c r="E28" s="20"/>
      <c r="F28" s="20"/>
      <c r="G28" s="21"/>
      <c r="H28" s="21"/>
      <c r="I28" s="22"/>
      <c r="J28" s="22"/>
      <c r="K28" s="22"/>
      <c r="L28" s="202">
        <f>P25</f>
        <v>4.49</v>
      </c>
      <c r="M28" s="203"/>
      <c r="N28" s="201">
        <f>P23</f>
        <v>97.91</v>
      </c>
      <c r="O28" s="201"/>
      <c r="P28" s="212">
        <f>L28*N28</f>
        <v>439.61590000000001</v>
      </c>
      <c r="Q28" s="213"/>
    </row>
    <row r="29" spans="1:20" ht="11.1" customHeight="1" x14ac:dyDescent="0.25">
      <c r="A29" s="8" t="s">
        <v>24</v>
      </c>
      <c r="B29" s="2"/>
      <c r="C29" s="2"/>
      <c r="D29" s="2"/>
      <c r="E29" s="2"/>
      <c r="F29" s="2"/>
      <c r="G29" s="18"/>
      <c r="H29" s="18"/>
      <c r="I29" s="24"/>
      <c r="J29" s="24"/>
      <c r="K29" s="25"/>
      <c r="L29" s="204">
        <f>P25</f>
        <v>4.49</v>
      </c>
      <c r="M29" s="205"/>
      <c r="N29" s="206">
        <f>D21+F21+H21+J21+L21</f>
        <v>48</v>
      </c>
      <c r="O29" s="207"/>
      <c r="P29" s="208">
        <f>L29*N29</f>
        <v>215.52</v>
      </c>
      <c r="Q29" s="209"/>
    </row>
    <row r="30" spans="1:20" ht="11.1" customHeight="1" x14ac:dyDescent="0.25">
      <c r="A30" s="26" t="s">
        <v>25</v>
      </c>
      <c r="G30" s="27"/>
      <c r="H30" s="27"/>
      <c r="I30" s="27"/>
      <c r="J30" s="27"/>
      <c r="K30" s="27"/>
      <c r="L30" s="210"/>
      <c r="M30" s="211"/>
      <c r="N30" s="201"/>
      <c r="O30" s="201"/>
      <c r="P30" s="199">
        <f>L30*N30</f>
        <v>0</v>
      </c>
      <c r="Q30" s="200"/>
    </row>
    <row r="31" spans="1:20" s="23" customFormat="1" ht="11.1" customHeight="1" x14ac:dyDescent="0.25">
      <c r="A31" s="19" t="s">
        <v>26</v>
      </c>
      <c r="B31" s="20"/>
      <c r="C31" s="20"/>
      <c r="D31" s="20"/>
      <c r="E31" s="20"/>
      <c r="F31" s="20"/>
      <c r="G31" s="21"/>
      <c r="H31" s="21"/>
      <c r="I31" s="24"/>
      <c r="J31" s="24"/>
      <c r="K31" s="22"/>
      <c r="L31" s="202"/>
      <c r="M31" s="203"/>
      <c r="N31" s="201"/>
      <c r="O31" s="201"/>
      <c r="P31" s="189">
        <f>SUM(L31*N31)</f>
        <v>0</v>
      </c>
      <c r="Q31" s="190"/>
    </row>
    <row r="32" spans="1:20" ht="11.1" customHeight="1" x14ac:dyDescent="0.25">
      <c r="A32" s="8"/>
      <c r="B32" s="28"/>
      <c r="C32" s="2"/>
      <c r="D32" s="2"/>
      <c r="E32" s="2"/>
      <c r="F32" s="2"/>
      <c r="G32" s="18"/>
      <c r="H32" s="18"/>
      <c r="I32" s="25"/>
      <c r="J32" s="25"/>
      <c r="K32" s="25"/>
      <c r="L32" s="120"/>
      <c r="M32" s="120"/>
      <c r="N32" s="201"/>
      <c r="O32" s="201"/>
      <c r="P32" s="199"/>
      <c r="Q32" s="200"/>
    </row>
    <row r="33" spans="1:26" ht="11.1" customHeight="1" x14ac:dyDescent="0.25">
      <c r="A33" s="8" t="s">
        <v>27</v>
      </c>
      <c r="B33" s="2"/>
      <c r="C33" s="2"/>
      <c r="D33" s="2"/>
      <c r="E33" s="2"/>
      <c r="F33" s="2"/>
      <c r="G33" s="18"/>
      <c r="H33" s="18"/>
      <c r="I33" s="24"/>
      <c r="J33" s="24"/>
      <c r="K33" s="25"/>
      <c r="L33" s="196">
        <v>0.44</v>
      </c>
      <c r="M33" s="197"/>
      <c r="N33" s="198">
        <v>0</v>
      </c>
      <c r="O33" s="198"/>
      <c r="P33" s="199">
        <f>(L33*N33)</f>
        <v>0</v>
      </c>
      <c r="Q33" s="200"/>
    </row>
    <row r="34" spans="1:26" ht="11.1" customHeight="1" x14ac:dyDescent="0.25">
      <c r="A34" s="8" t="s">
        <v>28</v>
      </c>
      <c r="B34" s="2"/>
      <c r="C34" s="2"/>
      <c r="D34" s="2"/>
      <c r="E34" s="2"/>
      <c r="F34" s="2"/>
      <c r="G34" s="18"/>
      <c r="H34" s="18"/>
      <c r="I34" s="24"/>
      <c r="J34" s="24"/>
      <c r="K34" s="25"/>
      <c r="L34" s="120"/>
      <c r="M34" s="120"/>
      <c r="N34" s="201"/>
      <c r="O34" s="201"/>
      <c r="P34" s="199"/>
      <c r="Q34" s="200"/>
    </row>
    <row r="35" spans="1:26" s="23" customFormat="1" ht="11.1" customHeight="1" x14ac:dyDescent="0.25">
      <c r="A35" s="19" t="s">
        <v>29</v>
      </c>
      <c r="B35" s="20"/>
      <c r="C35" s="20"/>
      <c r="D35" s="20"/>
      <c r="E35" s="20"/>
      <c r="F35" s="20"/>
      <c r="G35" s="21"/>
      <c r="H35" s="21"/>
      <c r="I35" s="22"/>
      <c r="J35" s="22"/>
      <c r="K35" s="22"/>
      <c r="L35" s="120">
        <v>0.44</v>
      </c>
      <c r="M35" s="120"/>
      <c r="N35" s="188">
        <f>P23</f>
        <v>97.91</v>
      </c>
      <c r="O35" s="163"/>
      <c r="P35" s="189">
        <f>SUM(L35*N35)</f>
        <v>43.080399999999997</v>
      </c>
      <c r="Q35" s="190"/>
    </row>
    <row r="36" spans="1:26" ht="11.1" customHeight="1" x14ac:dyDescent="0.25">
      <c r="A36" s="8"/>
      <c r="B36" s="2"/>
      <c r="C36" s="2"/>
      <c r="D36" s="2"/>
      <c r="E36" s="2"/>
      <c r="F36" s="2"/>
      <c r="G36" s="29"/>
      <c r="H36" s="2"/>
      <c r="I36" s="2"/>
      <c r="J36" s="29"/>
      <c r="K36" s="29"/>
      <c r="L36" s="191" t="s">
        <v>30</v>
      </c>
      <c r="M36" s="192"/>
      <c r="N36" s="30"/>
      <c r="O36" s="30"/>
      <c r="P36" s="193">
        <f>SUM(P28:P35)</f>
        <v>698.21630000000005</v>
      </c>
      <c r="Q36" s="194"/>
    </row>
    <row r="37" spans="1:26" ht="5.25" customHeight="1" x14ac:dyDescent="0.25">
      <c r="A37" s="8"/>
      <c r="B37" s="2"/>
      <c r="C37" s="2"/>
      <c r="D37" s="2"/>
      <c r="E37" s="2"/>
      <c r="F37" s="2"/>
      <c r="G37" s="2"/>
      <c r="H37" s="2"/>
      <c r="I37" s="2"/>
      <c r="J37" s="2"/>
      <c r="K37" s="2"/>
      <c r="L37" s="2"/>
      <c r="M37" s="2"/>
      <c r="N37" s="2"/>
      <c r="O37" s="2"/>
      <c r="P37" s="2"/>
      <c r="Q37" s="4"/>
    </row>
    <row r="38" spans="1:26" ht="11.1" customHeight="1" x14ac:dyDescent="0.25">
      <c r="A38" s="17" t="s">
        <v>31</v>
      </c>
      <c r="B38" s="2"/>
      <c r="C38" s="2"/>
      <c r="D38" s="2"/>
      <c r="E38" s="2"/>
      <c r="F38" s="2"/>
      <c r="G38" s="2"/>
      <c r="H38" s="2"/>
      <c r="I38" s="2"/>
      <c r="J38" s="2"/>
      <c r="K38" s="2"/>
      <c r="L38" s="1"/>
      <c r="M38" s="195" t="s">
        <v>32</v>
      </c>
      <c r="N38" s="156"/>
      <c r="O38" s="156"/>
      <c r="P38" s="156"/>
      <c r="Q38" s="31"/>
    </row>
    <row r="39" spans="1:26" ht="11.1" customHeight="1" x14ac:dyDescent="0.25">
      <c r="A39" s="8"/>
      <c r="B39" s="2"/>
      <c r="C39" s="2"/>
      <c r="D39" s="2"/>
      <c r="E39" s="2"/>
      <c r="F39" s="2"/>
      <c r="G39" s="2"/>
      <c r="H39" s="2"/>
      <c r="I39" s="2"/>
      <c r="J39" s="2"/>
      <c r="K39" s="2"/>
      <c r="L39" s="182" t="s">
        <v>20</v>
      </c>
      <c r="M39" s="182"/>
      <c r="N39" s="182" t="s">
        <v>21</v>
      </c>
      <c r="O39" s="182"/>
      <c r="P39" s="182" t="s">
        <v>22</v>
      </c>
      <c r="Q39" s="183"/>
    </row>
    <row r="40" spans="1:26" ht="11.1" customHeight="1" x14ac:dyDescent="0.25">
      <c r="A40" s="32" t="s">
        <v>33</v>
      </c>
      <c r="B40" s="25"/>
      <c r="C40" s="25"/>
      <c r="D40" s="10"/>
      <c r="E40" s="10"/>
      <c r="F40" s="10"/>
      <c r="G40" s="10"/>
      <c r="H40" s="2"/>
      <c r="I40" s="2"/>
      <c r="J40" s="2"/>
      <c r="K40" s="2"/>
      <c r="L40" s="184">
        <f>P36</f>
        <v>698.21630000000005</v>
      </c>
      <c r="M40" s="185"/>
      <c r="N40" s="174">
        <v>7.4999999999999997E-3</v>
      </c>
      <c r="O40" s="175"/>
      <c r="P40" s="186">
        <f>L40*N40</f>
        <v>5.2366222499999999</v>
      </c>
      <c r="Q40" s="187"/>
    </row>
    <row r="41" spans="1:26" ht="11.1" customHeight="1" x14ac:dyDescent="0.25">
      <c r="A41" s="32" t="s">
        <v>34</v>
      </c>
      <c r="B41" s="10"/>
      <c r="C41" s="10"/>
      <c r="D41" s="10"/>
      <c r="E41" s="10"/>
      <c r="F41" s="10"/>
      <c r="G41" s="10"/>
      <c r="H41" s="2"/>
      <c r="I41" s="2"/>
      <c r="J41" s="2"/>
      <c r="K41" s="2"/>
      <c r="L41" s="176">
        <f>P36</f>
        <v>698.21630000000005</v>
      </c>
      <c r="M41" s="178"/>
      <c r="N41" s="174">
        <v>6.8000000000000005E-2</v>
      </c>
      <c r="O41" s="175"/>
      <c r="P41" s="176">
        <f t="shared" ref="P41:P49" si="4">L41*N41</f>
        <v>47.478708400000009</v>
      </c>
      <c r="Q41" s="177"/>
    </row>
    <row r="42" spans="1:26" ht="11.1" customHeight="1" x14ac:dyDescent="0.25">
      <c r="A42" s="180" t="s">
        <v>35</v>
      </c>
      <c r="B42" s="181"/>
      <c r="C42" s="181"/>
      <c r="D42" s="181"/>
      <c r="E42" s="181"/>
      <c r="F42" s="79"/>
      <c r="G42" s="79"/>
      <c r="H42" s="2"/>
      <c r="I42" s="2"/>
      <c r="J42" s="2"/>
      <c r="K42" s="2"/>
      <c r="L42" s="176">
        <f>P36</f>
        <v>698.21630000000005</v>
      </c>
      <c r="M42" s="178"/>
      <c r="N42" s="174">
        <v>2.4E-2</v>
      </c>
      <c r="O42" s="175"/>
      <c r="P42" s="176">
        <f t="shared" si="4"/>
        <v>16.757191200000001</v>
      </c>
      <c r="Q42" s="177"/>
    </row>
    <row r="43" spans="1:26" ht="11.1" customHeight="1" x14ac:dyDescent="0.25">
      <c r="A43" s="78" t="s">
        <v>67</v>
      </c>
      <c r="B43" s="79"/>
      <c r="C43" s="79"/>
      <c r="D43" s="79"/>
      <c r="E43" s="79"/>
      <c r="F43" s="79"/>
      <c r="G43" s="79"/>
      <c r="H43" s="2"/>
      <c r="I43" s="2"/>
      <c r="J43" s="2"/>
      <c r="K43" s="2"/>
      <c r="L43" s="176">
        <f>P36</f>
        <v>698.21630000000005</v>
      </c>
      <c r="M43" s="178"/>
      <c r="N43" s="174">
        <v>2.5000000000000001E-3</v>
      </c>
      <c r="O43" s="179"/>
      <c r="P43" s="176">
        <f>L43*N43</f>
        <v>1.7455407500000002</v>
      </c>
      <c r="Q43" s="177"/>
    </row>
    <row r="44" spans="1:26" ht="11.1" customHeight="1" x14ac:dyDescent="0.25">
      <c r="A44" s="78" t="s">
        <v>36</v>
      </c>
      <c r="B44" s="10"/>
      <c r="C44" s="10"/>
      <c r="D44" s="10"/>
      <c r="E44" s="10"/>
      <c r="F44" s="10"/>
      <c r="G44" s="10"/>
      <c r="H44" s="2"/>
      <c r="I44" s="2"/>
      <c r="J44" s="2"/>
      <c r="K44" s="2"/>
      <c r="L44" s="176">
        <f>P36</f>
        <v>698.21630000000005</v>
      </c>
      <c r="M44" s="178"/>
      <c r="N44" s="174">
        <v>8.0000000000000002E-3</v>
      </c>
      <c r="O44" s="175"/>
      <c r="P44" s="176">
        <f t="shared" si="4"/>
        <v>5.5857304000000001</v>
      </c>
      <c r="Q44" s="177"/>
      <c r="X44" s="68"/>
      <c r="Z44" s="68"/>
    </row>
    <row r="45" spans="1:26" ht="11.1" customHeight="1" x14ac:dyDescent="0.25">
      <c r="A45" s="32" t="s">
        <v>37</v>
      </c>
      <c r="B45" s="10"/>
      <c r="C45" s="10"/>
      <c r="D45" s="10"/>
      <c r="E45" s="10"/>
      <c r="F45" s="10"/>
      <c r="G45" s="10"/>
      <c r="H45" s="2"/>
      <c r="I45" s="2"/>
      <c r="J45" s="2"/>
      <c r="K45" s="2"/>
      <c r="L45" s="176">
        <f>P36</f>
        <v>698.21630000000005</v>
      </c>
      <c r="M45" s="178"/>
      <c r="N45" s="174">
        <v>3.0499999999999999E-2</v>
      </c>
      <c r="O45" s="175"/>
      <c r="P45" s="176">
        <f t="shared" si="4"/>
        <v>21.295597150000003</v>
      </c>
      <c r="Q45" s="177"/>
      <c r="X45" s="68"/>
      <c r="Z45" s="69"/>
    </row>
    <row r="46" spans="1:26" ht="11.1" customHeight="1" x14ac:dyDescent="0.25">
      <c r="A46" s="32" t="s">
        <v>38</v>
      </c>
      <c r="B46" s="10"/>
      <c r="C46" s="10"/>
      <c r="D46" s="10"/>
      <c r="E46" s="10"/>
      <c r="F46" s="10"/>
      <c r="G46" s="10"/>
      <c r="H46" s="2"/>
      <c r="I46" s="2"/>
      <c r="J46" s="2"/>
      <c r="K46" s="2"/>
      <c r="L46" s="176">
        <f>P36</f>
        <v>698.21630000000005</v>
      </c>
      <c r="M46" s="178"/>
      <c r="N46" s="174">
        <v>1.15E-2</v>
      </c>
      <c r="O46" s="175"/>
      <c r="P46" s="176">
        <f t="shared" si="4"/>
        <v>8.0294874499999995</v>
      </c>
      <c r="Q46" s="177"/>
    </row>
    <row r="47" spans="1:26" ht="11.1" customHeight="1" x14ac:dyDescent="0.25">
      <c r="A47" s="32" t="s">
        <v>39</v>
      </c>
      <c r="B47" s="10"/>
      <c r="C47" s="10"/>
      <c r="D47" s="10"/>
      <c r="E47" s="10"/>
      <c r="F47" s="10"/>
      <c r="G47" s="10"/>
      <c r="H47" s="2"/>
      <c r="I47" s="2"/>
      <c r="J47" s="2"/>
      <c r="K47" s="2"/>
      <c r="L47" s="176">
        <f>P36*98.25%</f>
        <v>685.99751475000005</v>
      </c>
      <c r="M47" s="175"/>
      <c r="N47" s="174">
        <v>5.0999999999999997E-2</v>
      </c>
      <c r="O47" s="175"/>
      <c r="P47" s="176">
        <f t="shared" si="4"/>
        <v>34.985873252250002</v>
      </c>
      <c r="Q47" s="177"/>
    </row>
    <row r="48" spans="1:26" ht="11.1" customHeight="1" x14ac:dyDescent="0.25">
      <c r="A48" s="32" t="s">
        <v>40</v>
      </c>
      <c r="B48" s="10"/>
      <c r="C48" s="10"/>
      <c r="D48" s="10"/>
      <c r="E48" s="10"/>
      <c r="F48" s="10"/>
      <c r="G48" s="10"/>
      <c r="H48" s="2"/>
      <c r="I48" s="2"/>
      <c r="J48" s="2"/>
      <c r="K48" s="2"/>
      <c r="L48" s="172">
        <f>P36*0.9825</f>
        <v>685.99751475000005</v>
      </c>
      <c r="M48" s="173"/>
      <c r="N48" s="174">
        <v>2.4E-2</v>
      </c>
      <c r="O48" s="175"/>
      <c r="P48" s="176">
        <f t="shared" si="4"/>
        <v>16.463940354000002</v>
      </c>
      <c r="Q48" s="177"/>
    </row>
    <row r="49" spans="1:17" ht="13.5" customHeight="1" x14ac:dyDescent="0.25">
      <c r="A49" s="32" t="s">
        <v>41</v>
      </c>
      <c r="B49" s="10"/>
      <c r="C49" s="10"/>
      <c r="D49" s="10"/>
      <c r="E49" s="10"/>
      <c r="F49" s="10"/>
      <c r="G49" s="10"/>
      <c r="H49" s="2"/>
      <c r="I49" s="2"/>
      <c r="J49" s="2"/>
      <c r="K49" s="2"/>
      <c r="L49" s="176">
        <f>P36*98.25%</f>
        <v>685.99751475000005</v>
      </c>
      <c r="M49" s="175"/>
      <c r="N49" s="174">
        <v>5.0000000000000001E-3</v>
      </c>
      <c r="O49" s="175"/>
      <c r="P49" s="176">
        <f t="shared" si="4"/>
        <v>3.4299875737500005</v>
      </c>
      <c r="Q49" s="177"/>
    </row>
    <row r="50" spans="1:17" ht="11.1" customHeight="1" x14ac:dyDescent="0.25">
      <c r="A50" s="8"/>
      <c r="B50" s="2"/>
      <c r="C50" s="2"/>
      <c r="D50" s="2"/>
      <c r="E50" s="2"/>
      <c r="F50" s="2"/>
      <c r="G50" s="2"/>
      <c r="H50" s="2"/>
      <c r="I50" s="2"/>
      <c r="J50" s="2"/>
      <c r="K50" s="2"/>
      <c r="L50" s="35" t="s">
        <v>42</v>
      </c>
      <c r="M50" s="35"/>
      <c r="N50" s="36"/>
      <c r="O50" s="35"/>
      <c r="P50" s="164">
        <f>SUM(P40:Q49)</f>
        <v>161.00867878000003</v>
      </c>
      <c r="Q50" s="165"/>
    </row>
    <row r="51" spans="1:17" ht="11.1" customHeight="1" x14ac:dyDescent="0.25">
      <c r="A51" s="8"/>
      <c r="B51" s="2"/>
      <c r="C51" s="2"/>
      <c r="D51" s="2"/>
      <c r="E51" s="2"/>
      <c r="F51" s="2"/>
      <c r="G51" s="2"/>
      <c r="H51" s="2"/>
      <c r="I51" s="2"/>
      <c r="J51" s="2"/>
      <c r="K51" s="2"/>
      <c r="L51" s="35" t="s">
        <v>43</v>
      </c>
      <c r="M51" s="36"/>
      <c r="N51" s="36"/>
      <c r="O51" s="35"/>
      <c r="P51" s="138">
        <f>P36-P50</f>
        <v>537.20762121999996</v>
      </c>
      <c r="Q51" s="166"/>
    </row>
    <row r="52" spans="1:17" ht="11.1" customHeight="1" x14ac:dyDescent="0.25">
      <c r="A52" s="8"/>
      <c r="B52" s="2"/>
      <c r="C52" s="2"/>
      <c r="D52" s="2"/>
      <c r="E52" s="2"/>
      <c r="F52" s="2"/>
      <c r="G52" s="2"/>
      <c r="H52" s="2"/>
      <c r="I52" s="2"/>
      <c r="J52" s="2"/>
      <c r="K52" s="2"/>
      <c r="L52" s="2"/>
      <c r="M52" s="167"/>
      <c r="N52" s="167"/>
      <c r="O52" s="167"/>
      <c r="P52" s="167"/>
      <c r="Q52" s="37"/>
    </row>
    <row r="53" spans="1:17" ht="11.1" customHeight="1" x14ac:dyDescent="0.25">
      <c r="A53" s="38" t="s">
        <v>44</v>
      </c>
      <c r="B53" s="25"/>
      <c r="C53" s="25"/>
      <c r="D53" s="25"/>
      <c r="E53" s="25"/>
      <c r="F53" s="25"/>
      <c r="G53" s="25"/>
      <c r="H53" s="25"/>
      <c r="I53" s="2"/>
      <c r="J53" s="2"/>
      <c r="K53" s="2"/>
      <c r="L53" s="168" t="s">
        <v>20</v>
      </c>
      <c r="M53" s="168"/>
      <c r="N53" s="168" t="s">
        <v>45</v>
      </c>
      <c r="O53" s="169"/>
      <c r="P53" s="170" t="s">
        <v>22</v>
      </c>
      <c r="Q53" s="171"/>
    </row>
    <row r="54" spans="1:17" ht="11.1" customHeight="1" x14ac:dyDescent="0.25">
      <c r="A54" s="39" t="s">
        <v>83</v>
      </c>
      <c r="B54" s="22"/>
      <c r="C54" s="22"/>
      <c r="D54" s="22"/>
      <c r="E54" s="22"/>
      <c r="F54" s="22"/>
      <c r="G54" s="22"/>
      <c r="H54" s="22"/>
      <c r="I54" s="20"/>
      <c r="J54" s="20"/>
      <c r="K54" s="20"/>
      <c r="L54" s="159">
        <v>2.65</v>
      </c>
      <c r="M54" s="160"/>
      <c r="N54" s="161">
        <f>COUNTIF($B$16:$Q$16,"&lt;"&amp;9)+COUNTIF($B$19:$Q$19,"&lt;"&amp;9)</f>
        <v>1</v>
      </c>
      <c r="O54" s="108"/>
      <c r="P54" s="110"/>
      <c r="Q54" s="111"/>
    </row>
    <row r="55" spans="1:17" ht="11.1" customHeight="1" x14ac:dyDescent="0.25">
      <c r="A55" s="39" t="s">
        <v>46</v>
      </c>
      <c r="B55" s="22"/>
      <c r="C55" s="22"/>
      <c r="D55" s="22"/>
      <c r="E55" s="22"/>
      <c r="F55" s="22"/>
      <c r="G55" s="22"/>
      <c r="H55" s="22"/>
      <c r="I55" s="20"/>
      <c r="J55" s="20"/>
      <c r="K55" s="20"/>
      <c r="L55" s="162"/>
      <c r="M55" s="163"/>
      <c r="N55" s="161"/>
      <c r="O55" s="108"/>
      <c r="P55" s="110">
        <f t="shared" ref="P55:P59" si="5">L55*N55</f>
        <v>0</v>
      </c>
      <c r="Q55" s="111"/>
    </row>
    <row r="56" spans="1:17" ht="11.1" customHeight="1" x14ac:dyDescent="0.25">
      <c r="A56" s="104" t="s">
        <v>47</v>
      </c>
      <c r="B56" s="105"/>
      <c r="C56" s="105"/>
      <c r="D56" s="105"/>
      <c r="E56" s="105"/>
      <c r="F56" s="105"/>
      <c r="G56" s="105"/>
      <c r="H56" s="105"/>
      <c r="I56" s="20"/>
      <c r="J56" s="20"/>
      <c r="K56" s="20"/>
      <c r="L56" s="106">
        <v>2.97</v>
      </c>
      <c r="M56" s="107"/>
      <c r="N56" s="108">
        <f>COUNTIF($B$16:$Q$16,"&gt;="&amp;9)+COUNTIF($B$19:$Q$19,"&gt;="&amp;9)</f>
        <v>6</v>
      </c>
      <c r="O56" s="109"/>
      <c r="P56" s="110">
        <f t="shared" si="5"/>
        <v>17.82</v>
      </c>
      <c r="Q56" s="111"/>
    </row>
    <row r="57" spans="1:17" ht="11.1" customHeight="1" x14ac:dyDescent="0.25">
      <c r="A57" s="104" t="s">
        <v>82</v>
      </c>
      <c r="B57" s="105"/>
      <c r="C57" s="105"/>
      <c r="D57" s="105"/>
      <c r="E57" s="105"/>
      <c r="F57" s="105"/>
      <c r="G57" s="105"/>
      <c r="H57" s="105"/>
      <c r="I57" s="20"/>
      <c r="J57" s="20"/>
      <c r="K57" s="20"/>
      <c r="L57" s="106">
        <v>0.33</v>
      </c>
      <c r="M57" s="107"/>
      <c r="N57" s="112">
        <f>COUNTIF($B$16:$Q$16,"&lt;"&amp;9)+COUNTIF($B$19:$Q$19,"&lt;"&amp;9)</f>
        <v>1</v>
      </c>
      <c r="O57" s="113"/>
      <c r="P57" s="110">
        <f t="shared" si="5"/>
        <v>0.33</v>
      </c>
      <c r="Q57" s="111"/>
    </row>
    <row r="58" spans="1:17" ht="11.1" customHeight="1" x14ac:dyDescent="0.25">
      <c r="A58" s="32" t="s">
        <v>48</v>
      </c>
      <c r="B58" s="25"/>
      <c r="C58" s="25"/>
      <c r="D58" s="25"/>
      <c r="E58" s="25"/>
      <c r="F58" s="25"/>
      <c r="G58" s="25"/>
      <c r="H58" s="25"/>
      <c r="I58" s="2"/>
      <c r="J58" s="2"/>
      <c r="K58" s="2"/>
      <c r="L58" s="120"/>
      <c r="M58" s="120"/>
      <c r="N58" s="121"/>
      <c r="O58" s="122"/>
      <c r="P58" s="123">
        <f t="shared" si="5"/>
        <v>0</v>
      </c>
      <c r="Q58" s="124"/>
    </row>
    <row r="59" spans="1:17" ht="11.1" customHeight="1" x14ac:dyDescent="0.25">
      <c r="A59" s="32" t="s">
        <v>49</v>
      </c>
      <c r="B59" s="25"/>
      <c r="C59" s="25"/>
      <c r="D59" s="25"/>
      <c r="E59" s="25"/>
      <c r="F59" s="25"/>
      <c r="G59" s="25"/>
      <c r="H59" s="25"/>
      <c r="I59" s="2"/>
      <c r="J59" s="2"/>
      <c r="K59" s="2"/>
      <c r="L59" s="120"/>
      <c r="M59" s="120"/>
      <c r="N59" s="121"/>
      <c r="O59" s="122"/>
      <c r="P59" s="123">
        <f t="shared" si="5"/>
        <v>0</v>
      </c>
      <c r="Q59" s="124"/>
    </row>
    <row r="60" spans="1:17" ht="11.1" customHeight="1" x14ac:dyDescent="0.25">
      <c r="A60" s="32" t="s">
        <v>50</v>
      </c>
      <c r="B60" s="40"/>
      <c r="C60" s="40"/>
      <c r="D60" s="133"/>
      <c r="E60" s="134"/>
      <c r="F60" s="134"/>
      <c r="G60" s="134"/>
      <c r="H60" s="135"/>
      <c r="I60" s="2"/>
      <c r="J60" s="2"/>
      <c r="K60" s="2"/>
      <c r="L60" s="40"/>
      <c r="M60" s="40"/>
      <c r="N60" s="40"/>
      <c r="O60" s="2"/>
      <c r="P60" s="136">
        <v>0</v>
      </c>
      <c r="Q60" s="137"/>
    </row>
    <row r="61" spans="1:17" ht="11.1" customHeight="1" x14ac:dyDescent="0.25">
      <c r="A61" s="41" t="s">
        <v>51</v>
      </c>
      <c r="B61" s="42"/>
      <c r="C61" s="42"/>
      <c r="D61" s="42"/>
      <c r="E61" s="42"/>
      <c r="F61" s="22"/>
      <c r="G61" s="22"/>
      <c r="H61" s="22"/>
      <c r="I61" s="20"/>
      <c r="J61" s="20"/>
      <c r="K61" s="20"/>
      <c r="L61" s="22"/>
      <c r="M61" s="22"/>
      <c r="N61" s="22"/>
      <c r="O61" s="43"/>
      <c r="P61" s="138">
        <f>P54+P55+P56+P57+P58+P59+P60</f>
        <v>18.149999999999999</v>
      </c>
      <c r="Q61" s="139"/>
    </row>
    <row r="62" spans="1:17" ht="11.1" customHeight="1" x14ac:dyDescent="0.25">
      <c r="A62" s="140" t="s">
        <v>52</v>
      </c>
      <c r="B62" s="141"/>
      <c r="C62" s="141"/>
      <c r="D62" s="141"/>
      <c r="E62" s="141"/>
      <c r="F62" s="22"/>
      <c r="G62" s="22"/>
      <c r="H62" s="22"/>
      <c r="I62" s="20"/>
      <c r="J62" s="20"/>
      <c r="K62" s="20"/>
      <c r="L62" s="142"/>
      <c r="M62" s="142"/>
      <c r="N62" s="143"/>
      <c r="O62" s="144"/>
      <c r="P62" s="145">
        <f>L62*N62</f>
        <v>0</v>
      </c>
      <c r="Q62" s="146"/>
    </row>
    <row r="63" spans="1:17" ht="11.1" customHeight="1" x14ac:dyDescent="0.25">
      <c r="A63" s="19"/>
      <c r="B63" s="20"/>
      <c r="C63" s="20"/>
      <c r="D63" s="20"/>
      <c r="E63" s="20"/>
      <c r="F63" s="20"/>
      <c r="G63" s="2"/>
      <c r="H63" s="2"/>
      <c r="I63" s="2"/>
      <c r="J63" s="2"/>
      <c r="K63" s="2"/>
      <c r="L63" s="44" t="s">
        <v>53</v>
      </c>
      <c r="M63" s="44"/>
      <c r="N63" s="44"/>
      <c r="O63" s="44"/>
      <c r="P63" s="150">
        <f>P51+P61+P62</f>
        <v>555.35762121999994</v>
      </c>
      <c r="Q63" s="151"/>
    </row>
    <row r="64" spans="1:17" ht="11.1" customHeight="1" x14ac:dyDescent="0.25">
      <c r="A64" s="152" t="s">
        <v>54</v>
      </c>
      <c r="B64" s="153"/>
      <c r="C64" s="153"/>
      <c r="D64" s="2"/>
      <c r="E64" s="2"/>
      <c r="F64" s="2"/>
      <c r="G64" s="2"/>
      <c r="H64" s="2"/>
      <c r="I64" s="2"/>
      <c r="J64" s="2"/>
      <c r="K64" s="2"/>
      <c r="L64" s="45" t="s">
        <v>55</v>
      </c>
      <c r="M64" s="2"/>
      <c r="N64" s="2"/>
      <c r="O64" s="2"/>
      <c r="P64" s="154">
        <f>P51+P49+P48</f>
        <v>557.10154914775001</v>
      </c>
      <c r="Q64" s="155"/>
    </row>
    <row r="65" spans="1:17" ht="11.1" customHeight="1" x14ac:dyDescent="0.25">
      <c r="A65" s="8"/>
      <c r="B65" s="25"/>
      <c r="C65" s="25"/>
      <c r="D65" s="2"/>
      <c r="E65" s="2"/>
      <c r="F65" s="2"/>
      <c r="G65" s="2"/>
      <c r="H65" s="2"/>
      <c r="I65" s="2"/>
      <c r="J65" s="46"/>
      <c r="K65" s="46"/>
      <c r="L65" s="47"/>
      <c r="M65" s="46"/>
      <c r="N65" s="46"/>
      <c r="O65" s="46"/>
      <c r="P65" s="46"/>
      <c r="Q65" s="48"/>
    </row>
    <row r="66" spans="1:17" ht="11.1" customHeight="1" x14ac:dyDescent="0.25">
      <c r="D66" s="156" t="s">
        <v>56</v>
      </c>
      <c r="E66" s="156"/>
      <c r="F66" s="157"/>
      <c r="G66" s="157"/>
      <c r="H66" s="158"/>
      <c r="I66" s="158"/>
      <c r="J66" s="49"/>
      <c r="K66" s="25" t="s">
        <v>57</v>
      </c>
      <c r="L66" s="118"/>
      <c r="M66" s="118"/>
      <c r="N66" s="118"/>
      <c r="O66" s="118"/>
      <c r="P66" s="118"/>
      <c r="Q66" s="119"/>
    </row>
    <row r="67" spans="1:17" ht="11.1" customHeight="1" x14ac:dyDescent="0.25">
      <c r="A67" s="32"/>
      <c r="B67" s="25"/>
      <c r="C67" s="25"/>
      <c r="D67" s="2"/>
      <c r="E67" s="2"/>
      <c r="F67" s="114"/>
      <c r="G67" s="115"/>
      <c r="H67" s="116"/>
      <c r="I67" s="116"/>
      <c r="J67" s="46"/>
      <c r="K67" s="25" t="s">
        <v>58</v>
      </c>
      <c r="L67" s="117"/>
      <c r="M67" s="118"/>
      <c r="N67" s="118"/>
      <c r="O67" s="118"/>
      <c r="P67" s="118"/>
      <c r="Q67" s="119"/>
    </row>
    <row r="68" spans="1:17" ht="11.25" customHeight="1" x14ac:dyDescent="0.25">
      <c r="A68" s="23"/>
      <c r="B68" s="50" t="s">
        <v>59</v>
      </c>
      <c r="C68" s="50"/>
      <c r="D68" s="51"/>
      <c r="E68" s="51"/>
      <c r="F68" s="147">
        <f>SUMPRODUCT(--(B$16:Q$19="cp"))</f>
        <v>0</v>
      </c>
      <c r="G68" s="147"/>
      <c r="H68" s="129"/>
      <c r="I68" s="129"/>
      <c r="J68" s="46"/>
      <c r="K68" s="52" t="s">
        <v>60</v>
      </c>
      <c r="L68" s="2"/>
      <c r="M68" s="40"/>
      <c r="N68" s="148"/>
      <c r="O68" s="148"/>
      <c r="P68" s="148"/>
      <c r="Q68" s="149"/>
    </row>
    <row r="69" spans="1:17" ht="12.75" customHeight="1" x14ac:dyDescent="0.25">
      <c r="A69" s="39"/>
      <c r="B69" s="53" t="s">
        <v>61</v>
      </c>
      <c r="C69" s="53"/>
      <c r="D69" s="54"/>
      <c r="E69" s="54"/>
      <c r="F69" s="125">
        <v>30</v>
      </c>
      <c r="G69" s="125"/>
      <c r="H69" s="126"/>
      <c r="I69" s="126"/>
      <c r="J69" s="46"/>
      <c r="K69" s="46"/>
      <c r="L69" s="46"/>
      <c r="M69" s="127" t="s">
        <v>62</v>
      </c>
      <c r="N69" s="127"/>
      <c r="O69" s="127"/>
      <c r="P69" s="55"/>
      <c r="Q69" s="56"/>
    </row>
    <row r="70" spans="1:17" ht="11.1" customHeight="1" x14ac:dyDescent="0.25">
      <c r="A70" s="39"/>
      <c r="B70" s="57" t="s">
        <v>63</v>
      </c>
      <c r="C70" s="57"/>
      <c r="D70" s="57"/>
      <c r="E70" s="57"/>
      <c r="F70" s="128">
        <f>F69-F68</f>
        <v>30</v>
      </c>
      <c r="G70" s="128"/>
      <c r="H70" s="129"/>
      <c r="I70" s="129"/>
      <c r="J70" s="2"/>
      <c r="K70" s="52" t="s">
        <v>64</v>
      </c>
      <c r="L70" s="2"/>
      <c r="M70" s="58"/>
      <c r="N70" s="58"/>
      <c r="O70" s="58"/>
      <c r="P70" s="58"/>
      <c r="Q70" s="59"/>
    </row>
    <row r="71" spans="1:17" ht="11.1" customHeight="1" x14ac:dyDescent="0.25">
      <c r="A71" s="8"/>
      <c r="B71" s="130" t="s">
        <v>65</v>
      </c>
      <c r="C71" s="131"/>
      <c r="D71" s="131"/>
      <c r="E71" s="72"/>
      <c r="F71" s="132">
        <f>SUMPRODUCT(--(B$16:Q$19="hc"))</f>
        <v>0</v>
      </c>
      <c r="G71" s="132"/>
      <c r="H71" s="2"/>
      <c r="I71" s="2"/>
      <c r="J71" s="2"/>
      <c r="K71" s="2"/>
      <c r="L71" s="2"/>
      <c r="M71" s="2"/>
      <c r="N71" s="2"/>
      <c r="O71" s="2"/>
      <c r="P71" s="2"/>
      <c r="Q71" s="4"/>
    </row>
    <row r="72" spans="1:17" ht="11.1" customHeight="1" x14ac:dyDescent="0.25">
      <c r="A72" s="8"/>
      <c r="B72" s="70"/>
      <c r="C72" s="70"/>
      <c r="D72" s="70"/>
      <c r="E72" s="20"/>
      <c r="F72" s="71"/>
      <c r="G72" s="71"/>
      <c r="H72" s="2"/>
      <c r="I72" s="2"/>
      <c r="J72" s="2"/>
      <c r="K72" s="2"/>
      <c r="L72" s="2"/>
      <c r="M72" s="2"/>
      <c r="N72" s="2"/>
      <c r="O72" s="2"/>
      <c r="P72" s="2"/>
      <c r="Q72" s="4"/>
    </row>
    <row r="73" spans="1:17" ht="11.1" customHeight="1" x14ac:dyDescent="0.25">
      <c r="A73" s="60"/>
      <c r="B73" s="70"/>
      <c r="C73" s="70"/>
      <c r="D73" s="70"/>
      <c r="E73" s="20"/>
      <c r="F73" s="71"/>
      <c r="G73" s="71"/>
      <c r="H73" s="2"/>
      <c r="I73" s="2"/>
      <c r="J73" s="2"/>
      <c r="K73" s="2"/>
      <c r="L73" s="2"/>
      <c r="M73" s="2"/>
      <c r="N73" s="2"/>
      <c r="O73" s="2"/>
      <c r="P73" s="2"/>
      <c r="Q73" s="4"/>
    </row>
    <row r="74" spans="1:17" ht="2.25" customHeight="1" thickBot="1" x14ac:dyDescent="0.3">
      <c r="A74" s="8"/>
      <c r="B74" s="2"/>
      <c r="C74" s="2"/>
      <c r="D74" s="2"/>
      <c r="E74" s="2"/>
      <c r="F74" s="2"/>
      <c r="G74" s="2"/>
      <c r="H74" s="2"/>
      <c r="I74" s="2"/>
      <c r="J74" s="2"/>
      <c r="K74" s="2"/>
      <c r="L74" s="2"/>
      <c r="M74" s="2"/>
      <c r="N74" s="2"/>
      <c r="O74" s="2"/>
      <c r="P74" s="2"/>
      <c r="Q74" s="4"/>
    </row>
    <row r="75" spans="1:17" ht="13.5" customHeight="1" thickTop="1" thickBot="1" x14ac:dyDescent="0.3">
      <c r="A75" s="61" t="s">
        <v>66</v>
      </c>
      <c r="B75" s="62"/>
      <c r="C75" s="62"/>
      <c r="D75" s="63"/>
      <c r="E75" s="63"/>
      <c r="F75" s="63"/>
      <c r="G75" s="63"/>
      <c r="H75" s="62"/>
      <c r="I75" s="62"/>
      <c r="J75" s="62"/>
      <c r="K75" s="62"/>
      <c r="L75" s="62"/>
      <c r="M75" s="62"/>
      <c r="N75" s="62"/>
      <c r="O75" s="62"/>
      <c r="P75" s="62"/>
      <c r="Q75" s="64"/>
    </row>
  </sheetData>
  <sheetProtection selectLockedCells="1"/>
  <mergeCells count="142">
    <mergeCell ref="F70:G70"/>
    <mergeCell ref="H70:I70"/>
    <mergeCell ref="B71:D71"/>
    <mergeCell ref="F71:G71"/>
    <mergeCell ref="F68:G68"/>
    <mergeCell ref="H68:I68"/>
    <mergeCell ref="N68:Q68"/>
    <mergeCell ref="F69:G69"/>
    <mergeCell ref="H69:I69"/>
    <mergeCell ref="M69:O69"/>
    <mergeCell ref="D66:E66"/>
    <mergeCell ref="F66:G66"/>
    <mergeCell ref="H66:I66"/>
    <mergeCell ref="L66:Q66"/>
    <mergeCell ref="F67:G67"/>
    <mergeCell ref="H67:I67"/>
    <mergeCell ref="L67:Q67"/>
    <mergeCell ref="A62:E62"/>
    <mergeCell ref="L62:M62"/>
    <mergeCell ref="N62:O62"/>
    <mergeCell ref="P62:Q62"/>
    <mergeCell ref="P63:Q63"/>
    <mergeCell ref="A64:C64"/>
    <mergeCell ref="P64:Q64"/>
    <mergeCell ref="L59:M59"/>
    <mergeCell ref="N59:O59"/>
    <mergeCell ref="P59:Q59"/>
    <mergeCell ref="D60:H60"/>
    <mergeCell ref="P60:Q60"/>
    <mergeCell ref="P61:Q61"/>
    <mergeCell ref="A57:H57"/>
    <mergeCell ref="L57:M57"/>
    <mergeCell ref="N57:O57"/>
    <mergeCell ref="P57:Q57"/>
    <mergeCell ref="L58:M58"/>
    <mergeCell ref="N58:O58"/>
    <mergeCell ref="P58:Q58"/>
    <mergeCell ref="L55:M55"/>
    <mergeCell ref="N55:O55"/>
    <mergeCell ref="P55:Q55"/>
    <mergeCell ref="A56:H56"/>
    <mergeCell ref="L56:M56"/>
    <mergeCell ref="N56:O56"/>
    <mergeCell ref="P56:Q56"/>
    <mergeCell ref="L53:M53"/>
    <mergeCell ref="N53:O53"/>
    <mergeCell ref="P53:Q53"/>
    <mergeCell ref="L54:M54"/>
    <mergeCell ref="N54:O54"/>
    <mergeCell ref="P54:Q54"/>
    <mergeCell ref="L49:M49"/>
    <mergeCell ref="N49:O49"/>
    <mergeCell ref="P49:Q49"/>
    <mergeCell ref="P50:Q50"/>
    <mergeCell ref="P51:Q51"/>
    <mergeCell ref="M52:P52"/>
    <mergeCell ref="L47:M47"/>
    <mergeCell ref="N47:O47"/>
    <mergeCell ref="P47:Q47"/>
    <mergeCell ref="L48:M48"/>
    <mergeCell ref="N48:O48"/>
    <mergeCell ref="P48:Q48"/>
    <mergeCell ref="L45:M45"/>
    <mergeCell ref="N45:O45"/>
    <mergeCell ref="P45:Q45"/>
    <mergeCell ref="L46:M46"/>
    <mergeCell ref="N46:O46"/>
    <mergeCell ref="P46:Q46"/>
    <mergeCell ref="L43:M43"/>
    <mergeCell ref="N43:O43"/>
    <mergeCell ref="P43:Q43"/>
    <mergeCell ref="L44:M44"/>
    <mergeCell ref="N44:O44"/>
    <mergeCell ref="P44:Q44"/>
    <mergeCell ref="L41:M41"/>
    <mergeCell ref="N41:O41"/>
    <mergeCell ref="P41:Q41"/>
    <mergeCell ref="A42:E42"/>
    <mergeCell ref="L42:M42"/>
    <mergeCell ref="N42:O42"/>
    <mergeCell ref="P42:Q42"/>
    <mergeCell ref="L39:M39"/>
    <mergeCell ref="N39:O39"/>
    <mergeCell ref="P39:Q39"/>
    <mergeCell ref="L40:M40"/>
    <mergeCell ref="N40:O40"/>
    <mergeCell ref="P40:Q40"/>
    <mergeCell ref="L35:M35"/>
    <mergeCell ref="N35:O35"/>
    <mergeCell ref="P35:Q35"/>
    <mergeCell ref="L36:M36"/>
    <mergeCell ref="P36:Q36"/>
    <mergeCell ref="M38:P38"/>
    <mergeCell ref="L33:M33"/>
    <mergeCell ref="N33:O33"/>
    <mergeCell ref="P33:Q33"/>
    <mergeCell ref="L34:M34"/>
    <mergeCell ref="N34:O34"/>
    <mergeCell ref="P34:Q34"/>
    <mergeCell ref="L31:M31"/>
    <mergeCell ref="N31:O31"/>
    <mergeCell ref="P31:Q31"/>
    <mergeCell ref="L32:M32"/>
    <mergeCell ref="N32:O32"/>
    <mergeCell ref="P32:Q32"/>
    <mergeCell ref="L29:M29"/>
    <mergeCell ref="N29:O29"/>
    <mergeCell ref="P29:Q29"/>
    <mergeCell ref="L30:M30"/>
    <mergeCell ref="N30:O30"/>
    <mergeCell ref="P30:Q30"/>
    <mergeCell ref="L27:M27"/>
    <mergeCell ref="N27:O27"/>
    <mergeCell ref="P27:Q27"/>
    <mergeCell ref="L28:M28"/>
    <mergeCell ref="N28:O28"/>
    <mergeCell ref="P28:Q28"/>
    <mergeCell ref="C11:G11"/>
    <mergeCell ref="L11:P11"/>
    <mergeCell ref="A13:Q13"/>
    <mergeCell ref="P23:Q23"/>
    <mergeCell ref="P24:Q24"/>
    <mergeCell ref="P25:Q25"/>
    <mergeCell ref="C10:G10"/>
    <mergeCell ref="L10:P10"/>
    <mergeCell ref="A5:B5"/>
    <mergeCell ref="C5:G5"/>
    <mergeCell ref="L5:P5"/>
    <mergeCell ref="C6:G6"/>
    <mergeCell ref="L6:P6"/>
    <mergeCell ref="C7:G7"/>
    <mergeCell ref="L7:P7"/>
    <mergeCell ref="A1:Q1"/>
    <mergeCell ref="A2:Q2"/>
    <mergeCell ref="A3:B3"/>
    <mergeCell ref="C3:F3"/>
    <mergeCell ref="L3:O3"/>
    <mergeCell ref="A4:Q4"/>
    <mergeCell ref="C8:G8"/>
    <mergeCell ref="L8:P8"/>
    <mergeCell ref="C9:G9"/>
    <mergeCell ref="L9:P9"/>
  </mergeCells>
  <conditionalFormatting sqref="B14:Q16">
    <cfRule type="expression" dxfId="26" priority="3">
      <formula>WEEKDAY(B$14,2)&gt;5</formula>
    </cfRule>
  </conditionalFormatting>
  <conditionalFormatting sqref="B17:O19">
    <cfRule type="expression" dxfId="25" priority="2">
      <formula>WEEKDAY(B$17,2)&gt;5</formula>
    </cfRule>
  </conditionalFormatting>
  <conditionalFormatting sqref="L21">
    <cfRule type="cellIs" dxfId="24" priority="1" operator="equal">
      <formula>0</formula>
    </cfRule>
  </conditionalFormatting>
  <dataValidations count="1">
    <dataValidation type="list" allowBlank="1" showInputMessage="1" showErrorMessage="1" sqref="I28 L3:O3">
      <formula1>ANCOURS</formula1>
    </dataValidation>
  </dataValidations>
  <pageMargins left="0.3" right="0.2" top="0.37" bottom="0.49" header="0.23" footer="0.4921259845"/>
  <pageSetup paperSize="9" orientation="portrait" horizont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121" r:id="rId4" name="Drop Down 1">
              <controlPr defaultSize="0" autoLine="0" autoPict="0">
                <anchor moveWithCells="1">
                  <from>
                    <xdr:col>0</xdr:col>
                    <xdr:colOff>160020</xdr:colOff>
                    <xdr:row>65</xdr:row>
                    <xdr:rowOff>7620</xdr:rowOff>
                  </from>
                  <to>
                    <xdr:col>1</xdr:col>
                    <xdr:colOff>137160</xdr:colOff>
                    <xdr:row>66</xdr:row>
                    <xdr:rowOff>60960</xdr:rowOff>
                  </to>
                </anchor>
              </controlPr>
            </control>
          </mc:Choice>
        </mc:AlternateContent>
        <mc:AlternateContent xmlns:mc="http://schemas.openxmlformats.org/markup-compatibility/2006">
          <mc:Choice Requires="x14">
            <control shapeId="5122" r:id="rId5" name="Drop Down 2">
              <controlPr defaultSize="0" autoLine="0" autoPict="0">
                <anchor moveWithCells="1">
                  <from>
                    <xdr:col>4</xdr:col>
                    <xdr:colOff>76200</xdr:colOff>
                    <xdr:row>65</xdr:row>
                    <xdr:rowOff>0</xdr:rowOff>
                  </from>
                  <to>
                    <xdr:col>4</xdr:col>
                    <xdr:colOff>495300</xdr:colOff>
                    <xdr:row>66</xdr:row>
                    <xdr:rowOff>60960</xdr:rowOff>
                  </to>
                </anchor>
              </controlPr>
            </control>
          </mc:Choice>
        </mc:AlternateContent>
        <mc:AlternateContent xmlns:mc="http://schemas.openxmlformats.org/markup-compatibility/2006">
          <mc:Choice Requires="x14">
            <control shapeId="5123" r:id="rId6" name="Drop Down 3">
              <controlPr defaultSize="0" autoLine="0" autoPict="0">
                <anchor moveWithCells="1">
                  <from>
                    <xdr:col>5</xdr:col>
                    <xdr:colOff>152400</xdr:colOff>
                    <xdr:row>64</xdr:row>
                    <xdr:rowOff>99060</xdr:rowOff>
                  </from>
                  <to>
                    <xdr:col>7</xdr:col>
                    <xdr:colOff>60960</xdr:colOff>
                    <xdr:row>66</xdr:row>
                    <xdr:rowOff>45720</xdr:rowOff>
                  </to>
                </anchor>
              </controlPr>
            </control>
          </mc:Choice>
        </mc:AlternateContent>
        <mc:AlternateContent xmlns:mc="http://schemas.openxmlformats.org/markup-compatibility/2006">
          <mc:Choice Requires="x14">
            <control shapeId="5124" r:id="rId7" name="Drop Down 4">
              <controlPr defaultSize="0" autoLine="0" autoPict="0">
                <anchor moveWithCells="1">
                  <from>
                    <xdr:col>7</xdr:col>
                    <xdr:colOff>160020</xdr:colOff>
                    <xdr:row>65</xdr:row>
                    <xdr:rowOff>0</xdr:rowOff>
                  </from>
                  <to>
                    <xdr:col>8</xdr:col>
                    <xdr:colOff>236220</xdr:colOff>
                    <xdr:row>66</xdr:row>
                    <xdr:rowOff>60960</xdr:rowOff>
                  </to>
                </anchor>
              </controlPr>
            </control>
          </mc:Choice>
        </mc:AlternateContent>
        <mc:AlternateContent xmlns:mc="http://schemas.openxmlformats.org/markup-compatibility/2006">
          <mc:Choice Requires="x14">
            <control shapeId="5125" r:id="rId8" name="Drop Down 5">
              <controlPr defaultSize="0" autoLine="0" autoPict="0">
                <anchor moveWithCells="1">
                  <from>
                    <xdr:col>1</xdr:col>
                    <xdr:colOff>259080</xdr:colOff>
                    <xdr:row>65</xdr:row>
                    <xdr:rowOff>0</xdr:rowOff>
                  </from>
                  <to>
                    <xdr:col>3</xdr:col>
                    <xdr:colOff>121920</xdr:colOff>
                    <xdr:row>66</xdr:row>
                    <xdr:rowOff>60960</xdr:rowOff>
                  </to>
                </anchor>
              </controlPr>
            </control>
          </mc:Choice>
        </mc:AlternateContent>
        <mc:AlternateContent xmlns:mc="http://schemas.openxmlformats.org/markup-compatibility/2006">
          <mc:Choice Requires="x14">
            <control shapeId="5126" r:id="rId9" name="Check Box 6">
              <controlPr locked="0" defaultSize="0" autoFill="0" autoLine="0" autoPict="0">
                <anchor moveWithCells="1">
                  <from>
                    <xdr:col>13</xdr:col>
                    <xdr:colOff>22860</xdr:colOff>
                    <xdr:row>66</xdr:row>
                    <xdr:rowOff>60960</xdr:rowOff>
                  </from>
                  <to>
                    <xdr:col>14</xdr:col>
                    <xdr:colOff>190500</xdr:colOff>
                    <xdr:row>68</xdr:row>
                    <xdr:rowOff>22860</xdr:rowOff>
                  </to>
                </anchor>
              </controlPr>
            </control>
          </mc:Choice>
        </mc:AlternateContent>
        <mc:AlternateContent xmlns:mc="http://schemas.openxmlformats.org/markup-compatibility/2006">
          <mc:Choice Requires="x14">
            <control shapeId="5127" r:id="rId10" name="Check Box 7">
              <controlPr locked="0" defaultSize="0" autoFill="0" autoLine="0" autoPict="0">
                <anchor moveWithCells="1">
                  <from>
                    <xdr:col>14</xdr:col>
                    <xdr:colOff>266700</xdr:colOff>
                    <xdr:row>66</xdr:row>
                    <xdr:rowOff>68580</xdr:rowOff>
                  </from>
                  <to>
                    <xdr:col>16</xdr:col>
                    <xdr:colOff>434340</xdr:colOff>
                    <xdr:row>68</xdr:row>
                    <xdr:rowOff>22860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75"/>
  <sheetViews>
    <sheetView workbookViewId="0">
      <selection activeCell="K21" sqref="K21"/>
    </sheetView>
  </sheetViews>
  <sheetFormatPr baseColWidth="10" defaultColWidth="5.88671875" defaultRowHeight="11.1" customHeight="1" x14ac:dyDescent="0.25"/>
  <cols>
    <col min="1" max="1" width="6.6640625" customWidth="1"/>
    <col min="2" max="2" width="6.88671875" customWidth="1"/>
    <col min="3" max="3" width="6.44140625" bestFit="1" customWidth="1"/>
    <col min="4" max="4" width="6.44140625" customWidth="1"/>
    <col min="5" max="5" width="7.5546875" customWidth="1"/>
    <col min="6" max="17" width="6.44140625" customWidth="1"/>
  </cols>
  <sheetData>
    <row r="1" spans="1:20" ht="13.5" customHeight="1" thickTop="1" x14ac:dyDescent="0.25">
      <c r="A1" s="236" t="s">
        <v>0</v>
      </c>
      <c r="B1" s="237"/>
      <c r="C1" s="237"/>
      <c r="D1" s="237"/>
      <c r="E1" s="237"/>
      <c r="F1" s="237"/>
      <c r="G1" s="237"/>
      <c r="H1" s="237"/>
      <c r="I1" s="237"/>
      <c r="J1" s="237"/>
      <c r="K1" s="237"/>
      <c r="L1" s="237"/>
      <c r="M1" s="237"/>
      <c r="N1" s="237"/>
      <c r="O1" s="237"/>
      <c r="P1" s="237"/>
      <c r="Q1" s="238"/>
    </row>
    <row r="2" spans="1:20" ht="11.1" customHeight="1" x14ac:dyDescent="0.25">
      <c r="A2" s="239" t="s">
        <v>1</v>
      </c>
      <c r="B2" s="240"/>
      <c r="C2" s="240"/>
      <c r="D2" s="240"/>
      <c r="E2" s="240"/>
      <c r="F2" s="240"/>
      <c r="G2" s="240"/>
      <c r="H2" s="240"/>
      <c r="I2" s="240"/>
      <c r="J2" s="240"/>
      <c r="K2" s="240"/>
      <c r="L2" s="240"/>
      <c r="M2" s="240"/>
      <c r="N2" s="240"/>
      <c r="O2" s="240"/>
      <c r="P2" s="240"/>
      <c r="Q2" s="241"/>
    </row>
    <row r="3" spans="1:20" ht="13.8" x14ac:dyDescent="0.25">
      <c r="A3" s="242" t="s">
        <v>2</v>
      </c>
      <c r="B3" s="243"/>
      <c r="C3" s="244"/>
      <c r="D3" s="245"/>
      <c r="E3" s="245"/>
      <c r="F3" s="246"/>
      <c r="G3" s="1"/>
      <c r="H3" s="2"/>
      <c r="I3" s="2"/>
      <c r="J3" s="3" t="s">
        <v>3</v>
      </c>
      <c r="K3" s="2"/>
      <c r="L3" s="247">
        <v>42125</v>
      </c>
      <c r="M3" s="247"/>
      <c r="N3" s="247"/>
      <c r="O3" s="247"/>
      <c r="P3" s="2"/>
      <c r="Q3" s="4"/>
    </row>
    <row r="4" spans="1:20" ht="16.2" customHeight="1" x14ac:dyDescent="0.25">
      <c r="A4" s="248" t="s">
        <v>4</v>
      </c>
      <c r="B4" s="249"/>
      <c r="C4" s="249"/>
      <c r="D4" s="249"/>
      <c r="E4" s="249"/>
      <c r="F4" s="249"/>
      <c r="G4" s="249"/>
      <c r="H4" s="249"/>
      <c r="I4" s="249"/>
      <c r="J4" s="249"/>
      <c r="K4" s="249"/>
      <c r="L4" s="249"/>
      <c r="M4" s="249"/>
      <c r="N4" s="249"/>
      <c r="O4" s="249"/>
      <c r="P4" s="249"/>
      <c r="Q4" s="250"/>
      <c r="T4">
        <f>WEEKNUM(L3,2)</f>
        <v>18</v>
      </c>
    </row>
    <row r="5" spans="1:20" ht="11.1" customHeight="1" x14ac:dyDescent="0.25">
      <c r="A5" s="230" t="s">
        <v>5</v>
      </c>
      <c r="B5" s="231"/>
      <c r="C5" s="232"/>
      <c r="D5" s="233"/>
      <c r="E5" s="233"/>
      <c r="F5" s="233"/>
      <c r="G5" s="234"/>
      <c r="H5" s="2"/>
      <c r="I5" s="5" t="s">
        <v>5</v>
      </c>
      <c r="J5" s="2"/>
      <c r="K5" s="2"/>
      <c r="L5" s="232"/>
      <c r="M5" s="233"/>
      <c r="N5" s="233"/>
      <c r="O5" s="233"/>
      <c r="P5" s="234"/>
      <c r="Q5" s="6"/>
    </row>
    <row r="6" spans="1:20" ht="11.1" customHeight="1" x14ac:dyDescent="0.25">
      <c r="A6" s="7" t="s">
        <v>6</v>
      </c>
      <c r="B6" s="1"/>
      <c r="C6" s="235"/>
      <c r="D6" s="215"/>
      <c r="E6" s="215"/>
      <c r="F6" s="215"/>
      <c r="G6" s="216"/>
      <c r="H6" s="2"/>
      <c r="I6" s="5" t="s">
        <v>6</v>
      </c>
      <c r="J6" s="2"/>
      <c r="K6" s="2"/>
      <c r="L6" s="235"/>
      <c r="M6" s="215"/>
      <c r="N6" s="215"/>
      <c r="O6" s="215"/>
      <c r="P6" s="216"/>
      <c r="Q6" s="6"/>
    </row>
    <row r="7" spans="1:20" ht="11.1" customHeight="1" x14ac:dyDescent="0.25">
      <c r="A7" s="8"/>
      <c r="B7" s="1"/>
      <c r="C7" s="235"/>
      <c r="D7" s="215"/>
      <c r="E7" s="215"/>
      <c r="F7" s="215"/>
      <c r="G7" s="216"/>
      <c r="H7" s="2"/>
      <c r="I7" s="1"/>
      <c r="J7" s="2"/>
      <c r="K7" s="2"/>
      <c r="L7" s="214"/>
      <c r="M7" s="215"/>
      <c r="N7" s="215"/>
      <c r="O7" s="215"/>
      <c r="P7" s="216"/>
      <c r="Q7" s="6"/>
    </row>
    <row r="8" spans="1:20" ht="11.1" customHeight="1" x14ac:dyDescent="0.25">
      <c r="A8" s="8"/>
      <c r="B8" s="1"/>
      <c r="C8" s="214"/>
      <c r="D8" s="215"/>
      <c r="E8" s="215"/>
      <c r="F8" s="215"/>
      <c r="G8" s="216"/>
      <c r="H8" s="1"/>
      <c r="I8" s="1"/>
      <c r="J8" s="2"/>
      <c r="K8" s="2"/>
      <c r="L8" s="214"/>
      <c r="M8" s="215"/>
      <c r="N8" s="215"/>
      <c r="O8" s="215"/>
      <c r="P8" s="216"/>
      <c r="Q8" s="6"/>
    </row>
    <row r="9" spans="1:20" ht="11.1" customHeight="1" x14ac:dyDescent="0.25">
      <c r="A9" s="77" t="s">
        <v>7</v>
      </c>
      <c r="B9" s="10"/>
      <c r="C9" s="251"/>
      <c r="D9" s="252"/>
      <c r="E9" s="252"/>
      <c r="F9" s="252"/>
      <c r="G9" s="253"/>
      <c r="H9" s="1"/>
      <c r="I9" s="1"/>
      <c r="J9" s="2"/>
      <c r="K9" s="2"/>
      <c r="L9" s="214"/>
      <c r="M9" s="215"/>
      <c r="N9" s="215"/>
      <c r="O9" s="215"/>
      <c r="P9" s="216"/>
      <c r="Q9" s="6"/>
    </row>
    <row r="10" spans="1:20" ht="11.1" customHeight="1" x14ac:dyDescent="0.25">
      <c r="A10" s="7" t="s">
        <v>8</v>
      </c>
      <c r="B10" s="10"/>
      <c r="C10" s="229"/>
      <c r="D10" s="215"/>
      <c r="E10" s="215"/>
      <c r="F10" s="215"/>
      <c r="G10" s="216"/>
      <c r="H10" s="1"/>
      <c r="I10" s="5" t="s">
        <v>9</v>
      </c>
      <c r="J10" s="2"/>
      <c r="K10" s="2"/>
      <c r="L10" s="214"/>
      <c r="M10" s="215"/>
      <c r="N10" s="215"/>
      <c r="O10" s="215"/>
      <c r="P10" s="216"/>
      <c r="Q10" s="6"/>
    </row>
    <row r="11" spans="1:20" ht="11.1" customHeight="1" x14ac:dyDescent="0.25">
      <c r="A11" s="7" t="s">
        <v>6</v>
      </c>
      <c r="B11" s="2"/>
      <c r="C11" s="214"/>
      <c r="D11" s="215"/>
      <c r="E11" s="215"/>
      <c r="F11" s="215"/>
      <c r="G11" s="216"/>
      <c r="H11" s="1"/>
      <c r="I11" s="5" t="s">
        <v>10</v>
      </c>
      <c r="J11" s="2"/>
      <c r="K11" s="2"/>
      <c r="L11" s="217"/>
      <c r="M11" s="218"/>
      <c r="N11" s="218"/>
      <c r="O11" s="218"/>
      <c r="P11" s="219"/>
      <c r="Q11" s="6"/>
    </row>
    <row r="12" spans="1:20" ht="11.1" customHeight="1" thickBot="1" x14ac:dyDescent="0.3">
      <c r="A12" s="8"/>
      <c r="B12" s="2"/>
      <c r="C12" s="2"/>
      <c r="D12" s="2"/>
      <c r="E12" s="2"/>
      <c r="F12" s="2"/>
      <c r="G12" s="2"/>
      <c r="H12" s="2"/>
      <c r="I12" s="2"/>
      <c r="J12" s="2"/>
      <c r="K12" s="2"/>
      <c r="L12" s="2"/>
      <c r="M12" s="2"/>
      <c r="N12" s="2"/>
      <c r="O12" s="2"/>
      <c r="P12" s="2"/>
      <c r="Q12" s="4"/>
    </row>
    <row r="13" spans="1:20" ht="14.25" customHeight="1" thickTop="1" x14ac:dyDescent="0.25">
      <c r="A13" s="220" t="s">
        <v>11</v>
      </c>
      <c r="B13" s="221"/>
      <c r="C13" s="221"/>
      <c r="D13" s="221"/>
      <c r="E13" s="221"/>
      <c r="F13" s="221"/>
      <c r="G13" s="221"/>
      <c r="H13" s="221"/>
      <c r="I13" s="221"/>
      <c r="J13" s="221"/>
      <c r="K13" s="221"/>
      <c r="L13" s="221"/>
      <c r="M13" s="221"/>
      <c r="N13" s="221"/>
      <c r="O13" s="221"/>
      <c r="P13" s="221"/>
      <c r="Q13" s="222"/>
    </row>
    <row r="14" spans="1:20" ht="11.1" customHeight="1" x14ac:dyDescent="0.25">
      <c r="A14" s="86" t="s">
        <v>12</v>
      </c>
      <c r="B14" s="82">
        <f>+L3</f>
        <v>42125</v>
      </c>
      <c r="C14" s="82">
        <f t="shared" ref="C14:Q14" si="0">+B14+1</f>
        <v>42126</v>
      </c>
      <c r="D14" s="82">
        <f t="shared" si="0"/>
        <v>42127</v>
      </c>
      <c r="E14" s="82">
        <f t="shared" si="0"/>
        <v>42128</v>
      </c>
      <c r="F14" s="82">
        <f t="shared" si="0"/>
        <v>42129</v>
      </c>
      <c r="G14" s="82">
        <f t="shared" si="0"/>
        <v>42130</v>
      </c>
      <c r="H14" s="82">
        <f t="shared" si="0"/>
        <v>42131</v>
      </c>
      <c r="I14" s="82">
        <f t="shared" si="0"/>
        <v>42132</v>
      </c>
      <c r="J14" s="82">
        <f t="shared" si="0"/>
        <v>42133</v>
      </c>
      <c r="K14" s="82">
        <f t="shared" si="0"/>
        <v>42134</v>
      </c>
      <c r="L14" s="82">
        <f t="shared" si="0"/>
        <v>42135</v>
      </c>
      <c r="M14" s="82">
        <f t="shared" si="0"/>
        <v>42136</v>
      </c>
      <c r="N14" s="82">
        <f t="shared" si="0"/>
        <v>42137</v>
      </c>
      <c r="O14" s="82">
        <f t="shared" si="0"/>
        <v>42138</v>
      </c>
      <c r="P14" s="82">
        <f t="shared" si="0"/>
        <v>42139</v>
      </c>
      <c r="Q14" s="96">
        <f t="shared" si="0"/>
        <v>42140</v>
      </c>
    </row>
    <row r="15" spans="1:20" s="92" customFormat="1" ht="11.1" customHeight="1" x14ac:dyDescent="0.25">
      <c r="A15" s="90" t="s">
        <v>91</v>
      </c>
      <c r="B15" s="94">
        <f>WEEKNUM(B14,2)</f>
        <v>18</v>
      </c>
      <c r="C15" s="94">
        <f t="shared" ref="C15:D15" si="1">WEEKNUM(C14,2)</f>
        <v>18</v>
      </c>
      <c r="D15" s="94">
        <f t="shared" si="1"/>
        <v>18</v>
      </c>
      <c r="E15" s="94">
        <f t="shared" ref="E15:Q15" si="2">WEEKNUM(E14,2)</f>
        <v>19</v>
      </c>
      <c r="F15" s="94">
        <f t="shared" si="2"/>
        <v>19</v>
      </c>
      <c r="G15" s="94">
        <f t="shared" si="2"/>
        <v>19</v>
      </c>
      <c r="H15" s="94">
        <f t="shared" si="2"/>
        <v>19</v>
      </c>
      <c r="I15" s="94">
        <f t="shared" si="2"/>
        <v>19</v>
      </c>
      <c r="J15" s="94">
        <f t="shared" si="2"/>
        <v>19</v>
      </c>
      <c r="K15" s="94">
        <f t="shared" si="2"/>
        <v>19</v>
      </c>
      <c r="L15" s="94">
        <f t="shared" si="2"/>
        <v>20</v>
      </c>
      <c r="M15" s="94">
        <f t="shared" si="2"/>
        <v>20</v>
      </c>
      <c r="N15" s="94">
        <f t="shared" si="2"/>
        <v>20</v>
      </c>
      <c r="O15" s="94">
        <f t="shared" si="2"/>
        <v>20</v>
      </c>
      <c r="P15" s="94">
        <f t="shared" si="2"/>
        <v>20</v>
      </c>
      <c r="Q15" s="98">
        <f t="shared" si="2"/>
        <v>20</v>
      </c>
    </row>
    <row r="16" spans="1:20" ht="11.1" customHeight="1" x14ac:dyDescent="0.25">
      <c r="A16" s="86" t="s">
        <v>13</v>
      </c>
      <c r="B16" s="83"/>
      <c r="C16" s="83"/>
      <c r="D16" s="84"/>
      <c r="E16" s="84">
        <v>10</v>
      </c>
      <c r="F16" s="83">
        <v>8</v>
      </c>
      <c r="G16" s="83">
        <v>8</v>
      </c>
      <c r="H16" s="83"/>
      <c r="I16" s="83"/>
      <c r="J16" s="83"/>
      <c r="K16" s="84"/>
      <c r="L16" s="84"/>
      <c r="M16" s="83">
        <v>25</v>
      </c>
      <c r="N16" s="83">
        <v>11</v>
      </c>
      <c r="O16" s="83"/>
      <c r="P16" s="83"/>
      <c r="Q16" s="99">
        <v>25</v>
      </c>
    </row>
    <row r="17" spans="1:20" ht="11.1" customHeight="1" x14ac:dyDescent="0.25">
      <c r="A17" s="86" t="s">
        <v>12</v>
      </c>
      <c r="B17" s="82">
        <f>Q14+1</f>
        <v>42141</v>
      </c>
      <c r="C17" s="85">
        <f>B17+1</f>
        <v>42142</v>
      </c>
      <c r="D17" s="85">
        <f t="shared" ref="D17:P17" si="3">C17+1</f>
        <v>42143</v>
      </c>
      <c r="E17" s="85">
        <f t="shared" si="3"/>
        <v>42144</v>
      </c>
      <c r="F17" s="85">
        <f t="shared" si="3"/>
        <v>42145</v>
      </c>
      <c r="G17" s="85">
        <f t="shared" si="3"/>
        <v>42146</v>
      </c>
      <c r="H17" s="85">
        <f t="shared" si="3"/>
        <v>42147</v>
      </c>
      <c r="I17" s="85">
        <f t="shared" si="3"/>
        <v>42148</v>
      </c>
      <c r="J17" s="85">
        <f t="shared" si="3"/>
        <v>42149</v>
      </c>
      <c r="K17" s="85">
        <f t="shared" si="3"/>
        <v>42150</v>
      </c>
      <c r="L17" s="85">
        <f t="shared" si="3"/>
        <v>42151</v>
      </c>
      <c r="M17" s="85">
        <f t="shared" si="3"/>
        <v>42152</v>
      </c>
      <c r="N17" s="85">
        <f t="shared" si="3"/>
        <v>42153</v>
      </c>
      <c r="O17" s="85">
        <f t="shared" si="3"/>
        <v>42154</v>
      </c>
      <c r="P17" s="96">
        <f t="shared" si="3"/>
        <v>42155</v>
      </c>
      <c r="Q17" s="4"/>
    </row>
    <row r="18" spans="1:20" s="92" customFormat="1" ht="11.1" customHeight="1" x14ac:dyDescent="0.25">
      <c r="A18" s="90" t="s">
        <v>91</v>
      </c>
      <c r="B18" s="91">
        <f t="shared" ref="B18:P18" si="4">WEEKNUM(B17,2)</f>
        <v>20</v>
      </c>
      <c r="C18" s="91">
        <f t="shared" si="4"/>
        <v>21</v>
      </c>
      <c r="D18" s="91">
        <f t="shared" si="4"/>
        <v>21</v>
      </c>
      <c r="E18" s="91">
        <f t="shared" si="4"/>
        <v>21</v>
      </c>
      <c r="F18" s="91">
        <f t="shared" si="4"/>
        <v>21</v>
      </c>
      <c r="G18" s="91">
        <f t="shared" si="4"/>
        <v>21</v>
      </c>
      <c r="H18" s="91">
        <f t="shared" si="4"/>
        <v>21</v>
      </c>
      <c r="I18" s="91">
        <f t="shared" si="4"/>
        <v>21</v>
      </c>
      <c r="J18" s="91">
        <f t="shared" si="4"/>
        <v>22</v>
      </c>
      <c r="K18" s="91">
        <f t="shared" si="4"/>
        <v>22</v>
      </c>
      <c r="L18" s="91">
        <f t="shared" si="4"/>
        <v>22</v>
      </c>
      <c r="M18" s="91">
        <f t="shared" si="4"/>
        <v>22</v>
      </c>
      <c r="N18" s="91">
        <f t="shared" si="4"/>
        <v>22</v>
      </c>
      <c r="O18" s="91">
        <f t="shared" si="4"/>
        <v>22</v>
      </c>
      <c r="P18" s="91">
        <f t="shared" si="4"/>
        <v>22</v>
      </c>
      <c r="Q18" s="4"/>
      <c r="T18" s="93"/>
    </row>
    <row r="19" spans="1:20" ht="11.1" customHeight="1" x14ac:dyDescent="0.25">
      <c r="A19" s="86" t="s">
        <v>13</v>
      </c>
      <c r="B19" s="83"/>
      <c r="C19" s="84">
        <v>26</v>
      </c>
      <c r="D19" s="84"/>
      <c r="E19" s="83">
        <v>10</v>
      </c>
      <c r="F19" s="83"/>
      <c r="G19" s="83"/>
      <c r="H19" s="83"/>
      <c r="I19" s="83">
        <v>10</v>
      </c>
      <c r="J19" s="84">
        <v>25</v>
      </c>
      <c r="K19" s="84">
        <v>10</v>
      </c>
      <c r="L19" s="83"/>
      <c r="M19" s="83"/>
      <c r="N19" s="83"/>
      <c r="O19" s="83"/>
      <c r="P19" s="83"/>
      <c r="Q19" s="4"/>
    </row>
    <row r="20" spans="1:20" ht="11.1" customHeight="1" x14ac:dyDescent="0.25">
      <c r="A20" s="102"/>
      <c r="B20" s="80"/>
      <c r="C20" s="75"/>
      <c r="D20" s="75"/>
      <c r="E20" s="80"/>
      <c r="F20" s="80"/>
      <c r="G20" s="80"/>
      <c r="H20" s="80"/>
      <c r="I20" s="80"/>
      <c r="J20" s="75"/>
      <c r="K20" s="75"/>
      <c r="L20" s="80"/>
      <c r="M20" s="80"/>
      <c r="N20" s="80"/>
      <c r="O20" s="80"/>
      <c r="P20" s="80"/>
      <c r="Q20" s="100"/>
    </row>
    <row r="21" spans="1:20" ht="11.1" customHeight="1" x14ac:dyDescent="0.25">
      <c r="A21" s="103" t="s">
        <v>92</v>
      </c>
      <c r="B21" s="87"/>
      <c r="C21" s="95" t="str">
        <f>IF(WEEKDAY(B14,2)&gt;5,"Sem "&amp;B15+1,"Sem "&amp;B15)</f>
        <v>Sem 18</v>
      </c>
      <c r="D21" s="89">
        <f>IF((SUMIF($B$15:$Q$15,VALUE(RIGHT(C21,2)),$B$16:$Q$16)+SUMIF(Avril!$B$18:$Q$18,VALUE(RIGHT(C21,2)),Avril!$B$19:$Q$19)-25)&lt;=0,0,SUMIF($B$15:$Q$15,VALUE(RIGHT(C21,2)),$B$16:$Q$16)+SUMIF(Avril!$B$18:$Q$18,VALUE(RIGHT($C21,2)),Avril!$B$19:$Q$19)-25)</f>
        <v>20</v>
      </c>
      <c r="E21" s="95" t="str">
        <f>"Sem "&amp;VALUE(RIGHT(C21,2))+1</f>
        <v>Sem 19</v>
      </c>
      <c r="F21" s="87">
        <f>IF((SUMIF($B$15:$Q$15,VALUE(RIGHT(E21,2)),$B$16:$Q$16)+SUMIF($B$18:$Q$18,VALUE(RIGHT(E21,2)),$B$19:$Q$19)-25)&lt;=0,0,SUMIF($B$15:$Q$15,VALUE(RIGHT(E21,2)),$B$16:$Q$16)+SUMIF($B$18:$Q$18,VALUE(RIGHT($E21,2)),$B$19:$Q$19)-25)</f>
        <v>1</v>
      </c>
      <c r="G21" s="95" t="str">
        <f>"Sem "&amp;VALUE(RIGHT(E21,2))+1</f>
        <v>Sem 20</v>
      </c>
      <c r="H21" s="87">
        <f>IF((SUMIF($B$15:$Q$15,VALUE(RIGHT(G21,2)),$B$16:$Q$16)+SUMIF($B$18:$Q$18,VALUE(RIGHT(G21,2)),$B$19:$Q$19)-25)&lt;=0,0,SUMIF($B$15:$Q$15,VALUE(RIGHT(G21,2)),$B$16:$Q$16)+SUMIF($B$18:$Q$18,VALUE(RIGHT($G21,2)),$B$19:$Q$19)-25)</f>
        <v>36</v>
      </c>
      <c r="I21" s="95" t="str">
        <f>"Sem "&amp;VALUE(RIGHT(G21,2))+1</f>
        <v>Sem 21</v>
      </c>
      <c r="J21" s="88">
        <f>IF(OR(ISERROR(VALUE(RIGHT(I21,2))),SUMIF($B$15:$Q$15,VALUE(RIGHT(I21,2)),$B$16:$Q$16)+SUMIF($B$18:$Q$18,VALUE(RIGHT(I21,2)),$B$19:$Q$19)-25&lt;=0),0,SUMIF($B$15:$Q$15,VALUE(RIGHT(I21,2)),$B$16:$Q$16)+SUMIF($B$18:$Q$18,VALUE(RIGHT($I21,2)),$B$19:$Q$19)-25)</f>
        <v>21</v>
      </c>
      <c r="K21" s="88" t="str">
        <f>IF(WEEKDAY(P17,2)&gt;=5,"Sem "&amp;VALUE(RIGHT(I21,2))+1,"")</f>
        <v>Sem 22</v>
      </c>
      <c r="L21" s="88">
        <f>IF(OR(ISERROR(VALUE(RIGHT(K21,2))),SUMIF($B$15:$Q$15,VALUE(RIGHT(K21,2)),$B$16:$Q$16)+SUMIF($B$18:$Q$18,VALUE(RIGHT(K21,2)),$B$19:$Q$19)-25&lt;=0),0,SUMIF($B$15:$Q$15,VALUE(RIGHT(K21,2)),$B$16:$Q$16)+SUMIF($B$18:$Q$18,VALUE(RIGHT($K21,2)),$B$19:$Q$19)-25)</f>
        <v>10</v>
      </c>
      <c r="M21" s="80"/>
      <c r="N21" s="80"/>
      <c r="O21" s="80"/>
      <c r="P21" s="80"/>
      <c r="Q21" s="100"/>
    </row>
    <row r="22" spans="1:20" ht="11.1" customHeight="1" x14ac:dyDescent="0.25">
      <c r="A22" s="8"/>
      <c r="B22" s="2"/>
      <c r="C22" s="2"/>
      <c r="D22" s="2"/>
      <c r="E22" s="2"/>
      <c r="F22" s="2"/>
      <c r="G22" s="2"/>
      <c r="H22" s="2"/>
      <c r="I22" s="2"/>
      <c r="J22" s="2"/>
      <c r="K22" s="2"/>
      <c r="L22" s="2"/>
      <c r="M22" s="2"/>
      <c r="N22" s="2"/>
      <c r="O22" s="2"/>
      <c r="P22" s="2"/>
      <c r="Q22" s="101"/>
    </row>
    <row r="23" spans="1:20" ht="11.1" customHeight="1" x14ac:dyDescent="0.25">
      <c r="A23" s="11" t="s">
        <v>14</v>
      </c>
      <c r="B23" s="2"/>
      <c r="C23" s="2"/>
      <c r="D23" s="2"/>
      <c r="E23" s="2"/>
      <c r="F23" s="2"/>
      <c r="G23" s="2"/>
      <c r="H23" s="2"/>
      <c r="I23" s="12">
        <f>SUM(B16:Q16)+SUM(B19:Q19)</f>
        <v>168</v>
      </c>
      <c r="J23" s="2"/>
      <c r="K23" s="13" t="s">
        <v>15</v>
      </c>
      <c r="L23" s="14"/>
      <c r="M23" s="14"/>
      <c r="N23" s="14"/>
      <c r="O23" s="14"/>
      <c r="P23" s="223">
        <v>97.91</v>
      </c>
      <c r="Q23" s="224"/>
    </row>
    <row r="24" spans="1:20" ht="11.1" customHeight="1" x14ac:dyDescent="0.25">
      <c r="A24" s="11"/>
      <c r="B24" s="2"/>
      <c r="C24" s="2"/>
      <c r="D24" s="2"/>
      <c r="E24" s="2"/>
      <c r="F24" s="2"/>
      <c r="G24" s="2"/>
      <c r="H24" s="2"/>
      <c r="I24" s="15"/>
      <c r="J24" s="2"/>
      <c r="K24" s="5" t="s">
        <v>16</v>
      </c>
      <c r="L24" s="2"/>
      <c r="M24" s="2"/>
      <c r="N24" s="2"/>
      <c r="O24" s="2"/>
      <c r="P24" s="225"/>
      <c r="Q24" s="226"/>
    </row>
    <row r="25" spans="1:20" ht="11.1" customHeight="1" x14ac:dyDescent="0.25">
      <c r="A25" s="11" t="s">
        <v>17</v>
      </c>
      <c r="B25" s="2"/>
      <c r="C25" s="2"/>
      <c r="D25" s="2"/>
      <c r="E25" s="2"/>
      <c r="F25" s="2"/>
      <c r="G25" s="2"/>
      <c r="H25" s="2"/>
      <c r="I25" s="16">
        <f>COUNTIF(B16:P16,"&gt;"&amp;0)+COUNTIF(B19:Q19,"&gt;"&amp;0)</f>
        <v>10</v>
      </c>
      <c r="J25" s="2"/>
      <c r="K25" s="5" t="s">
        <v>18</v>
      </c>
      <c r="L25" s="2"/>
      <c r="M25" s="2"/>
      <c r="N25" s="2"/>
      <c r="O25" s="2"/>
      <c r="P25" s="227">
        <v>4.49</v>
      </c>
      <c r="Q25" s="228"/>
    </row>
    <row r="26" spans="1:20" ht="11.1" customHeight="1" x14ac:dyDescent="0.25">
      <c r="A26" s="8"/>
      <c r="B26" s="2"/>
      <c r="C26" s="2"/>
      <c r="D26" s="2"/>
      <c r="E26" s="2"/>
      <c r="F26" s="2"/>
      <c r="G26" s="2"/>
      <c r="H26" s="2"/>
      <c r="I26" s="2"/>
      <c r="J26" s="2"/>
      <c r="K26" s="2"/>
      <c r="L26" s="2"/>
      <c r="M26" s="2"/>
      <c r="N26" s="2"/>
      <c r="O26" s="2"/>
      <c r="P26" s="2"/>
      <c r="Q26" s="4"/>
    </row>
    <row r="27" spans="1:20" ht="11.1" customHeight="1" x14ac:dyDescent="0.25">
      <c r="A27" s="17" t="s">
        <v>19</v>
      </c>
      <c r="B27" s="2"/>
      <c r="C27" s="2"/>
      <c r="D27" s="2"/>
      <c r="E27" s="2"/>
      <c r="F27" s="2"/>
      <c r="G27" s="18"/>
      <c r="H27" s="18"/>
      <c r="I27" s="18"/>
      <c r="J27" s="18"/>
      <c r="K27" s="18"/>
      <c r="L27" s="182" t="s">
        <v>20</v>
      </c>
      <c r="M27" s="182"/>
      <c r="N27" s="182" t="s">
        <v>21</v>
      </c>
      <c r="O27" s="182"/>
      <c r="P27" s="182" t="s">
        <v>22</v>
      </c>
      <c r="Q27" s="183"/>
    </row>
    <row r="28" spans="1:20" s="23" customFormat="1" ht="11.1" customHeight="1" x14ac:dyDescent="0.25">
      <c r="A28" s="19" t="s">
        <v>23</v>
      </c>
      <c r="B28" s="20"/>
      <c r="C28" s="20"/>
      <c r="D28" s="20"/>
      <c r="E28" s="20"/>
      <c r="F28" s="20"/>
      <c r="G28" s="21"/>
      <c r="H28" s="21"/>
      <c r="I28" s="22"/>
      <c r="J28" s="22"/>
      <c r="K28" s="22"/>
      <c r="L28" s="202">
        <f>P25</f>
        <v>4.49</v>
      </c>
      <c r="M28" s="203"/>
      <c r="N28" s="201">
        <f>P23</f>
        <v>97.91</v>
      </c>
      <c r="O28" s="201"/>
      <c r="P28" s="212">
        <f>L28*N28</f>
        <v>439.61590000000001</v>
      </c>
      <c r="Q28" s="213"/>
    </row>
    <row r="29" spans="1:20" ht="11.1" customHeight="1" x14ac:dyDescent="0.25">
      <c r="A29" s="8" t="s">
        <v>24</v>
      </c>
      <c r="B29" s="2"/>
      <c r="C29" s="2"/>
      <c r="D29" s="2"/>
      <c r="E29" s="2"/>
      <c r="F29" s="2"/>
      <c r="G29" s="18"/>
      <c r="H29" s="18"/>
      <c r="I29" s="24"/>
      <c r="J29" s="24"/>
      <c r="K29" s="25"/>
      <c r="L29" s="204">
        <f>P25</f>
        <v>4.49</v>
      </c>
      <c r="M29" s="205"/>
      <c r="N29" s="206">
        <f>D21+F21+H21+J21+L21</f>
        <v>88</v>
      </c>
      <c r="O29" s="207"/>
      <c r="P29" s="208">
        <f>L29*N29</f>
        <v>395.12</v>
      </c>
      <c r="Q29" s="209"/>
    </row>
    <row r="30" spans="1:20" ht="11.1" customHeight="1" x14ac:dyDescent="0.25">
      <c r="A30" s="26" t="s">
        <v>25</v>
      </c>
      <c r="G30" s="27"/>
      <c r="H30" s="27"/>
      <c r="I30" s="27"/>
      <c r="J30" s="27"/>
      <c r="K30" s="27"/>
      <c r="L30" s="210"/>
      <c r="M30" s="211"/>
      <c r="N30" s="201"/>
      <c r="O30" s="201"/>
      <c r="P30" s="199">
        <f>L30*N30</f>
        <v>0</v>
      </c>
      <c r="Q30" s="200"/>
    </row>
    <row r="31" spans="1:20" s="23" customFormat="1" ht="11.1" customHeight="1" x14ac:dyDescent="0.25">
      <c r="A31" s="19" t="s">
        <v>26</v>
      </c>
      <c r="B31" s="20"/>
      <c r="C31" s="20"/>
      <c r="D31" s="20"/>
      <c r="E31" s="20"/>
      <c r="F31" s="20"/>
      <c r="G31" s="21"/>
      <c r="H31" s="21"/>
      <c r="I31" s="24"/>
      <c r="J31" s="24"/>
      <c r="K31" s="22"/>
      <c r="L31" s="202"/>
      <c r="M31" s="203"/>
      <c r="N31" s="201"/>
      <c r="O31" s="201"/>
      <c r="P31" s="189">
        <f>SUM(L31*N31)</f>
        <v>0</v>
      </c>
      <c r="Q31" s="190"/>
    </row>
    <row r="32" spans="1:20" ht="11.1" customHeight="1" x14ac:dyDescent="0.25">
      <c r="A32" s="8"/>
      <c r="B32" s="28"/>
      <c r="C32" s="2"/>
      <c r="D32" s="2"/>
      <c r="E32" s="2"/>
      <c r="F32" s="2"/>
      <c r="G32" s="18"/>
      <c r="H32" s="18"/>
      <c r="I32" s="25"/>
      <c r="J32" s="25"/>
      <c r="K32" s="25"/>
      <c r="L32" s="120"/>
      <c r="M32" s="120"/>
      <c r="N32" s="201"/>
      <c r="O32" s="201"/>
      <c r="P32" s="199"/>
      <c r="Q32" s="200"/>
    </row>
    <row r="33" spans="1:26" ht="11.1" customHeight="1" x14ac:dyDescent="0.25">
      <c r="A33" s="8" t="s">
        <v>27</v>
      </c>
      <c r="B33" s="2"/>
      <c r="C33" s="2"/>
      <c r="D33" s="2"/>
      <c r="E33" s="2"/>
      <c r="F33" s="2"/>
      <c r="G33" s="18"/>
      <c r="H33" s="18"/>
      <c r="I33" s="24"/>
      <c r="J33" s="24"/>
      <c r="K33" s="25"/>
      <c r="L33" s="196">
        <v>0.44</v>
      </c>
      <c r="M33" s="197"/>
      <c r="N33" s="198">
        <v>0</v>
      </c>
      <c r="O33" s="198"/>
      <c r="P33" s="199">
        <f>(L33*N33)</f>
        <v>0</v>
      </c>
      <c r="Q33" s="200"/>
    </row>
    <row r="34" spans="1:26" ht="11.1" customHeight="1" x14ac:dyDescent="0.25">
      <c r="A34" s="8" t="s">
        <v>28</v>
      </c>
      <c r="B34" s="2"/>
      <c r="C34" s="2"/>
      <c r="D34" s="2"/>
      <c r="E34" s="2"/>
      <c r="F34" s="2"/>
      <c r="G34" s="18"/>
      <c r="H34" s="18"/>
      <c r="I34" s="24"/>
      <c r="J34" s="24"/>
      <c r="K34" s="25"/>
      <c r="L34" s="120"/>
      <c r="M34" s="120"/>
      <c r="N34" s="201"/>
      <c r="O34" s="201"/>
      <c r="P34" s="199"/>
      <c r="Q34" s="200"/>
    </row>
    <row r="35" spans="1:26" s="23" customFormat="1" ht="11.1" customHeight="1" x14ac:dyDescent="0.25">
      <c r="A35" s="19" t="s">
        <v>29</v>
      </c>
      <c r="B35" s="20"/>
      <c r="C35" s="20"/>
      <c r="D35" s="20"/>
      <c r="E35" s="20"/>
      <c r="F35" s="20"/>
      <c r="G35" s="21"/>
      <c r="H35" s="21"/>
      <c r="I35" s="22"/>
      <c r="J35" s="22"/>
      <c r="K35" s="22"/>
      <c r="L35" s="120">
        <v>0.44</v>
      </c>
      <c r="M35" s="120"/>
      <c r="N35" s="188">
        <f>P23</f>
        <v>97.91</v>
      </c>
      <c r="O35" s="163"/>
      <c r="P35" s="189">
        <f>SUM(L35*N35)</f>
        <v>43.080399999999997</v>
      </c>
      <c r="Q35" s="190"/>
    </row>
    <row r="36" spans="1:26" ht="11.1" customHeight="1" x14ac:dyDescent="0.25">
      <c r="A36" s="8"/>
      <c r="B36" s="2"/>
      <c r="C36" s="2"/>
      <c r="D36" s="2"/>
      <c r="E36" s="2"/>
      <c r="F36" s="2"/>
      <c r="G36" s="29"/>
      <c r="H36" s="2"/>
      <c r="I36" s="2"/>
      <c r="J36" s="29"/>
      <c r="K36" s="29"/>
      <c r="L36" s="191" t="s">
        <v>30</v>
      </c>
      <c r="M36" s="192"/>
      <c r="N36" s="30"/>
      <c r="O36" s="30"/>
      <c r="P36" s="193">
        <f>SUM(P28:P35)</f>
        <v>877.81629999999996</v>
      </c>
      <c r="Q36" s="194"/>
    </row>
    <row r="37" spans="1:26" ht="5.25" customHeight="1" x14ac:dyDescent="0.25">
      <c r="A37" s="8"/>
      <c r="B37" s="2"/>
      <c r="C37" s="2"/>
      <c r="D37" s="2"/>
      <c r="E37" s="2"/>
      <c r="F37" s="2"/>
      <c r="G37" s="2"/>
      <c r="H37" s="2"/>
      <c r="I37" s="2"/>
      <c r="J37" s="2"/>
      <c r="K37" s="2"/>
      <c r="L37" s="2"/>
      <c r="M37" s="2"/>
      <c r="N37" s="2"/>
      <c r="O37" s="2"/>
      <c r="P37" s="2"/>
      <c r="Q37" s="4"/>
    </row>
    <row r="38" spans="1:26" ht="11.1" customHeight="1" x14ac:dyDescent="0.25">
      <c r="A38" s="17" t="s">
        <v>31</v>
      </c>
      <c r="B38" s="2"/>
      <c r="C38" s="2"/>
      <c r="D38" s="2"/>
      <c r="E38" s="2"/>
      <c r="F38" s="2"/>
      <c r="G38" s="2"/>
      <c r="H38" s="2"/>
      <c r="I38" s="2"/>
      <c r="J38" s="2"/>
      <c r="K38" s="2"/>
      <c r="L38" s="1"/>
      <c r="M38" s="195" t="s">
        <v>32</v>
      </c>
      <c r="N38" s="156"/>
      <c r="O38" s="156"/>
      <c r="P38" s="156"/>
      <c r="Q38" s="31"/>
    </row>
    <row r="39" spans="1:26" ht="11.1" customHeight="1" x14ac:dyDescent="0.25">
      <c r="A39" s="8"/>
      <c r="B39" s="2"/>
      <c r="C39" s="2"/>
      <c r="D39" s="2"/>
      <c r="E39" s="2"/>
      <c r="F39" s="2"/>
      <c r="G39" s="2"/>
      <c r="H39" s="2"/>
      <c r="I39" s="2"/>
      <c r="J39" s="2"/>
      <c r="K39" s="2"/>
      <c r="L39" s="182" t="s">
        <v>20</v>
      </c>
      <c r="M39" s="182"/>
      <c r="N39" s="182" t="s">
        <v>21</v>
      </c>
      <c r="O39" s="182"/>
      <c r="P39" s="182" t="s">
        <v>22</v>
      </c>
      <c r="Q39" s="183"/>
    </row>
    <row r="40" spans="1:26" ht="11.1" customHeight="1" x14ac:dyDescent="0.25">
      <c r="A40" s="32" t="s">
        <v>33</v>
      </c>
      <c r="B40" s="25"/>
      <c r="C40" s="25"/>
      <c r="D40" s="10"/>
      <c r="E40" s="10"/>
      <c r="F40" s="10"/>
      <c r="G40" s="10"/>
      <c r="H40" s="2"/>
      <c r="I40" s="2"/>
      <c r="J40" s="2"/>
      <c r="K40" s="2"/>
      <c r="L40" s="184">
        <f>P36</f>
        <v>877.81629999999996</v>
      </c>
      <c r="M40" s="185"/>
      <c r="N40" s="174">
        <v>7.4999999999999997E-3</v>
      </c>
      <c r="O40" s="175"/>
      <c r="P40" s="186">
        <f>L40*N40</f>
        <v>6.5836222499999995</v>
      </c>
      <c r="Q40" s="187"/>
    </row>
    <row r="41" spans="1:26" ht="11.1" customHeight="1" x14ac:dyDescent="0.25">
      <c r="A41" s="32" t="s">
        <v>34</v>
      </c>
      <c r="B41" s="10"/>
      <c r="C41" s="10"/>
      <c r="D41" s="10"/>
      <c r="E41" s="10"/>
      <c r="F41" s="10"/>
      <c r="G41" s="10"/>
      <c r="H41" s="2"/>
      <c r="I41" s="2"/>
      <c r="J41" s="2"/>
      <c r="K41" s="2"/>
      <c r="L41" s="176">
        <f>P36</f>
        <v>877.81629999999996</v>
      </c>
      <c r="M41" s="178"/>
      <c r="N41" s="174">
        <v>6.8000000000000005E-2</v>
      </c>
      <c r="O41" s="175"/>
      <c r="P41" s="176">
        <f t="shared" ref="P41:P49" si="5">L41*N41</f>
        <v>59.691508400000004</v>
      </c>
      <c r="Q41" s="177"/>
    </row>
    <row r="42" spans="1:26" ht="11.1" customHeight="1" x14ac:dyDescent="0.25">
      <c r="A42" s="180" t="s">
        <v>35</v>
      </c>
      <c r="B42" s="181"/>
      <c r="C42" s="181"/>
      <c r="D42" s="181"/>
      <c r="E42" s="181"/>
      <c r="F42" s="79"/>
      <c r="G42" s="79"/>
      <c r="H42" s="2"/>
      <c r="I42" s="2"/>
      <c r="J42" s="2"/>
      <c r="K42" s="2"/>
      <c r="L42" s="176">
        <f>P36</f>
        <v>877.81629999999996</v>
      </c>
      <c r="M42" s="178"/>
      <c r="N42" s="174">
        <v>2.4E-2</v>
      </c>
      <c r="O42" s="175"/>
      <c r="P42" s="176">
        <f t="shared" si="5"/>
        <v>21.067591199999999</v>
      </c>
      <c r="Q42" s="177"/>
    </row>
    <row r="43" spans="1:26" ht="11.1" customHeight="1" x14ac:dyDescent="0.25">
      <c r="A43" s="78" t="s">
        <v>67</v>
      </c>
      <c r="B43" s="79"/>
      <c r="C43" s="79"/>
      <c r="D43" s="79"/>
      <c r="E43" s="79"/>
      <c r="F43" s="79"/>
      <c r="G43" s="79"/>
      <c r="H43" s="2"/>
      <c r="I43" s="2"/>
      <c r="J43" s="2"/>
      <c r="K43" s="2"/>
      <c r="L43" s="176">
        <f>P36</f>
        <v>877.81629999999996</v>
      </c>
      <c r="M43" s="178"/>
      <c r="N43" s="174">
        <v>2.5000000000000001E-3</v>
      </c>
      <c r="O43" s="179"/>
      <c r="P43" s="176">
        <f>L43*N43</f>
        <v>2.1945407499999998</v>
      </c>
      <c r="Q43" s="177"/>
    </row>
    <row r="44" spans="1:26" ht="11.1" customHeight="1" x14ac:dyDescent="0.25">
      <c r="A44" s="78" t="s">
        <v>36</v>
      </c>
      <c r="B44" s="10"/>
      <c r="C44" s="10"/>
      <c r="D44" s="10"/>
      <c r="E44" s="10"/>
      <c r="F44" s="10"/>
      <c r="G44" s="10"/>
      <c r="H44" s="2"/>
      <c r="I44" s="2"/>
      <c r="J44" s="2"/>
      <c r="K44" s="2"/>
      <c r="L44" s="176">
        <f>P36</f>
        <v>877.81629999999996</v>
      </c>
      <c r="M44" s="178"/>
      <c r="N44" s="174">
        <v>8.0000000000000002E-3</v>
      </c>
      <c r="O44" s="175"/>
      <c r="P44" s="176">
        <f t="shared" si="5"/>
        <v>7.0225304</v>
      </c>
      <c r="Q44" s="177"/>
      <c r="X44" s="68"/>
      <c r="Z44" s="68"/>
    </row>
    <row r="45" spans="1:26" ht="11.1" customHeight="1" x14ac:dyDescent="0.25">
      <c r="A45" s="32" t="s">
        <v>37</v>
      </c>
      <c r="B45" s="10"/>
      <c r="C45" s="10"/>
      <c r="D45" s="10"/>
      <c r="E45" s="10"/>
      <c r="F45" s="10"/>
      <c r="G45" s="10"/>
      <c r="H45" s="2"/>
      <c r="I45" s="2"/>
      <c r="J45" s="2"/>
      <c r="K45" s="2"/>
      <c r="L45" s="176">
        <f>P36</f>
        <v>877.81629999999996</v>
      </c>
      <c r="M45" s="178"/>
      <c r="N45" s="174">
        <v>3.0499999999999999E-2</v>
      </c>
      <c r="O45" s="175"/>
      <c r="P45" s="176">
        <f t="shared" si="5"/>
        <v>26.773397149999997</v>
      </c>
      <c r="Q45" s="177"/>
      <c r="X45" s="68"/>
      <c r="Z45" s="69"/>
    </row>
    <row r="46" spans="1:26" ht="11.1" customHeight="1" x14ac:dyDescent="0.25">
      <c r="A46" s="32" t="s">
        <v>38</v>
      </c>
      <c r="B46" s="10"/>
      <c r="C46" s="10"/>
      <c r="D46" s="10"/>
      <c r="E46" s="10"/>
      <c r="F46" s="10"/>
      <c r="G46" s="10"/>
      <c r="H46" s="2"/>
      <c r="I46" s="2"/>
      <c r="J46" s="2"/>
      <c r="K46" s="2"/>
      <c r="L46" s="176">
        <f>P36</f>
        <v>877.81629999999996</v>
      </c>
      <c r="M46" s="178"/>
      <c r="N46" s="174">
        <v>1.15E-2</v>
      </c>
      <c r="O46" s="175"/>
      <c r="P46" s="176">
        <f t="shared" si="5"/>
        <v>10.09488745</v>
      </c>
      <c r="Q46" s="177"/>
    </row>
    <row r="47" spans="1:26" ht="11.1" customHeight="1" x14ac:dyDescent="0.25">
      <c r="A47" s="32" t="s">
        <v>39</v>
      </c>
      <c r="B47" s="10"/>
      <c r="C47" s="10"/>
      <c r="D47" s="10"/>
      <c r="E47" s="10"/>
      <c r="F47" s="10"/>
      <c r="G47" s="10"/>
      <c r="H47" s="2"/>
      <c r="I47" s="2"/>
      <c r="J47" s="2"/>
      <c r="K47" s="2"/>
      <c r="L47" s="176">
        <f>P36*98.25%</f>
        <v>862.45451475000004</v>
      </c>
      <c r="M47" s="175"/>
      <c r="N47" s="174">
        <v>5.0999999999999997E-2</v>
      </c>
      <c r="O47" s="175"/>
      <c r="P47" s="176">
        <f t="shared" si="5"/>
        <v>43.985180252249997</v>
      </c>
      <c r="Q47" s="177"/>
    </row>
    <row r="48" spans="1:26" ht="11.1" customHeight="1" x14ac:dyDescent="0.25">
      <c r="A48" s="32" t="s">
        <v>40</v>
      </c>
      <c r="B48" s="10"/>
      <c r="C48" s="10"/>
      <c r="D48" s="10"/>
      <c r="E48" s="10"/>
      <c r="F48" s="10"/>
      <c r="G48" s="10"/>
      <c r="H48" s="2"/>
      <c r="I48" s="2"/>
      <c r="J48" s="2"/>
      <c r="K48" s="2"/>
      <c r="L48" s="172">
        <f>P36*0.9825</f>
        <v>862.45451475000004</v>
      </c>
      <c r="M48" s="173"/>
      <c r="N48" s="174">
        <v>2.4E-2</v>
      </c>
      <c r="O48" s="175"/>
      <c r="P48" s="176">
        <f t="shared" si="5"/>
        <v>20.698908354</v>
      </c>
      <c r="Q48" s="177"/>
    </row>
    <row r="49" spans="1:17" ht="13.5" customHeight="1" x14ac:dyDescent="0.25">
      <c r="A49" s="32" t="s">
        <v>41</v>
      </c>
      <c r="B49" s="10"/>
      <c r="C49" s="10"/>
      <c r="D49" s="10"/>
      <c r="E49" s="10"/>
      <c r="F49" s="10"/>
      <c r="G49" s="10"/>
      <c r="H49" s="2"/>
      <c r="I49" s="2"/>
      <c r="J49" s="2"/>
      <c r="K49" s="2"/>
      <c r="L49" s="176">
        <f>P36*98.25%</f>
        <v>862.45451475000004</v>
      </c>
      <c r="M49" s="175"/>
      <c r="N49" s="174">
        <v>5.0000000000000001E-3</v>
      </c>
      <c r="O49" s="175"/>
      <c r="P49" s="176">
        <f t="shared" si="5"/>
        <v>4.3122725737500005</v>
      </c>
      <c r="Q49" s="177"/>
    </row>
    <row r="50" spans="1:17" ht="11.1" customHeight="1" x14ac:dyDescent="0.25">
      <c r="A50" s="8"/>
      <c r="B50" s="2"/>
      <c r="C50" s="2"/>
      <c r="D50" s="2"/>
      <c r="E50" s="2"/>
      <c r="F50" s="2"/>
      <c r="G50" s="2"/>
      <c r="H50" s="2"/>
      <c r="I50" s="2"/>
      <c r="J50" s="2"/>
      <c r="K50" s="2"/>
      <c r="L50" s="35" t="s">
        <v>42</v>
      </c>
      <c r="M50" s="35"/>
      <c r="N50" s="36"/>
      <c r="O50" s="35"/>
      <c r="P50" s="164">
        <f>SUM(P40:Q49)</f>
        <v>202.42443877999997</v>
      </c>
      <c r="Q50" s="165"/>
    </row>
    <row r="51" spans="1:17" ht="11.1" customHeight="1" x14ac:dyDescent="0.25">
      <c r="A51" s="8"/>
      <c r="B51" s="2"/>
      <c r="C51" s="2"/>
      <c r="D51" s="2"/>
      <c r="E51" s="2"/>
      <c r="F51" s="2"/>
      <c r="G51" s="2"/>
      <c r="H51" s="2"/>
      <c r="I51" s="2"/>
      <c r="J51" s="2"/>
      <c r="K51" s="2"/>
      <c r="L51" s="35" t="s">
        <v>43</v>
      </c>
      <c r="M51" s="36"/>
      <c r="N51" s="36"/>
      <c r="O51" s="35"/>
      <c r="P51" s="138">
        <f>P36-P50</f>
        <v>675.39186122000001</v>
      </c>
      <c r="Q51" s="166"/>
    </row>
    <row r="52" spans="1:17" ht="11.1" customHeight="1" x14ac:dyDescent="0.25">
      <c r="A52" s="8"/>
      <c r="B52" s="2"/>
      <c r="C52" s="2"/>
      <c r="D52" s="2"/>
      <c r="E52" s="2"/>
      <c r="F52" s="2"/>
      <c r="G52" s="2"/>
      <c r="H52" s="2"/>
      <c r="I52" s="2"/>
      <c r="J52" s="2"/>
      <c r="K52" s="2"/>
      <c r="L52" s="2"/>
      <c r="M52" s="167"/>
      <c r="N52" s="167"/>
      <c r="O52" s="167"/>
      <c r="P52" s="167"/>
      <c r="Q52" s="37"/>
    </row>
    <row r="53" spans="1:17" ht="11.1" customHeight="1" x14ac:dyDescent="0.25">
      <c r="A53" s="38" t="s">
        <v>44</v>
      </c>
      <c r="B53" s="25"/>
      <c r="C53" s="25"/>
      <c r="D53" s="25"/>
      <c r="E53" s="25"/>
      <c r="F53" s="25"/>
      <c r="G53" s="25"/>
      <c r="H53" s="25"/>
      <c r="I53" s="2"/>
      <c r="J53" s="2"/>
      <c r="K53" s="2"/>
      <c r="L53" s="168" t="s">
        <v>20</v>
      </c>
      <c r="M53" s="168"/>
      <c r="N53" s="168" t="s">
        <v>45</v>
      </c>
      <c r="O53" s="169"/>
      <c r="P53" s="170" t="s">
        <v>22</v>
      </c>
      <c r="Q53" s="171"/>
    </row>
    <row r="54" spans="1:17" ht="11.1" customHeight="1" x14ac:dyDescent="0.25">
      <c r="A54" s="39" t="s">
        <v>83</v>
      </c>
      <c r="B54" s="22"/>
      <c r="C54" s="22"/>
      <c r="D54" s="22"/>
      <c r="E54" s="22"/>
      <c r="F54" s="22"/>
      <c r="G54" s="22"/>
      <c r="H54" s="22"/>
      <c r="I54" s="20"/>
      <c r="J54" s="20"/>
      <c r="K54" s="20"/>
      <c r="L54" s="159">
        <v>2.65</v>
      </c>
      <c r="M54" s="160"/>
      <c r="N54" s="161">
        <f>COUNTIF($B$16:$Q$16,"&lt;"&amp;9)+COUNTIF($B$19:$Q$19,"&lt;"&amp;9)</f>
        <v>2</v>
      </c>
      <c r="O54" s="108"/>
      <c r="P54" s="110"/>
      <c r="Q54" s="111"/>
    </row>
    <row r="55" spans="1:17" ht="11.1" customHeight="1" x14ac:dyDescent="0.25">
      <c r="A55" s="39" t="s">
        <v>46</v>
      </c>
      <c r="B55" s="22"/>
      <c r="C55" s="22"/>
      <c r="D55" s="22"/>
      <c r="E55" s="22"/>
      <c r="F55" s="22"/>
      <c r="G55" s="22"/>
      <c r="H55" s="22"/>
      <c r="I55" s="20"/>
      <c r="J55" s="20"/>
      <c r="K55" s="20"/>
      <c r="L55" s="162"/>
      <c r="M55" s="163"/>
      <c r="N55" s="161"/>
      <c r="O55" s="108"/>
      <c r="P55" s="110">
        <f t="shared" ref="P55:P59" si="6">L55*N55</f>
        <v>0</v>
      </c>
      <c r="Q55" s="111"/>
    </row>
    <row r="56" spans="1:17" ht="11.1" customHeight="1" x14ac:dyDescent="0.25">
      <c r="A56" s="104" t="s">
        <v>47</v>
      </c>
      <c r="B56" s="105"/>
      <c r="C56" s="105"/>
      <c r="D56" s="105"/>
      <c r="E56" s="105"/>
      <c r="F56" s="105"/>
      <c r="G56" s="105"/>
      <c r="H56" s="105"/>
      <c r="I56" s="20"/>
      <c r="J56" s="20"/>
      <c r="K56" s="20"/>
      <c r="L56" s="106">
        <v>2.97</v>
      </c>
      <c r="M56" s="107"/>
      <c r="N56" s="108">
        <f>COUNTIF($B$16:$Q$16,"&gt;="&amp;9)+COUNTIF($B$19:$Q$19,"&gt;="&amp;9)</f>
        <v>9</v>
      </c>
      <c r="O56" s="109"/>
      <c r="P56" s="110">
        <f t="shared" si="6"/>
        <v>26.73</v>
      </c>
      <c r="Q56" s="111"/>
    </row>
    <row r="57" spans="1:17" ht="11.1" customHeight="1" x14ac:dyDescent="0.25">
      <c r="A57" s="104" t="s">
        <v>82</v>
      </c>
      <c r="B57" s="105"/>
      <c r="C57" s="105"/>
      <c r="D57" s="105"/>
      <c r="E57" s="105"/>
      <c r="F57" s="105"/>
      <c r="G57" s="105"/>
      <c r="H57" s="105"/>
      <c r="I57" s="20"/>
      <c r="J57" s="20"/>
      <c r="K57" s="20"/>
      <c r="L57" s="106">
        <v>0.33</v>
      </c>
      <c r="M57" s="107"/>
      <c r="N57" s="112">
        <f>COUNTIF($B$16:$Q$16,"&lt;"&amp;9)+COUNTIF($B$19:$Q$19,"&lt;"&amp;9)</f>
        <v>2</v>
      </c>
      <c r="O57" s="113"/>
      <c r="P57" s="110">
        <f t="shared" si="6"/>
        <v>0.66</v>
      </c>
      <c r="Q57" s="111"/>
    </row>
    <row r="58" spans="1:17" ht="11.1" customHeight="1" x14ac:dyDescent="0.25">
      <c r="A58" s="32" t="s">
        <v>48</v>
      </c>
      <c r="B58" s="25"/>
      <c r="C58" s="25"/>
      <c r="D58" s="25"/>
      <c r="E58" s="25"/>
      <c r="F58" s="25"/>
      <c r="G58" s="25"/>
      <c r="H58" s="25"/>
      <c r="I58" s="2"/>
      <c r="J58" s="2"/>
      <c r="K58" s="2"/>
      <c r="L58" s="120"/>
      <c r="M58" s="120"/>
      <c r="N58" s="121"/>
      <c r="O58" s="122"/>
      <c r="P58" s="123">
        <f t="shared" si="6"/>
        <v>0</v>
      </c>
      <c r="Q58" s="124"/>
    </row>
    <row r="59" spans="1:17" ht="11.1" customHeight="1" x14ac:dyDescent="0.25">
      <c r="A59" s="32" t="s">
        <v>49</v>
      </c>
      <c r="B59" s="25"/>
      <c r="C59" s="25"/>
      <c r="D59" s="25"/>
      <c r="E59" s="25"/>
      <c r="F59" s="25"/>
      <c r="G59" s="25"/>
      <c r="H59" s="25"/>
      <c r="I59" s="2"/>
      <c r="J59" s="2"/>
      <c r="K59" s="2"/>
      <c r="L59" s="120"/>
      <c r="M59" s="120"/>
      <c r="N59" s="121"/>
      <c r="O59" s="122"/>
      <c r="P59" s="123">
        <f t="shared" si="6"/>
        <v>0</v>
      </c>
      <c r="Q59" s="124"/>
    </row>
    <row r="60" spans="1:17" ht="11.1" customHeight="1" x14ac:dyDescent="0.25">
      <c r="A60" s="32" t="s">
        <v>50</v>
      </c>
      <c r="B60" s="40"/>
      <c r="C60" s="40"/>
      <c r="D60" s="133"/>
      <c r="E60" s="134"/>
      <c r="F60" s="134"/>
      <c r="G60" s="134"/>
      <c r="H60" s="135"/>
      <c r="I60" s="2"/>
      <c r="J60" s="2"/>
      <c r="K60" s="2"/>
      <c r="L60" s="40"/>
      <c r="M60" s="40"/>
      <c r="N60" s="40"/>
      <c r="O60" s="2"/>
      <c r="P60" s="136">
        <v>0</v>
      </c>
      <c r="Q60" s="137"/>
    </row>
    <row r="61" spans="1:17" ht="11.1" customHeight="1" x14ac:dyDescent="0.25">
      <c r="A61" s="41" t="s">
        <v>51</v>
      </c>
      <c r="B61" s="42"/>
      <c r="C61" s="42"/>
      <c r="D61" s="42"/>
      <c r="E61" s="42"/>
      <c r="F61" s="22"/>
      <c r="G61" s="22"/>
      <c r="H61" s="22"/>
      <c r="I61" s="20"/>
      <c r="J61" s="20"/>
      <c r="K61" s="20"/>
      <c r="L61" s="22"/>
      <c r="M61" s="22"/>
      <c r="N61" s="22"/>
      <c r="O61" s="43"/>
      <c r="P61" s="138">
        <f>P54+P55+P56+P57+P58+P59+P60</f>
        <v>27.39</v>
      </c>
      <c r="Q61" s="139"/>
    </row>
    <row r="62" spans="1:17" ht="11.1" customHeight="1" x14ac:dyDescent="0.25">
      <c r="A62" s="140" t="s">
        <v>52</v>
      </c>
      <c r="B62" s="141"/>
      <c r="C62" s="141"/>
      <c r="D62" s="141"/>
      <c r="E62" s="141"/>
      <c r="F62" s="22"/>
      <c r="G62" s="22"/>
      <c r="H62" s="22"/>
      <c r="I62" s="20"/>
      <c r="J62" s="20"/>
      <c r="K62" s="20"/>
      <c r="L62" s="142"/>
      <c r="M62" s="142"/>
      <c r="N62" s="143"/>
      <c r="O62" s="144"/>
      <c r="P62" s="145">
        <f>L62*N62</f>
        <v>0</v>
      </c>
      <c r="Q62" s="146"/>
    </row>
    <row r="63" spans="1:17" ht="11.1" customHeight="1" x14ac:dyDescent="0.25">
      <c r="A63" s="19"/>
      <c r="B63" s="20"/>
      <c r="C63" s="20"/>
      <c r="D63" s="20"/>
      <c r="E63" s="20"/>
      <c r="F63" s="20"/>
      <c r="G63" s="2"/>
      <c r="H63" s="2"/>
      <c r="I63" s="2"/>
      <c r="J63" s="2"/>
      <c r="K63" s="2"/>
      <c r="L63" s="44" t="s">
        <v>53</v>
      </c>
      <c r="M63" s="44"/>
      <c r="N63" s="44"/>
      <c r="O63" s="44"/>
      <c r="P63" s="150">
        <f>P51+P61+P62</f>
        <v>702.78186122</v>
      </c>
      <c r="Q63" s="151"/>
    </row>
    <row r="64" spans="1:17" ht="11.1" customHeight="1" x14ac:dyDescent="0.25">
      <c r="A64" s="152" t="s">
        <v>54</v>
      </c>
      <c r="B64" s="153"/>
      <c r="C64" s="153"/>
      <c r="D64" s="2"/>
      <c r="E64" s="2"/>
      <c r="F64" s="2"/>
      <c r="G64" s="2"/>
      <c r="H64" s="2"/>
      <c r="I64" s="2"/>
      <c r="J64" s="2"/>
      <c r="K64" s="2"/>
      <c r="L64" s="45" t="s">
        <v>55</v>
      </c>
      <c r="M64" s="2"/>
      <c r="N64" s="2"/>
      <c r="O64" s="2"/>
      <c r="P64" s="154">
        <f>P51+P49+P48</f>
        <v>700.40304214774994</v>
      </c>
      <c r="Q64" s="155"/>
    </row>
    <row r="65" spans="1:17" ht="11.1" customHeight="1" x14ac:dyDescent="0.25">
      <c r="A65" s="8"/>
      <c r="B65" s="25"/>
      <c r="C65" s="25"/>
      <c r="D65" s="2"/>
      <c r="E65" s="2"/>
      <c r="F65" s="2"/>
      <c r="G65" s="2"/>
      <c r="H65" s="2"/>
      <c r="I65" s="2"/>
      <c r="J65" s="46"/>
      <c r="K65" s="46"/>
      <c r="L65" s="47"/>
      <c r="M65" s="46"/>
      <c r="N65" s="46"/>
      <c r="O65" s="46"/>
      <c r="P65" s="46"/>
      <c r="Q65" s="48"/>
    </row>
    <row r="66" spans="1:17" ht="11.1" customHeight="1" x14ac:dyDescent="0.25">
      <c r="D66" s="156" t="s">
        <v>56</v>
      </c>
      <c r="E66" s="156"/>
      <c r="F66" s="157"/>
      <c r="G66" s="157"/>
      <c r="H66" s="158"/>
      <c r="I66" s="158"/>
      <c r="J66" s="49"/>
      <c r="K66" s="25" t="s">
        <v>57</v>
      </c>
      <c r="L66" s="118"/>
      <c r="M66" s="118"/>
      <c r="N66" s="118"/>
      <c r="O66" s="118"/>
      <c r="P66" s="118"/>
      <c r="Q66" s="119"/>
    </row>
    <row r="67" spans="1:17" ht="11.1" customHeight="1" x14ac:dyDescent="0.25">
      <c r="A67" s="32"/>
      <c r="B67" s="25"/>
      <c r="C67" s="25"/>
      <c r="D67" s="2"/>
      <c r="E67" s="2"/>
      <c r="F67" s="114"/>
      <c r="G67" s="115"/>
      <c r="H67" s="116"/>
      <c r="I67" s="116"/>
      <c r="J67" s="46"/>
      <c r="K67" s="25" t="s">
        <v>58</v>
      </c>
      <c r="L67" s="117"/>
      <c r="M67" s="118"/>
      <c r="N67" s="118"/>
      <c r="O67" s="118"/>
      <c r="P67" s="118"/>
      <c r="Q67" s="119"/>
    </row>
    <row r="68" spans="1:17" ht="11.25" customHeight="1" x14ac:dyDescent="0.25">
      <c r="A68" s="23"/>
      <c r="B68" s="50" t="s">
        <v>59</v>
      </c>
      <c r="C68" s="50"/>
      <c r="D68" s="51"/>
      <c r="E68" s="51"/>
      <c r="F68" s="147">
        <f>SUMPRODUCT(--(B$16:Q$19="cp"))</f>
        <v>0</v>
      </c>
      <c r="G68" s="147"/>
      <c r="H68" s="129"/>
      <c r="I68" s="129"/>
      <c r="J68" s="46"/>
      <c r="K68" s="52" t="s">
        <v>60</v>
      </c>
      <c r="L68" s="2"/>
      <c r="M68" s="40"/>
      <c r="N68" s="148"/>
      <c r="O68" s="148"/>
      <c r="P68" s="148"/>
      <c r="Q68" s="149"/>
    </row>
    <row r="69" spans="1:17" ht="12.75" customHeight="1" x14ac:dyDescent="0.25">
      <c r="A69" s="39"/>
      <c r="B69" s="53" t="s">
        <v>61</v>
      </c>
      <c r="C69" s="53"/>
      <c r="D69" s="54"/>
      <c r="E69" s="54"/>
      <c r="F69" s="125">
        <v>30</v>
      </c>
      <c r="G69" s="125"/>
      <c r="H69" s="126"/>
      <c r="I69" s="126"/>
      <c r="J69" s="46"/>
      <c r="K69" s="46"/>
      <c r="L69" s="46"/>
      <c r="M69" s="127" t="s">
        <v>62</v>
      </c>
      <c r="N69" s="127"/>
      <c r="O69" s="127"/>
      <c r="P69" s="55"/>
      <c r="Q69" s="56"/>
    </row>
    <row r="70" spans="1:17" ht="11.1" customHeight="1" x14ac:dyDescent="0.25">
      <c r="A70" s="39"/>
      <c r="B70" s="57" t="s">
        <v>63</v>
      </c>
      <c r="C70" s="57"/>
      <c r="D70" s="57"/>
      <c r="E70" s="57"/>
      <c r="F70" s="128">
        <f>F69-F68</f>
        <v>30</v>
      </c>
      <c r="G70" s="128"/>
      <c r="H70" s="129"/>
      <c r="I70" s="129"/>
      <c r="J70" s="2"/>
      <c r="K70" s="52" t="s">
        <v>64</v>
      </c>
      <c r="L70" s="2"/>
      <c r="M70" s="58"/>
      <c r="N70" s="58"/>
      <c r="O70" s="58"/>
      <c r="P70" s="58"/>
      <c r="Q70" s="59"/>
    </row>
    <row r="71" spans="1:17" ht="11.1" customHeight="1" x14ac:dyDescent="0.25">
      <c r="A71" s="8"/>
      <c r="B71" s="130" t="s">
        <v>65</v>
      </c>
      <c r="C71" s="131"/>
      <c r="D71" s="131"/>
      <c r="E71" s="72"/>
      <c r="F71" s="132">
        <f>SUMPRODUCT(--(B$16:Q$19="hc"))</f>
        <v>0</v>
      </c>
      <c r="G71" s="132"/>
      <c r="H71" s="2"/>
      <c r="I71" s="2"/>
      <c r="J71" s="2"/>
      <c r="K71" s="2"/>
      <c r="L71" s="2"/>
      <c r="M71" s="2"/>
      <c r="N71" s="2"/>
      <c r="O71" s="2"/>
      <c r="P71" s="2"/>
      <c r="Q71" s="4"/>
    </row>
    <row r="72" spans="1:17" ht="11.1" customHeight="1" x14ac:dyDescent="0.25">
      <c r="A72" s="8"/>
      <c r="B72" s="70"/>
      <c r="C72" s="70"/>
      <c r="D72" s="70"/>
      <c r="E72" s="20"/>
      <c r="F72" s="71"/>
      <c r="G72" s="71"/>
      <c r="H72" s="2"/>
      <c r="I72" s="2"/>
      <c r="J72" s="2"/>
      <c r="K72" s="2"/>
      <c r="L72" s="2"/>
      <c r="M72" s="2"/>
      <c r="N72" s="2"/>
      <c r="O72" s="2"/>
      <c r="P72" s="2"/>
      <c r="Q72" s="4"/>
    </row>
    <row r="73" spans="1:17" ht="11.1" customHeight="1" x14ac:dyDescent="0.25">
      <c r="A73" s="60"/>
      <c r="B73" s="70"/>
      <c r="C73" s="70"/>
      <c r="D73" s="70"/>
      <c r="E73" s="20"/>
      <c r="F73" s="71"/>
      <c r="G73" s="71"/>
      <c r="H73" s="2"/>
      <c r="I73" s="2"/>
      <c r="J73" s="2"/>
      <c r="K73" s="2"/>
      <c r="L73" s="2"/>
      <c r="M73" s="2"/>
      <c r="N73" s="2"/>
      <c r="O73" s="2"/>
      <c r="P73" s="2"/>
      <c r="Q73" s="4"/>
    </row>
    <row r="74" spans="1:17" ht="2.25" customHeight="1" thickBot="1" x14ac:dyDescent="0.3">
      <c r="A74" s="8"/>
      <c r="B74" s="2"/>
      <c r="C74" s="2"/>
      <c r="D74" s="2"/>
      <c r="E74" s="2"/>
      <c r="F74" s="2"/>
      <c r="G74" s="2"/>
      <c r="H74" s="2"/>
      <c r="I74" s="2"/>
      <c r="J74" s="2"/>
      <c r="K74" s="2"/>
      <c r="L74" s="2"/>
      <c r="M74" s="2"/>
      <c r="N74" s="2"/>
      <c r="O74" s="2"/>
      <c r="P74" s="2"/>
      <c r="Q74" s="4"/>
    </row>
    <row r="75" spans="1:17" ht="13.5" customHeight="1" thickTop="1" thickBot="1" x14ac:dyDescent="0.3">
      <c r="A75" s="61" t="s">
        <v>66</v>
      </c>
      <c r="B75" s="62"/>
      <c r="C75" s="62"/>
      <c r="D75" s="63"/>
      <c r="E75" s="63"/>
      <c r="F75" s="63"/>
      <c r="G75" s="63"/>
      <c r="H75" s="62"/>
      <c r="I75" s="62"/>
      <c r="J75" s="62"/>
      <c r="K75" s="62"/>
      <c r="L75" s="62"/>
      <c r="M75" s="62"/>
      <c r="N75" s="62"/>
      <c r="O75" s="62"/>
      <c r="P75" s="62"/>
      <c r="Q75" s="64"/>
    </row>
  </sheetData>
  <sheetProtection selectLockedCells="1"/>
  <mergeCells count="142">
    <mergeCell ref="F70:G70"/>
    <mergeCell ref="H70:I70"/>
    <mergeCell ref="B71:D71"/>
    <mergeCell ref="F71:G71"/>
    <mergeCell ref="F68:G68"/>
    <mergeCell ref="H68:I68"/>
    <mergeCell ref="N68:Q68"/>
    <mergeCell ref="F69:G69"/>
    <mergeCell ref="H69:I69"/>
    <mergeCell ref="M69:O69"/>
    <mergeCell ref="D66:E66"/>
    <mergeCell ref="F66:G66"/>
    <mergeCell ref="H66:I66"/>
    <mergeCell ref="L66:Q66"/>
    <mergeCell ref="F67:G67"/>
    <mergeCell ref="H67:I67"/>
    <mergeCell ref="L67:Q67"/>
    <mergeCell ref="A62:E62"/>
    <mergeCell ref="L62:M62"/>
    <mergeCell ref="N62:O62"/>
    <mergeCell ref="P62:Q62"/>
    <mergeCell ref="P63:Q63"/>
    <mergeCell ref="A64:C64"/>
    <mergeCell ref="P64:Q64"/>
    <mergeCell ref="L59:M59"/>
    <mergeCell ref="N59:O59"/>
    <mergeCell ref="P59:Q59"/>
    <mergeCell ref="D60:H60"/>
    <mergeCell ref="P60:Q60"/>
    <mergeCell ref="P61:Q61"/>
    <mergeCell ref="A57:H57"/>
    <mergeCell ref="L57:M57"/>
    <mergeCell ref="N57:O57"/>
    <mergeCell ref="P57:Q57"/>
    <mergeCell ref="L58:M58"/>
    <mergeCell ref="N58:O58"/>
    <mergeCell ref="P58:Q58"/>
    <mergeCell ref="L55:M55"/>
    <mergeCell ref="N55:O55"/>
    <mergeCell ref="P55:Q55"/>
    <mergeCell ref="A56:H56"/>
    <mergeCell ref="L56:M56"/>
    <mergeCell ref="N56:O56"/>
    <mergeCell ref="P56:Q56"/>
    <mergeCell ref="L53:M53"/>
    <mergeCell ref="N53:O53"/>
    <mergeCell ref="P53:Q53"/>
    <mergeCell ref="L54:M54"/>
    <mergeCell ref="N54:O54"/>
    <mergeCell ref="P54:Q54"/>
    <mergeCell ref="L49:M49"/>
    <mergeCell ref="N49:O49"/>
    <mergeCell ref="P49:Q49"/>
    <mergeCell ref="P50:Q50"/>
    <mergeCell ref="P51:Q51"/>
    <mergeCell ref="M52:P52"/>
    <mergeCell ref="L47:M47"/>
    <mergeCell ref="N47:O47"/>
    <mergeCell ref="P47:Q47"/>
    <mergeCell ref="L48:M48"/>
    <mergeCell ref="N48:O48"/>
    <mergeCell ref="P48:Q48"/>
    <mergeCell ref="L45:M45"/>
    <mergeCell ref="N45:O45"/>
    <mergeCell ref="P45:Q45"/>
    <mergeCell ref="L46:M46"/>
    <mergeCell ref="N46:O46"/>
    <mergeCell ref="P46:Q46"/>
    <mergeCell ref="L43:M43"/>
    <mergeCell ref="N43:O43"/>
    <mergeCell ref="P43:Q43"/>
    <mergeCell ref="L44:M44"/>
    <mergeCell ref="N44:O44"/>
    <mergeCell ref="P44:Q44"/>
    <mergeCell ref="L41:M41"/>
    <mergeCell ref="N41:O41"/>
    <mergeCell ref="P41:Q41"/>
    <mergeCell ref="A42:E42"/>
    <mergeCell ref="L42:M42"/>
    <mergeCell ref="N42:O42"/>
    <mergeCell ref="P42:Q42"/>
    <mergeCell ref="L39:M39"/>
    <mergeCell ref="N39:O39"/>
    <mergeCell ref="P39:Q39"/>
    <mergeCell ref="L40:M40"/>
    <mergeCell ref="N40:O40"/>
    <mergeCell ref="P40:Q40"/>
    <mergeCell ref="L35:M35"/>
    <mergeCell ref="N35:O35"/>
    <mergeCell ref="P35:Q35"/>
    <mergeCell ref="L36:M36"/>
    <mergeCell ref="P36:Q36"/>
    <mergeCell ref="M38:P38"/>
    <mergeCell ref="L33:M33"/>
    <mergeCell ref="N33:O33"/>
    <mergeCell ref="P33:Q33"/>
    <mergeCell ref="L34:M34"/>
    <mergeCell ref="N34:O34"/>
    <mergeCell ref="P34:Q34"/>
    <mergeCell ref="L31:M31"/>
    <mergeCell ref="N31:O31"/>
    <mergeCell ref="P31:Q31"/>
    <mergeCell ref="L32:M32"/>
    <mergeCell ref="N32:O32"/>
    <mergeCell ref="P32:Q32"/>
    <mergeCell ref="L29:M29"/>
    <mergeCell ref="N29:O29"/>
    <mergeCell ref="P29:Q29"/>
    <mergeCell ref="L30:M30"/>
    <mergeCell ref="N30:O30"/>
    <mergeCell ref="P30:Q30"/>
    <mergeCell ref="L27:M27"/>
    <mergeCell ref="N27:O27"/>
    <mergeCell ref="P27:Q27"/>
    <mergeCell ref="L28:M28"/>
    <mergeCell ref="N28:O28"/>
    <mergeCell ref="P28:Q28"/>
    <mergeCell ref="C11:G11"/>
    <mergeCell ref="L11:P11"/>
    <mergeCell ref="A13:Q13"/>
    <mergeCell ref="P23:Q23"/>
    <mergeCell ref="P24:Q24"/>
    <mergeCell ref="P25:Q25"/>
    <mergeCell ref="C10:G10"/>
    <mergeCell ref="L10:P10"/>
    <mergeCell ref="A5:B5"/>
    <mergeCell ref="C5:G5"/>
    <mergeCell ref="L5:P5"/>
    <mergeCell ref="C6:G6"/>
    <mergeCell ref="L6:P6"/>
    <mergeCell ref="C7:G7"/>
    <mergeCell ref="L7:P7"/>
    <mergeCell ref="A1:Q1"/>
    <mergeCell ref="A2:Q2"/>
    <mergeCell ref="A3:B3"/>
    <mergeCell ref="C3:F3"/>
    <mergeCell ref="L3:O3"/>
    <mergeCell ref="A4:Q4"/>
    <mergeCell ref="C8:G8"/>
    <mergeCell ref="L8:P8"/>
    <mergeCell ref="C9:G9"/>
    <mergeCell ref="L9:P9"/>
  </mergeCells>
  <conditionalFormatting sqref="B14:Q16">
    <cfRule type="expression" dxfId="23" priority="3">
      <formula>WEEKDAY(B$14,2)&gt;5</formula>
    </cfRule>
  </conditionalFormatting>
  <conditionalFormatting sqref="B17:P19">
    <cfRule type="expression" dxfId="22" priority="2">
      <formula>WEEKDAY(B$17,2)&gt;5</formula>
    </cfRule>
  </conditionalFormatting>
  <conditionalFormatting sqref="L21">
    <cfRule type="cellIs" dxfId="21" priority="1" operator="equal">
      <formula>0</formula>
    </cfRule>
  </conditionalFormatting>
  <dataValidations count="1">
    <dataValidation type="list" allowBlank="1" showInputMessage="1" showErrorMessage="1" sqref="I28 L3:O3">
      <formula1>ANCOURS</formula1>
    </dataValidation>
  </dataValidations>
  <pageMargins left="0.3" right="0.2" top="0.37" bottom="0.49" header="0.23" footer="0.4921259845"/>
  <pageSetup paperSize="9" orientation="portrait" horizont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9217" r:id="rId4" name="Drop Down 1">
              <controlPr defaultSize="0" autoLine="0" autoPict="0">
                <anchor moveWithCells="1">
                  <from>
                    <xdr:col>0</xdr:col>
                    <xdr:colOff>160020</xdr:colOff>
                    <xdr:row>65</xdr:row>
                    <xdr:rowOff>7620</xdr:rowOff>
                  </from>
                  <to>
                    <xdr:col>1</xdr:col>
                    <xdr:colOff>137160</xdr:colOff>
                    <xdr:row>66</xdr:row>
                    <xdr:rowOff>60960</xdr:rowOff>
                  </to>
                </anchor>
              </controlPr>
            </control>
          </mc:Choice>
        </mc:AlternateContent>
        <mc:AlternateContent xmlns:mc="http://schemas.openxmlformats.org/markup-compatibility/2006">
          <mc:Choice Requires="x14">
            <control shapeId="9218" r:id="rId5" name="Drop Down 2">
              <controlPr defaultSize="0" autoLine="0" autoPict="0">
                <anchor moveWithCells="1">
                  <from>
                    <xdr:col>4</xdr:col>
                    <xdr:colOff>76200</xdr:colOff>
                    <xdr:row>65</xdr:row>
                    <xdr:rowOff>0</xdr:rowOff>
                  </from>
                  <to>
                    <xdr:col>4</xdr:col>
                    <xdr:colOff>495300</xdr:colOff>
                    <xdr:row>66</xdr:row>
                    <xdr:rowOff>60960</xdr:rowOff>
                  </to>
                </anchor>
              </controlPr>
            </control>
          </mc:Choice>
        </mc:AlternateContent>
        <mc:AlternateContent xmlns:mc="http://schemas.openxmlformats.org/markup-compatibility/2006">
          <mc:Choice Requires="x14">
            <control shapeId="9219" r:id="rId6" name="Drop Down 3">
              <controlPr defaultSize="0" autoLine="0" autoPict="0">
                <anchor moveWithCells="1">
                  <from>
                    <xdr:col>5</xdr:col>
                    <xdr:colOff>152400</xdr:colOff>
                    <xdr:row>64</xdr:row>
                    <xdr:rowOff>99060</xdr:rowOff>
                  </from>
                  <to>
                    <xdr:col>7</xdr:col>
                    <xdr:colOff>60960</xdr:colOff>
                    <xdr:row>66</xdr:row>
                    <xdr:rowOff>45720</xdr:rowOff>
                  </to>
                </anchor>
              </controlPr>
            </control>
          </mc:Choice>
        </mc:AlternateContent>
        <mc:AlternateContent xmlns:mc="http://schemas.openxmlformats.org/markup-compatibility/2006">
          <mc:Choice Requires="x14">
            <control shapeId="9220" r:id="rId7" name="Drop Down 4">
              <controlPr defaultSize="0" autoLine="0" autoPict="0">
                <anchor moveWithCells="1">
                  <from>
                    <xdr:col>7</xdr:col>
                    <xdr:colOff>160020</xdr:colOff>
                    <xdr:row>65</xdr:row>
                    <xdr:rowOff>0</xdr:rowOff>
                  </from>
                  <to>
                    <xdr:col>8</xdr:col>
                    <xdr:colOff>236220</xdr:colOff>
                    <xdr:row>66</xdr:row>
                    <xdr:rowOff>60960</xdr:rowOff>
                  </to>
                </anchor>
              </controlPr>
            </control>
          </mc:Choice>
        </mc:AlternateContent>
        <mc:AlternateContent xmlns:mc="http://schemas.openxmlformats.org/markup-compatibility/2006">
          <mc:Choice Requires="x14">
            <control shapeId="9221" r:id="rId8" name="Drop Down 5">
              <controlPr defaultSize="0" autoLine="0" autoPict="0">
                <anchor moveWithCells="1">
                  <from>
                    <xdr:col>1</xdr:col>
                    <xdr:colOff>259080</xdr:colOff>
                    <xdr:row>65</xdr:row>
                    <xdr:rowOff>0</xdr:rowOff>
                  </from>
                  <to>
                    <xdr:col>3</xdr:col>
                    <xdr:colOff>121920</xdr:colOff>
                    <xdr:row>66</xdr:row>
                    <xdr:rowOff>60960</xdr:rowOff>
                  </to>
                </anchor>
              </controlPr>
            </control>
          </mc:Choice>
        </mc:AlternateContent>
        <mc:AlternateContent xmlns:mc="http://schemas.openxmlformats.org/markup-compatibility/2006">
          <mc:Choice Requires="x14">
            <control shapeId="9222" r:id="rId9" name="Check Box 6">
              <controlPr locked="0" defaultSize="0" autoFill="0" autoLine="0" autoPict="0">
                <anchor moveWithCells="1">
                  <from>
                    <xdr:col>13</xdr:col>
                    <xdr:colOff>22860</xdr:colOff>
                    <xdr:row>66</xdr:row>
                    <xdr:rowOff>60960</xdr:rowOff>
                  </from>
                  <to>
                    <xdr:col>14</xdr:col>
                    <xdr:colOff>213360</xdr:colOff>
                    <xdr:row>68</xdr:row>
                    <xdr:rowOff>22860</xdr:rowOff>
                  </to>
                </anchor>
              </controlPr>
            </control>
          </mc:Choice>
        </mc:AlternateContent>
        <mc:AlternateContent xmlns:mc="http://schemas.openxmlformats.org/markup-compatibility/2006">
          <mc:Choice Requires="x14">
            <control shapeId="9223" r:id="rId10" name="Check Box 7">
              <controlPr locked="0" defaultSize="0" autoFill="0" autoLine="0" autoPict="0">
                <anchor moveWithCells="1">
                  <from>
                    <xdr:col>14</xdr:col>
                    <xdr:colOff>266700</xdr:colOff>
                    <xdr:row>66</xdr:row>
                    <xdr:rowOff>68580</xdr:rowOff>
                  </from>
                  <to>
                    <xdr:col>17</xdr:col>
                    <xdr:colOff>38100</xdr:colOff>
                    <xdr:row>68</xdr:row>
                    <xdr:rowOff>22860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75"/>
  <sheetViews>
    <sheetView topLeftCell="A10" workbookViewId="0">
      <selection activeCell="K22" sqref="K22"/>
    </sheetView>
  </sheetViews>
  <sheetFormatPr baseColWidth="10" defaultColWidth="5.88671875" defaultRowHeight="11.1" customHeight="1" x14ac:dyDescent="0.25"/>
  <cols>
    <col min="1" max="1" width="6.6640625" customWidth="1"/>
    <col min="2" max="2" width="6.88671875" customWidth="1"/>
    <col min="3" max="3" width="6.44140625" bestFit="1" customWidth="1"/>
    <col min="4" max="4" width="6.44140625" customWidth="1"/>
    <col min="5" max="5" width="7.5546875" customWidth="1"/>
    <col min="6" max="14" width="6.44140625" customWidth="1"/>
    <col min="15" max="15" width="6.77734375" bestFit="1" customWidth="1"/>
    <col min="16" max="17" width="6.44140625" customWidth="1"/>
  </cols>
  <sheetData>
    <row r="1" spans="1:17" ht="13.5" customHeight="1" thickTop="1" x14ac:dyDescent="0.25">
      <c r="A1" s="236" t="s">
        <v>0</v>
      </c>
      <c r="B1" s="237"/>
      <c r="C1" s="237"/>
      <c r="D1" s="237"/>
      <c r="E1" s="237"/>
      <c r="F1" s="237"/>
      <c r="G1" s="237"/>
      <c r="H1" s="237"/>
      <c r="I1" s="237"/>
      <c r="J1" s="237"/>
      <c r="K1" s="237"/>
      <c r="L1" s="237"/>
      <c r="M1" s="237"/>
      <c r="N1" s="237"/>
      <c r="O1" s="237"/>
      <c r="P1" s="237"/>
      <c r="Q1" s="238"/>
    </row>
    <row r="2" spans="1:17" ht="11.1" customHeight="1" x14ac:dyDescent="0.25">
      <c r="A2" s="239" t="s">
        <v>1</v>
      </c>
      <c r="B2" s="240"/>
      <c r="C2" s="240"/>
      <c r="D2" s="240"/>
      <c r="E2" s="240"/>
      <c r="F2" s="240"/>
      <c r="G2" s="240"/>
      <c r="H2" s="240"/>
      <c r="I2" s="240"/>
      <c r="J2" s="240"/>
      <c r="K2" s="240"/>
      <c r="L2" s="240"/>
      <c r="M2" s="240"/>
      <c r="N2" s="240"/>
      <c r="O2" s="240"/>
      <c r="P2" s="240"/>
      <c r="Q2" s="241"/>
    </row>
    <row r="3" spans="1:17" ht="13.8" x14ac:dyDescent="0.25">
      <c r="A3" s="242" t="s">
        <v>2</v>
      </c>
      <c r="B3" s="243"/>
      <c r="C3" s="244"/>
      <c r="D3" s="245"/>
      <c r="E3" s="245"/>
      <c r="F3" s="246"/>
      <c r="G3" s="1"/>
      <c r="H3" s="2"/>
      <c r="I3" s="2"/>
      <c r="J3" s="3" t="s">
        <v>3</v>
      </c>
      <c r="K3" s="2"/>
      <c r="L3" s="247">
        <v>42156</v>
      </c>
      <c r="M3" s="247"/>
      <c r="N3" s="247"/>
      <c r="O3" s="247"/>
      <c r="P3" s="2"/>
      <c r="Q3" s="4"/>
    </row>
    <row r="4" spans="1:17" ht="16.2" customHeight="1" x14ac:dyDescent="0.25">
      <c r="A4" s="248" t="s">
        <v>4</v>
      </c>
      <c r="B4" s="249"/>
      <c r="C4" s="249"/>
      <c r="D4" s="249"/>
      <c r="E4" s="249"/>
      <c r="F4" s="249"/>
      <c r="G4" s="249"/>
      <c r="H4" s="249"/>
      <c r="I4" s="249"/>
      <c r="J4" s="249"/>
      <c r="K4" s="249"/>
      <c r="L4" s="249"/>
      <c r="M4" s="249"/>
      <c r="N4" s="249"/>
      <c r="O4" s="249"/>
      <c r="P4" s="249"/>
      <c r="Q4" s="250"/>
    </row>
    <row r="5" spans="1:17" ht="11.1" customHeight="1" x14ac:dyDescent="0.25">
      <c r="A5" s="230" t="s">
        <v>5</v>
      </c>
      <c r="B5" s="231"/>
      <c r="C5" s="232"/>
      <c r="D5" s="233"/>
      <c r="E5" s="233"/>
      <c r="F5" s="233"/>
      <c r="G5" s="234"/>
      <c r="H5" s="2"/>
      <c r="I5" s="5" t="s">
        <v>5</v>
      </c>
      <c r="J5" s="2"/>
      <c r="K5" s="2"/>
      <c r="L5" s="232"/>
      <c r="M5" s="233"/>
      <c r="N5" s="233"/>
      <c r="O5" s="233"/>
      <c r="P5" s="234"/>
      <c r="Q5" s="6"/>
    </row>
    <row r="6" spans="1:17" ht="11.1" customHeight="1" x14ac:dyDescent="0.25">
      <c r="A6" s="7" t="s">
        <v>6</v>
      </c>
      <c r="B6" s="1"/>
      <c r="C6" s="235"/>
      <c r="D6" s="215"/>
      <c r="E6" s="215"/>
      <c r="F6" s="215"/>
      <c r="G6" s="216"/>
      <c r="H6" s="2"/>
      <c r="I6" s="5" t="s">
        <v>6</v>
      </c>
      <c r="J6" s="2"/>
      <c r="K6" s="2"/>
      <c r="L6" s="235"/>
      <c r="M6" s="215"/>
      <c r="N6" s="215"/>
      <c r="O6" s="215"/>
      <c r="P6" s="216"/>
      <c r="Q6" s="6"/>
    </row>
    <row r="7" spans="1:17" ht="11.1" customHeight="1" x14ac:dyDescent="0.25">
      <c r="A7" s="8"/>
      <c r="B7" s="1"/>
      <c r="C7" s="235"/>
      <c r="D7" s="215"/>
      <c r="E7" s="215"/>
      <c r="F7" s="215"/>
      <c r="G7" s="216"/>
      <c r="H7" s="2"/>
      <c r="I7" s="1"/>
      <c r="J7" s="2"/>
      <c r="K7" s="2"/>
      <c r="L7" s="214"/>
      <c r="M7" s="215"/>
      <c r="N7" s="215"/>
      <c r="O7" s="215"/>
      <c r="P7" s="216"/>
      <c r="Q7" s="6"/>
    </row>
    <row r="8" spans="1:17" ht="11.1" customHeight="1" x14ac:dyDescent="0.25">
      <c r="A8" s="8"/>
      <c r="B8" s="1"/>
      <c r="C8" s="214"/>
      <c r="D8" s="215"/>
      <c r="E8" s="215"/>
      <c r="F8" s="215"/>
      <c r="G8" s="216"/>
      <c r="H8" s="1"/>
      <c r="I8" s="1"/>
      <c r="J8" s="2"/>
      <c r="K8" s="2"/>
      <c r="L8" s="214"/>
      <c r="M8" s="215"/>
      <c r="N8" s="215"/>
      <c r="O8" s="215"/>
      <c r="P8" s="216"/>
      <c r="Q8" s="6"/>
    </row>
    <row r="9" spans="1:17" ht="11.1" customHeight="1" x14ac:dyDescent="0.25">
      <c r="A9" s="77" t="s">
        <v>7</v>
      </c>
      <c r="B9" s="10"/>
      <c r="C9" s="251"/>
      <c r="D9" s="252"/>
      <c r="E9" s="252"/>
      <c r="F9" s="252"/>
      <c r="G9" s="253"/>
      <c r="H9" s="1"/>
      <c r="I9" s="1"/>
      <c r="J9" s="2"/>
      <c r="K9" s="2"/>
      <c r="L9" s="214"/>
      <c r="M9" s="215"/>
      <c r="N9" s="215"/>
      <c r="O9" s="215"/>
      <c r="P9" s="216"/>
      <c r="Q9" s="6"/>
    </row>
    <row r="10" spans="1:17" ht="11.1" customHeight="1" x14ac:dyDescent="0.25">
      <c r="A10" s="7" t="s">
        <v>8</v>
      </c>
      <c r="B10" s="10"/>
      <c r="C10" s="229"/>
      <c r="D10" s="215"/>
      <c r="E10" s="215"/>
      <c r="F10" s="215"/>
      <c r="G10" s="216"/>
      <c r="H10" s="1"/>
      <c r="I10" s="5" t="s">
        <v>9</v>
      </c>
      <c r="J10" s="2"/>
      <c r="K10" s="2"/>
      <c r="L10" s="214"/>
      <c r="M10" s="215"/>
      <c r="N10" s="215"/>
      <c r="O10" s="215"/>
      <c r="P10" s="216"/>
      <c r="Q10" s="6"/>
    </row>
    <row r="11" spans="1:17" ht="11.1" customHeight="1" x14ac:dyDescent="0.25">
      <c r="A11" s="7" t="s">
        <v>6</v>
      </c>
      <c r="B11" s="2"/>
      <c r="C11" s="214"/>
      <c r="D11" s="215"/>
      <c r="E11" s="215"/>
      <c r="F11" s="215"/>
      <c r="G11" s="216"/>
      <c r="H11" s="1"/>
      <c r="I11" s="5" t="s">
        <v>10</v>
      </c>
      <c r="J11" s="2"/>
      <c r="K11" s="2"/>
      <c r="L11" s="217"/>
      <c r="M11" s="218"/>
      <c r="N11" s="218"/>
      <c r="O11" s="218"/>
      <c r="P11" s="219"/>
      <c r="Q11" s="6"/>
    </row>
    <row r="12" spans="1:17" ht="11.1" customHeight="1" thickBot="1" x14ac:dyDescent="0.3">
      <c r="A12" s="8"/>
      <c r="B12" s="2"/>
      <c r="C12" s="2"/>
      <c r="D12" s="2"/>
      <c r="E12" s="2"/>
      <c r="F12" s="2"/>
      <c r="G12" s="2"/>
      <c r="H12" s="2"/>
      <c r="I12" s="2"/>
      <c r="J12" s="2"/>
      <c r="K12" s="2"/>
      <c r="L12" s="2"/>
      <c r="M12" s="2"/>
      <c r="N12" s="2"/>
      <c r="O12" s="2"/>
      <c r="P12" s="2"/>
      <c r="Q12" s="4"/>
    </row>
    <row r="13" spans="1:17" ht="14.25" customHeight="1" thickTop="1" x14ac:dyDescent="0.25">
      <c r="A13" s="220" t="s">
        <v>11</v>
      </c>
      <c r="B13" s="221"/>
      <c r="C13" s="221"/>
      <c r="D13" s="221"/>
      <c r="E13" s="221"/>
      <c r="F13" s="221"/>
      <c r="G13" s="221"/>
      <c r="H13" s="221"/>
      <c r="I13" s="221"/>
      <c r="J13" s="221"/>
      <c r="K13" s="221"/>
      <c r="L13" s="221"/>
      <c r="M13" s="221"/>
      <c r="N13" s="221"/>
      <c r="O13" s="221"/>
      <c r="P13" s="221"/>
      <c r="Q13" s="222"/>
    </row>
    <row r="14" spans="1:17" ht="11.1" customHeight="1" x14ac:dyDescent="0.25">
      <c r="A14" s="86" t="s">
        <v>12</v>
      </c>
      <c r="B14" s="82">
        <f>+L3</f>
        <v>42156</v>
      </c>
      <c r="C14" s="82">
        <f t="shared" ref="C14:Q14" si="0">+B14+1</f>
        <v>42157</v>
      </c>
      <c r="D14" s="82">
        <f t="shared" si="0"/>
        <v>42158</v>
      </c>
      <c r="E14" s="82">
        <f t="shared" si="0"/>
        <v>42159</v>
      </c>
      <c r="F14" s="82">
        <f t="shared" si="0"/>
        <v>42160</v>
      </c>
      <c r="G14" s="82">
        <f t="shared" si="0"/>
        <v>42161</v>
      </c>
      <c r="H14" s="82">
        <f t="shared" si="0"/>
        <v>42162</v>
      </c>
      <c r="I14" s="82">
        <f t="shared" si="0"/>
        <v>42163</v>
      </c>
      <c r="J14" s="82">
        <f t="shared" si="0"/>
        <v>42164</v>
      </c>
      <c r="K14" s="82">
        <f t="shared" si="0"/>
        <v>42165</v>
      </c>
      <c r="L14" s="82">
        <f t="shared" si="0"/>
        <v>42166</v>
      </c>
      <c r="M14" s="82">
        <f t="shared" si="0"/>
        <v>42167</v>
      </c>
      <c r="N14" s="82">
        <f t="shared" si="0"/>
        <v>42168</v>
      </c>
      <c r="O14" s="82">
        <f t="shared" si="0"/>
        <v>42169</v>
      </c>
      <c r="P14" s="82">
        <f t="shared" si="0"/>
        <v>42170</v>
      </c>
      <c r="Q14" s="96">
        <f t="shared" si="0"/>
        <v>42171</v>
      </c>
    </row>
    <row r="15" spans="1:17" s="92" customFormat="1" ht="11.1" customHeight="1" x14ac:dyDescent="0.25">
      <c r="A15" s="90" t="s">
        <v>91</v>
      </c>
      <c r="B15" s="94">
        <f t="shared" ref="B15:Q15" si="1">WEEKNUM(B14,2)</f>
        <v>23</v>
      </c>
      <c r="C15" s="94">
        <f t="shared" si="1"/>
        <v>23</v>
      </c>
      <c r="D15" s="94">
        <f t="shared" si="1"/>
        <v>23</v>
      </c>
      <c r="E15" s="94">
        <f t="shared" si="1"/>
        <v>23</v>
      </c>
      <c r="F15" s="94">
        <f t="shared" si="1"/>
        <v>23</v>
      </c>
      <c r="G15" s="94">
        <f t="shared" si="1"/>
        <v>23</v>
      </c>
      <c r="H15" s="94">
        <f t="shared" si="1"/>
        <v>23</v>
      </c>
      <c r="I15" s="94">
        <f t="shared" si="1"/>
        <v>24</v>
      </c>
      <c r="J15" s="94">
        <f t="shared" si="1"/>
        <v>24</v>
      </c>
      <c r="K15" s="94">
        <f t="shared" si="1"/>
        <v>24</v>
      </c>
      <c r="L15" s="94">
        <f t="shared" si="1"/>
        <v>24</v>
      </c>
      <c r="M15" s="94">
        <f t="shared" si="1"/>
        <v>24</v>
      </c>
      <c r="N15" s="94">
        <f t="shared" si="1"/>
        <v>24</v>
      </c>
      <c r="O15" s="94">
        <f t="shared" si="1"/>
        <v>24</v>
      </c>
      <c r="P15" s="94">
        <f t="shared" si="1"/>
        <v>25</v>
      </c>
      <c r="Q15" s="98">
        <f t="shared" si="1"/>
        <v>25</v>
      </c>
    </row>
    <row r="16" spans="1:17" ht="11.1" customHeight="1" x14ac:dyDescent="0.25">
      <c r="A16" s="86" t="s">
        <v>13</v>
      </c>
      <c r="B16" s="83"/>
      <c r="C16" s="83"/>
      <c r="D16" s="84"/>
      <c r="E16" s="84"/>
      <c r="F16" s="83"/>
      <c r="G16" s="83"/>
      <c r="H16" s="83"/>
      <c r="I16" s="83"/>
      <c r="J16" s="83"/>
      <c r="K16" s="84"/>
      <c r="L16" s="84"/>
      <c r="M16" s="83"/>
      <c r="N16" s="83"/>
      <c r="O16" s="83"/>
      <c r="P16" s="83"/>
      <c r="Q16" s="99"/>
    </row>
    <row r="17" spans="1:20" ht="11.1" customHeight="1" x14ac:dyDescent="0.25">
      <c r="A17" s="86" t="s">
        <v>12</v>
      </c>
      <c r="B17" s="82">
        <f>Q14+1</f>
        <v>42172</v>
      </c>
      <c r="C17" s="85">
        <f>B17+1</f>
        <v>42173</v>
      </c>
      <c r="D17" s="85">
        <f t="shared" ref="D17:O17" si="2">C17+1</f>
        <v>42174</v>
      </c>
      <c r="E17" s="85">
        <f t="shared" si="2"/>
        <v>42175</v>
      </c>
      <c r="F17" s="85">
        <f t="shared" si="2"/>
        <v>42176</v>
      </c>
      <c r="G17" s="85">
        <f t="shared" si="2"/>
        <v>42177</v>
      </c>
      <c r="H17" s="85">
        <f t="shared" si="2"/>
        <v>42178</v>
      </c>
      <c r="I17" s="85">
        <f t="shared" si="2"/>
        <v>42179</v>
      </c>
      <c r="J17" s="85">
        <f t="shared" si="2"/>
        <v>42180</v>
      </c>
      <c r="K17" s="85">
        <f t="shared" si="2"/>
        <v>42181</v>
      </c>
      <c r="L17" s="85">
        <f t="shared" si="2"/>
        <v>42182</v>
      </c>
      <c r="M17" s="85">
        <f t="shared" si="2"/>
        <v>42183</v>
      </c>
      <c r="N17" s="85">
        <f t="shared" si="2"/>
        <v>42184</v>
      </c>
      <c r="O17" s="82">
        <f t="shared" si="2"/>
        <v>42185</v>
      </c>
      <c r="P17" s="97"/>
      <c r="Q17" s="4"/>
    </row>
    <row r="18" spans="1:20" s="92" customFormat="1" ht="11.1" customHeight="1" x14ac:dyDescent="0.25">
      <c r="A18" s="90" t="s">
        <v>91</v>
      </c>
      <c r="B18" s="91">
        <f t="shared" ref="B18:O18" si="3">WEEKNUM(B17,2)</f>
        <v>25</v>
      </c>
      <c r="C18" s="91">
        <f t="shared" si="3"/>
        <v>25</v>
      </c>
      <c r="D18" s="91">
        <f t="shared" si="3"/>
        <v>25</v>
      </c>
      <c r="E18" s="91">
        <f t="shared" si="3"/>
        <v>25</v>
      </c>
      <c r="F18" s="91">
        <f t="shared" si="3"/>
        <v>25</v>
      </c>
      <c r="G18" s="91">
        <f t="shared" si="3"/>
        <v>26</v>
      </c>
      <c r="H18" s="91">
        <f t="shared" si="3"/>
        <v>26</v>
      </c>
      <c r="I18" s="91">
        <f t="shared" si="3"/>
        <v>26</v>
      </c>
      <c r="J18" s="91">
        <f t="shared" si="3"/>
        <v>26</v>
      </c>
      <c r="K18" s="91">
        <f t="shared" si="3"/>
        <v>26</v>
      </c>
      <c r="L18" s="91">
        <f t="shared" si="3"/>
        <v>26</v>
      </c>
      <c r="M18" s="91">
        <f t="shared" si="3"/>
        <v>26</v>
      </c>
      <c r="N18" s="91">
        <f t="shared" si="3"/>
        <v>27</v>
      </c>
      <c r="O18" s="91">
        <f t="shared" si="3"/>
        <v>27</v>
      </c>
      <c r="P18"/>
      <c r="Q18" s="4"/>
      <c r="T18" s="93"/>
    </row>
    <row r="19" spans="1:20" ht="11.1" customHeight="1" x14ac:dyDescent="0.25">
      <c r="A19" s="86" t="s">
        <v>13</v>
      </c>
      <c r="B19" s="83"/>
      <c r="C19" s="84"/>
      <c r="D19" s="84"/>
      <c r="E19" s="83"/>
      <c r="F19" s="83"/>
      <c r="G19" s="83"/>
      <c r="H19" s="83"/>
      <c r="I19" s="83"/>
      <c r="J19" s="84"/>
      <c r="K19" s="84"/>
      <c r="L19" s="83"/>
      <c r="M19" s="83"/>
      <c r="N19" s="83">
        <v>30</v>
      </c>
      <c r="O19" s="83"/>
      <c r="Q19" s="4"/>
    </row>
    <row r="20" spans="1:20" ht="11.1" customHeight="1" x14ac:dyDescent="0.25">
      <c r="A20" s="102"/>
      <c r="B20" s="80"/>
      <c r="C20" s="75"/>
      <c r="D20" s="75"/>
      <c r="E20" s="80"/>
      <c r="F20" s="80"/>
      <c r="G20" s="80"/>
      <c r="H20" s="80"/>
      <c r="I20" s="80"/>
      <c r="J20" s="75"/>
      <c r="K20" s="75"/>
      <c r="L20" s="80"/>
      <c r="M20" s="80"/>
      <c r="N20" s="80"/>
      <c r="O20" s="80"/>
      <c r="P20" s="80"/>
      <c r="Q20" s="100"/>
    </row>
    <row r="21" spans="1:20" ht="11.1" customHeight="1" x14ac:dyDescent="0.25">
      <c r="A21" s="103" t="s">
        <v>92</v>
      </c>
      <c r="B21" s="87"/>
      <c r="C21" s="95" t="str">
        <f>IF(WEEKDAY(B14,2)&gt;5,"Sem "&amp;B15+1,"Sem "&amp;B15)</f>
        <v>Sem 23</v>
      </c>
      <c r="D21" s="89">
        <f>IF((SUMIF($B$15:$Q$15,VALUE(RIGHT(C21,2)),$B$16:$Q$16)+SUMIF(Mai!$B$18:$Q$18,VALUE(RIGHT(C21,2)),Mai!$B$19:$Q$19)-25)&lt;=0,0,SUMIF($B$15:$Q$15,VALUE(RIGHT(C21,2)),$B$16:$Q$16)+SUMIF(Mai!$B$18:$Q$18,VALUE(RIGHT($C21,2)),Mai!$B$19:$Q$19)-25)</f>
        <v>0</v>
      </c>
      <c r="E21" s="95" t="str">
        <f>"Sem "&amp;VALUE(RIGHT(C21,2))+1</f>
        <v>Sem 24</v>
      </c>
      <c r="F21" s="87">
        <f>IF((SUMIF($B$15:$Q$15,VALUE(RIGHT(E21,2)),$B$16:$Q$16)+SUMIF($B$18:$Q$18,VALUE(RIGHT(E21,2)),$B$19:$Q$19)-25)&lt;=0,0,SUMIF($B$15:$Q$15,VALUE(RIGHT(E21,2)),$B$16:$Q$16)+SUMIF($B$18:$Q$18,VALUE(RIGHT($E21,2)),$B$19:$Q$19)-25)</f>
        <v>0</v>
      </c>
      <c r="G21" s="95" t="str">
        <f>"Sem "&amp;VALUE(RIGHT(E21,2))+1</f>
        <v>Sem 25</v>
      </c>
      <c r="H21" s="87">
        <f>IF((SUMIF($B$15:$Q$15,VALUE(RIGHT(G21,2)),$B$16:$Q$16)+SUMIF($B$18:$Q$18,VALUE(RIGHT(G21,2)),$B$19:$Q$19)-25)&lt;=0,0,SUMIF($B$15:$Q$15,VALUE(RIGHT(G21,2)),$B$16:$Q$16)+SUMIF($B$18:$Q$18,VALUE(RIGHT($G21,2)),$B$19:$Q$19)-25)</f>
        <v>0</v>
      </c>
      <c r="I21" s="95" t="str">
        <f>"Sem "&amp;VALUE(RIGHT(G21,2))+1</f>
        <v>Sem 26</v>
      </c>
      <c r="J21" s="88">
        <f>IF(OR(ISERROR(VALUE(RIGHT(I21,2))),SUMIF($B$15:$Q$15,VALUE(RIGHT(I21,2)),$B$16:$Q$16)+SUMIF($B$18:$Q$18,VALUE(RIGHT(I21,2)),$B$19:$Q$19)-25&lt;=0),0,SUMIF($B$15:$Q$15,VALUE(RIGHT(I21,2)),$B$16:$Q$16)+SUMIF($B$18:$Q$18,VALUE(RIGHT($I21,2)),$B$19:$Q$19)-25)</f>
        <v>0</v>
      </c>
      <c r="K21" s="88" t="str">
        <f>IF(WEEKDAY(17,2)&gt;=5,"Sem "&amp;VALUE(RIGHT(I21,2))+1,"")</f>
        <v/>
      </c>
      <c r="L21" s="88">
        <f>IF(OR(ISERROR(VALUE(RIGHT(K21,2))),SUMIF($B$15:$Q$15,VALUE(RIGHT(K21,2)),$B$16:$Q$16)+SUMIF($B$18:$Q$18,VALUE(RIGHT(K21,2)),$B$19:$Q$19)-25&lt;=0),0,SUMIF($B$15:$Q$15,VALUE(RIGHT(K21,2)),$B$16:$Q$16)+SUMIF($B$18:$Q$18,VALUE(RIGHT($K21,2)),$B$19:$Q$19)-25)</f>
        <v>0</v>
      </c>
      <c r="M21" s="80"/>
      <c r="N21" s="80"/>
      <c r="O21" s="80"/>
      <c r="P21" s="80"/>
      <c r="Q21" s="100"/>
    </row>
    <row r="22" spans="1:20" ht="11.1" customHeight="1" x14ac:dyDescent="0.25">
      <c r="A22" s="8"/>
      <c r="B22" s="2"/>
      <c r="C22" s="2"/>
      <c r="D22" s="2"/>
      <c r="E22" s="2"/>
      <c r="F22" s="2"/>
      <c r="G22" s="2"/>
      <c r="H22" s="2"/>
      <c r="I22" s="2"/>
      <c r="J22" s="2"/>
      <c r="K22" s="2"/>
      <c r="L22" s="2"/>
      <c r="M22" s="2"/>
      <c r="N22" s="2"/>
      <c r="O22" s="2"/>
      <c r="P22" s="2"/>
      <c r="Q22" s="101"/>
    </row>
    <row r="23" spans="1:20" ht="11.1" customHeight="1" x14ac:dyDescent="0.25">
      <c r="A23" s="11" t="s">
        <v>14</v>
      </c>
      <c r="B23" s="2"/>
      <c r="C23" s="2"/>
      <c r="D23" s="2"/>
      <c r="E23" s="2"/>
      <c r="F23" s="2"/>
      <c r="G23" s="2"/>
      <c r="H23" s="2"/>
      <c r="I23" s="12">
        <f>SUM(B16:Q16)+SUM(B19:Q19)</f>
        <v>30</v>
      </c>
      <c r="J23" s="2"/>
      <c r="K23" s="13" t="s">
        <v>15</v>
      </c>
      <c r="L23" s="14"/>
      <c r="M23" s="14"/>
      <c r="N23" s="14"/>
      <c r="O23" s="14"/>
      <c r="P23" s="223">
        <v>97.91</v>
      </c>
      <c r="Q23" s="224"/>
    </row>
    <row r="24" spans="1:20" ht="11.1" customHeight="1" x14ac:dyDescent="0.25">
      <c r="A24" s="11"/>
      <c r="B24" s="2"/>
      <c r="C24" s="2"/>
      <c r="D24" s="2"/>
      <c r="E24" s="2"/>
      <c r="F24" s="2"/>
      <c r="G24" s="2"/>
      <c r="H24" s="2"/>
      <c r="I24" s="15"/>
      <c r="J24" s="2"/>
      <c r="K24" s="5" t="s">
        <v>16</v>
      </c>
      <c r="L24" s="2"/>
      <c r="M24" s="2"/>
      <c r="N24" s="2"/>
      <c r="O24" s="2"/>
      <c r="P24" s="225"/>
      <c r="Q24" s="226"/>
    </row>
    <row r="25" spans="1:20" ht="11.1" customHeight="1" x14ac:dyDescent="0.25">
      <c r="A25" s="11" t="s">
        <v>17</v>
      </c>
      <c r="B25" s="2"/>
      <c r="C25" s="2"/>
      <c r="D25" s="2"/>
      <c r="E25" s="2"/>
      <c r="F25" s="2"/>
      <c r="G25" s="2"/>
      <c r="H25" s="2"/>
      <c r="I25" s="16">
        <f>COUNTIF(B16:P16,"&gt;"&amp;0)+COUNTIF(B19:Q19,"&gt;"&amp;0)</f>
        <v>1</v>
      </c>
      <c r="J25" s="2"/>
      <c r="K25" s="5" t="s">
        <v>18</v>
      </c>
      <c r="L25" s="2"/>
      <c r="M25" s="2"/>
      <c r="N25" s="2"/>
      <c r="O25" s="2"/>
      <c r="P25" s="227">
        <v>4.49</v>
      </c>
      <c r="Q25" s="228"/>
    </row>
    <row r="26" spans="1:20" ht="11.1" customHeight="1" x14ac:dyDescent="0.25">
      <c r="A26" s="8"/>
      <c r="B26" s="2"/>
      <c r="C26" s="2"/>
      <c r="D26" s="2"/>
      <c r="E26" s="2"/>
      <c r="F26" s="2"/>
      <c r="G26" s="2"/>
      <c r="H26" s="2"/>
      <c r="I26" s="2"/>
      <c r="J26" s="2"/>
      <c r="K26" s="2"/>
      <c r="L26" s="2"/>
      <c r="M26" s="2"/>
      <c r="N26" s="2"/>
      <c r="O26" s="2"/>
      <c r="P26" s="2"/>
      <c r="Q26" s="4"/>
    </row>
    <row r="27" spans="1:20" ht="11.1" customHeight="1" x14ac:dyDescent="0.25">
      <c r="A27" s="17" t="s">
        <v>19</v>
      </c>
      <c r="B27" s="2"/>
      <c r="C27" s="2"/>
      <c r="D27" s="2"/>
      <c r="E27" s="2"/>
      <c r="F27" s="2"/>
      <c r="G27" s="18"/>
      <c r="H27" s="18"/>
      <c r="I27" s="18"/>
      <c r="J27" s="18"/>
      <c r="K27" s="18"/>
      <c r="L27" s="182" t="s">
        <v>20</v>
      </c>
      <c r="M27" s="182"/>
      <c r="N27" s="182" t="s">
        <v>21</v>
      </c>
      <c r="O27" s="182"/>
      <c r="P27" s="182" t="s">
        <v>22</v>
      </c>
      <c r="Q27" s="183"/>
    </row>
    <row r="28" spans="1:20" s="23" customFormat="1" ht="11.1" customHeight="1" x14ac:dyDescent="0.25">
      <c r="A28" s="19" t="s">
        <v>23</v>
      </c>
      <c r="B28" s="20"/>
      <c r="C28" s="20"/>
      <c r="D28" s="20"/>
      <c r="E28" s="20"/>
      <c r="F28" s="20"/>
      <c r="G28" s="21"/>
      <c r="H28" s="21"/>
      <c r="I28" s="22"/>
      <c r="J28" s="22"/>
      <c r="K28" s="22"/>
      <c r="L28" s="202">
        <f>P25</f>
        <v>4.49</v>
      </c>
      <c r="M28" s="203"/>
      <c r="N28" s="201">
        <f>P23</f>
        <v>97.91</v>
      </c>
      <c r="O28" s="201"/>
      <c r="P28" s="212">
        <f>L28*N28</f>
        <v>439.61590000000001</v>
      </c>
      <c r="Q28" s="213"/>
    </row>
    <row r="29" spans="1:20" ht="11.1" customHeight="1" x14ac:dyDescent="0.25">
      <c r="A29" s="8" t="s">
        <v>24</v>
      </c>
      <c r="B29" s="2"/>
      <c r="C29" s="2"/>
      <c r="D29" s="2"/>
      <c r="E29" s="2"/>
      <c r="F29" s="2"/>
      <c r="G29" s="18"/>
      <c r="H29" s="18"/>
      <c r="I29" s="24"/>
      <c r="J29" s="24"/>
      <c r="K29" s="25"/>
      <c r="L29" s="204">
        <f>P25</f>
        <v>4.49</v>
      </c>
      <c r="M29" s="205"/>
      <c r="N29" s="206">
        <f>D21+F21+H21+J21+L21</f>
        <v>0</v>
      </c>
      <c r="O29" s="207"/>
      <c r="P29" s="208">
        <f>L29*N29</f>
        <v>0</v>
      </c>
      <c r="Q29" s="209"/>
    </row>
    <row r="30" spans="1:20" ht="11.1" customHeight="1" x14ac:dyDescent="0.25">
      <c r="A30" s="26" t="s">
        <v>25</v>
      </c>
      <c r="G30" s="27"/>
      <c r="H30" s="27"/>
      <c r="I30" s="27"/>
      <c r="J30" s="27"/>
      <c r="K30" s="27"/>
      <c r="L30" s="210"/>
      <c r="M30" s="211"/>
      <c r="N30" s="201"/>
      <c r="O30" s="201"/>
      <c r="P30" s="199">
        <f>L30*N30</f>
        <v>0</v>
      </c>
      <c r="Q30" s="200"/>
    </row>
    <row r="31" spans="1:20" s="23" customFormat="1" ht="11.1" customHeight="1" x14ac:dyDescent="0.25">
      <c r="A31" s="19" t="s">
        <v>26</v>
      </c>
      <c r="B31" s="20"/>
      <c r="C31" s="20"/>
      <c r="D31" s="20"/>
      <c r="E31" s="20"/>
      <c r="F31" s="20"/>
      <c r="G31" s="21"/>
      <c r="H31" s="21"/>
      <c r="I31" s="24"/>
      <c r="J31" s="24"/>
      <c r="K31" s="22"/>
      <c r="L31" s="202"/>
      <c r="M31" s="203"/>
      <c r="N31" s="201"/>
      <c r="O31" s="201"/>
      <c r="P31" s="189">
        <f>SUM(L31*N31)</f>
        <v>0</v>
      </c>
      <c r="Q31" s="190"/>
    </row>
    <row r="32" spans="1:20" ht="11.1" customHeight="1" x14ac:dyDescent="0.25">
      <c r="A32" s="8"/>
      <c r="B32" s="28"/>
      <c r="C32" s="2"/>
      <c r="D32" s="2"/>
      <c r="E32" s="2"/>
      <c r="F32" s="2"/>
      <c r="G32" s="18"/>
      <c r="H32" s="18"/>
      <c r="I32" s="25"/>
      <c r="J32" s="25"/>
      <c r="K32" s="25"/>
      <c r="L32" s="120"/>
      <c r="M32" s="120"/>
      <c r="N32" s="201"/>
      <c r="O32" s="201"/>
      <c r="P32" s="199"/>
      <c r="Q32" s="200"/>
    </row>
    <row r="33" spans="1:26" ht="11.1" customHeight="1" x14ac:dyDescent="0.25">
      <c r="A33" s="8" t="s">
        <v>27</v>
      </c>
      <c r="B33" s="2"/>
      <c r="C33" s="2"/>
      <c r="D33" s="2"/>
      <c r="E33" s="2"/>
      <c r="F33" s="2"/>
      <c r="G33" s="18"/>
      <c r="H33" s="18"/>
      <c r="I33" s="24"/>
      <c r="J33" s="24"/>
      <c r="K33" s="25"/>
      <c r="L33" s="196">
        <v>0.44</v>
      </c>
      <c r="M33" s="197"/>
      <c r="N33" s="198">
        <v>0</v>
      </c>
      <c r="O33" s="198"/>
      <c r="P33" s="199">
        <f>(L33*N33)</f>
        <v>0</v>
      </c>
      <c r="Q33" s="200"/>
    </row>
    <row r="34" spans="1:26" ht="11.1" customHeight="1" x14ac:dyDescent="0.25">
      <c r="A34" s="8" t="s">
        <v>28</v>
      </c>
      <c r="B34" s="2"/>
      <c r="C34" s="2"/>
      <c r="D34" s="2"/>
      <c r="E34" s="2"/>
      <c r="F34" s="2"/>
      <c r="G34" s="18"/>
      <c r="H34" s="18"/>
      <c r="I34" s="24"/>
      <c r="J34" s="24"/>
      <c r="K34" s="25"/>
      <c r="L34" s="120"/>
      <c r="M34" s="120"/>
      <c r="N34" s="201"/>
      <c r="O34" s="201"/>
      <c r="P34" s="199"/>
      <c r="Q34" s="200"/>
    </row>
    <row r="35" spans="1:26" s="23" customFormat="1" ht="11.1" customHeight="1" x14ac:dyDescent="0.25">
      <c r="A35" s="19" t="s">
        <v>29</v>
      </c>
      <c r="B35" s="20"/>
      <c r="C35" s="20"/>
      <c r="D35" s="20"/>
      <c r="E35" s="20"/>
      <c r="F35" s="20"/>
      <c r="G35" s="21"/>
      <c r="H35" s="21"/>
      <c r="I35" s="22"/>
      <c r="J35" s="22"/>
      <c r="K35" s="22"/>
      <c r="L35" s="120">
        <v>0.44</v>
      </c>
      <c r="M35" s="120"/>
      <c r="N35" s="188">
        <f>P23</f>
        <v>97.91</v>
      </c>
      <c r="O35" s="163"/>
      <c r="P35" s="189">
        <f>SUM(L35*N35)</f>
        <v>43.080399999999997</v>
      </c>
      <c r="Q35" s="190"/>
    </row>
    <row r="36" spans="1:26" ht="11.1" customHeight="1" x14ac:dyDescent="0.25">
      <c r="A36" s="8"/>
      <c r="B36" s="2"/>
      <c r="C36" s="2"/>
      <c r="D36" s="2"/>
      <c r="E36" s="2"/>
      <c r="F36" s="2"/>
      <c r="G36" s="29"/>
      <c r="H36" s="2"/>
      <c r="I36" s="2"/>
      <c r="J36" s="29"/>
      <c r="K36" s="29"/>
      <c r="L36" s="191" t="s">
        <v>30</v>
      </c>
      <c r="M36" s="192"/>
      <c r="N36" s="30"/>
      <c r="O36" s="30"/>
      <c r="P36" s="193">
        <f>SUM(P28:P35)</f>
        <v>482.69630000000001</v>
      </c>
      <c r="Q36" s="194"/>
    </row>
    <row r="37" spans="1:26" ht="5.25" customHeight="1" x14ac:dyDescent="0.25">
      <c r="A37" s="8"/>
      <c r="B37" s="2"/>
      <c r="C37" s="2"/>
      <c r="D37" s="2"/>
      <c r="E37" s="2"/>
      <c r="F37" s="2"/>
      <c r="G37" s="2"/>
      <c r="H37" s="2"/>
      <c r="I37" s="2"/>
      <c r="J37" s="2"/>
      <c r="K37" s="2"/>
      <c r="L37" s="2"/>
      <c r="M37" s="2"/>
      <c r="N37" s="2"/>
      <c r="O37" s="2"/>
      <c r="P37" s="2"/>
      <c r="Q37" s="4"/>
    </row>
    <row r="38" spans="1:26" ht="11.1" customHeight="1" x14ac:dyDescent="0.25">
      <c r="A38" s="17" t="s">
        <v>31</v>
      </c>
      <c r="B38" s="2"/>
      <c r="C38" s="2"/>
      <c r="D38" s="2"/>
      <c r="E38" s="2"/>
      <c r="F38" s="2"/>
      <c r="G38" s="2"/>
      <c r="H38" s="2"/>
      <c r="I38" s="2"/>
      <c r="J38" s="2"/>
      <c r="K38" s="2"/>
      <c r="L38" s="1"/>
      <c r="M38" s="195" t="s">
        <v>32</v>
      </c>
      <c r="N38" s="156"/>
      <c r="O38" s="156"/>
      <c r="P38" s="156"/>
      <c r="Q38" s="31"/>
    </row>
    <row r="39" spans="1:26" ht="11.1" customHeight="1" x14ac:dyDescent="0.25">
      <c r="A39" s="8"/>
      <c r="B39" s="2"/>
      <c r="C39" s="2"/>
      <c r="D39" s="2"/>
      <c r="E39" s="2"/>
      <c r="F39" s="2"/>
      <c r="G39" s="2"/>
      <c r="H39" s="2"/>
      <c r="I39" s="2"/>
      <c r="J39" s="2"/>
      <c r="K39" s="2"/>
      <c r="L39" s="182" t="s">
        <v>20</v>
      </c>
      <c r="M39" s="182"/>
      <c r="N39" s="182" t="s">
        <v>21</v>
      </c>
      <c r="O39" s="182"/>
      <c r="P39" s="182" t="s">
        <v>22</v>
      </c>
      <c r="Q39" s="183"/>
    </row>
    <row r="40" spans="1:26" ht="11.1" customHeight="1" x14ac:dyDescent="0.25">
      <c r="A40" s="32" t="s">
        <v>33</v>
      </c>
      <c r="B40" s="25"/>
      <c r="C40" s="25"/>
      <c r="D40" s="10"/>
      <c r="E40" s="10"/>
      <c r="F40" s="10"/>
      <c r="G40" s="10"/>
      <c r="H40" s="2"/>
      <c r="I40" s="2"/>
      <c r="J40" s="2"/>
      <c r="K40" s="2"/>
      <c r="L40" s="184">
        <f>P36</f>
        <v>482.69630000000001</v>
      </c>
      <c r="M40" s="185"/>
      <c r="N40" s="174">
        <v>7.4999999999999997E-3</v>
      </c>
      <c r="O40" s="175"/>
      <c r="P40" s="186">
        <f>L40*N40</f>
        <v>3.6202222499999999</v>
      </c>
      <c r="Q40" s="187"/>
    </row>
    <row r="41" spans="1:26" ht="11.1" customHeight="1" x14ac:dyDescent="0.25">
      <c r="A41" s="32" t="s">
        <v>34</v>
      </c>
      <c r="B41" s="10"/>
      <c r="C41" s="10"/>
      <c r="D41" s="10"/>
      <c r="E41" s="10"/>
      <c r="F41" s="10"/>
      <c r="G41" s="10"/>
      <c r="H41" s="2"/>
      <c r="I41" s="2"/>
      <c r="J41" s="2"/>
      <c r="K41" s="2"/>
      <c r="L41" s="176">
        <f>P36</f>
        <v>482.69630000000001</v>
      </c>
      <c r="M41" s="178"/>
      <c r="N41" s="174">
        <v>6.8000000000000005E-2</v>
      </c>
      <c r="O41" s="175"/>
      <c r="P41" s="176">
        <f t="shared" ref="P41:P49" si="4">L41*N41</f>
        <v>32.8233484</v>
      </c>
      <c r="Q41" s="177"/>
    </row>
    <row r="42" spans="1:26" ht="11.1" customHeight="1" x14ac:dyDescent="0.25">
      <c r="A42" s="180" t="s">
        <v>35</v>
      </c>
      <c r="B42" s="181"/>
      <c r="C42" s="181"/>
      <c r="D42" s="181"/>
      <c r="E42" s="181"/>
      <c r="F42" s="79"/>
      <c r="G42" s="79"/>
      <c r="H42" s="2"/>
      <c r="I42" s="2"/>
      <c r="J42" s="2"/>
      <c r="K42" s="2"/>
      <c r="L42" s="176">
        <f>P36</f>
        <v>482.69630000000001</v>
      </c>
      <c r="M42" s="178"/>
      <c r="N42" s="174">
        <v>2.4E-2</v>
      </c>
      <c r="O42" s="175"/>
      <c r="P42" s="176">
        <f t="shared" si="4"/>
        <v>11.584711200000001</v>
      </c>
      <c r="Q42" s="177"/>
    </row>
    <row r="43" spans="1:26" ht="11.1" customHeight="1" x14ac:dyDescent="0.25">
      <c r="A43" s="78" t="s">
        <v>67</v>
      </c>
      <c r="B43" s="79"/>
      <c r="C43" s="79"/>
      <c r="D43" s="79"/>
      <c r="E43" s="79"/>
      <c r="F43" s="79"/>
      <c r="G43" s="79"/>
      <c r="H43" s="2"/>
      <c r="I43" s="2"/>
      <c r="J43" s="2"/>
      <c r="K43" s="2"/>
      <c r="L43" s="176">
        <f>P36</f>
        <v>482.69630000000001</v>
      </c>
      <c r="M43" s="178"/>
      <c r="N43" s="174">
        <v>2.5000000000000001E-3</v>
      </c>
      <c r="O43" s="179"/>
      <c r="P43" s="176">
        <f>L43*N43</f>
        <v>1.20674075</v>
      </c>
      <c r="Q43" s="177"/>
    </row>
    <row r="44" spans="1:26" ht="11.1" customHeight="1" x14ac:dyDescent="0.25">
      <c r="A44" s="78" t="s">
        <v>36</v>
      </c>
      <c r="B44" s="10"/>
      <c r="C44" s="10"/>
      <c r="D44" s="10"/>
      <c r="E44" s="10"/>
      <c r="F44" s="10"/>
      <c r="G44" s="10"/>
      <c r="H44" s="2"/>
      <c r="I44" s="2"/>
      <c r="J44" s="2"/>
      <c r="K44" s="2"/>
      <c r="L44" s="176">
        <f>P36</f>
        <v>482.69630000000001</v>
      </c>
      <c r="M44" s="178"/>
      <c r="N44" s="174">
        <v>8.0000000000000002E-3</v>
      </c>
      <c r="O44" s="175"/>
      <c r="P44" s="176">
        <f t="shared" si="4"/>
        <v>3.8615704000000002</v>
      </c>
      <c r="Q44" s="177"/>
      <c r="X44" s="68"/>
      <c r="Z44" s="68"/>
    </row>
    <row r="45" spans="1:26" ht="11.1" customHeight="1" x14ac:dyDescent="0.25">
      <c r="A45" s="32" t="s">
        <v>37</v>
      </c>
      <c r="B45" s="10"/>
      <c r="C45" s="10"/>
      <c r="D45" s="10"/>
      <c r="E45" s="10"/>
      <c r="F45" s="10"/>
      <c r="G45" s="10"/>
      <c r="H45" s="2"/>
      <c r="I45" s="2"/>
      <c r="J45" s="2"/>
      <c r="K45" s="2"/>
      <c r="L45" s="176">
        <f>P36</f>
        <v>482.69630000000001</v>
      </c>
      <c r="M45" s="178"/>
      <c r="N45" s="174">
        <v>3.0499999999999999E-2</v>
      </c>
      <c r="O45" s="175"/>
      <c r="P45" s="176">
        <f t="shared" si="4"/>
        <v>14.72223715</v>
      </c>
      <c r="Q45" s="177"/>
      <c r="X45" s="68"/>
      <c r="Z45" s="69"/>
    </row>
    <row r="46" spans="1:26" ht="11.1" customHeight="1" x14ac:dyDescent="0.25">
      <c r="A46" s="32" t="s">
        <v>38</v>
      </c>
      <c r="B46" s="10"/>
      <c r="C46" s="10"/>
      <c r="D46" s="10"/>
      <c r="E46" s="10"/>
      <c r="F46" s="10"/>
      <c r="G46" s="10"/>
      <c r="H46" s="2"/>
      <c r="I46" s="2"/>
      <c r="J46" s="2"/>
      <c r="K46" s="2"/>
      <c r="L46" s="176">
        <f>P36</f>
        <v>482.69630000000001</v>
      </c>
      <c r="M46" s="178"/>
      <c r="N46" s="174">
        <v>1.15E-2</v>
      </c>
      <c r="O46" s="175"/>
      <c r="P46" s="176">
        <f t="shared" si="4"/>
        <v>5.5510074500000002</v>
      </c>
      <c r="Q46" s="177"/>
    </row>
    <row r="47" spans="1:26" ht="11.1" customHeight="1" x14ac:dyDescent="0.25">
      <c r="A47" s="32" t="s">
        <v>39</v>
      </c>
      <c r="B47" s="10"/>
      <c r="C47" s="10"/>
      <c r="D47" s="10"/>
      <c r="E47" s="10"/>
      <c r="F47" s="10"/>
      <c r="G47" s="10"/>
      <c r="H47" s="2"/>
      <c r="I47" s="2"/>
      <c r="J47" s="2"/>
      <c r="K47" s="2"/>
      <c r="L47" s="176">
        <f>P36*98.25%</f>
        <v>474.24911475000005</v>
      </c>
      <c r="M47" s="175"/>
      <c r="N47" s="174">
        <v>5.0999999999999997E-2</v>
      </c>
      <c r="O47" s="175"/>
      <c r="P47" s="176">
        <f t="shared" si="4"/>
        <v>24.186704852249999</v>
      </c>
      <c r="Q47" s="177"/>
    </row>
    <row r="48" spans="1:26" ht="11.1" customHeight="1" x14ac:dyDescent="0.25">
      <c r="A48" s="32" t="s">
        <v>40</v>
      </c>
      <c r="B48" s="10"/>
      <c r="C48" s="10"/>
      <c r="D48" s="10"/>
      <c r="E48" s="10"/>
      <c r="F48" s="10"/>
      <c r="G48" s="10"/>
      <c r="H48" s="2"/>
      <c r="I48" s="2"/>
      <c r="J48" s="2"/>
      <c r="K48" s="2"/>
      <c r="L48" s="172">
        <f>P36*0.9825</f>
        <v>474.24911475000005</v>
      </c>
      <c r="M48" s="173"/>
      <c r="N48" s="174">
        <v>2.4E-2</v>
      </c>
      <c r="O48" s="175"/>
      <c r="P48" s="176">
        <f t="shared" si="4"/>
        <v>11.381978754000002</v>
      </c>
      <c r="Q48" s="177"/>
    </row>
    <row r="49" spans="1:17" ht="13.5" customHeight="1" x14ac:dyDescent="0.25">
      <c r="A49" s="32" t="s">
        <v>41</v>
      </c>
      <c r="B49" s="10"/>
      <c r="C49" s="10"/>
      <c r="D49" s="10"/>
      <c r="E49" s="10"/>
      <c r="F49" s="10"/>
      <c r="G49" s="10"/>
      <c r="H49" s="2"/>
      <c r="I49" s="2"/>
      <c r="J49" s="2"/>
      <c r="K49" s="2"/>
      <c r="L49" s="176">
        <f>P36*98.25%</f>
        <v>474.24911475000005</v>
      </c>
      <c r="M49" s="175"/>
      <c r="N49" s="174">
        <v>5.0000000000000001E-3</v>
      </c>
      <c r="O49" s="175"/>
      <c r="P49" s="176">
        <f t="shared" si="4"/>
        <v>2.3712455737500004</v>
      </c>
      <c r="Q49" s="177"/>
    </row>
    <row r="50" spans="1:17" ht="11.1" customHeight="1" x14ac:dyDescent="0.25">
      <c r="A50" s="8"/>
      <c r="B50" s="2"/>
      <c r="C50" s="2"/>
      <c r="D50" s="2"/>
      <c r="E50" s="2"/>
      <c r="F50" s="2"/>
      <c r="G50" s="2"/>
      <c r="H50" s="2"/>
      <c r="I50" s="2"/>
      <c r="J50" s="2"/>
      <c r="K50" s="2"/>
      <c r="L50" s="35" t="s">
        <v>42</v>
      </c>
      <c r="M50" s="35"/>
      <c r="N50" s="36"/>
      <c r="O50" s="35"/>
      <c r="P50" s="164">
        <f>SUM(P40:Q49)</f>
        <v>111.30976678</v>
      </c>
      <c r="Q50" s="165"/>
    </row>
    <row r="51" spans="1:17" ht="11.1" customHeight="1" x14ac:dyDescent="0.25">
      <c r="A51" s="8"/>
      <c r="B51" s="2"/>
      <c r="C51" s="2"/>
      <c r="D51" s="2"/>
      <c r="E51" s="2"/>
      <c r="F51" s="2"/>
      <c r="G51" s="2"/>
      <c r="H51" s="2"/>
      <c r="I51" s="2"/>
      <c r="J51" s="2"/>
      <c r="K51" s="2"/>
      <c r="L51" s="35" t="s">
        <v>43</v>
      </c>
      <c r="M51" s="36"/>
      <c r="N51" s="36"/>
      <c r="O51" s="35"/>
      <c r="P51" s="138">
        <f>P36-P50</f>
        <v>371.38653321999999</v>
      </c>
      <c r="Q51" s="166"/>
    </row>
    <row r="52" spans="1:17" ht="11.1" customHeight="1" x14ac:dyDescent="0.25">
      <c r="A52" s="8"/>
      <c r="B52" s="2"/>
      <c r="C52" s="2"/>
      <c r="D52" s="2"/>
      <c r="E52" s="2"/>
      <c r="F52" s="2"/>
      <c r="G52" s="2"/>
      <c r="H52" s="2"/>
      <c r="I52" s="2"/>
      <c r="J52" s="2"/>
      <c r="K52" s="2"/>
      <c r="L52" s="2"/>
      <c r="M52" s="167"/>
      <c r="N52" s="167"/>
      <c r="O52" s="167"/>
      <c r="P52" s="167"/>
      <c r="Q52" s="37"/>
    </row>
    <row r="53" spans="1:17" ht="11.1" customHeight="1" x14ac:dyDescent="0.25">
      <c r="A53" s="38" t="s">
        <v>44</v>
      </c>
      <c r="B53" s="25"/>
      <c r="C53" s="25"/>
      <c r="D53" s="25"/>
      <c r="E53" s="25"/>
      <c r="F53" s="25"/>
      <c r="G53" s="25"/>
      <c r="H53" s="25"/>
      <c r="I53" s="2"/>
      <c r="J53" s="2"/>
      <c r="K53" s="2"/>
      <c r="L53" s="168" t="s">
        <v>20</v>
      </c>
      <c r="M53" s="168"/>
      <c r="N53" s="168" t="s">
        <v>45</v>
      </c>
      <c r="O53" s="169"/>
      <c r="P53" s="170" t="s">
        <v>22</v>
      </c>
      <c r="Q53" s="171"/>
    </row>
    <row r="54" spans="1:17" ht="11.1" customHeight="1" x14ac:dyDescent="0.25">
      <c r="A54" s="39" t="s">
        <v>83</v>
      </c>
      <c r="B54" s="22"/>
      <c r="C54" s="22"/>
      <c r="D54" s="22"/>
      <c r="E54" s="22"/>
      <c r="F54" s="22"/>
      <c r="G54" s="22"/>
      <c r="H54" s="22"/>
      <c r="I54" s="20"/>
      <c r="J54" s="20"/>
      <c r="K54" s="20"/>
      <c r="L54" s="159">
        <v>2.65</v>
      </c>
      <c r="M54" s="160"/>
      <c r="N54" s="161">
        <f>COUNTIF($B$16:$Q$16,"&lt;"&amp;9)+COUNTIF($B$19:$Q$19,"&lt;"&amp;9)</f>
        <v>0</v>
      </c>
      <c r="O54" s="108"/>
      <c r="P54" s="110"/>
      <c r="Q54" s="111"/>
    </row>
    <row r="55" spans="1:17" ht="11.1" customHeight="1" x14ac:dyDescent="0.25">
      <c r="A55" s="39" t="s">
        <v>46</v>
      </c>
      <c r="B55" s="22"/>
      <c r="C55" s="22"/>
      <c r="D55" s="22"/>
      <c r="E55" s="22"/>
      <c r="F55" s="22"/>
      <c r="G55" s="22"/>
      <c r="H55" s="22"/>
      <c r="I55" s="20"/>
      <c r="J55" s="20"/>
      <c r="K55" s="20"/>
      <c r="L55" s="162"/>
      <c r="M55" s="163"/>
      <c r="N55" s="161"/>
      <c r="O55" s="108"/>
      <c r="P55" s="110">
        <f t="shared" ref="P55:P59" si="5">L55*N55</f>
        <v>0</v>
      </c>
      <c r="Q55" s="111"/>
    </row>
    <row r="56" spans="1:17" ht="11.1" customHeight="1" x14ac:dyDescent="0.25">
      <c r="A56" s="104" t="s">
        <v>47</v>
      </c>
      <c r="B56" s="105"/>
      <c r="C56" s="105"/>
      <c r="D56" s="105"/>
      <c r="E56" s="105"/>
      <c r="F56" s="105"/>
      <c r="G56" s="105"/>
      <c r="H56" s="105"/>
      <c r="I56" s="20"/>
      <c r="J56" s="20"/>
      <c r="K56" s="20"/>
      <c r="L56" s="106">
        <v>2.97</v>
      </c>
      <c r="M56" s="107"/>
      <c r="N56" s="108">
        <f>COUNTIF($B$16:$Q$16,"&gt;="&amp;9)+COUNTIF($B$19:$Q$19,"&gt;="&amp;9)</f>
        <v>1</v>
      </c>
      <c r="O56" s="109"/>
      <c r="P56" s="110">
        <f t="shared" si="5"/>
        <v>2.97</v>
      </c>
      <c r="Q56" s="111"/>
    </row>
    <row r="57" spans="1:17" ht="11.1" customHeight="1" x14ac:dyDescent="0.25">
      <c r="A57" s="104" t="s">
        <v>82</v>
      </c>
      <c r="B57" s="105"/>
      <c r="C57" s="105"/>
      <c r="D57" s="105"/>
      <c r="E57" s="105"/>
      <c r="F57" s="105"/>
      <c r="G57" s="105"/>
      <c r="H57" s="105"/>
      <c r="I57" s="20"/>
      <c r="J57" s="20"/>
      <c r="K57" s="20"/>
      <c r="L57" s="106">
        <v>0.33</v>
      </c>
      <c r="M57" s="107"/>
      <c r="N57" s="112">
        <f>COUNTIF($B$16:$Q$16,"&lt;"&amp;9)+COUNTIF($B$19:$Q$19,"&lt;"&amp;9)</f>
        <v>0</v>
      </c>
      <c r="O57" s="113"/>
      <c r="P57" s="110">
        <f t="shared" si="5"/>
        <v>0</v>
      </c>
      <c r="Q57" s="111"/>
    </row>
    <row r="58" spans="1:17" ht="11.1" customHeight="1" x14ac:dyDescent="0.25">
      <c r="A58" s="32" t="s">
        <v>48</v>
      </c>
      <c r="B58" s="25"/>
      <c r="C58" s="25"/>
      <c r="D58" s="25"/>
      <c r="E58" s="25"/>
      <c r="F58" s="25"/>
      <c r="G58" s="25"/>
      <c r="H58" s="25"/>
      <c r="I58" s="2"/>
      <c r="J58" s="2"/>
      <c r="K58" s="2"/>
      <c r="L58" s="120"/>
      <c r="M58" s="120"/>
      <c r="N58" s="121"/>
      <c r="O58" s="122"/>
      <c r="P58" s="123">
        <f t="shared" si="5"/>
        <v>0</v>
      </c>
      <c r="Q58" s="124"/>
    </row>
    <row r="59" spans="1:17" ht="11.1" customHeight="1" x14ac:dyDescent="0.25">
      <c r="A59" s="32" t="s">
        <v>49</v>
      </c>
      <c r="B59" s="25"/>
      <c r="C59" s="25"/>
      <c r="D59" s="25"/>
      <c r="E59" s="25"/>
      <c r="F59" s="25"/>
      <c r="G59" s="25"/>
      <c r="H59" s="25"/>
      <c r="I59" s="2"/>
      <c r="J59" s="2"/>
      <c r="K59" s="2"/>
      <c r="L59" s="120"/>
      <c r="M59" s="120"/>
      <c r="N59" s="121"/>
      <c r="O59" s="122"/>
      <c r="P59" s="123">
        <f t="shared" si="5"/>
        <v>0</v>
      </c>
      <c r="Q59" s="124"/>
    </row>
    <row r="60" spans="1:17" ht="11.1" customHeight="1" x14ac:dyDescent="0.25">
      <c r="A60" s="32" t="s">
        <v>50</v>
      </c>
      <c r="B60" s="40"/>
      <c r="C60" s="40"/>
      <c r="D60" s="133"/>
      <c r="E60" s="134"/>
      <c r="F60" s="134"/>
      <c r="G60" s="134"/>
      <c r="H60" s="135"/>
      <c r="I60" s="2"/>
      <c r="J60" s="2"/>
      <c r="K60" s="2"/>
      <c r="L60" s="40"/>
      <c r="M60" s="40"/>
      <c r="N60" s="40"/>
      <c r="O60" s="2"/>
      <c r="P60" s="136">
        <v>0</v>
      </c>
      <c r="Q60" s="137"/>
    </row>
    <row r="61" spans="1:17" ht="11.1" customHeight="1" x14ac:dyDescent="0.25">
      <c r="A61" s="41" t="s">
        <v>51</v>
      </c>
      <c r="B61" s="42"/>
      <c r="C61" s="42"/>
      <c r="D61" s="42"/>
      <c r="E61" s="42"/>
      <c r="F61" s="22"/>
      <c r="G61" s="22"/>
      <c r="H61" s="22"/>
      <c r="I61" s="20"/>
      <c r="J61" s="20"/>
      <c r="K61" s="20"/>
      <c r="L61" s="22"/>
      <c r="M61" s="22"/>
      <c r="N61" s="22"/>
      <c r="O61" s="43"/>
      <c r="P61" s="138">
        <f>P54+P55+P56+P57+P58+P59+P60</f>
        <v>2.97</v>
      </c>
      <c r="Q61" s="139"/>
    </row>
    <row r="62" spans="1:17" ht="11.1" customHeight="1" x14ac:dyDescent="0.25">
      <c r="A62" s="140" t="s">
        <v>52</v>
      </c>
      <c r="B62" s="141"/>
      <c r="C62" s="141"/>
      <c r="D62" s="141"/>
      <c r="E62" s="141"/>
      <c r="F62" s="22"/>
      <c r="G62" s="22"/>
      <c r="H62" s="22"/>
      <c r="I62" s="20"/>
      <c r="J62" s="20"/>
      <c r="K62" s="20"/>
      <c r="L62" s="142"/>
      <c r="M62" s="142"/>
      <c r="N62" s="143"/>
      <c r="O62" s="144"/>
      <c r="P62" s="145">
        <f>L62*N62</f>
        <v>0</v>
      </c>
      <c r="Q62" s="146"/>
    </row>
    <row r="63" spans="1:17" ht="11.1" customHeight="1" x14ac:dyDescent="0.25">
      <c r="A63" s="19"/>
      <c r="B63" s="20"/>
      <c r="C63" s="20"/>
      <c r="D63" s="20"/>
      <c r="E63" s="20"/>
      <c r="F63" s="20"/>
      <c r="G63" s="2"/>
      <c r="H63" s="2"/>
      <c r="I63" s="2"/>
      <c r="J63" s="2"/>
      <c r="K63" s="2"/>
      <c r="L63" s="44" t="s">
        <v>53</v>
      </c>
      <c r="M63" s="44"/>
      <c r="N63" s="44"/>
      <c r="O63" s="44"/>
      <c r="P63" s="150">
        <f>P51+P61+P62</f>
        <v>374.35653322000002</v>
      </c>
      <c r="Q63" s="151"/>
    </row>
    <row r="64" spans="1:17" ht="11.1" customHeight="1" x14ac:dyDescent="0.25">
      <c r="A64" s="152" t="s">
        <v>54</v>
      </c>
      <c r="B64" s="153"/>
      <c r="C64" s="153"/>
      <c r="D64" s="2"/>
      <c r="E64" s="2"/>
      <c r="F64" s="2"/>
      <c r="G64" s="2"/>
      <c r="H64" s="2"/>
      <c r="I64" s="2"/>
      <c r="J64" s="2"/>
      <c r="K64" s="2"/>
      <c r="L64" s="45" t="s">
        <v>55</v>
      </c>
      <c r="M64" s="2"/>
      <c r="N64" s="2"/>
      <c r="O64" s="2"/>
      <c r="P64" s="154">
        <f>P51+P49+P48</f>
        <v>385.13975754774998</v>
      </c>
      <c r="Q64" s="155"/>
    </row>
    <row r="65" spans="1:17" ht="11.1" customHeight="1" x14ac:dyDescent="0.25">
      <c r="A65" s="8"/>
      <c r="B65" s="25"/>
      <c r="C65" s="25"/>
      <c r="D65" s="2"/>
      <c r="E65" s="2"/>
      <c r="F65" s="2"/>
      <c r="G65" s="2"/>
      <c r="H65" s="2"/>
      <c r="I65" s="2"/>
      <c r="J65" s="46"/>
      <c r="K65" s="46"/>
      <c r="L65" s="47"/>
      <c r="M65" s="46"/>
      <c r="N65" s="46"/>
      <c r="O65" s="46"/>
      <c r="P65" s="46"/>
      <c r="Q65" s="48"/>
    </row>
    <row r="66" spans="1:17" ht="11.1" customHeight="1" x14ac:dyDescent="0.25">
      <c r="D66" s="156" t="s">
        <v>56</v>
      </c>
      <c r="E66" s="156"/>
      <c r="F66" s="157"/>
      <c r="G66" s="157"/>
      <c r="H66" s="158"/>
      <c r="I66" s="158"/>
      <c r="J66" s="49"/>
      <c r="K66" s="25" t="s">
        <v>57</v>
      </c>
      <c r="L66" s="118"/>
      <c r="M66" s="118"/>
      <c r="N66" s="118"/>
      <c r="O66" s="118"/>
      <c r="P66" s="118"/>
      <c r="Q66" s="119"/>
    </row>
    <row r="67" spans="1:17" ht="11.1" customHeight="1" x14ac:dyDescent="0.25">
      <c r="A67" s="32"/>
      <c r="B67" s="25"/>
      <c r="C67" s="25"/>
      <c r="D67" s="2"/>
      <c r="E67" s="2"/>
      <c r="F67" s="114"/>
      <c r="G67" s="115"/>
      <c r="H67" s="116"/>
      <c r="I67" s="116"/>
      <c r="J67" s="46"/>
      <c r="K67" s="25" t="s">
        <v>58</v>
      </c>
      <c r="L67" s="117"/>
      <c r="M67" s="118"/>
      <c r="N67" s="118"/>
      <c r="O67" s="118"/>
      <c r="P67" s="118"/>
      <c r="Q67" s="119"/>
    </row>
    <row r="68" spans="1:17" ht="11.25" customHeight="1" x14ac:dyDescent="0.25">
      <c r="A68" s="23"/>
      <c r="B68" s="50" t="s">
        <v>59</v>
      </c>
      <c r="C68" s="50"/>
      <c r="D68" s="51"/>
      <c r="E68" s="51"/>
      <c r="F68" s="147">
        <f>SUMPRODUCT(--(B$16:Q$19="cp"))</f>
        <v>0</v>
      </c>
      <c r="G68" s="147"/>
      <c r="H68" s="129"/>
      <c r="I68" s="129"/>
      <c r="J68" s="46"/>
      <c r="K68" s="52" t="s">
        <v>60</v>
      </c>
      <c r="L68" s="2"/>
      <c r="M68" s="40"/>
      <c r="N68" s="148"/>
      <c r="O68" s="148"/>
      <c r="P68" s="148"/>
      <c r="Q68" s="149"/>
    </row>
    <row r="69" spans="1:17" ht="12.75" customHeight="1" x14ac:dyDescent="0.25">
      <c r="A69" s="39"/>
      <c r="B69" s="53" t="s">
        <v>61</v>
      </c>
      <c r="C69" s="53"/>
      <c r="D69" s="54"/>
      <c r="E69" s="54"/>
      <c r="F69" s="125">
        <v>30</v>
      </c>
      <c r="G69" s="125"/>
      <c r="H69" s="126"/>
      <c r="I69" s="126"/>
      <c r="J69" s="46"/>
      <c r="K69" s="46"/>
      <c r="L69" s="46"/>
      <c r="M69" s="127" t="s">
        <v>62</v>
      </c>
      <c r="N69" s="127"/>
      <c r="O69" s="127"/>
      <c r="P69" s="55"/>
      <c r="Q69" s="56"/>
    </row>
    <row r="70" spans="1:17" ht="11.1" customHeight="1" x14ac:dyDescent="0.25">
      <c r="A70" s="39"/>
      <c r="B70" s="57" t="s">
        <v>63</v>
      </c>
      <c r="C70" s="57"/>
      <c r="D70" s="57"/>
      <c r="E70" s="57"/>
      <c r="F70" s="128">
        <f>F69-F68</f>
        <v>30</v>
      </c>
      <c r="G70" s="128"/>
      <c r="H70" s="129"/>
      <c r="I70" s="129"/>
      <c r="J70" s="2"/>
      <c r="K70" s="52" t="s">
        <v>64</v>
      </c>
      <c r="L70" s="2"/>
      <c r="M70" s="58"/>
      <c r="N70" s="58"/>
      <c r="O70" s="58"/>
      <c r="P70" s="58"/>
      <c r="Q70" s="59"/>
    </row>
    <row r="71" spans="1:17" ht="11.1" customHeight="1" x14ac:dyDescent="0.25">
      <c r="A71" s="8"/>
      <c r="B71" s="130" t="s">
        <v>65</v>
      </c>
      <c r="C71" s="131"/>
      <c r="D71" s="131"/>
      <c r="E71" s="72"/>
      <c r="F71" s="132">
        <f>SUMPRODUCT(--(B$16:Q$19="hc"))</f>
        <v>0</v>
      </c>
      <c r="G71" s="132"/>
      <c r="H71" s="2"/>
      <c r="I71" s="2"/>
      <c r="J71" s="2"/>
      <c r="K71" s="2"/>
      <c r="L71" s="2"/>
      <c r="M71" s="2"/>
      <c r="N71" s="2"/>
      <c r="O71" s="2"/>
      <c r="P71" s="2"/>
      <c r="Q71" s="4"/>
    </row>
    <row r="72" spans="1:17" ht="11.1" customHeight="1" x14ac:dyDescent="0.25">
      <c r="A72" s="8"/>
      <c r="B72" s="70"/>
      <c r="C72" s="70"/>
      <c r="D72" s="70"/>
      <c r="E72" s="20"/>
      <c r="F72" s="71"/>
      <c r="G72" s="71"/>
      <c r="H72" s="2"/>
      <c r="I72" s="2"/>
      <c r="J72" s="2"/>
      <c r="K72" s="2"/>
      <c r="L72" s="2"/>
      <c r="M72" s="2"/>
      <c r="N72" s="2"/>
      <c r="O72" s="2"/>
      <c r="P72" s="2"/>
      <c r="Q72" s="4"/>
    </row>
    <row r="73" spans="1:17" ht="11.1" customHeight="1" x14ac:dyDescent="0.25">
      <c r="A73" s="60"/>
      <c r="B73" s="70"/>
      <c r="C73" s="70"/>
      <c r="D73" s="70"/>
      <c r="E73" s="20"/>
      <c r="F73" s="71"/>
      <c r="G73" s="71"/>
      <c r="H73" s="2"/>
      <c r="I73" s="2"/>
      <c r="J73" s="2"/>
      <c r="K73" s="2"/>
      <c r="L73" s="2"/>
      <c r="M73" s="2"/>
      <c r="N73" s="2"/>
      <c r="O73" s="2"/>
      <c r="P73" s="2"/>
      <c r="Q73" s="4"/>
    </row>
    <row r="74" spans="1:17" ht="2.25" customHeight="1" thickBot="1" x14ac:dyDescent="0.3">
      <c r="A74" s="8"/>
      <c r="B74" s="2"/>
      <c r="C74" s="2"/>
      <c r="D74" s="2"/>
      <c r="E74" s="2"/>
      <c r="F74" s="2"/>
      <c r="G74" s="2"/>
      <c r="H74" s="2"/>
      <c r="I74" s="2"/>
      <c r="J74" s="2"/>
      <c r="K74" s="2"/>
      <c r="L74" s="2"/>
      <c r="M74" s="2"/>
      <c r="N74" s="2"/>
      <c r="O74" s="2"/>
      <c r="P74" s="2"/>
      <c r="Q74" s="4"/>
    </row>
    <row r="75" spans="1:17" ht="13.5" customHeight="1" thickTop="1" thickBot="1" x14ac:dyDescent="0.3">
      <c r="A75" s="61" t="s">
        <v>66</v>
      </c>
      <c r="B75" s="62"/>
      <c r="C75" s="62"/>
      <c r="D75" s="63"/>
      <c r="E75" s="63"/>
      <c r="F75" s="63"/>
      <c r="G75" s="63"/>
      <c r="H75" s="62"/>
      <c r="I75" s="62"/>
      <c r="J75" s="62"/>
      <c r="K75" s="62"/>
      <c r="L75" s="62"/>
      <c r="M75" s="62"/>
      <c r="N75" s="62"/>
      <c r="O75" s="62"/>
      <c r="P75" s="62"/>
      <c r="Q75" s="64"/>
    </row>
  </sheetData>
  <sheetProtection selectLockedCells="1"/>
  <mergeCells count="142">
    <mergeCell ref="F70:G70"/>
    <mergeCell ref="H70:I70"/>
    <mergeCell ref="B71:D71"/>
    <mergeCell ref="F71:G71"/>
    <mergeCell ref="F68:G68"/>
    <mergeCell ref="H68:I68"/>
    <mergeCell ref="N68:Q68"/>
    <mergeCell ref="F69:G69"/>
    <mergeCell ref="H69:I69"/>
    <mergeCell ref="M69:O69"/>
    <mergeCell ref="D66:E66"/>
    <mergeCell ref="F66:G66"/>
    <mergeCell ref="H66:I66"/>
    <mergeCell ref="L66:Q66"/>
    <mergeCell ref="F67:G67"/>
    <mergeCell ref="H67:I67"/>
    <mergeCell ref="L67:Q67"/>
    <mergeCell ref="A62:E62"/>
    <mergeCell ref="L62:M62"/>
    <mergeCell ref="N62:O62"/>
    <mergeCell ref="P62:Q62"/>
    <mergeCell ref="P63:Q63"/>
    <mergeCell ref="A64:C64"/>
    <mergeCell ref="P64:Q64"/>
    <mergeCell ref="L59:M59"/>
    <mergeCell ref="N59:O59"/>
    <mergeCell ref="P59:Q59"/>
    <mergeCell ref="D60:H60"/>
    <mergeCell ref="P60:Q60"/>
    <mergeCell ref="P61:Q61"/>
    <mergeCell ref="A57:H57"/>
    <mergeCell ref="L57:M57"/>
    <mergeCell ref="N57:O57"/>
    <mergeCell ref="P57:Q57"/>
    <mergeCell ref="L58:M58"/>
    <mergeCell ref="N58:O58"/>
    <mergeCell ref="P58:Q58"/>
    <mergeCell ref="L55:M55"/>
    <mergeCell ref="N55:O55"/>
    <mergeCell ref="P55:Q55"/>
    <mergeCell ref="A56:H56"/>
    <mergeCell ref="L56:M56"/>
    <mergeCell ref="N56:O56"/>
    <mergeCell ref="P56:Q56"/>
    <mergeCell ref="L53:M53"/>
    <mergeCell ref="N53:O53"/>
    <mergeCell ref="P53:Q53"/>
    <mergeCell ref="L54:M54"/>
    <mergeCell ref="N54:O54"/>
    <mergeCell ref="P54:Q54"/>
    <mergeCell ref="L49:M49"/>
    <mergeCell ref="N49:O49"/>
    <mergeCell ref="P49:Q49"/>
    <mergeCell ref="P50:Q50"/>
    <mergeCell ref="P51:Q51"/>
    <mergeCell ref="M52:P52"/>
    <mergeCell ref="L47:M47"/>
    <mergeCell ref="N47:O47"/>
    <mergeCell ref="P47:Q47"/>
    <mergeCell ref="L48:M48"/>
    <mergeCell ref="N48:O48"/>
    <mergeCell ref="P48:Q48"/>
    <mergeCell ref="L45:M45"/>
    <mergeCell ref="N45:O45"/>
    <mergeCell ref="P45:Q45"/>
    <mergeCell ref="L46:M46"/>
    <mergeCell ref="N46:O46"/>
    <mergeCell ref="P46:Q46"/>
    <mergeCell ref="L43:M43"/>
    <mergeCell ref="N43:O43"/>
    <mergeCell ref="P43:Q43"/>
    <mergeCell ref="L44:M44"/>
    <mergeCell ref="N44:O44"/>
    <mergeCell ref="P44:Q44"/>
    <mergeCell ref="L41:M41"/>
    <mergeCell ref="N41:O41"/>
    <mergeCell ref="P41:Q41"/>
    <mergeCell ref="A42:E42"/>
    <mergeCell ref="L42:M42"/>
    <mergeCell ref="N42:O42"/>
    <mergeCell ref="P42:Q42"/>
    <mergeCell ref="L39:M39"/>
    <mergeCell ref="N39:O39"/>
    <mergeCell ref="P39:Q39"/>
    <mergeCell ref="L40:M40"/>
    <mergeCell ref="N40:O40"/>
    <mergeCell ref="P40:Q40"/>
    <mergeCell ref="L35:M35"/>
    <mergeCell ref="N35:O35"/>
    <mergeCell ref="P35:Q35"/>
    <mergeCell ref="L36:M36"/>
    <mergeCell ref="P36:Q36"/>
    <mergeCell ref="M38:P38"/>
    <mergeCell ref="L33:M33"/>
    <mergeCell ref="N33:O33"/>
    <mergeCell ref="P33:Q33"/>
    <mergeCell ref="L34:M34"/>
    <mergeCell ref="N34:O34"/>
    <mergeCell ref="P34:Q34"/>
    <mergeCell ref="L31:M31"/>
    <mergeCell ref="N31:O31"/>
    <mergeCell ref="P31:Q31"/>
    <mergeCell ref="L32:M32"/>
    <mergeCell ref="N32:O32"/>
    <mergeCell ref="P32:Q32"/>
    <mergeCell ref="L29:M29"/>
    <mergeCell ref="N29:O29"/>
    <mergeCell ref="P29:Q29"/>
    <mergeCell ref="L30:M30"/>
    <mergeCell ref="N30:O30"/>
    <mergeCell ref="P30:Q30"/>
    <mergeCell ref="L27:M27"/>
    <mergeCell ref="N27:O27"/>
    <mergeCell ref="P27:Q27"/>
    <mergeCell ref="L28:M28"/>
    <mergeCell ref="N28:O28"/>
    <mergeCell ref="P28:Q28"/>
    <mergeCell ref="C11:G11"/>
    <mergeCell ref="L11:P11"/>
    <mergeCell ref="A13:Q13"/>
    <mergeCell ref="P23:Q23"/>
    <mergeCell ref="P24:Q24"/>
    <mergeCell ref="P25:Q25"/>
    <mergeCell ref="C10:G10"/>
    <mergeCell ref="L10:P10"/>
    <mergeCell ref="A5:B5"/>
    <mergeCell ref="C5:G5"/>
    <mergeCell ref="L5:P5"/>
    <mergeCell ref="C6:G6"/>
    <mergeCell ref="L6:P6"/>
    <mergeCell ref="C7:G7"/>
    <mergeCell ref="L7:P7"/>
    <mergeCell ref="A1:Q1"/>
    <mergeCell ref="A2:Q2"/>
    <mergeCell ref="A3:B3"/>
    <mergeCell ref="C3:F3"/>
    <mergeCell ref="L3:O3"/>
    <mergeCell ref="A4:Q4"/>
    <mergeCell ref="C8:G8"/>
    <mergeCell ref="L8:P8"/>
    <mergeCell ref="C9:G9"/>
    <mergeCell ref="L9:P9"/>
  </mergeCells>
  <conditionalFormatting sqref="B14:Q16">
    <cfRule type="expression" dxfId="20" priority="3">
      <formula>WEEKDAY(B$14,2)&gt;5</formula>
    </cfRule>
  </conditionalFormatting>
  <conditionalFormatting sqref="B17:O19">
    <cfRule type="expression" dxfId="19" priority="2">
      <formula>WEEKDAY(B$17,2)&gt;5</formula>
    </cfRule>
  </conditionalFormatting>
  <conditionalFormatting sqref="L21">
    <cfRule type="cellIs" dxfId="18" priority="1" operator="equal">
      <formula>0</formula>
    </cfRule>
  </conditionalFormatting>
  <dataValidations count="1">
    <dataValidation type="list" allowBlank="1" showInputMessage="1" showErrorMessage="1" sqref="I28 L3:O3">
      <formula1>ANCOURS</formula1>
    </dataValidation>
  </dataValidations>
  <pageMargins left="0.3" right="0.2" top="0.37" bottom="0.49" header="0.23" footer="0.4921259845"/>
  <pageSetup paperSize="9" orientation="portrait" horizont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6145" r:id="rId4" name="Drop Down 1">
              <controlPr defaultSize="0" autoLine="0" autoPict="0">
                <anchor moveWithCells="1">
                  <from>
                    <xdr:col>0</xdr:col>
                    <xdr:colOff>160020</xdr:colOff>
                    <xdr:row>65</xdr:row>
                    <xdr:rowOff>7620</xdr:rowOff>
                  </from>
                  <to>
                    <xdr:col>1</xdr:col>
                    <xdr:colOff>137160</xdr:colOff>
                    <xdr:row>66</xdr:row>
                    <xdr:rowOff>60960</xdr:rowOff>
                  </to>
                </anchor>
              </controlPr>
            </control>
          </mc:Choice>
        </mc:AlternateContent>
        <mc:AlternateContent xmlns:mc="http://schemas.openxmlformats.org/markup-compatibility/2006">
          <mc:Choice Requires="x14">
            <control shapeId="6146" r:id="rId5" name="Drop Down 2">
              <controlPr defaultSize="0" autoLine="0" autoPict="0">
                <anchor moveWithCells="1">
                  <from>
                    <xdr:col>4</xdr:col>
                    <xdr:colOff>76200</xdr:colOff>
                    <xdr:row>65</xdr:row>
                    <xdr:rowOff>0</xdr:rowOff>
                  </from>
                  <to>
                    <xdr:col>4</xdr:col>
                    <xdr:colOff>495300</xdr:colOff>
                    <xdr:row>66</xdr:row>
                    <xdr:rowOff>60960</xdr:rowOff>
                  </to>
                </anchor>
              </controlPr>
            </control>
          </mc:Choice>
        </mc:AlternateContent>
        <mc:AlternateContent xmlns:mc="http://schemas.openxmlformats.org/markup-compatibility/2006">
          <mc:Choice Requires="x14">
            <control shapeId="6147" r:id="rId6" name="Drop Down 3">
              <controlPr defaultSize="0" autoLine="0" autoPict="0">
                <anchor moveWithCells="1">
                  <from>
                    <xdr:col>5</xdr:col>
                    <xdr:colOff>152400</xdr:colOff>
                    <xdr:row>64</xdr:row>
                    <xdr:rowOff>99060</xdr:rowOff>
                  </from>
                  <to>
                    <xdr:col>7</xdr:col>
                    <xdr:colOff>60960</xdr:colOff>
                    <xdr:row>66</xdr:row>
                    <xdr:rowOff>45720</xdr:rowOff>
                  </to>
                </anchor>
              </controlPr>
            </control>
          </mc:Choice>
        </mc:AlternateContent>
        <mc:AlternateContent xmlns:mc="http://schemas.openxmlformats.org/markup-compatibility/2006">
          <mc:Choice Requires="x14">
            <control shapeId="6148" r:id="rId7" name="Drop Down 4">
              <controlPr defaultSize="0" autoLine="0" autoPict="0">
                <anchor moveWithCells="1">
                  <from>
                    <xdr:col>7</xdr:col>
                    <xdr:colOff>160020</xdr:colOff>
                    <xdr:row>65</xdr:row>
                    <xdr:rowOff>0</xdr:rowOff>
                  </from>
                  <to>
                    <xdr:col>8</xdr:col>
                    <xdr:colOff>236220</xdr:colOff>
                    <xdr:row>66</xdr:row>
                    <xdr:rowOff>60960</xdr:rowOff>
                  </to>
                </anchor>
              </controlPr>
            </control>
          </mc:Choice>
        </mc:AlternateContent>
        <mc:AlternateContent xmlns:mc="http://schemas.openxmlformats.org/markup-compatibility/2006">
          <mc:Choice Requires="x14">
            <control shapeId="6149" r:id="rId8" name="Drop Down 5">
              <controlPr defaultSize="0" autoLine="0" autoPict="0">
                <anchor moveWithCells="1">
                  <from>
                    <xdr:col>1</xdr:col>
                    <xdr:colOff>259080</xdr:colOff>
                    <xdr:row>65</xdr:row>
                    <xdr:rowOff>0</xdr:rowOff>
                  </from>
                  <to>
                    <xdr:col>3</xdr:col>
                    <xdr:colOff>121920</xdr:colOff>
                    <xdr:row>66</xdr:row>
                    <xdr:rowOff>60960</xdr:rowOff>
                  </to>
                </anchor>
              </controlPr>
            </control>
          </mc:Choice>
        </mc:AlternateContent>
        <mc:AlternateContent xmlns:mc="http://schemas.openxmlformats.org/markup-compatibility/2006">
          <mc:Choice Requires="x14">
            <control shapeId="6150" r:id="rId9" name="Check Box 6">
              <controlPr locked="0" defaultSize="0" autoFill="0" autoLine="0" autoPict="0">
                <anchor moveWithCells="1">
                  <from>
                    <xdr:col>13</xdr:col>
                    <xdr:colOff>22860</xdr:colOff>
                    <xdr:row>66</xdr:row>
                    <xdr:rowOff>60960</xdr:rowOff>
                  </from>
                  <to>
                    <xdr:col>14</xdr:col>
                    <xdr:colOff>213360</xdr:colOff>
                    <xdr:row>68</xdr:row>
                    <xdr:rowOff>22860</xdr:rowOff>
                  </to>
                </anchor>
              </controlPr>
            </control>
          </mc:Choice>
        </mc:AlternateContent>
        <mc:AlternateContent xmlns:mc="http://schemas.openxmlformats.org/markup-compatibility/2006">
          <mc:Choice Requires="x14">
            <control shapeId="6151" r:id="rId10" name="Check Box 7">
              <controlPr locked="0" defaultSize="0" autoFill="0" autoLine="0" autoPict="0">
                <anchor moveWithCells="1">
                  <from>
                    <xdr:col>14</xdr:col>
                    <xdr:colOff>266700</xdr:colOff>
                    <xdr:row>66</xdr:row>
                    <xdr:rowOff>68580</xdr:rowOff>
                  </from>
                  <to>
                    <xdr:col>17</xdr:col>
                    <xdr:colOff>15240</xdr:colOff>
                    <xdr:row>68</xdr:row>
                    <xdr:rowOff>22860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75"/>
  <sheetViews>
    <sheetView workbookViewId="0">
      <selection activeCell="K21" sqref="K21"/>
    </sheetView>
  </sheetViews>
  <sheetFormatPr baseColWidth="10" defaultColWidth="5.88671875" defaultRowHeight="11.1" customHeight="1" x14ac:dyDescent="0.25"/>
  <cols>
    <col min="1" max="1" width="6.6640625" customWidth="1"/>
    <col min="2" max="2" width="6.88671875" customWidth="1"/>
    <col min="3" max="3" width="6.44140625" bestFit="1" customWidth="1"/>
    <col min="4" max="4" width="6.44140625" customWidth="1"/>
    <col min="5" max="5" width="7.5546875" customWidth="1"/>
    <col min="6" max="17" width="6.44140625" customWidth="1"/>
  </cols>
  <sheetData>
    <row r="1" spans="1:17" ht="13.5" customHeight="1" thickTop="1" x14ac:dyDescent="0.25">
      <c r="A1" s="236" t="s">
        <v>0</v>
      </c>
      <c r="B1" s="237"/>
      <c r="C1" s="237"/>
      <c r="D1" s="237"/>
      <c r="E1" s="237"/>
      <c r="F1" s="237"/>
      <c r="G1" s="237"/>
      <c r="H1" s="237"/>
      <c r="I1" s="237"/>
      <c r="J1" s="237"/>
      <c r="K1" s="237"/>
      <c r="L1" s="237"/>
      <c r="M1" s="237"/>
      <c r="N1" s="237"/>
      <c r="O1" s="237"/>
      <c r="P1" s="237"/>
      <c r="Q1" s="238"/>
    </row>
    <row r="2" spans="1:17" ht="11.1" customHeight="1" x14ac:dyDescent="0.25">
      <c r="A2" s="239" t="s">
        <v>1</v>
      </c>
      <c r="B2" s="240"/>
      <c r="C2" s="240"/>
      <c r="D2" s="240"/>
      <c r="E2" s="240"/>
      <c r="F2" s="240"/>
      <c r="G2" s="240"/>
      <c r="H2" s="240"/>
      <c r="I2" s="240"/>
      <c r="J2" s="240"/>
      <c r="K2" s="240"/>
      <c r="L2" s="240"/>
      <c r="M2" s="240"/>
      <c r="N2" s="240"/>
      <c r="O2" s="240"/>
      <c r="P2" s="240"/>
      <c r="Q2" s="241"/>
    </row>
    <row r="3" spans="1:17" ht="13.8" x14ac:dyDescent="0.25">
      <c r="A3" s="242" t="s">
        <v>2</v>
      </c>
      <c r="B3" s="243"/>
      <c r="C3" s="244"/>
      <c r="D3" s="245"/>
      <c r="E3" s="245"/>
      <c r="F3" s="246"/>
      <c r="G3" s="1"/>
      <c r="H3" s="2"/>
      <c r="I3" s="2"/>
      <c r="J3" s="3" t="s">
        <v>3</v>
      </c>
      <c r="K3" s="2"/>
      <c r="L3" s="247">
        <v>42186</v>
      </c>
      <c r="M3" s="247"/>
      <c r="N3" s="247"/>
      <c r="O3" s="247"/>
      <c r="P3" s="2"/>
      <c r="Q3" s="4"/>
    </row>
    <row r="4" spans="1:17" ht="16.2" customHeight="1" x14ac:dyDescent="0.25">
      <c r="A4" s="248" t="s">
        <v>4</v>
      </c>
      <c r="B4" s="249"/>
      <c r="C4" s="249"/>
      <c r="D4" s="249"/>
      <c r="E4" s="249"/>
      <c r="F4" s="249"/>
      <c r="G4" s="249"/>
      <c r="H4" s="249"/>
      <c r="I4" s="249"/>
      <c r="J4" s="249"/>
      <c r="K4" s="249"/>
      <c r="L4" s="249"/>
      <c r="M4" s="249"/>
      <c r="N4" s="249"/>
      <c r="O4" s="249"/>
      <c r="P4" s="249"/>
      <c r="Q4" s="250"/>
    </row>
    <row r="5" spans="1:17" ht="11.1" customHeight="1" x14ac:dyDescent="0.25">
      <c r="A5" s="230" t="s">
        <v>5</v>
      </c>
      <c r="B5" s="231"/>
      <c r="C5" s="232"/>
      <c r="D5" s="233"/>
      <c r="E5" s="233"/>
      <c r="F5" s="233"/>
      <c r="G5" s="234"/>
      <c r="H5" s="2"/>
      <c r="I5" s="5" t="s">
        <v>5</v>
      </c>
      <c r="J5" s="2"/>
      <c r="K5" s="2"/>
      <c r="L5" s="232"/>
      <c r="M5" s="233"/>
      <c r="N5" s="233"/>
      <c r="O5" s="233"/>
      <c r="P5" s="234"/>
      <c r="Q5" s="6"/>
    </row>
    <row r="6" spans="1:17" ht="11.1" customHeight="1" x14ac:dyDescent="0.25">
      <c r="A6" s="7" t="s">
        <v>6</v>
      </c>
      <c r="B6" s="1"/>
      <c r="C6" s="235"/>
      <c r="D6" s="215"/>
      <c r="E6" s="215"/>
      <c r="F6" s="215"/>
      <c r="G6" s="216"/>
      <c r="H6" s="2"/>
      <c r="I6" s="5" t="s">
        <v>6</v>
      </c>
      <c r="J6" s="2"/>
      <c r="K6" s="2"/>
      <c r="L6" s="235"/>
      <c r="M6" s="215"/>
      <c r="N6" s="215"/>
      <c r="O6" s="215"/>
      <c r="P6" s="216"/>
      <c r="Q6" s="6"/>
    </row>
    <row r="7" spans="1:17" ht="11.1" customHeight="1" x14ac:dyDescent="0.25">
      <c r="A7" s="8"/>
      <c r="B7" s="1"/>
      <c r="C7" s="235"/>
      <c r="D7" s="215"/>
      <c r="E7" s="215"/>
      <c r="F7" s="215"/>
      <c r="G7" s="216"/>
      <c r="H7" s="2"/>
      <c r="I7" s="1"/>
      <c r="J7" s="2"/>
      <c r="K7" s="2"/>
      <c r="L7" s="214"/>
      <c r="M7" s="215"/>
      <c r="N7" s="215"/>
      <c r="O7" s="215"/>
      <c r="P7" s="216"/>
      <c r="Q7" s="6"/>
    </row>
    <row r="8" spans="1:17" ht="11.1" customHeight="1" x14ac:dyDescent="0.25">
      <c r="A8" s="8"/>
      <c r="B8" s="1"/>
      <c r="C8" s="214"/>
      <c r="D8" s="215"/>
      <c r="E8" s="215"/>
      <c r="F8" s="215"/>
      <c r="G8" s="216"/>
      <c r="H8" s="1"/>
      <c r="I8" s="1"/>
      <c r="J8" s="2"/>
      <c r="K8" s="2"/>
      <c r="L8" s="214"/>
      <c r="M8" s="215"/>
      <c r="N8" s="215"/>
      <c r="O8" s="215"/>
      <c r="P8" s="216"/>
      <c r="Q8" s="6"/>
    </row>
    <row r="9" spans="1:17" ht="11.1" customHeight="1" x14ac:dyDescent="0.25">
      <c r="A9" s="77" t="s">
        <v>7</v>
      </c>
      <c r="B9" s="10"/>
      <c r="C9" s="251"/>
      <c r="D9" s="252"/>
      <c r="E9" s="252"/>
      <c r="F9" s="252"/>
      <c r="G9" s="253"/>
      <c r="H9" s="1"/>
      <c r="I9" s="1"/>
      <c r="J9" s="2"/>
      <c r="K9" s="2"/>
      <c r="L9" s="214"/>
      <c r="M9" s="215"/>
      <c r="N9" s="215"/>
      <c r="O9" s="215"/>
      <c r="P9" s="216"/>
      <c r="Q9" s="6"/>
    </row>
    <row r="10" spans="1:17" ht="11.1" customHeight="1" x14ac:dyDescent="0.25">
      <c r="A10" s="7" t="s">
        <v>8</v>
      </c>
      <c r="B10" s="10"/>
      <c r="C10" s="229"/>
      <c r="D10" s="215"/>
      <c r="E10" s="215"/>
      <c r="F10" s="215"/>
      <c r="G10" s="216"/>
      <c r="H10" s="1"/>
      <c r="I10" s="5" t="s">
        <v>9</v>
      </c>
      <c r="J10" s="2"/>
      <c r="K10" s="2"/>
      <c r="L10" s="214"/>
      <c r="M10" s="215"/>
      <c r="N10" s="215"/>
      <c r="O10" s="215"/>
      <c r="P10" s="216"/>
      <c r="Q10" s="6"/>
    </row>
    <row r="11" spans="1:17" ht="11.1" customHeight="1" x14ac:dyDescent="0.25">
      <c r="A11" s="7" t="s">
        <v>6</v>
      </c>
      <c r="B11" s="2"/>
      <c r="C11" s="214"/>
      <c r="D11" s="215"/>
      <c r="E11" s="215"/>
      <c r="F11" s="215"/>
      <c r="G11" s="216"/>
      <c r="H11" s="1"/>
      <c r="I11" s="5" t="s">
        <v>10</v>
      </c>
      <c r="J11" s="2"/>
      <c r="K11" s="2"/>
      <c r="L11" s="217"/>
      <c r="M11" s="218"/>
      <c r="N11" s="218"/>
      <c r="O11" s="218"/>
      <c r="P11" s="219"/>
      <c r="Q11" s="6"/>
    </row>
    <row r="12" spans="1:17" ht="11.1" customHeight="1" thickBot="1" x14ac:dyDescent="0.3">
      <c r="A12" s="8"/>
      <c r="B12" s="2"/>
      <c r="C12" s="2"/>
      <c r="D12" s="2"/>
      <c r="E12" s="2"/>
      <c r="F12" s="2"/>
      <c r="G12" s="2"/>
      <c r="H12" s="2"/>
      <c r="I12" s="2"/>
      <c r="J12" s="2"/>
      <c r="K12" s="2"/>
      <c r="L12" s="2"/>
      <c r="M12" s="2"/>
      <c r="N12" s="2"/>
      <c r="O12" s="2"/>
      <c r="P12" s="2"/>
      <c r="Q12" s="4"/>
    </row>
    <row r="13" spans="1:17" ht="14.25" customHeight="1" thickTop="1" x14ac:dyDescent="0.25">
      <c r="A13" s="220" t="s">
        <v>11</v>
      </c>
      <c r="B13" s="221"/>
      <c r="C13" s="221"/>
      <c r="D13" s="221"/>
      <c r="E13" s="221"/>
      <c r="F13" s="221"/>
      <c r="G13" s="221"/>
      <c r="H13" s="221"/>
      <c r="I13" s="221"/>
      <c r="J13" s="221"/>
      <c r="K13" s="221"/>
      <c r="L13" s="221"/>
      <c r="M13" s="221"/>
      <c r="N13" s="221"/>
      <c r="O13" s="221"/>
      <c r="P13" s="221"/>
      <c r="Q13" s="222"/>
    </row>
    <row r="14" spans="1:17" ht="11.1" customHeight="1" x14ac:dyDescent="0.25">
      <c r="A14" s="86" t="s">
        <v>12</v>
      </c>
      <c r="B14" s="82">
        <f>+L3</f>
        <v>42186</v>
      </c>
      <c r="C14" s="82">
        <f t="shared" ref="C14:Q14" si="0">+B14+1</f>
        <v>42187</v>
      </c>
      <c r="D14" s="82">
        <f t="shared" si="0"/>
        <v>42188</v>
      </c>
      <c r="E14" s="82">
        <f t="shared" si="0"/>
        <v>42189</v>
      </c>
      <c r="F14" s="82">
        <f t="shared" si="0"/>
        <v>42190</v>
      </c>
      <c r="G14" s="82">
        <f t="shared" si="0"/>
        <v>42191</v>
      </c>
      <c r="H14" s="82">
        <f t="shared" si="0"/>
        <v>42192</v>
      </c>
      <c r="I14" s="82">
        <f t="shared" si="0"/>
        <v>42193</v>
      </c>
      <c r="J14" s="82">
        <f t="shared" si="0"/>
        <v>42194</v>
      </c>
      <c r="K14" s="82">
        <f t="shared" si="0"/>
        <v>42195</v>
      </c>
      <c r="L14" s="82">
        <f t="shared" si="0"/>
        <v>42196</v>
      </c>
      <c r="M14" s="82">
        <f t="shared" si="0"/>
        <v>42197</v>
      </c>
      <c r="N14" s="82">
        <f t="shared" si="0"/>
        <v>42198</v>
      </c>
      <c r="O14" s="82">
        <f t="shared" si="0"/>
        <v>42199</v>
      </c>
      <c r="P14" s="82">
        <f t="shared" si="0"/>
        <v>42200</v>
      </c>
      <c r="Q14" s="96">
        <f t="shared" si="0"/>
        <v>42201</v>
      </c>
    </row>
    <row r="15" spans="1:17" s="92" customFormat="1" ht="11.1" customHeight="1" x14ac:dyDescent="0.25">
      <c r="A15" s="90" t="s">
        <v>91</v>
      </c>
      <c r="B15" s="94">
        <f t="shared" ref="B15:Q15" si="1">WEEKNUM(B14,2)</f>
        <v>27</v>
      </c>
      <c r="C15" s="94">
        <f t="shared" si="1"/>
        <v>27</v>
      </c>
      <c r="D15" s="94">
        <f t="shared" si="1"/>
        <v>27</v>
      </c>
      <c r="E15" s="94">
        <f t="shared" si="1"/>
        <v>27</v>
      </c>
      <c r="F15" s="94">
        <f t="shared" si="1"/>
        <v>27</v>
      </c>
      <c r="G15" s="94">
        <f t="shared" si="1"/>
        <v>28</v>
      </c>
      <c r="H15" s="94">
        <f t="shared" si="1"/>
        <v>28</v>
      </c>
      <c r="I15" s="94">
        <f t="shared" si="1"/>
        <v>28</v>
      </c>
      <c r="J15" s="94">
        <f t="shared" si="1"/>
        <v>28</v>
      </c>
      <c r="K15" s="94">
        <f t="shared" si="1"/>
        <v>28</v>
      </c>
      <c r="L15" s="94">
        <f t="shared" si="1"/>
        <v>28</v>
      </c>
      <c r="M15" s="94">
        <f t="shared" si="1"/>
        <v>28</v>
      </c>
      <c r="N15" s="94">
        <f t="shared" si="1"/>
        <v>29</v>
      </c>
      <c r="O15" s="94">
        <f t="shared" si="1"/>
        <v>29</v>
      </c>
      <c r="P15" s="94">
        <f t="shared" si="1"/>
        <v>29</v>
      </c>
      <c r="Q15" s="98">
        <f t="shared" si="1"/>
        <v>29</v>
      </c>
    </row>
    <row r="16" spans="1:17" ht="11.1" customHeight="1" x14ac:dyDescent="0.25">
      <c r="A16" s="86" t="s">
        <v>13</v>
      </c>
      <c r="B16" s="83">
        <v>35</v>
      </c>
      <c r="C16" s="83"/>
      <c r="D16" s="84"/>
      <c r="E16" s="84"/>
      <c r="F16" s="83"/>
      <c r="G16" s="83"/>
      <c r="H16" s="83"/>
      <c r="I16" s="83"/>
      <c r="J16" s="83"/>
      <c r="K16" s="84"/>
      <c r="L16" s="84"/>
      <c r="M16" s="83"/>
      <c r="N16" s="83"/>
      <c r="O16" s="83"/>
      <c r="P16" s="83"/>
      <c r="Q16" s="99"/>
    </row>
    <row r="17" spans="1:20" ht="11.1" customHeight="1" x14ac:dyDescent="0.25">
      <c r="A17" s="86" t="s">
        <v>12</v>
      </c>
      <c r="B17" s="82">
        <f>Q14+1</f>
        <v>42202</v>
      </c>
      <c r="C17" s="85">
        <f>B17+1</f>
        <v>42203</v>
      </c>
      <c r="D17" s="85">
        <f t="shared" ref="D17:P17" si="2">C17+1</f>
        <v>42204</v>
      </c>
      <c r="E17" s="85">
        <f t="shared" si="2"/>
        <v>42205</v>
      </c>
      <c r="F17" s="85">
        <f t="shared" si="2"/>
        <v>42206</v>
      </c>
      <c r="G17" s="85">
        <f t="shared" si="2"/>
        <v>42207</v>
      </c>
      <c r="H17" s="85">
        <f t="shared" si="2"/>
        <v>42208</v>
      </c>
      <c r="I17" s="85">
        <f t="shared" si="2"/>
        <v>42209</v>
      </c>
      <c r="J17" s="85">
        <f t="shared" si="2"/>
        <v>42210</v>
      </c>
      <c r="K17" s="85">
        <f t="shared" si="2"/>
        <v>42211</v>
      </c>
      <c r="L17" s="85">
        <f t="shared" si="2"/>
        <v>42212</v>
      </c>
      <c r="M17" s="85">
        <f t="shared" si="2"/>
        <v>42213</v>
      </c>
      <c r="N17" s="85">
        <f t="shared" si="2"/>
        <v>42214</v>
      </c>
      <c r="O17" s="85">
        <f t="shared" si="2"/>
        <v>42215</v>
      </c>
      <c r="P17" s="96">
        <f t="shared" si="2"/>
        <v>42216</v>
      </c>
      <c r="Q17" s="4"/>
    </row>
    <row r="18" spans="1:20" s="92" customFormat="1" ht="11.1" customHeight="1" x14ac:dyDescent="0.25">
      <c r="A18" s="90" t="s">
        <v>91</v>
      </c>
      <c r="B18" s="91">
        <f t="shared" ref="B18:P18" si="3">WEEKNUM(B17,2)</f>
        <v>29</v>
      </c>
      <c r="C18" s="91">
        <f t="shared" si="3"/>
        <v>29</v>
      </c>
      <c r="D18" s="91">
        <f t="shared" si="3"/>
        <v>29</v>
      </c>
      <c r="E18" s="91">
        <f t="shared" si="3"/>
        <v>30</v>
      </c>
      <c r="F18" s="91">
        <f t="shared" si="3"/>
        <v>30</v>
      </c>
      <c r="G18" s="91">
        <f t="shared" si="3"/>
        <v>30</v>
      </c>
      <c r="H18" s="91">
        <f t="shared" si="3"/>
        <v>30</v>
      </c>
      <c r="I18" s="91">
        <f t="shared" si="3"/>
        <v>30</v>
      </c>
      <c r="J18" s="91">
        <f t="shared" si="3"/>
        <v>30</v>
      </c>
      <c r="K18" s="91">
        <f t="shared" si="3"/>
        <v>30</v>
      </c>
      <c r="L18" s="91">
        <f t="shared" si="3"/>
        <v>31</v>
      </c>
      <c r="M18" s="91">
        <f t="shared" si="3"/>
        <v>31</v>
      </c>
      <c r="N18" s="91">
        <f t="shared" si="3"/>
        <v>31</v>
      </c>
      <c r="O18" s="91">
        <f t="shared" si="3"/>
        <v>31</v>
      </c>
      <c r="P18" s="91">
        <f t="shared" si="3"/>
        <v>31</v>
      </c>
      <c r="Q18" s="4"/>
      <c r="T18" s="93"/>
    </row>
    <row r="19" spans="1:20" ht="11.1" customHeight="1" x14ac:dyDescent="0.25">
      <c r="A19" s="86" t="s">
        <v>13</v>
      </c>
      <c r="B19" s="83"/>
      <c r="C19" s="84"/>
      <c r="D19" s="84"/>
      <c r="E19" s="83"/>
      <c r="F19" s="83"/>
      <c r="G19" s="83"/>
      <c r="H19" s="83"/>
      <c r="I19" s="83"/>
      <c r="J19" s="84"/>
      <c r="K19" s="84"/>
      <c r="L19" s="83"/>
      <c r="M19" s="83"/>
      <c r="N19" s="83"/>
      <c r="O19" s="83"/>
      <c r="P19" s="83"/>
      <c r="Q19" s="4"/>
    </row>
    <row r="20" spans="1:20" ht="11.1" customHeight="1" x14ac:dyDescent="0.25">
      <c r="A20" s="102"/>
      <c r="B20" s="80"/>
      <c r="C20" s="75"/>
      <c r="D20" s="75"/>
      <c r="E20" s="80"/>
      <c r="F20" s="80"/>
      <c r="G20" s="80"/>
      <c r="H20" s="80"/>
      <c r="I20" s="80"/>
      <c r="J20" s="75"/>
      <c r="K20" s="75"/>
      <c r="L20" s="80"/>
      <c r="M20" s="80"/>
      <c r="N20" s="80"/>
      <c r="O20" s="80"/>
      <c r="P20" s="80"/>
      <c r="Q20" s="100"/>
    </row>
    <row r="21" spans="1:20" ht="11.1" customHeight="1" x14ac:dyDescent="0.25">
      <c r="A21" s="103" t="s">
        <v>92</v>
      </c>
      <c r="B21" s="87"/>
      <c r="C21" s="95" t="str">
        <f>IF(WEEKDAY(B14,2)&gt;5,"Sem "&amp;B15+1,"Sem "&amp;B15)</f>
        <v>Sem 27</v>
      </c>
      <c r="D21" s="89">
        <f>IF((SUMIF($B$15:$Q$15,VALUE(RIGHT(C21,2)),$B$16:$Q$16)+SUMIF(Juin!$B$18:$Q$18,VALUE(RIGHT(C21,2)),Juin!$B$19:$Q$19)-25)&lt;=0,0,SUMIF($B$15:$Q$15,VALUE(RIGHT(C21,2)),$B$16:$Q$16)+SUMIF(Juin!$B$18:$Q$18,VALUE(RIGHT($C21,2)),Juin!$B$19:$Q$19)-25)</f>
        <v>40</v>
      </c>
      <c r="E21" s="95" t="str">
        <f>"Sem "&amp;VALUE(RIGHT(C21,2))+1</f>
        <v>Sem 28</v>
      </c>
      <c r="F21" s="87">
        <f>IF((SUMIF($B$15:$Q$15,VALUE(RIGHT(E21,2)),$B$16:$Q$16)+SUMIF($B$18:$Q$18,VALUE(RIGHT(E21,2)),$B$19:$Q$19)-25)&lt;=0,0,SUMIF($B$15:$Q$15,VALUE(RIGHT(E21,2)),$B$16:$Q$16)+SUMIF($B$18:$Q$18,VALUE(RIGHT($E21,2)),$B$19:$Q$19)-25)</f>
        <v>0</v>
      </c>
      <c r="G21" s="95" t="str">
        <f>"Sem "&amp;VALUE(RIGHT(E21,2))+1</f>
        <v>Sem 29</v>
      </c>
      <c r="H21" s="87">
        <f>IF((SUMIF($B$15:$Q$15,VALUE(RIGHT(G21,2)),$B$16:$Q$16)+SUMIF($B$18:$Q$18,VALUE(RIGHT(G21,2)),$B$19:$Q$19)-25)&lt;=0,0,SUMIF($B$15:$Q$15,VALUE(RIGHT(G21,2)),$B$16:$Q$16)+SUMIF($B$18:$Q$18,VALUE(RIGHT($G21,2)),$B$19:$Q$19)-25)</f>
        <v>0</v>
      </c>
      <c r="I21" s="95" t="str">
        <f>"Sem "&amp;VALUE(RIGHT(G21,2))+1</f>
        <v>Sem 30</v>
      </c>
      <c r="J21" s="88">
        <f>IF(OR(ISERROR(VALUE(RIGHT(I21,2))),SUMIF($B$15:$Q$15,VALUE(RIGHT(I21,2)),$B$16:$Q$16)+SUMIF($B$18:$Q$18,VALUE(RIGHT(I21,2)),$B$19:$Q$19)-25&lt;=0),0,SUMIF($B$15:$Q$15,VALUE(RIGHT(I21,2)),$B$16:$Q$16)+SUMIF($B$18:$Q$18,VALUE(RIGHT($I21,2)),$B$19:$Q$19)-25)</f>
        <v>0</v>
      </c>
      <c r="K21" s="88" t="str">
        <f>IF(WEEKDAY(P17,2)&gt;=5,"Sem "&amp;VALUE(RIGHT(I21,2))+1,"")</f>
        <v>Sem 31</v>
      </c>
      <c r="L21" s="88">
        <f>IF(OR(ISERROR(VALUE(RIGHT(K21,2))),SUMIF($B$15:$Q$15,VALUE(RIGHT(K21,2)),$B$16:$Q$16)+SUMIF($B$18:$Q$18,VALUE(RIGHT(K21,2)),$B$19:$Q$19)-25&lt;=0),0,SUMIF($B$15:$Q$15,VALUE(RIGHT(K21,2)),$B$16:$Q$16)+SUMIF($B$18:$Q$18,VALUE(RIGHT($K21,2)),$B$19:$Q$19)-25)</f>
        <v>0</v>
      </c>
      <c r="M21" s="80"/>
      <c r="N21" s="80"/>
      <c r="O21" s="80"/>
      <c r="P21" s="80"/>
      <c r="Q21" s="100"/>
    </row>
    <row r="22" spans="1:20" ht="11.1" customHeight="1" x14ac:dyDescent="0.25">
      <c r="A22" s="8"/>
      <c r="B22" s="2"/>
      <c r="C22" s="2"/>
      <c r="D22" s="2"/>
      <c r="E22" s="2"/>
      <c r="F22" s="2"/>
      <c r="G22" s="2"/>
      <c r="H22" s="2"/>
      <c r="I22" s="2"/>
      <c r="J22" s="2"/>
      <c r="K22" s="2"/>
      <c r="L22" s="2"/>
      <c r="M22" s="2"/>
      <c r="N22" s="2"/>
      <c r="O22" s="2"/>
      <c r="P22" s="2"/>
      <c r="Q22" s="101"/>
    </row>
    <row r="23" spans="1:20" ht="11.1" customHeight="1" x14ac:dyDescent="0.25">
      <c r="A23" s="11" t="s">
        <v>14</v>
      </c>
      <c r="B23" s="2"/>
      <c r="C23" s="2"/>
      <c r="D23" s="2"/>
      <c r="E23" s="2"/>
      <c r="F23" s="2"/>
      <c r="G23" s="2"/>
      <c r="H23" s="2"/>
      <c r="I23" s="12">
        <f>SUM(B16:Q16)+SUM(B19:Q19)</f>
        <v>35</v>
      </c>
      <c r="J23" s="2"/>
      <c r="K23" s="13" t="s">
        <v>15</v>
      </c>
      <c r="L23" s="14"/>
      <c r="M23" s="14"/>
      <c r="N23" s="14"/>
      <c r="O23" s="14"/>
      <c r="P23" s="223">
        <v>97.91</v>
      </c>
      <c r="Q23" s="224"/>
    </row>
    <row r="24" spans="1:20" ht="11.1" customHeight="1" x14ac:dyDescent="0.25">
      <c r="A24" s="11"/>
      <c r="B24" s="2"/>
      <c r="C24" s="2"/>
      <c r="D24" s="2"/>
      <c r="E24" s="2"/>
      <c r="F24" s="2"/>
      <c r="G24" s="2"/>
      <c r="H24" s="2"/>
      <c r="I24" s="15"/>
      <c r="J24" s="2"/>
      <c r="K24" s="5" t="s">
        <v>16</v>
      </c>
      <c r="L24" s="2"/>
      <c r="M24" s="2"/>
      <c r="N24" s="2"/>
      <c r="O24" s="2"/>
      <c r="P24" s="225"/>
      <c r="Q24" s="226"/>
    </row>
    <row r="25" spans="1:20" ht="11.1" customHeight="1" x14ac:dyDescent="0.25">
      <c r="A25" s="11" t="s">
        <v>17</v>
      </c>
      <c r="B25" s="2"/>
      <c r="C25" s="2"/>
      <c r="D25" s="2"/>
      <c r="E25" s="2"/>
      <c r="F25" s="2"/>
      <c r="G25" s="2"/>
      <c r="H25" s="2"/>
      <c r="I25" s="16">
        <f>COUNTIF(B16:P16,"&gt;"&amp;0)+COUNTIF(B19:Q19,"&gt;"&amp;0)</f>
        <v>1</v>
      </c>
      <c r="J25" s="2"/>
      <c r="K25" s="5" t="s">
        <v>18</v>
      </c>
      <c r="L25" s="2"/>
      <c r="M25" s="2"/>
      <c r="N25" s="2"/>
      <c r="O25" s="2"/>
      <c r="P25" s="227">
        <v>4.49</v>
      </c>
      <c r="Q25" s="228"/>
    </row>
    <row r="26" spans="1:20" ht="11.1" customHeight="1" x14ac:dyDescent="0.25">
      <c r="A26" s="8"/>
      <c r="B26" s="2"/>
      <c r="C26" s="2"/>
      <c r="D26" s="2"/>
      <c r="E26" s="2"/>
      <c r="F26" s="2"/>
      <c r="G26" s="2"/>
      <c r="H26" s="2"/>
      <c r="I26" s="2"/>
      <c r="J26" s="2"/>
      <c r="K26" s="2"/>
      <c r="L26" s="2"/>
      <c r="M26" s="2"/>
      <c r="N26" s="2"/>
      <c r="O26" s="2"/>
      <c r="P26" s="2"/>
      <c r="Q26" s="4"/>
    </row>
    <row r="27" spans="1:20" ht="11.1" customHeight="1" x14ac:dyDescent="0.25">
      <c r="A27" s="17" t="s">
        <v>19</v>
      </c>
      <c r="B27" s="2"/>
      <c r="C27" s="2"/>
      <c r="D27" s="2"/>
      <c r="E27" s="2"/>
      <c r="F27" s="2"/>
      <c r="G27" s="18"/>
      <c r="H27" s="18"/>
      <c r="I27" s="18"/>
      <c r="J27" s="18"/>
      <c r="K27" s="18"/>
      <c r="L27" s="182" t="s">
        <v>20</v>
      </c>
      <c r="M27" s="182"/>
      <c r="N27" s="182" t="s">
        <v>21</v>
      </c>
      <c r="O27" s="182"/>
      <c r="P27" s="182" t="s">
        <v>22</v>
      </c>
      <c r="Q27" s="183"/>
    </row>
    <row r="28" spans="1:20" s="23" customFormat="1" ht="11.1" customHeight="1" x14ac:dyDescent="0.25">
      <c r="A28" s="19" t="s">
        <v>23</v>
      </c>
      <c r="B28" s="20"/>
      <c r="C28" s="20"/>
      <c r="D28" s="20"/>
      <c r="E28" s="20"/>
      <c r="F28" s="20"/>
      <c r="G28" s="21"/>
      <c r="H28" s="21"/>
      <c r="I28" s="22"/>
      <c r="J28" s="22"/>
      <c r="K28" s="22"/>
      <c r="L28" s="202">
        <f>P25</f>
        <v>4.49</v>
      </c>
      <c r="M28" s="203"/>
      <c r="N28" s="201">
        <f>P23</f>
        <v>97.91</v>
      </c>
      <c r="O28" s="201"/>
      <c r="P28" s="212">
        <f>L28*N28</f>
        <v>439.61590000000001</v>
      </c>
      <c r="Q28" s="213"/>
    </row>
    <row r="29" spans="1:20" ht="11.1" customHeight="1" x14ac:dyDescent="0.25">
      <c r="A29" s="8" t="s">
        <v>24</v>
      </c>
      <c r="B29" s="2"/>
      <c r="C29" s="2"/>
      <c r="D29" s="2"/>
      <c r="E29" s="2"/>
      <c r="F29" s="2"/>
      <c r="G29" s="18"/>
      <c r="H29" s="18"/>
      <c r="I29" s="24"/>
      <c r="J29" s="24"/>
      <c r="K29" s="25"/>
      <c r="L29" s="204">
        <f>P25</f>
        <v>4.49</v>
      </c>
      <c r="M29" s="205"/>
      <c r="N29" s="206">
        <f>D21+F21+H21+J21+L21</f>
        <v>40</v>
      </c>
      <c r="O29" s="207"/>
      <c r="P29" s="208">
        <f>L29*N29</f>
        <v>179.60000000000002</v>
      </c>
      <c r="Q29" s="209"/>
    </row>
    <row r="30" spans="1:20" ht="11.1" customHeight="1" x14ac:dyDescent="0.25">
      <c r="A30" s="26" t="s">
        <v>25</v>
      </c>
      <c r="G30" s="27"/>
      <c r="H30" s="27"/>
      <c r="I30" s="27"/>
      <c r="J30" s="27"/>
      <c r="K30" s="27"/>
      <c r="L30" s="210"/>
      <c r="M30" s="211"/>
      <c r="N30" s="201"/>
      <c r="O30" s="201"/>
      <c r="P30" s="199">
        <f>L30*N30</f>
        <v>0</v>
      </c>
      <c r="Q30" s="200"/>
    </row>
    <row r="31" spans="1:20" s="23" customFormat="1" ht="11.1" customHeight="1" x14ac:dyDescent="0.25">
      <c r="A31" s="19" t="s">
        <v>26</v>
      </c>
      <c r="B31" s="20"/>
      <c r="C31" s="20"/>
      <c r="D31" s="20"/>
      <c r="E31" s="20"/>
      <c r="F31" s="20"/>
      <c r="G31" s="21"/>
      <c r="H31" s="21"/>
      <c r="I31" s="24"/>
      <c r="J31" s="24"/>
      <c r="K31" s="22"/>
      <c r="L31" s="202"/>
      <c r="M31" s="203"/>
      <c r="N31" s="201"/>
      <c r="O31" s="201"/>
      <c r="P31" s="189">
        <f>SUM(L31*N31)</f>
        <v>0</v>
      </c>
      <c r="Q31" s="190"/>
    </row>
    <row r="32" spans="1:20" ht="11.1" customHeight="1" x14ac:dyDescent="0.25">
      <c r="A32" s="8"/>
      <c r="B32" s="28"/>
      <c r="C32" s="2"/>
      <c r="D32" s="2"/>
      <c r="E32" s="2"/>
      <c r="F32" s="2"/>
      <c r="G32" s="18"/>
      <c r="H32" s="18"/>
      <c r="I32" s="25"/>
      <c r="J32" s="25"/>
      <c r="K32" s="25"/>
      <c r="L32" s="120"/>
      <c r="M32" s="120"/>
      <c r="N32" s="201"/>
      <c r="O32" s="201"/>
      <c r="P32" s="199"/>
      <c r="Q32" s="200"/>
    </row>
    <row r="33" spans="1:26" ht="11.1" customHeight="1" x14ac:dyDescent="0.25">
      <c r="A33" s="8" t="s">
        <v>27</v>
      </c>
      <c r="B33" s="2"/>
      <c r="C33" s="2"/>
      <c r="D33" s="2"/>
      <c r="E33" s="2"/>
      <c r="F33" s="2"/>
      <c r="G33" s="18"/>
      <c r="H33" s="18"/>
      <c r="I33" s="24"/>
      <c r="J33" s="24"/>
      <c r="K33" s="25"/>
      <c r="L33" s="196">
        <v>0.44</v>
      </c>
      <c r="M33" s="197"/>
      <c r="N33" s="198">
        <v>0</v>
      </c>
      <c r="O33" s="198"/>
      <c r="P33" s="199">
        <f>(L33*N33)</f>
        <v>0</v>
      </c>
      <c r="Q33" s="200"/>
    </row>
    <row r="34" spans="1:26" ht="11.1" customHeight="1" x14ac:dyDescent="0.25">
      <c r="A34" s="8" t="s">
        <v>28</v>
      </c>
      <c r="B34" s="2"/>
      <c r="C34" s="2"/>
      <c r="D34" s="2"/>
      <c r="E34" s="2"/>
      <c r="F34" s="2"/>
      <c r="G34" s="18"/>
      <c r="H34" s="18"/>
      <c r="I34" s="24"/>
      <c r="J34" s="24"/>
      <c r="K34" s="25"/>
      <c r="L34" s="120"/>
      <c r="M34" s="120"/>
      <c r="N34" s="201"/>
      <c r="O34" s="201"/>
      <c r="P34" s="199"/>
      <c r="Q34" s="200"/>
    </row>
    <row r="35" spans="1:26" s="23" customFormat="1" ht="11.1" customHeight="1" x14ac:dyDescent="0.25">
      <c r="A35" s="19" t="s">
        <v>29</v>
      </c>
      <c r="B35" s="20"/>
      <c r="C35" s="20"/>
      <c r="D35" s="20"/>
      <c r="E35" s="20"/>
      <c r="F35" s="20"/>
      <c r="G35" s="21"/>
      <c r="H35" s="21"/>
      <c r="I35" s="22"/>
      <c r="J35" s="22"/>
      <c r="K35" s="22"/>
      <c r="L35" s="120">
        <v>0.44</v>
      </c>
      <c r="M35" s="120"/>
      <c r="N35" s="188">
        <f>P23</f>
        <v>97.91</v>
      </c>
      <c r="O35" s="163"/>
      <c r="P35" s="189">
        <f>SUM(L35*N35)</f>
        <v>43.080399999999997</v>
      </c>
      <c r="Q35" s="190"/>
    </row>
    <row r="36" spans="1:26" ht="11.1" customHeight="1" x14ac:dyDescent="0.25">
      <c r="A36" s="8"/>
      <c r="B36" s="2"/>
      <c r="C36" s="2"/>
      <c r="D36" s="2"/>
      <c r="E36" s="2"/>
      <c r="F36" s="2"/>
      <c r="G36" s="29"/>
      <c r="H36" s="2"/>
      <c r="I36" s="2"/>
      <c r="J36" s="29"/>
      <c r="K36" s="29"/>
      <c r="L36" s="191" t="s">
        <v>30</v>
      </c>
      <c r="M36" s="192"/>
      <c r="N36" s="30"/>
      <c r="O36" s="30"/>
      <c r="P36" s="193">
        <f>SUM(P28:P35)</f>
        <v>662.29629999999997</v>
      </c>
      <c r="Q36" s="194"/>
    </row>
    <row r="37" spans="1:26" ht="5.25" customHeight="1" x14ac:dyDescent="0.25">
      <c r="A37" s="8"/>
      <c r="B37" s="2"/>
      <c r="C37" s="2"/>
      <c r="D37" s="2"/>
      <c r="E37" s="2"/>
      <c r="F37" s="2"/>
      <c r="G37" s="2"/>
      <c r="H37" s="2"/>
      <c r="I37" s="2"/>
      <c r="J37" s="2"/>
      <c r="K37" s="2"/>
      <c r="L37" s="2"/>
      <c r="M37" s="2"/>
      <c r="N37" s="2"/>
      <c r="O37" s="2"/>
      <c r="P37" s="2"/>
      <c r="Q37" s="4"/>
    </row>
    <row r="38" spans="1:26" ht="11.1" customHeight="1" x14ac:dyDescent="0.25">
      <c r="A38" s="17" t="s">
        <v>31</v>
      </c>
      <c r="B38" s="2"/>
      <c r="C38" s="2"/>
      <c r="D38" s="2"/>
      <c r="E38" s="2"/>
      <c r="F38" s="2"/>
      <c r="G38" s="2"/>
      <c r="H38" s="2"/>
      <c r="I38" s="2"/>
      <c r="J38" s="2"/>
      <c r="K38" s="2"/>
      <c r="L38" s="1"/>
      <c r="M38" s="195" t="s">
        <v>32</v>
      </c>
      <c r="N38" s="156"/>
      <c r="O38" s="156"/>
      <c r="P38" s="156"/>
      <c r="Q38" s="31"/>
    </row>
    <row r="39" spans="1:26" ht="11.1" customHeight="1" x14ac:dyDescent="0.25">
      <c r="A39" s="8"/>
      <c r="B39" s="2"/>
      <c r="C39" s="2"/>
      <c r="D39" s="2"/>
      <c r="E39" s="2"/>
      <c r="F39" s="2"/>
      <c r="G39" s="2"/>
      <c r="H39" s="2"/>
      <c r="I39" s="2"/>
      <c r="J39" s="2"/>
      <c r="K39" s="2"/>
      <c r="L39" s="182" t="s">
        <v>20</v>
      </c>
      <c r="M39" s="182"/>
      <c r="N39" s="182" t="s">
        <v>21</v>
      </c>
      <c r="O39" s="182"/>
      <c r="P39" s="182" t="s">
        <v>22</v>
      </c>
      <c r="Q39" s="183"/>
    </row>
    <row r="40" spans="1:26" ht="11.1" customHeight="1" x14ac:dyDescent="0.25">
      <c r="A40" s="32" t="s">
        <v>33</v>
      </c>
      <c r="B40" s="25"/>
      <c r="C40" s="25"/>
      <c r="D40" s="10"/>
      <c r="E40" s="10"/>
      <c r="F40" s="10"/>
      <c r="G40" s="10"/>
      <c r="H40" s="2"/>
      <c r="I40" s="2"/>
      <c r="J40" s="2"/>
      <c r="K40" s="2"/>
      <c r="L40" s="184">
        <f>P36</f>
        <v>662.29629999999997</v>
      </c>
      <c r="M40" s="185"/>
      <c r="N40" s="174">
        <v>7.4999999999999997E-3</v>
      </c>
      <c r="O40" s="175"/>
      <c r="P40" s="186">
        <f>L40*N40</f>
        <v>4.9672222499999998</v>
      </c>
      <c r="Q40" s="187"/>
    </row>
    <row r="41" spans="1:26" ht="11.1" customHeight="1" x14ac:dyDescent="0.25">
      <c r="A41" s="32" t="s">
        <v>34</v>
      </c>
      <c r="B41" s="10"/>
      <c r="C41" s="10"/>
      <c r="D41" s="10"/>
      <c r="E41" s="10"/>
      <c r="F41" s="10"/>
      <c r="G41" s="10"/>
      <c r="H41" s="2"/>
      <c r="I41" s="2"/>
      <c r="J41" s="2"/>
      <c r="K41" s="2"/>
      <c r="L41" s="176">
        <f>P36</f>
        <v>662.29629999999997</v>
      </c>
      <c r="M41" s="178"/>
      <c r="N41" s="174">
        <v>6.8000000000000005E-2</v>
      </c>
      <c r="O41" s="175"/>
      <c r="P41" s="176">
        <f t="shared" ref="P41:P49" si="4">L41*N41</f>
        <v>45.036148400000002</v>
      </c>
      <c r="Q41" s="177"/>
    </row>
    <row r="42" spans="1:26" ht="11.1" customHeight="1" x14ac:dyDescent="0.25">
      <c r="A42" s="180" t="s">
        <v>35</v>
      </c>
      <c r="B42" s="181"/>
      <c r="C42" s="181"/>
      <c r="D42" s="181"/>
      <c r="E42" s="181"/>
      <c r="F42" s="79"/>
      <c r="G42" s="79"/>
      <c r="H42" s="2"/>
      <c r="I42" s="2"/>
      <c r="J42" s="2"/>
      <c r="K42" s="2"/>
      <c r="L42" s="176">
        <f>P36</f>
        <v>662.29629999999997</v>
      </c>
      <c r="M42" s="178"/>
      <c r="N42" s="174">
        <v>2.4E-2</v>
      </c>
      <c r="O42" s="175"/>
      <c r="P42" s="176">
        <f t="shared" si="4"/>
        <v>15.895111200000001</v>
      </c>
      <c r="Q42" s="177"/>
    </row>
    <row r="43" spans="1:26" ht="11.1" customHeight="1" x14ac:dyDescent="0.25">
      <c r="A43" s="78" t="s">
        <v>67</v>
      </c>
      <c r="B43" s="79"/>
      <c r="C43" s="79"/>
      <c r="D43" s="79"/>
      <c r="E43" s="79"/>
      <c r="F43" s="79"/>
      <c r="G43" s="79"/>
      <c r="H43" s="2"/>
      <c r="I43" s="2"/>
      <c r="J43" s="2"/>
      <c r="K43" s="2"/>
      <c r="L43" s="176">
        <f>P36</f>
        <v>662.29629999999997</v>
      </c>
      <c r="M43" s="178"/>
      <c r="N43" s="174">
        <v>2.5000000000000001E-3</v>
      </c>
      <c r="O43" s="179"/>
      <c r="P43" s="176">
        <f>L43*N43</f>
        <v>1.6557407499999999</v>
      </c>
      <c r="Q43" s="177"/>
    </row>
    <row r="44" spans="1:26" ht="11.1" customHeight="1" x14ac:dyDescent="0.25">
      <c r="A44" s="78" t="s">
        <v>36</v>
      </c>
      <c r="B44" s="10"/>
      <c r="C44" s="10"/>
      <c r="D44" s="10"/>
      <c r="E44" s="10"/>
      <c r="F44" s="10"/>
      <c r="G44" s="10"/>
      <c r="H44" s="2"/>
      <c r="I44" s="2"/>
      <c r="J44" s="2"/>
      <c r="K44" s="2"/>
      <c r="L44" s="176">
        <f>P36</f>
        <v>662.29629999999997</v>
      </c>
      <c r="M44" s="178"/>
      <c r="N44" s="174">
        <v>8.0000000000000002E-3</v>
      </c>
      <c r="O44" s="175"/>
      <c r="P44" s="176">
        <f t="shared" si="4"/>
        <v>5.2983703999999996</v>
      </c>
      <c r="Q44" s="177"/>
      <c r="X44" s="68"/>
      <c r="Z44" s="68"/>
    </row>
    <row r="45" spans="1:26" ht="11.1" customHeight="1" x14ac:dyDescent="0.25">
      <c r="A45" s="32" t="s">
        <v>37</v>
      </c>
      <c r="B45" s="10"/>
      <c r="C45" s="10"/>
      <c r="D45" s="10"/>
      <c r="E45" s="10"/>
      <c r="F45" s="10"/>
      <c r="G45" s="10"/>
      <c r="H45" s="2"/>
      <c r="I45" s="2"/>
      <c r="J45" s="2"/>
      <c r="K45" s="2"/>
      <c r="L45" s="176">
        <f>P36</f>
        <v>662.29629999999997</v>
      </c>
      <c r="M45" s="178"/>
      <c r="N45" s="174">
        <v>3.0499999999999999E-2</v>
      </c>
      <c r="O45" s="175"/>
      <c r="P45" s="176">
        <f t="shared" si="4"/>
        <v>20.20003715</v>
      </c>
      <c r="Q45" s="177"/>
      <c r="X45" s="68"/>
      <c r="Z45" s="69"/>
    </row>
    <row r="46" spans="1:26" ht="11.1" customHeight="1" x14ac:dyDescent="0.25">
      <c r="A46" s="32" t="s">
        <v>38</v>
      </c>
      <c r="B46" s="10"/>
      <c r="C46" s="10"/>
      <c r="D46" s="10"/>
      <c r="E46" s="10"/>
      <c r="F46" s="10"/>
      <c r="G46" s="10"/>
      <c r="H46" s="2"/>
      <c r="I46" s="2"/>
      <c r="J46" s="2"/>
      <c r="K46" s="2"/>
      <c r="L46" s="176">
        <f>P36</f>
        <v>662.29629999999997</v>
      </c>
      <c r="M46" s="178"/>
      <c r="N46" s="174">
        <v>1.15E-2</v>
      </c>
      <c r="O46" s="175"/>
      <c r="P46" s="176">
        <f t="shared" si="4"/>
        <v>7.6164074499999996</v>
      </c>
      <c r="Q46" s="177"/>
    </row>
    <row r="47" spans="1:26" ht="11.1" customHeight="1" x14ac:dyDescent="0.25">
      <c r="A47" s="32" t="s">
        <v>39</v>
      </c>
      <c r="B47" s="10"/>
      <c r="C47" s="10"/>
      <c r="D47" s="10"/>
      <c r="E47" s="10"/>
      <c r="F47" s="10"/>
      <c r="G47" s="10"/>
      <c r="H47" s="2"/>
      <c r="I47" s="2"/>
      <c r="J47" s="2"/>
      <c r="K47" s="2"/>
      <c r="L47" s="176">
        <f>P36*98.25%</f>
        <v>650.70611474999998</v>
      </c>
      <c r="M47" s="175"/>
      <c r="N47" s="174">
        <v>5.0999999999999997E-2</v>
      </c>
      <c r="O47" s="175"/>
      <c r="P47" s="176">
        <f t="shared" si="4"/>
        <v>33.186011852249997</v>
      </c>
      <c r="Q47" s="177"/>
    </row>
    <row r="48" spans="1:26" ht="11.1" customHeight="1" x14ac:dyDescent="0.25">
      <c r="A48" s="32" t="s">
        <v>40</v>
      </c>
      <c r="B48" s="10"/>
      <c r="C48" s="10"/>
      <c r="D48" s="10"/>
      <c r="E48" s="10"/>
      <c r="F48" s="10"/>
      <c r="G48" s="10"/>
      <c r="H48" s="2"/>
      <c r="I48" s="2"/>
      <c r="J48" s="2"/>
      <c r="K48" s="2"/>
      <c r="L48" s="172">
        <f>P36*0.9825</f>
        <v>650.70611474999998</v>
      </c>
      <c r="M48" s="173"/>
      <c r="N48" s="174">
        <v>2.4E-2</v>
      </c>
      <c r="O48" s="175"/>
      <c r="P48" s="176">
        <f t="shared" si="4"/>
        <v>15.616946754000001</v>
      </c>
      <c r="Q48" s="177"/>
    </row>
    <row r="49" spans="1:17" ht="13.5" customHeight="1" x14ac:dyDescent="0.25">
      <c r="A49" s="32" t="s">
        <v>41</v>
      </c>
      <c r="B49" s="10"/>
      <c r="C49" s="10"/>
      <c r="D49" s="10"/>
      <c r="E49" s="10"/>
      <c r="F49" s="10"/>
      <c r="G49" s="10"/>
      <c r="H49" s="2"/>
      <c r="I49" s="2"/>
      <c r="J49" s="2"/>
      <c r="K49" s="2"/>
      <c r="L49" s="176">
        <f>P36*98.25%</f>
        <v>650.70611474999998</v>
      </c>
      <c r="M49" s="175"/>
      <c r="N49" s="174">
        <v>5.0000000000000001E-3</v>
      </c>
      <c r="O49" s="175"/>
      <c r="P49" s="176">
        <f t="shared" si="4"/>
        <v>3.25353057375</v>
      </c>
      <c r="Q49" s="177"/>
    </row>
    <row r="50" spans="1:17" ht="11.1" customHeight="1" x14ac:dyDescent="0.25">
      <c r="A50" s="8"/>
      <c r="B50" s="2"/>
      <c r="C50" s="2"/>
      <c r="D50" s="2"/>
      <c r="E50" s="2"/>
      <c r="F50" s="2"/>
      <c r="G50" s="2"/>
      <c r="H50" s="2"/>
      <c r="I50" s="2"/>
      <c r="J50" s="2"/>
      <c r="K50" s="2"/>
      <c r="L50" s="35" t="s">
        <v>42</v>
      </c>
      <c r="M50" s="35"/>
      <c r="N50" s="36"/>
      <c r="O50" s="35"/>
      <c r="P50" s="164">
        <f>SUM(P40:Q49)</f>
        <v>152.72552678</v>
      </c>
      <c r="Q50" s="165"/>
    </row>
    <row r="51" spans="1:17" ht="11.1" customHeight="1" x14ac:dyDescent="0.25">
      <c r="A51" s="8"/>
      <c r="B51" s="2"/>
      <c r="C51" s="2"/>
      <c r="D51" s="2"/>
      <c r="E51" s="2"/>
      <c r="F51" s="2"/>
      <c r="G51" s="2"/>
      <c r="H51" s="2"/>
      <c r="I51" s="2"/>
      <c r="J51" s="2"/>
      <c r="K51" s="2"/>
      <c r="L51" s="35" t="s">
        <v>43</v>
      </c>
      <c r="M51" s="36"/>
      <c r="N51" s="36"/>
      <c r="O51" s="35"/>
      <c r="P51" s="138">
        <f>P36-P50</f>
        <v>509.57077321999998</v>
      </c>
      <c r="Q51" s="166"/>
    </row>
    <row r="52" spans="1:17" ht="11.1" customHeight="1" x14ac:dyDescent="0.25">
      <c r="A52" s="8"/>
      <c r="B52" s="2"/>
      <c r="C52" s="2"/>
      <c r="D52" s="2"/>
      <c r="E52" s="2"/>
      <c r="F52" s="2"/>
      <c r="G52" s="2"/>
      <c r="H52" s="2"/>
      <c r="I52" s="2"/>
      <c r="J52" s="2"/>
      <c r="K52" s="2"/>
      <c r="L52" s="2"/>
      <c r="M52" s="167"/>
      <c r="N52" s="167"/>
      <c r="O52" s="167"/>
      <c r="P52" s="167"/>
      <c r="Q52" s="37"/>
    </row>
    <row r="53" spans="1:17" ht="11.1" customHeight="1" x14ac:dyDescent="0.25">
      <c r="A53" s="38" t="s">
        <v>44</v>
      </c>
      <c r="B53" s="25"/>
      <c r="C53" s="25"/>
      <c r="D53" s="25"/>
      <c r="E53" s="25"/>
      <c r="F53" s="25"/>
      <c r="G53" s="25"/>
      <c r="H53" s="25"/>
      <c r="I53" s="2"/>
      <c r="J53" s="2"/>
      <c r="K53" s="2"/>
      <c r="L53" s="168" t="s">
        <v>20</v>
      </c>
      <c r="M53" s="168"/>
      <c r="N53" s="168" t="s">
        <v>45</v>
      </c>
      <c r="O53" s="169"/>
      <c r="P53" s="170" t="s">
        <v>22</v>
      </c>
      <c r="Q53" s="171"/>
    </row>
    <row r="54" spans="1:17" ht="11.1" customHeight="1" x14ac:dyDescent="0.25">
      <c r="A54" s="39" t="s">
        <v>83</v>
      </c>
      <c r="B54" s="22"/>
      <c r="C54" s="22"/>
      <c r="D54" s="22"/>
      <c r="E54" s="22"/>
      <c r="F54" s="22"/>
      <c r="G54" s="22"/>
      <c r="H54" s="22"/>
      <c r="I54" s="20"/>
      <c r="J54" s="20"/>
      <c r="K54" s="20"/>
      <c r="L54" s="159">
        <v>2.65</v>
      </c>
      <c r="M54" s="160"/>
      <c r="N54" s="161">
        <f>COUNTIF($B$16:$Q$16,"&lt;"&amp;9)+COUNTIF($B$19:$Q$19,"&lt;"&amp;9)</f>
        <v>0</v>
      </c>
      <c r="O54" s="108"/>
      <c r="P54" s="110"/>
      <c r="Q54" s="111"/>
    </row>
    <row r="55" spans="1:17" ht="11.1" customHeight="1" x14ac:dyDescent="0.25">
      <c r="A55" s="39" t="s">
        <v>46</v>
      </c>
      <c r="B55" s="22"/>
      <c r="C55" s="22"/>
      <c r="D55" s="22"/>
      <c r="E55" s="22"/>
      <c r="F55" s="22"/>
      <c r="G55" s="22"/>
      <c r="H55" s="22"/>
      <c r="I55" s="20"/>
      <c r="J55" s="20"/>
      <c r="K55" s="20"/>
      <c r="L55" s="162"/>
      <c r="M55" s="163"/>
      <c r="N55" s="161"/>
      <c r="O55" s="108"/>
      <c r="P55" s="110">
        <f t="shared" ref="P55:P59" si="5">L55*N55</f>
        <v>0</v>
      </c>
      <c r="Q55" s="111"/>
    </row>
    <row r="56" spans="1:17" ht="11.1" customHeight="1" x14ac:dyDescent="0.25">
      <c r="A56" s="104" t="s">
        <v>47</v>
      </c>
      <c r="B56" s="105"/>
      <c r="C56" s="105"/>
      <c r="D56" s="105"/>
      <c r="E56" s="105"/>
      <c r="F56" s="105"/>
      <c r="G56" s="105"/>
      <c r="H56" s="105"/>
      <c r="I56" s="20"/>
      <c r="J56" s="20"/>
      <c r="K56" s="20"/>
      <c r="L56" s="106">
        <v>2.97</v>
      </c>
      <c r="M56" s="107"/>
      <c r="N56" s="108">
        <f>COUNTIF($B$16:$Q$16,"&gt;="&amp;9)+COUNTIF($B$19:$Q$19,"&gt;="&amp;9)</f>
        <v>1</v>
      </c>
      <c r="O56" s="109"/>
      <c r="P56" s="110">
        <f t="shared" si="5"/>
        <v>2.97</v>
      </c>
      <c r="Q56" s="111"/>
    </row>
    <row r="57" spans="1:17" ht="11.1" customHeight="1" x14ac:dyDescent="0.25">
      <c r="A57" s="104" t="s">
        <v>82</v>
      </c>
      <c r="B57" s="105"/>
      <c r="C57" s="105"/>
      <c r="D57" s="105"/>
      <c r="E57" s="105"/>
      <c r="F57" s="105"/>
      <c r="G57" s="105"/>
      <c r="H57" s="105"/>
      <c r="I57" s="20"/>
      <c r="J57" s="20"/>
      <c r="K57" s="20"/>
      <c r="L57" s="106">
        <v>0.33</v>
      </c>
      <c r="M57" s="107"/>
      <c r="N57" s="112">
        <f>COUNTIF($B$16:$Q$16,"&lt;"&amp;9)+COUNTIF($B$19:$Q$19,"&lt;"&amp;9)</f>
        <v>0</v>
      </c>
      <c r="O57" s="113"/>
      <c r="P57" s="110">
        <f t="shared" si="5"/>
        <v>0</v>
      </c>
      <c r="Q57" s="111"/>
    </row>
    <row r="58" spans="1:17" ht="11.1" customHeight="1" x14ac:dyDescent="0.25">
      <c r="A58" s="32" t="s">
        <v>48</v>
      </c>
      <c r="B58" s="25"/>
      <c r="C58" s="25"/>
      <c r="D58" s="25"/>
      <c r="E58" s="25"/>
      <c r="F58" s="25"/>
      <c r="G58" s="25"/>
      <c r="H58" s="25"/>
      <c r="I58" s="2"/>
      <c r="J58" s="2"/>
      <c r="K58" s="2"/>
      <c r="L58" s="120"/>
      <c r="M58" s="120"/>
      <c r="N58" s="121"/>
      <c r="O58" s="122"/>
      <c r="P58" s="123">
        <f t="shared" si="5"/>
        <v>0</v>
      </c>
      <c r="Q58" s="124"/>
    </row>
    <row r="59" spans="1:17" ht="11.1" customHeight="1" x14ac:dyDescent="0.25">
      <c r="A59" s="32" t="s">
        <v>49</v>
      </c>
      <c r="B59" s="25"/>
      <c r="C59" s="25"/>
      <c r="D59" s="25"/>
      <c r="E59" s="25"/>
      <c r="F59" s="25"/>
      <c r="G59" s="25"/>
      <c r="H59" s="25"/>
      <c r="I59" s="2"/>
      <c r="J59" s="2"/>
      <c r="K59" s="2"/>
      <c r="L59" s="120"/>
      <c r="M59" s="120"/>
      <c r="N59" s="121"/>
      <c r="O59" s="122"/>
      <c r="P59" s="123">
        <f t="shared" si="5"/>
        <v>0</v>
      </c>
      <c r="Q59" s="124"/>
    </row>
    <row r="60" spans="1:17" ht="11.1" customHeight="1" x14ac:dyDescent="0.25">
      <c r="A60" s="32" t="s">
        <v>50</v>
      </c>
      <c r="B60" s="40"/>
      <c r="C60" s="40"/>
      <c r="D60" s="133"/>
      <c r="E60" s="134"/>
      <c r="F60" s="134"/>
      <c r="G60" s="134"/>
      <c r="H60" s="135"/>
      <c r="I60" s="2"/>
      <c r="J60" s="2"/>
      <c r="K60" s="2"/>
      <c r="L60" s="40"/>
      <c r="M60" s="40"/>
      <c r="N60" s="40"/>
      <c r="O60" s="2"/>
      <c r="P60" s="136">
        <v>0</v>
      </c>
      <c r="Q60" s="137"/>
    </row>
    <row r="61" spans="1:17" ht="11.1" customHeight="1" x14ac:dyDescent="0.25">
      <c r="A61" s="41" t="s">
        <v>51</v>
      </c>
      <c r="B61" s="42"/>
      <c r="C61" s="42"/>
      <c r="D61" s="42"/>
      <c r="E61" s="42"/>
      <c r="F61" s="22"/>
      <c r="G61" s="22"/>
      <c r="H61" s="22"/>
      <c r="I61" s="20"/>
      <c r="J61" s="20"/>
      <c r="K61" s="20"/>
      <c r="L61" s="22"/>
      <c r="M61" s="22"/>
      <c r="N61" s="22"/>
      <c r="O61" s="43"/>
      <c r="P61" s="138">
        <f>P54+P55+P56+P57+P58+P59+P60</f>
        <v>2.97</v>
      </c>
      <c r="Q61" s="139"/>
    </row>
    <row r="62" spans="1:17" ht="11.1" customHeight="1" x14ac:dyDescent="0.25">
      <c r="A62" s="140" t="s">
        <v>52</v>
      </c>
      <c r="B62" s="141"/>
      <c r="C62" s="141"/>
      <c r="D62" s="141"/>
      <c r="E62" s="141"/>
      <c r="F62" s="22"/>
      <c r="G62" s="22"/>
      <c r="H62" s="22"/>
      <c r="I62" s="20"/>
      <c r="J62" s="20"/>
      <c r="K62" s="20"/>
      <c r="L62" s="142"/>
      <c r="M62" s="142"/>
      <c r="N62" s="143"/>
      <c r="O62" s="144"/>
      <c r="P62" s="145">
        <f>L62*N62</f>
        <v>0</v>
      </c>
      <c r="Q62" s="146"/>
    </row>
    <row r="63" spans="1:17" ht="11.1" customHeight="1" x14ac:dyDescent="0.25">
      <c r="A63" s="19"/>
      <c r="B63" s="20"/>
      <c r="C63" s="20"/>
      <c r="D63" s="20"/>
      <c r="E63" s="20"/>
      <c r="F63" s="20"/>
      <c r="G63" s="2"/>
      <c r="H63" s="2"/>
      <c r="I63" s="2"/>
      <c r="J63" s="2"/>
      <c r="K63" s="2"/>
      <c r="L63" s="44" t="s">
        <v>53</v>
      </c>
      <c r="M63" s="44"/>
      <c r="N63" s="44"/>
      <c r="O63" s="44"/>
      <c r="P63" s="150">
        <f>P51+P61+P62</f>
        <v>512.54077322000001</v>
      </c>
      <c r="Q63" s="151"/>
    </row>
    <row r="64" spans="1:17" ht="11.1" customHeight="1" x14ac:dyDescent="0.25">
      <c r="A64" s="152" t="s">
        <v>54</v>
      </c>
      <c r="B64" s="153"/>
      <c r="C64" s="153"/>
      <c r="D64" s="2"/>
      <c r="E64" s="2"/>
      <c r="F64" s="2"/>
      <c r="G64" s="2"/>
      <c r="H64" s="2"/>
      <c r="I64" s="2"/>
      <c r="J64" s="2"/>
      <c r="K64" s="2"/>
      <c r="L64" s="45" t="s">
        <v>55</v>
      </c>
      <c r="M64" s="2"/>
      <c r="N64" s="2"/>
      <c r="O64" s="2"/>
      <c r="P64" s="154">
        <f>P51+P49+P48</f>
        <v>528.44125054774997</v>
      </c>
      <c r="Q64" s="155"/>
    </row>
    <row r="65" spans="1:17" ht="11.1" customHeight="1" x14ac:dyDescent="0.25">
      <c r="A65" s="8"/>
      <c r="B65" s="25"/>
      <c r="C65" s="25"/>
      <c r="D65" s="2"/>
      <c r="E65" s="2"/>
      <c r="F65" s="2"/>
      <c r="G65" s="2"/>
      <c r="H65" s="2"/>
      <c r="I65" s="2"/>
      <c r="J65" s="46"/>
      <c r="K65" s="46"/>
      <c r="L65" s="47"/>
      <c r="M65" s="46"/>
      <c r="N65" s="46"/>
      <c r="O65" s="46"/>
      <c r="P65" s="46"/>
      <c r="Q65" s="48"/>
    </row>
    <row r="66" spans="1:17" ht="11.1" customHeight="1" x14ac:dyDescent="0.25">
      <c r="D66" s="156" t="s">
        <v>56</v>
      </c>
      <c r="E66" s="156"/>
      <c r="F66" s="157"/>
      <c r="G66" s="157"/>
      <c r="H66" s="158"/>
      <c r="I66" s="158"/>
      <c r="J66" s="49"/>
      <c r="K66" s="25" t="s">
        <v>57</v>
      </c>
      <c r="L66" s="118"/>
      <c r="M66" s="118"/>
      <c r="N66" s="118"/>
      <c r="O66" s="118"/>
      <c r="P66" s="118"/>
      <c r="Q66" s="119"/>
    </row>
    <row r="67" spans="1:17" ht="11.1" customHeight="1" x14ac:dyDescent="0.25">
      <c r="A67" s="32"/>
      <c r="B67" s="25"/>
      <c r="C67" s="25"/>
      <c r="D67" s="2"/>
      <c r="E67" s="2"/>
      <c r="F67" s="114"/>
      <c r="G67" s="115"/>
      <c r="H67" s="116"/>
      <c r="I67" s="116"/>
      <c r="J67" s="46"/>
      <c r="K67" s="25" t="s">
        <v>58</v>
      </c>
      <c r="L67" s="117"/>
      <c r="M67" s="118"/>
      <c r="N67" s="118"/>
      <c r="O67" s="118"/>
      <c r="P67" s="118"/>
      <c r="Q67" s="119"/>
    </row>
    <row r="68" spans="1:17" ht="11.25" customHeight="1" x14ac:dyDescent="0.25">
      <c r="A68" s="23"/>
      <c r="B68" s="50" t="s">
        <v>59</v>
      </c>
      <c r="C68" s="50"/>
      <c r="D68" s="51"/>
      <c r="E68" s="51"/>
      <c r="F68" s="147">
        <f>SUMPRODUCT(--(B$16:Q$19="cp"))</f>
        <v>0</v>
      </c>
      <c r="G68" s="147"/>
      <c r="H68" s="129"/>
      <c r="I68" s="129"/>
      <c r="J68" s="46"/>
      <c r="K68" s="52" t="s">
        <v>60</v>
      </c>
      <c r="L68" s="2"/>
      <c r="M68" s="40"/>
      <c r="N68" s="148"/>
      <c r="O68" s="148"/>
      <c r="P68" s="148"/>
      <c r="Q68" s="149"/>
    </row>
    <row r="69" spans="1:17" ht="12.75" customHeight="1" x14ac:dyDescent="0.25">
      <c r="A69" s="39"/>
      <c r="B69" s="53" t="s">
        <v>61</v>
      </c>
      <c r="C69" s="53"/>
      <c r="D69" s="54"/>
      <c r="E69" s="54"/>
      <c r="F69" s="125">
        <v>30</v>
      </c>
      <c r="G69" s="125"/>
      <c r="H69" s="126"/>
      <c r="I69" s="126"/>
      <c r="J69" s="46"/>
      <c r="K69" s="46"/>
      <c r="L69" s="46"/>
      <c r="M69" s="127" t="s">
        <v>62</v>
      </c>
      <c r="N69" s="127"/>
      <c r="O69" s="127"/>
      <c r="P69" s="55"/>
      <c r="Q69" s="56"/>
    </row>
    <row r="70" spans="1:17" ht="11.1" customHeight="1" x14ac:dyDescent="0.25">
      <c r="A70" s="39"/>
      <c r="B70" s="57" t="s">
        <v>63</v>
      </c>
      <c r="C70" s="57"/>
      <c r="D70" s="57"/>
      <c r="E70" s="57"/>
      <c r="F70" s="128">
        <f>F69-F68</f>
        <v>30</v>
      </c>
      <c r="G70" s="128"/>
      <c r="H70" s="129"/>
      <c r="I70" s="129"/>
      <c r="J70" s="2"/>
      <c r="K70" s="52" t="s">
        <v>64</v>
      </c>
      <c r="L70" s="2"/>
      <c r="M70" s="58"/>
      <c r="N70" s="58"/>
      <c r="O70" s="58"/>
      <c r="P70" s="58"/>
      <c r="Q70" s="59"/>
    </row>
    <row r="71" spans="1:17" ht="11.1" customHeight="1" x14ac:dyDescent="0.25">
      <c r="A71" s="8"/>
      <c r="B71" s="130" t="s">
        <v>65</v>
      </c>
      <c r="C71" s="131"/>
      <c r="D71" s="131"/>
      <c r="E71" s="72"/>
      <c r="F71" s="132">
        <f>SUMPRODUCT(--(B$16:Q$19="hc"))</f>
        <v>0</v>
      </c>
      <c r="G71" s="132"/>
      <c r="H71" s="2"/>
      <c r="I71" s="2"/>
      <c r="J71" s="2"/>
      <c r="K71" s="2"/>
      <c r="L71" s="2"/>
      <c r="M71" s="2"/>
      <c r="N71" s="2"/>
      <c r="O71" s="2"/>
      <c r="P71" s="2"/>
      <c r="Q71" s="4"/>
    </row>
    <row r="72" spans="1:17" ht="11.1" customHeight="1" x14ac:dyDescent="0.25">
      <c r="A72" s="8"/>
      <c r="B72" s="70"/>
      <c r="C72" s="70"/>
      <c r="D72" s="70"/>
      <c r="E72" s="20"/>
      <c r="F72" s="71"/>
      <c r="G72" s="71"/>
      <c r="H72" s="2"/>
      <c r="I72" s="2"/>
      <c r="J72" s="2"/>
      <c r="K72" s="2"/>
      <c r="L72" s="2"/>
      <c r="M72" s="2"/>
      <c r="N72" s="2"/>
      <c r="O72" s="2"/>
      <c r="P72" s="2"/>
      <c r="Q72" s="4"/>
    </row>
    <row r="73" spans="1:17" ht="11.1" customHeight="1" x14ac:dyDescent="0.25">
      <c r="A73" s="60"/>
      <c r="B73" s="70"/>
      <c r="C73" s="70"/>
      <c r="D73" s="70"/>
      <c r="E73" s="20"/>
      <c r="F73" s="71"/>
      <c r="G73" s="71"/>
      <c r="H73" s="2"/>
      <c r="I73" s="2"/>
      <c r="J73" s="2"/>
      <c r="K73" s="2"/>
      <c r="L73" s="2"/>
      <c r="M73" s="2"/>
      <c r="N73" s="2"/>
      <c r="O73" s="2"/>
      <c r="P73" s="2"/>
      <c r="Q73" s="4"/>
    </row>
    <row r="74" spans="1:17" ht="2.25" customHeight="1" thickBot="1" x14ac:dyDescent="0.3">
      <c r="A74" s="8"/>
      <c r="B74" s="2"/>
      <c r="C74" s="2"/>
      <c r="D74" s="2"/>
      <c r="E74" s="2"/>
      <c r="F74" s="2"/>
      <c r="G74" s="2"/>
      <c r="H74" s="2"/>
      <c r="I74" s="2"/>
      <c r="J74" s="2"/>
      <c r="K74" s="2"/>
      <c r="L74" s="2"/>
      <c r="M74" s="2"/>
      <c r="N74" s="2"/>
      <c r="O74" s="2"/>
      <c r="P74" s="2"/>
      <c r="Q74" s="4"/>
    </row>
    <row r="75" spans="1:17" ht="13.5" customHeight="1" thickTop="1" thickBot="1" x14ac:dyDescent="0.3">
      <c r="A75" s="61" t="s">
        <v>66</v>
      </c>
      <c r="B75" s="62"/>
      <c r="C75" s="62"/>
      <c r="D75" s="63"/>
      <c r="E75" s="63"/>
      <c r="F75" s="63"/>
      <c r="G75" s="63"/>
      <c r="H75" s="62"/>
      <c r="I75" s="62"/>
      <c r="J75" s="62"/>
      <c r="K75" s="62"/>
      <c r="L75" s="62"/>
      <c r="M75" s="62"/>
      <c r="N75" s="62"/>
      <c r="O75" s="62"/>
      <c r="P75" s="62"/>
      <c r="Q75" s="64"/>
    </row>
  </sheetData>
  <sheetProtection selectLockedCells="1"/>
  <mergeCells count="142">
    <mergeCell ref="F70:G70"/>
    <mergeCell ref="H70:I70"/>
    <mergeCell ref="B71:D71"/>
    <mergeCell ref="F71:G71"/>
    <mergeCell ref="F68:G68"/>
    <mergeCell ref="H68:I68"/>
    <mergeCell ref="N68:Q68"/>
    <mergeCell ref="F69:G69"/>
    <mergeCell ref="H69:I69"/>
    <mergeCell ref="M69:O69"/>
    <mergeCell ref="D66:E66"/>
    <mergeCell ref="F66:G66"/>
    <mergeCell ref="H66:I66"/>
    <mergeCell ref="L66:Q66"/>
    <mergeCell ref="F67:G67"/>
    <mergeCell ref="H67:I67"/>
    <mergeCell ref="L67:Q67"/>
    <mergeCell ref="A62:E62"/>
    <mergeCell ref="L62:M62"/>
    <mergeCell ref="N62:O62"/>
    <mergeCell ref="P62:Q62"/>
    <mergeCell ref="P63:Q63"/>
    <mergeCell ref="A64:C64"/>
    <mergeCell ref="P64:Q64"/>
    <mergeCell ref="L59:M59"/>
    <mergeCell ref="N59:O59"/>
    <mergeCell ref="P59:Q59"/>
    <mergeCell ref="D60:H60"/>
    <mergeCell ref="P60:Q60"/>
    <mergeCell ref="P61:Q61"/>
    <mergeCell ref="A57:H57"/>
    <mergeCell ref="L57:M57"/>
    <mergeCell ref="N57:O57"/>
    <mergeCell ref="P57:Q57"/>
    <mergeCell ref="L58:M58"/>
    <mergeCell ref="N58:O58"/>
    <mergeCell ref="P58:Q58"/>
    <mergeCell ref="L55:M55"/>
    <mergeCell ref="N55:O55"/>
    <mergeCell ref="P55:Q55"/>
    <mergeCell ref="A56:H56"/>
    <mergeCell ref="L56:M56"/>
    <mergeCell ref="N56:O56"/>
    <mergeCell ref="P56:Q56"/>
    <mergeCell ref="L53:M53"/>
    <mergeCell ref="N53:O53"/>
    <mergeCell ref="P53:Q53"/>
    <mergeCell ref="L54:M54"/>
    <mergeCell ref="N54:O54"/>
    <mergeCell ref="P54:Q54"/>
    <mergeCell ref="L49:M49"/>
    <mergeCell ref="N49:O49"/>
    <mergeCell ref="P49:Q49"/>
    <mergeCell ref="P50:Q50"/>
    <mergeCell ref="P51:Q51"/>
    <mergeCell ref="M52:P52"/>
    <mergeCell ref="L47:M47"/>
    <mergeCell ref="N47:O47"/>
    <mergeCell ref="P47:Q47"/>
    <mergeCell ref="L48:M48"/>
    <mergeCell ref="N48:O48"/>
    <mergeCell ref="P48:Q48"/>
    <mergeCell ref="L45:M45"/>
    <mergeCell ref="N45:O45"/>
    <mergeCell ref="P45:Q45"/>
    <mergeCell ref="L46:M46"/>
    <mergeCell ref="N46:O46"/>
    <mergeCell ref="P46:Q46"/>
    <mergeCell ref="L43:M43"/>
    <mergeCell ref="N43:O43"/>
    <mergeCell ref="P43:Q43"/>
    <mergeCell ref="L44:M44"/>
    <mergeCell ref="N44:O44"/>
    <mergeCell ref="P44:Q44"/>
    <mergeCell ref="L41:M41"/>
    <mergeCell ref="N41:O41"/>
    <mergeCell ref="P41:Q41"/>
    <mergeCell ref="A42:E42"/>
    <mergeCell ref="L42:M42"/>
    <mergeCell ref="N42:O42"/>
    <mergeCell ref="P42:Q42"/>
    <mergeCell ref="L39:M39"/>
    <mergeCell ref="N39:O39"/>
    <mergeCell ref="P39:Q39"/>
    <mergeCell ref="L40:M40"/>
    <mergeCell ref="N40:O40"/>
    <mergeCell ref="P40:Q40"/>
    <mergeCell ref="L35:M35"/>
    <mergeCell ref="N35:O35"/>
    <mergeCell ref="P35:Q35"/>
    <mergeCell ref="L36:M36"/>
    <mergeCell ref="P36:Q36"/>
    <mergeCell ref="M38:P38"/>
    <mergeCell ref="L33:M33"/>
    <mergeCell ref="N33:O33"/>
    <mergeCell ref="P33:Q33"/>
    <mergeCell ref="L34:M34"/>
    <mergeCell ref="N34:O34"/>
    <mergeCell ref="P34:Q34"/>
    <mergeCell ref="L31:M31"/>
    <mergeCell ref="N31:O31"/>
    <mergeCell ref="P31:Q31"/>
    <mergeCell ref="L32:M32"/>
    <mergeCell ref="N32:O32"/>
    <mergeCell ref="P32:Q32"/>
    <mergeCell ref="L29:M29"/>
    <mergeCell ref="N29:O29"/>
    <mergeCell ref="P29:Q29"/>
    <mergeCell ref="L30:M30"/>
    <mergeCell ref="N30:O30"/>
    <mergeCell ref="P30:Q30"/>
    <mergeCell ref="L27:M27"/>
    <mergeCell ref="N27:O27"/>
    <mergeCell ref="P27:Q27"/>
    <mergeCell ref="L28:M28"/>
    <mergeCell ref="N28:O28"/>
    <mergeCell ref="P28:Q28"/>
    <mergeCell ref="C11:G11"/>
    <mergeCell ref="L11:P11"/>
    <mergeCell ref="A13:Q13"/>
    <mergeCell ref="P23:Q23"/>
    <mergeCell ref="P24:Q24"/>
    <mergeCell ref="P25:Q25"/>
    <mergeCell ref="C10:G10"/>
    <mergeCell ref="L10:P10"/>
    <mergeCell ref="A5:B5"/>
    <mergeCell ref="C5:G5"/>
    <mergeCell ref="L5:P5"/>
    <mergeCell ref="C6:G6"/>
    <mergeCell ref="L6:P6"/>
    <mergeCell ref="C7:G7"/>
    <mergeCell ref="L7:P7"/>
    <mergeCell ref="A1:Q1"/>
    <mergeCell ref="A2:Q2"/>
    <mergeCell ref="A3:B3"/>
    <mergeCell ref="C3:F3"/>
    <mergeCell ref="L3:O3"/>
    <mergeCell ref="A4:Q4"/>
    <mergeCell ref="C8:G8"/>
    <mergeCell ref="L8:P8"/>
    <mergeCell ref="C9:G9"/>
    <mergeCell ref="L9:P9"/>
  </mergeCells>
  <conditionalFormatting sqref="B14:Q16">
    <cfRule type="expression" dxfId="17" priority="3">
      <formula>WEEKDAY(B$14,2)&gt;5</formula>
    </cfRule>
  </conditionalFormatting>
  <conditionalFormatting sqref="B17:P19">
    <cfRule type="expression" dxfId="16" priority="2">
      <formula>WEEKDAY(B$17,2)&gt;5</formula>
    </cfRule>
  </conditionalFormatting>
  <conditionalFormatting sqref="L21">
    <cfRule type="cellIs" dxfId="15" priority="1" operator="equal">
      <formula>0</formula>
    </cfRule>
  </conditionalFormatting>
  <dataValidations count="1">
    <dataValidation type="list" allowBlank="1" showInputMessage="1" showErrorMessage="1" sqref="I28 L3:O3">
      <formula1>ANCOURS</formula1>
    </dataValidation>
  </dataValidations>
  <pageMargins left="0.3" right="0.2" top="0.37" bottom="0.49" header="0.23" footer="0.4921259845"/>
  <pageSetup paperSize="9" orientation="portrait" horizont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41" r:id="rId4" name="Drop Down 1">
              <controlPr defaultSize="0" autoLine="0" autoPict="0">
                <anchor moveWithCells="1">
                  <from>
                    <xdr:col>0</xdr:col>
                    <xdr:colOff>160020</xdr:colOff>
                    <xdr:row>65</xdr:row>
                    <xdr:rowOff>7620</xdr:rowOff>
                  </from>
                  <to>
                    <xdr:col>1</xdr:col>
                    <xdr:colOff>137160</xdr:colOff>
                    <xdr:row>66</xdr:row>
                    <xdr:rowOff>60960</xdr:rowOff>
                  </to>
                </anchor>
              </controlPr>
            </control>
          </mc:Choice>
        </mc:AlternateContent>
        <mc:AlternateContent xmlns:mc="http://schemas.openxmlformats.org/markup-compatibility/2006">
          <mc:Choice Requires="x14">
            <control shapeId="10242" r:id="rId5" name="Drop Down 2">
              <controlPr defaultSize="0" autoLine="0" autoPict="0">
                <anchor moveWithCells="1">
                  <from>
                    <xdr:col>4</xdr:col>
                    <xdr:colOff>76200</xdr:colOff>
                    <xdr:row>65</xdr:row>
                    <xdr:rowOff>0</xdr:rowOff>
                  </from>
                  <to>
                    <xdr:col>4</xdr:col>
                    <xdr:colOff>495300</xdr:colOff>
                    <xdr:row>66</xdr:row>
                    <xdr:rowOff>60960</xdr:rowOff>
                  </to>
                </anchor>
              </controlPr>
            </control>
          </mc:Choice>
        </mc:AlternateContent>
        <mc:AlternateContent xmlns:mc="http://schemas.openxmlformats.org/markup-compatibility/2006">
          <mc:Choice Requires="x14">
            <control shapeId="10243" r:id="rId6" name="Drop Down 3">
              <controlPr defaultSize="0" autoLine="0" autoPict="0">
                <anchor moveWithCells="1">
                  <from>
                    <xdr:col>5</xdr:col>
                    <xdr:colOff>152400</xdr:colOff>
                    <xdr:row>64</xdr:row>
                    <xdr:rowOff>99060</xdr:rowOff>
                  </from>
                  <to>
                    <xdr:col>7</xdr:col>
                    <xdr:colOff>60960</xdr:colOff>
                    <xdr:row>66</xdr:row>
                    <xdr:rowOff>45720</xdr:rowOff>
                  </to>
                </anchor>
              </controlPr>
            </control>
          </mc:Choice>
        </mc:AlternateContent>
        <mc:AlternateContent xmlns:mc="http://schemas.openxmlformats.org/markup-compatibility/2006">
          <mc:Choice Requires="x14">
            <control shapeId="10244" r:id="rId7" name="Drop Down 4">
              <controlPr defaultSize="0" autoLine="0" autoPict="0">
                <anchor moveWithCells="1">
                  <from>
                    <xdr:col>7</xdr:col>
                    <xdr:colOff>160020</xdr:colOff>
                    <xdr:row>65</xdr:row>
                    <xdr:rowOff>0</xdr:rowOff>
                  </from>
                  <to>
                    <xdr:col>8</xdr:col>
                    <xdr:colOff>236220</xdr:colOff>
                    <xdr:row>66</xdr:row>
                    <xdr:rowOff>60960</xdr:rowOff>
                  </to>
                </anchor>
              </controlPr>
            </control>
          </mc:Choice>
        </mc:AlternateContent>
        <mc:AlternateContent xmlns:mc="http://schemas.openxmlformats.org/markup-compatibility/2006">
          <mc:Choice Requires="x14">
            <control shapeId="10245" r:id="rId8" name="Drop Down 5">
              <controlPr defaultSize="0" autoLine="0" autoPict="0">
                <anchor moveWithCells="1">
                  <from>
                    <xdr:col>1</xdr:col>
                    <xdr:colOff>259080</xdr:colOff>
                    <xdr:row>65</xdr:row>
                    <xdr:rowOff>0</xdr:rowOff>
                  </from>
                  <to>
                    <xdr:col>3</xdr:col>
                    <xdr:colOff>121920</xdr:colOff>
                    <xdr:row>66</xdr:row>
                    <xdr:rowOff>60960</xdr:rowOff>
                  </to>
                </anchor>
              </controlPr>
            </control>
          </mc:Choice>
        </mc:AlternateContent>
        <mc:AlternateContent xmlns:mc="http://schemas.openxmlformats.org/markup-compatibility/2006">
          <mc:Choice Requires="x14">
            <control shapeId="10246" r:id="rId9" name="Check Box 6">
              <controlPr locked="0" defaultSize="0" autoFill="0" autoLine="0" autoPict="0">
                <anchor moveWithCells="1">
                  <from>
                    <xdr:col>13</xdr:col>
                    <xdr:colOff>22860</xdr:colOff>
                    <xdr:row>66</xdr:row>
                    <xdr:rowOff>60960</xdr:rowOff>
                  </from>
                  <to>
                    <xdr:col>14</xdr:col>
                    <xdr:colOff>213360</xdr:colOff>
                    <xdr:row>68</xdr:row>
                    <xdr:rowOff>22860</xdr:rowOff>
                  </to>
                </anchor>
              </controlPr>
            </control>
          </mc:Choice>
        </mc:AlternateContent>
        <mc:AlternateContent xmlns:mc="http://schemas.openxmlformats.org/markup-compatibility/2006">
          <mc:Choice Requires="x14">
            <control shapeId="10247" r:id="rId10" name="Check Box 7">
              <controlPr locked="0" defaultSize="0" autoFill="0" autoLine="0" autoPict="0">
                <anchor moveWithCells="1">
                  <from>
                    <xdr:col>14</xdr:col>
                    <xdr:colOff>266700</xdr:colOff>
                    <xdr:row>66</xdr:row>
                    <xdr:rowOff>68580</xdr:rowOff>
                  </from>
                  <to>
                    <xdr:col>17</xdr:col>
                    <xdr:colOff>38100</xdr:colOff>
                    <xdr:row>68</xdr:row>
                    <xdr:rowOff>22860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75"/>
  <sheetViews>
    <sheetView workbookViewId="0">
      <selection activeCell="K21" sqref="K21"/>
    </sheetView>
  </sheetViews>
  <sheetFormatPr baseColWidth="10" defaultColWidth="5.88671875" defaultRowHeight="11.1" customHeight="1" x14ac:dyDescent="0.25"/>
  <cols>
    <col min="1" max="1" width="6.6640625" customWidth="1"/>
    <col min="2" max="2" width="6.88671875" customWidth="1"/>
    <col min="3" max="3" width="6.44140625" bestFit="1" customWidth="1"/>
    <col min="4" max="4" width="6.44140625" customWidth="1"/>
    <col min="5" max="5" width="7.5546875" customWidth="1"/>
    <col min="6" max="17" width="6.44140625" customWidth="1"/>
  </cols>
  <sheetData>
    <row r="1" spans="1:17" ht="13.5" customHeight="1" thickTop="1" x14ac:dyDescent="0.25">
      <c r="A1" s="236" t="s">
        <v>0</v>
      </c>
      <c r="B1" s="237"/>
      <c r="C1" s="237"/>
      <c r="D1" s="237"/>
      <c r="E1" s="237"/>
      <c r="F1" s="237"/>
      <c r="G1" s="237"/>
      <c r="H1" s="237"/>
      <c r="I1" s="237"/>
      <c r="J1" s="237"/>
      <c r="K1" s="237"/>
      <c r="L1" s="237"/>
      <c r="M1" s="237"/>
      <c r="N1" s="237"/>
      <c r="O1" s="237"/>
      <c r="P1" s="237"/>
      <c r="Q1" s="238"/>
    </row>
    <row r="2" spans="1:17" ht="11.1" customHeight="1" x14ac:dyDescent="0.25">
      <c r="A2" s="239" t="s">
        <v>1</v>
      </c>
      <c r="B2" s="240"/>
      <c r="C2" s="240"/>
      <c r="D2" s="240"/>
      <c r="E2" s="240"/>
      <c r="F2" s="240"/>
      <c r="G2" s="240"/>
      <c r="H2" s="240"/>
      <c r="I2" s="240"/>
      <c r="J2" s="240"/>
      <c r="K2" s="240"/>
      <c r="L2" s="240"/>
      <c r="M2" s="240"/>
      <c r="N2" s="240"/>
      <c r="O2" s="240"/>
      <c r="P2" s="240"/>
      <c r="Q2" s="241"/>
    </row>
    <row r="3" spans="1:17" ht="13.8" x14ac:dyDescent="0.25">
      <c r="A3" s="242" t="s">
        <v>2</v>
      </c>
      <c r="B3" s="243"/>
      <c r="C3" s="244"/>
      <c r="D3" s="245"/>
      <c r="E3" s="245"/>
      <c r="F3" s="246"/>
      <c r="G3" s="1"/>
      <c r="H3" s="2"/>
      <c r="I3" s="2"/>
      <c r="J3" s="3" t="s">
        <v>3</v>
      </c>
      <c r="K3" s="2"/>
      <c r="L3" s="247">
        <v>42217</v>
      </c>
      <c r="M3" s="247"/>
      <c r="N3" s="247"/>
      <c r="O3" s="247"/>
      <c r="P3" s="2"/>
      <c r="Q3" s="4"/>
    </row>
    <row r="4" spans="1:17" ht="16.2" customHeight="1" x14ac:dyDescent="0.25">
      <c r="A4" s="248" t="s">
        <v>4</v>
      </c>
      <c r="B4" s="249"/>
      <c r="C4" s="249"/>
      <c r="D4" s="249"/>
      <c r="E4" s="249"/>
      <c r="F4" s="249"/>
      <c r="G4" s="249"/>
      <c r="H4" s="249"/>
      <c r="I4" s="249"/>
      <c r="J4" s="249"/>
      <c r="K4" s="249"/>
      <c r="L4" s="249"/>
      <c r="M4" s="249"/>
      <c r="N4" s="249"/>
      <c r="O4" s="249"/>
      <c r="P4" s="249"/>
      <c r="Q4" s="250"/>
    </row>
    <row r="5" spans="1:17" ht="11.1" customHeight="1" x14ac:dyDescent="0.25">
      <c r="A5" s="230" t="s">
        <v>5</v>
      </c>
      <c r="B5" s="231"/>
      <c r="C5" s="232"/>
      <c r="D5" s="233"/>
      <c r="E5" s="233"/>
      <c r="F5" s="233"/>
      <c r="G5" s="234"/>
      <c r="H5" s="2"/>
      <c r="I5" s="5" t="s">
        <v>5</v>
      </c>
      <c r="J5" s="2"/>
      <c r="K5" s="2"/>
      <c r="L5" s="232"/>
      <c r="M5" s="233"/>
      <c r="N5" s="233"/>
      <c r="O5" s="233"/>
      <c r="P5" s="234"/>
      <c r="Q5" s="6"/>
    </row>
    <row r="6" spans="1:17" ht="11.1" customHeight="1" x14ac:dyDescent="0.25">
      <c r="A6" s="7" t="s">
        <v>6</v>
      </c>
      <c r="B6" s="1"/>
      <c r="C6" s="235"/>
      <c r="D6" s="215"/>
      <c r="E6" s="215"/>
      <c r="F6" s="215"/>
      <c r="G6" s="216"/>
      <c r="H6" s="2"/>
      <c r="I6" s="5" t="s">
        <v>6</v>
      </c>
      <c r="J6" s="2"/>
      <c r="K6" s="2"/>
      <c r="L6" s="235"/>
      <c r="M6" s="215"/>
      <c r="N6" s="215"/>
      <c r="O6" s="215"/>
      <c r="P6" s="216"/>
      <c r="Q6" s="6"/>
    </row>
    <row r="7" spans="1:17" ht="11.1" customHeight="1" x14ac:dyDescent="0.25">
      <c r="A7" s="8"/>
      <c r="B7" s="1"/>
      <c r="C7" s="235"/>
      <c r="D7" s="215"/>
      <c r="E7" s="215"/>
      <c r="F7" s="215"/>
      <c r="G7" s="216"/>
      <c r="H7" s="2"/>
      <c r="I7" s="1"/>
      <c r="J7" s="2"/>
      <c r="K7" s="2"/>
      <c r="L7" s="214"/>
      <c r="M7" s="215"/>
      <c r="N7" s="215"/>
      <c r="O7" s="215"/>
      <c r="P7" s="216"/>
      <c r="Q7" s="6"/>
    </row>
    <row r="8" spans="1:17" ht="11.1" customHeight="1" x14ac:dyDescent="0.25">
      <c r="A8" s="8"/>
      <c r="B8" s="1"/>
      <c r="C8" s="214"/>
      <c r="D8" s="215"/>
      <c r="E8" s="215"/>
      <c r="F8" s="215"/>
      <c r="G8" s="216"/>
      <c r="H8" s="1"/>
      <c r="I8" s="1"/>
      <c r="J8" s="2"/>
      <c r="K8" s="2"/>
      <c r="L8" s="214"/>
      <c r="M8" s="215"/>
      <c r="N8" s="215"/>
      <c r="O8" s="215"/>
      <c r="P8" s="216"/>
      <c r="Q8" s="6"/>
    </row>
    <row r="9" spans="1:17" ht="11.1" customHeight="1" x14ac:dyDescent="0.25">
      <c r="A9" s="77" t="s">
        <v>7</v>
      </c>
      <c r="B9" s="10"/>
      <c r="C9" s="251"/>
      <c r="D9" s="252"/>
      <c r="E9" s="252"/>
      <c r="F9" s="252"/>
      <c r="G9" s="253"/>
      <c r="H9" s="1"/>
      <c r="I9" s="1"/>
      <c r="J9" s="2"/>
      <c r="K9" s="2"/>
      <c r="L9" s="214"/>
      <c r="M9" s="215"/>
      <c r="N9" s="215"/>
      <c r="O9" s="215"/>
      <c r="P9" s="216"/>
      <c r="Q9" s="6"/>
    </row>
    <row r="10" spans="1:17" ht="11.1" customHeight="1" x14ac:dyDescent="0.25">
      <c r="A10" s="7" t="s">
        <v>8</v>
      </c>
      <c r="B10" s="10"/>
      <c r="C10" s="229"/>
      <c r="D10" s="215"/>
      <c r="E10" s="215"/>
      <c r="F10" s="215"/>
      <c r="G10" s="216"/>
      <c r="H10" s="1"/>
      <c r="I10" s="5" t="s">
        <v>9</v>
      </c>
      <c r="J10" s="2"/>
      <c r="K10" s="2"/>
      <c r="L10" s="214"/>
      <c r="M10" s="215"/>
      <c r="N10" s="215"/>
      <c r="O10" s="215"/>
      <c r="P10" s="216"/>
      <c r="Q10" s="6"/>
    </row>
    <row r="11" spans="1:17" ht="11.1" customHeight="1" x14ac:dyDescent="0.25">
      <c r="A11" s="7" t="s">
        <v>6</v>
      </c>
      <c r="B11" s="2"/>
      <c r="C11" s="214"/>
      <c r="D11" s="215"/>
      <c r="E11" s="215"/>
      <c r="F11" s="215"/>
      <c r="G11" s="216"/>
      <c r="H11" s="1"/>
      <c r="I11" s="5" t="s">
        <v>10</v>
      </c>
      <c r="J11" s="2"/>
      <c r="K11" s="2"/>
      <c r="L11" s="217"/>
      <c r="M11" s="218"/>
      <c r="N11" s="218"/>
      <c r="O11" s="218"/>
      <c r="P11" s="219"/>
      <c r="Q11" s="6"/>
    </row>
    <row r="12" spans="1:17" ht="11.1" customHeight="1" thickBot="1" x14ac:dyDescent="0.3">
      <c r="A12" s="8"/>
      <c r="B12" s="2"/>
      <c r="C12" s="2"/>
      <c r="D12" s="2"/>
      <c r="E12" s="2"/>
      <c r="F12" s="2"/>
      <c r="G12" s="2"/>
      <c r="H12" s="2"/>
      <c r="I12" s="2"/>
      <c r="J12" s="2"/>
      <c r="K12" s="2"/>
      <c r="L12" s="2"/>
      <c r="M12" s="2"/>
      <c r="N12" s="2"/>
      <c r="O12" s="2"/>
      <c r="P12" s="2"/>
      <c r="Q12" s="4"/>
    </row>
    <row r="13" spans="1:17" ht="14.25" customHeight="1" thickTop="1" x14ac:dyDescent="0.25">
      <c r="A13" s="220" t="s">
        <v>11</v>
      </c>
      <c r="B13" s="221"/>
      <c r="C13" s="221"/>
      <c r="D13" s="221"/>
      <c r="E13" s="221"/>
      <c r="F13" s="221"/>
      <c r="G13" s="221"/>
      <c r="H13" s="221"/>
      <c r="I13" s="221"/>
      <c r="J13" s="221"/>
      <c r="K13" s="221"/>
      <c r="L13" s="221"/>
      <c r="M13" s="221"/>
      <c r="N13" s="221"/>
      <c r="O13" s="221"/>
      <c r="P13" s="221"/>
      <c r="Q13" s="222"/>
    </row>
    <row r="14" spans="1:17" ht="11.1" customHeight="1" x14ac:dyDescent="0.25">
      <c r="A14" s="86" t="s">
        <v>12</v>
      </c>
      <c r="B14" s="82">
        <f>+L3</f>
        <v>42217</v>
      </c>
      <c r="C14" s="82">
        <f t="shared" ref="C14:Q14" si="0">+B14+1</f>
        <v>42218</v>
      </c>
      <c r="D14" s="82">
        <f t="shared" si="0"/>
        <v>42219</v>
      </c>
      <c r="E14" s="82">
        <f t="shared" si="0"/>
        <v>42220</v>
      </c>
      <c r="F14" s="82">
        <f t="shared" si="0"/>
        <v>42221</v>
      </c>
      <c r="G14" s="82">
        <f t="shared" si="0"/>
        <v>42222</v>
      </c>
      <c r="H14" s="82">
        <f t="shared" si="0"/>
        <v>42223</v>
      </c>
      <c r="I14" s="82">
        <f t="shared" si="0"/>
        <v>42224</v>
      </c>
      <c r="J14" s="82">
        <f t="shared" si="0"/>
        <v>42225</v>
      </c>
      <c r="K14" s="82">
        <f t="shared" si="0"/>
        <v>42226</v>
      </c>
      <c r="L14" s="82">
        <f t="shared" si="0"/>
        <v>42227</v>
      </c>
      <c r="M14" s="82">
        <f t="shared" si="0"/>
        <v>42228</v>
      </c>
      <c r="N14" s="82">
        <f t="shared" si="0"/>
        <v>42229</v>
      </c>
      <c r="O14" s="82">
        <f t="shared" si="0"/>
        <v>42230</v>
      </c>
      <c r="P14" s="82">
        <f t="shared" si="0"/>
        <v>42231</v>
      </c>
      <c r="Q14" s="96">
        <f t="shared" si="0"/>
        <v>42232</v>
      </c>
    </row>
    <row r="15" spans="1:17" s="92" customFormat="1" ht="11.1" customHeight="1" x14ac:dyDescent="0.25">
      <c r="A15" s="90" t="s">
        <v>91</v>
      </c>
      <c r="B15" s="94">
        <f t="shared" ref="B15:Q15" si="1">WEEKNUM(B14,2)</f>
        <v>31</v>
      </c>
      <c r="C15" s="94">
        <f t="shared" si="1"/>
        <v>31</v>
      </c>
      <c r="D15" s="94">
        <f t="shared" si="1"/>
        <v>32</v>
      </c>
      <c r="E15" s="94">
        <f t="shared" si="1"/>
        <v>32</v>
      </c>
      <c r="F15" s="94">
        <f t="shared" si="1"/>
        <v>32</v>
      </c>
      <c r="G15" s="94">
        <f t="shared" si="1"/>
        <v>32</v>
      </c>
      <c r="H15" s="94">
        <f t="shared" si="1"/>
        <v>32</v>
      </c>
      <c r="I15" s="94">
        <f t="shared" si="1"/>
        <v>32</v>
      </c>
      <c r="J15" s="94">
        <f t="shared" si="1"/>
        <v>32</v>
      </c>
      <c r="K15" s="94">
        <f t="shared" si="1"/>
        <v>33</v>
      </c>
      <c r="L15" s="94">
        <f t="shared" si="1"/>
        <v>33</v>
      </c>
      <c r="M15" s="94">
        <f t="shared" si="1"/>
        <v>33</v>
      </c>
      <c r="N15" s="94">
        <f t="shared" si="1"/>
        <v>33</v>
      </c>
      <c r="O15" s="94">
        <f t="shared" si="1"/>
        <v>33</v>
      </c>
      <c r="P15" s="94">
        <f t="shared" si="1"/>
        <v>33</v>
      </c>
      <c r="Q15" s="98">
        <f t="shared" si="1"/>
        <v>33</v>
      </c>
    </row>
    <row r="16" spans="1:17" ht="11.1" customHeight="1" x14ac:dyDescent="0.25">
      <c r="A16" s="86" t="s">
        <v>13</v>
      </c>
      <c r="B16" s="83"/>
      <c r="C16" s="83"/>
      <c r="D16" s="84"/>
      <c r="E16" s="84"/>
      <c r="F16" s="83"/>
      <c r="G16" s="83"/>
      <c r="H16" s="83"/>
      <c r="I16" s="83"/>
      <c r="J16" s="83"/>
      <c r="K16" s="84"/>
      <c r="L16" s="84"/>
      <c r="M16" s="83"/>
      <c r="N16" s="83"/>
      <c r="O16" s="83"/>
      <c r="P16" s="83"/>
      <c r="Q16" s="99"/>
    </row>
    <row r="17" spans="1:20" ht="11.1" customHeight="1" x14ac:dyDescent="0.25">
      <c r="A17" s="86" t="s">
        <v>12</v>
      </c>
      <c r="B17" s="82">
        <f>Q14+1</f>
        <v>42233</v>
      </c>
      <c r="C17" s="85">
        <f>B17+1</f>
        <v>42234</v>
      </c>
      <c r="D17" s="85">
        <f t="shared" ref="D17:P17" si="2">C17+1</f>
        <v>42235</v>
      </c>
      <c r="E17" s="85">
        <f t="shared" si="2"/>
        <v>42236</v>
      </c>
      <c r="F17" s="85">
        <f t="shared" si="2"/>
        <v>42237</v>
      </c>
      <c r="G17" s="85">
        <f t="shared" si="2"/>
        <v>42238</v>
      </c>
      <c r="H17" s="85">
        <f t="shared" si="2"/>
        <v>42239</v>
      </c>
      <c r="I17" s="85">
        <f t="shared" si="2"/>
        <v>42240</v>
      </c>
      <c r="J17" s="85">
        <f t="shared" si="2"/>
        <v>42241</v>
      </c>
      <c r="K17" s="85">
        <f t="shared" si="2"/>
        <v>42242</v>
      </c>
      <c r="L17" s="85">
        <f t="shared" si="2"/>
        <v>42243</v>
      </c>
      <c r="M17" s="85">
        <f t="shared" si="2"/>
        <v>42244</v>
      </c>
      <c r="N17" s="85">
        <f t="shared" si="2"/>
        <v>42245</v>
      </c>
      <c r="O17" s="85">
        <f t="shared" si="2"/>
        <v>42246</v>
      </c>
      <c r="P17" s="96">
        <f t="shared" si="2"/>
        <v>42247</v>
      </c>
      <c r="Q17" s="4"/>
    </row>
    <row r="18" spans="1:20" s="92" customFormat="1" ht="11.1" customHeight="1" x14ac:dyDescent="0.25">
      <c r="A18" s="90" t="s">
        <v>91</v>
      </c>
      <c r="B18" s="91">
        <f t="shared" ref="B18:P18" si="3">WEEKNUM(B17,2)</f>
        <v>34</v>
      </c>
      <c r="C18" s="91">
        <f t="shared" si="3"/>
        <v>34</v>
      </c>
      <c r="D18" s="91">
        <f t="shared" si="3"/>
        <v>34</v>
      </c>
      <c r="E18" s="91">
        <f t="shared" si="3"/>
        <v>34</v>
      </c>
      <c r="F18" s="91">
        <f t="shared" si="3"/>
        <v>34</v>
      </c>
      <c r="G18" s="91">
        <f t="shared" si="3"/>
        <v>34</v>
      </c>
      <c r="H18" s="91">
        <f t="shared" si="3"/>
        <v>34</v>
      </c>
      <c r="I18" s="91">
        <f t="shared" si="3"/>
        <v>35</v>
      </c>
      <c r="J18" s="91">
        <f t="shared" si="3"/>
        <v>35</v>
      </c>
      <c r="K18" s="91">
        <f t="shared" si="3"/>
        <v>35</v>
      </c>
      <c r="L18" s="91">
        <f t="shared" si="3"/>
        <v>35</v>
      </c>
      <c r="M18" s="91">
        <f t="shared" si="3"/>
        <v>35</v>
      </c>
      <c r="N18" s="91">
        <f t="shared" si="3"/>
        <v>35</v>
      </c>
      <c r="O18" s="91">
        <f t="shared" si="3"/>
        <v>35</v>
      </c>
      <c r="P18" s="91">
        <f t="shared" si="3"/>
        <v>36</v>
      </c>
      <c r="Q18" s="4"/>
      <c r="T18" s="93"/>
    </row>
    <row r="19" spans="1:20" ht="11.1" customHeight="1" x14ac:dyDescent="0.25">
      <c r="A19" s="86" t="s">
        <v>13</v>
      </c>
      <c r="B19" s="83"/>
      <c r="C19" s="84"/>
      <c r="D19" s="84"/>
      <c r="E19" s="83"/>
      <c r="F19" s="83"/>
      <c r="G19" s="83"/>
      <c r="H19" s="83"/>
      <c r="I19" s="83"/>
      <c r="J19" s="84"/>
      <c r="K19" s="84"/>
      <c r="L19" s="83"/>
      <c r="M19" s="83"/>
      <c r="N19" s="83"/>
      <c r="O19" s="83"/>
      <c r="P19" s="83"/>
      <c r="Q19" s="4"/>
    </row>
    <row r="20" spans="1:20" ht="11.1" customHeight="1" x14ac:dyDescent="0.25">
      <c r="A20" s="102"/>
      <c r="B20" s="80"/>
      <c r="C20" s="75"/>
      <c r="D20" s="75"/>
      <c r="E20" s="80"/>
      <c r="F20" s="80"/>
      <c r="G20" s="80"/>
      <c r="H20" s="80"/>
      <c r="I20" s="80"/>
      <c r="J20" s="75"/>
      <c r="K20" s="75"/>
      <c r="L20" s="80"/>
      <c r="M20" s="80"/>
      <c r="N20" s="80"/>
      <c r="O20" s="80"/>
      <c r="P20" s="80"/>
      <c r="Q20" s="100"/>
    </row>
    <row r="21" spans="1:20" ht="11.1" customHeight="1" x14ac:dyDescent="0.25">
      <c r="A21" s="103" t="s">
        <v>92</v>
      </c>
      <c r="B21" s="87"/>
      <c r="C21" s="95" t="str">
        <f>IF(WEEKDAY(B14,2)&gt;5,"Sem "&amp;B15+1,"Sem "&amp;B15)</f>
        <v>Sem 32</v>
      </c>
      <c r="D21" s="89">
        <f>IF((SUMIF($B$15:$Q$15,VALUE(RIGHT(C21,2)),$B$16:$Q$16)+SUMIF(Juillet!$B$18:$Q$18,VALUE(RIGHT(C21,2)),Juillet!$B$19:$Q$19)-25)&lt;=0,0,SUMIF($B$15:$Q$15,VALUE(RIGHT(C21,2)),$B$16:$Q$16)+SUMIF(Juillet!$B$18:$Q$18,VALUE(RIGHT($C21,2)),Juillet!$B$19:$Q$19)-25)</f>
        <v>0</v>
      </c>
      <c r="E21" s="95" t="str">
        <f>"Sem "&amp;VALUE(RIGHT(C21,2))+1</f>
        <v>Sem 33</v>
      </c>
      <c r="F21" s="87">
        <f>IF((SUMIF($B$15:$Q$15,VALUE(RIGHT(E21,2)),$B$16:$Q$16)+SUMIF($B$18:$Q$18,VALUE(RIGHT(E21,2)),$B$19:$Q$19)-25)&lt;=0,0,SUMIF($B$15:$Q$15,VALUE(RIGHT(E21,2)),$B$16:$Q$16)+SUMIF($B$18:$Q$18,VALUE(RIGHT($E21,2)),$B$19:$Q$19)-25)</f>
        <v>0</v>
      </c>
      <c r="G21" s="95" t="str">
        <f>"Sem "&amp;VALUE(RIGHT(E21,2))+1</f>
        <v>Sem 34</v>
      </c>
      <c r="H21" s="87">
        <f>IF((SUMIF($B$15:$Q$15,VALUE(RIGHT(G21,2)),$B$16:$Q$16)+SUMIF($B$18:$Q$18,VALUE(RIGHT(G21,2)),$B$19:$Q$19)-25)&lt;=0,0,SUMIF($B$15:$Q$15,VALUE(RIGHT(G21,2)),$B$16:$Q$16)+SUMIF($B$18:$Q$18,VALUE(RIGHT($G21,2)),$B$19:$Q$19)-25)</f>
        <v>0</v>
      </c>
      <c r="I21" s="95" t="str">
        <f>"Sem "&amp;VALUE(RIGHT(G21,2))+1</f>
        <v>Sem 35</v>
      </c>
      <c r="J21" s="88">
        <f>IF(OR(ISERROR(VALUE(RIGHT(I21,2))),SUMIF($B$15:$Q$15,VALUE(RIGHT(I21,2)),$B$16:$Q$16)+SUMIF($B$18:$Q$18,VALUE(RIGHT(I21,2)),$B$19:$Q$19)-25&lt;=0),0,SUMIF($B$15:$Q$15,VALUE(RIGHT(I21,2)),$B$16:$Q$16)+SUMIF($B$18:$Q$18,VALUE(RIGHT($I21,2)),$B$19:$Q$19)-25)</f>
        <v>0</v>
      </c>
      <c r="K21" s="88" t="str">
        <f>IF(WEEKDAY(P17,2)&gt;=5,"Sem "&amp;VALUE(RIGHT(I21,2))+1,"")</f>
        <v/>
      </c>
      <c r="L21" s="88">
        <f>IF(OR(ISERROR(VALUE(RIGHT(K21,2))),SUMIF($B$15:$Q$15,VALUE(RIGHT(K21,2)),$B$16:$Q$16)+SUMIF($B$18:$Q$18,VALUE(RIGHT(K21,2)),$B$19:$Q$19)-25&lt;=0),0,SUMIF($B$15:$Q$15,VALUE(RIGHT(K21,2)),$B$16:$Q$16)+SUMIF($B$18:$Q$18,VALUE(RIGHT($K21,2)),$B$19:$Q$19)-25)</f>
        <v>0</v>
      </c>
      <c r="M21" s="80"/>
      <c r="N21" s="80"/>
      <c r="O21" s="80"/>
      <c r="P21" s="80"/>
      <c r="Q21" s="100"/>
    </row>
    <row r="22" spans="1:20" ht="11.1" customHeight="1" x14ac:dyDescent="0.25">
      <c r="A22" s="8"/>
      <c r="B22" s="2"/>
      <c r="C22" s="2"/>
      <c r="D22" s="2"/>
      <c r="E22" s="2"/>
      <c r="F22" s="2"/>
      <c r="G22" s="2"/>
      <c r="H22" s="2"/>
      <c r="I22" s="2"/>
      <c r="J22" s="2"/>
      <c r="K22" s="2"/>
      <c r="L22" s="2"/>
      <c r="M22" s="2"/>
      <c r="N22" s="2"/>
      <c r="O22" s="2"/>
      <c r="P22" s="2"/>
      <c r="Q22" s="101"/>
    </row>
    <row r="23" spans="1:20" ht="11.1" customHeight="1" x14ac:dyDescent="0.25">
      <c r="A23" s="11" t="s">
        <v>14</v>
      </c>
      <c r="B23" s="2"/>
      <c r="C23" s="2"/>
      <c r="D23" s="2"/>
      <c r="E23" s="2"/>
      <c r="F23" s="2"/>
      <c r="G23" s="2"/>
      <c r="H23" s="2"/>
      <c r="I23" s="12">
        <f>SUM(B16:Q16)+SUM(B19:Q19)</f>
        <v>0</v>
      </c>
      <c r="J23" s="2"/>
      <c r="K23" s="13" t="s">
        <v>15</v>
      </c>
      <c r="L23" s="14"/>
      <c r="M23" s="14"/>
      <c r="N23" s="14"/>
      <c r="O23" s="14"/>
      <c r="P23" s="223">
        <v>97.91</v>
      </c>
      <c r="Q23" s="224"/>
    </row>
    <row r="24" spans="1:20" ht="11.1" customHeight="1" x14ac:dyDescent="0.25">
      <c r="A24" s="11"/>
      <c r="B24" s="2"/>
      <c r="C24" s="2"/>
      <c r="D24" s="2"/>
      <c r="E24" s="2"/>
      <c r="F24" s="2"/>
      <c r="G24" s="2"/>
      <c r="H24" s="2"/>
      <c r="I24" s="15"/>
      <c r="J24" s="2"/>
      <c r="K24" s="5" t="s">
        <v>16</v>
      </c>
      <c r="L24" s="2"/>
      <c r="M24" s="2"/>
      <c r="N24" s="2"/>
      <c r="O24" s="2"/>
      <c r="P24" s="225"/>
      <c r="Q24" s="226"/>
    </row>
    <row r="25" spans="1:20" ht="11.1" customHeight="1" x14ac:dyDescent="0.25">
      <c r="A25" s="11" t="s">
        <v>17</v>
      </c>
      <c r="B25" s="2"/>
      <c r="C25" s="2"/>
      <c r="D25" s="2"/>
      <c r="E25" s="2"/>
      <c r="F25" s="2"/>
      <c r="G25" s="2"/>
      <c r="H25" s="2"/>
      <c r="I25" s="16">
        <f>COUNTIF(B16:P16,"&gt;"&amp;0)+COUNTIF(B19:Q19,"&gt;"&amp;0)</f>
        <v>0</v>
      </c>
      <c r="J25" s="2"/>
      <c r="K25" s="5" t="s">
        <v>18</v>
      </c>
      <c r="L25" s="2"/>
      <c r="M25" s="2"/>
      <c r="N25" s="2"/>
      <c r="O25" s="2"/>
      <c r="P25" s="227">
        <v>4.49</v>
      </c>
      <c r="Q25" s="228"/>
    </row>
    <row r="26" spans="1:20" ht="11.1" customHeight="1" x14ac:dyDescent="0.25">
      <c r="A26" s="8"/>
      <c r="B26" s="2"/>
      <c r="C26" s="2"/>
      <c r="D26" s="2"/>
      <c r="E26" s="2"/>
      <c r="F26" s="2"/>
      <c r="G26" s="2"/>
      <c r="H26" s="2"/>
      <c r="I26" s="2"/>
      <c r="J26" s="2"/>
      <c r="K26" s="2"/>
      <c r="L26" s="2"/>
      <c r="M26" s="2"/>
      <c r="N26" s="2"/>
      <c r="O26" s="2"/>
      <c r="P26" s="2"/>
      <c r="Q26" s="4"/>
    </row>
    <row r="27" spans="1:20" ht="11.1" customHeight="1" x14ac:dyDescent="0.25">
      <c r="A27" s="17" t="s">
        <v>19</v>
      </c>
      <c r="B27" s="2"/>
      <c r="C27" s="2"/>
      <c r="D27" s="2"/>
      <c r="E27" s="2"/>
      <c r="F27" s="2"/>
      <c r="G27" s="18"/>
      <c r="H27" s="18"/>
      <c r="I27" s="18"/>
      <c r="J27" s="18"/>
      <c r="K27" s="18"/>
      <c r="L27" s="182" t="s">
        <v>20</v>
      </c>
      <c r="M27" s="182"/>
      <c r="N27" s="182" t="s">
        <v>21</v>
      </c>
      <c r="O27" s="182"/>
      <c r="P27" s="182" t="s">
        <v>22</v>
      </c>
      <c r="Q27" s="183"/>
    </row>
    <row r="28" spans="1:20" s="23" customFormat="1" ht="11.1" customHeight="1" x14ac:dyDescent="0.25">
      <c r="A28" s="19" t="s">
        <v>23</v>
      </c>
      <c r="B28" s="20"/>
      <c r="C28" s="20"/>
      <c r="D28" s="20"/>
      <c r="E28" s="20"/>
      <c r="F28" s="20"/>
      <c r="G28" s="21"/>
      <c r="H28" s="21"/>
      <c r="I28" s="22"/>
      <c r="J28" s="22"/>
      <c r="K28" s="22"/>
      <c r="L28" s="202">
        <f>P25</f>
        <v>4.49</v>
      </c>
      <c r="M28" s="203"/>
      <c r="N28" s="201">
        <f>P23</f>
        <v>97.91</v>
      </c>
      <c r="O28" s="201"/>
      <c r="P28" s="212">
        <f>L28*N28</f>
        <v>439.61590000000001</v>
      </c>
      <c r="Q28" s="213"/>
    </row>
    <row r="29" spans="1:20" ht="11.1" customHeight="1" x14ac:dyDescent="0.25">
      <c r="A29" s="8" t="s">
        <v>24</v>
      </c>
      <c r="B29" s="2"/>
      <c r="C29" s="2"/>
      <c r="D29" s="2"/>
      <c r="E29" s="2"/>
      <c r="F29" s="2"/>
      <c r="G29" s="18"/>
      <c r="H29" s="18"/>
      <c r="I29" s="24"/>
      <c r="J29" s="24"/>
      <c r="K29" s="25"/>
      <c r="L29" s="204">
        <f>P25</f>
        <v>4.49</v>
      </c>
      <c r="M29" s="205"/>
      <c r="N29" s="206">
        <f>D21+F21+H21+J21+L21</f>
        <v>0</v>
      </c>
      <c r="O29" s="207"/>
      <c r="P29" s="208">
        <f>L29*N29</f>
        <v>0</v>
      </c>
      <c r="Q29" s="209"/>
    </row>
    <row r="30" spans="1:20" ht="11.1" customHeight="1" x14ac:dyDescent="0.25">
      <c r="A30" s="26" t="s">
        <v>25</v>
      </c>
      <c r="G30" s="27"/>
      <c r="H30" s="27"/>
      <c r="I30" s="27"/>
      <c r="J30" s="27"/>
      <c r="K30" s="27"/>
      <c r="L30" s="210"/>
      <c r="M30" s="211"/>
      <c r="N30" s="201"/>
      <c r="O30" s="201"/>
      <c r="P30" s="199">
        <f>L30*N30</f>
        <v>0</v>
      </c>
      <c r="Q30" s="200"/>
    </row>
    <row r="31" spans="1:20" s="23" customFormat="1" ht="11.1" customHeight="1" x14ac:dyDescent="0.25">
      <c r="A31" s="19" t="s">
        <v>26</v>
      </c>
      <c r="B31" s="20"/>
      <c r="C31" s="20"/>
      <c r="D31" s="20"/>
      <c r="E31" s="20"/>
      <c r="F31" s="20"/>
      <c r="G31" s="21"/>
      <c r="H31" s="21"/>
      <c r="I31" s="24"/>
      <c r="J31" s="24"/>
      <c r="K31" s="22"/>
      <c r="L31" s="202"/>
      <c r="M31" s="203"/>
      <c r="N31" s="201"/>
      <c r="O31" s="201"/>
      <c r="P31" s="189">
        <f>SUM(L31*N31)</f>
        <v>0</v>
      </c>
      <c r="Q31" s="190"/>
    </row>
    <row r="32" spans="1:20" ht="11.1" customHeight="1" x14ac:dyDescent="0.25">
      <c r="A32" s="8"/>
      <c r="B32" s="28"/>
      <c r="C32" s="2"/>
      <c r="D32" s="2"/>
      <c r="E32" s="2"/>
      <c r="F32" s="2"/>
      <c r="G32" s="18"/>
      <c r="H32" s="18"/>
      <c r="I32" s="25"/>
      <c r="J32" s="25"/>
      <c r="K32" s="25"/>
      <c r="L32" s="120"/>
      <c r="M32" s="120"/>
      <c r="N32" s="201"/>
      <c r="O32" s="201"/>
      <c r="P32" s="199"/>
      <c r="Q32" s="200"/>
    </row>
    <row r="33" spans="1:26" ht="11.1" customHeight="1" x14ac:dyDescent="0.25">
      <c r="A33" s="8" t="s">
        <v>27</v>
      </c>
      <c r="B33" s="2"/>
      <c r="C33" s="2"/>
      <c r="D33" s="2"/>
      <c r="E33" s="2"/>
      <c r="F33" s="2"/>
      <c r="G33" s="18"/>
      <c r="H33" s="18"/>
      <c r="I33" s="24"/>
      <c r="J33" s="24"/>
      <c r="K33" s="25"/>
      <c r="L33" s="196">
        <v>0.44</v>
      </c>
      <c r="M33" s="197"/>
      <c r="N33" s="198">
        <v>0</v>
      </c>
      <c r="O33" s="198"/>
      <c r="P33" s="199">
        <f>(L33*N33)</f>
        <v>0</v>
      </c>
      <c r="Q33" s="200"/>
    </row>
    <row r="34" spans="1:26" ht="11.1" customHeight="1" x14ac:dyDescent="0.25">
      <c r="A34" s="8" t="s">
        <v>28</v>
      </c>
      <c r="B34" s="2"/>
      <c r="C34" s="2"/>
      <c r="D34" s="2"/>
      <c r="E34" s="2"/>
      <c r="F34" s="2"/>
      <c r="G34" s="18"/>
      <c r="H34" s="18"/>
      <c r="I34" s="24"/>
      <c r="J34" s="24"/>
      <c r="K34" s="25"/>
      <c r="L34" s="120"/>
      <c r="M34" s="120"/>
      <c r="N34" s="201"/>
      <c r="O34" s="201"/>
      <c r="P34" s="199"/>
      <c r="Q34" s="200"/>
    </row>
    <row r="35" spans="1:26" s="23" customFormat="1" ht="11.1" customHeight="1" x14ac:dyDescent="0.25">
      <c r="A35" s="19" t="s">
        <v>29</v>
      </c>
      <c r="B35" s="20"/>
      <c r="C35" s="20"/>
      <c r="D35" s="20"/>
      <c r="E35" s="20"/>
      <c r="F35" s="20"/>
      <c r="G35" s="21"/>
      <c r="H35" s="21"/>
      <c r="I35" s="22"/>
      <c r="J35" s="22"/>
      <c r="K35" s="22"/>
      <c r="L35" s="120">
        <v>0.44</v>
      </c>
      <c r="M35" s="120"/>
      <c r="N35" s="188">
        <f>P23</f>
        <v>97.91</v>
      </c>
      <c r="O35" s="163"/>
      <c r="P35" s="189">
        <f>SUM(L35*N35)</f>
        <v>43.080399999999997</v>
      </c>
      <c r="Q35" s="190"/>
    </row>
    <row r="36" spans="1:26" ht="11.1" customHeight="1" x14ac:dyDescent="0.25">
      <c r="A36" s="8"/>
      <c r="B36" s="2"/>
      <c r="C36" s="2"/>
      <c r="D36" s="2"/>
      <c r="E36" s="2"/>
      <c r="F36" s="2"/>
      <c r="G36" s="29"/>
      <c r="H36" s="2"/>
      <c r="I36" s="2"/>
      <c r="J36" s="29"/>
      <c r="K36" s="29"/>
      <c r="L36" s="191" t="s">
        <v>30</v>
      </c>
      <c r="M36" s="192"/>
      <c r="N36" s="30"/>
      <c r="O36" s="30"/>
      <c r="P36" s="193">
        <f>SUM(P28:P35)</f>
        <v>482.69630000000001</v>
      </c>
      <c r="Q36" s="194"/>
    </row>
    <row r="37" spans="1:26" ht="5.25" customHeight="1" x14ac:dyDescent="0.25">
      <c r="A37" s="8"/>
      <c r="B37" s="2"/>
      <c r="C37" s="2"/>
      <c r="D37" s="2"/>
      <c r="E37" s="2"/>
      <c r="F37" s="2"/>
      <c r="G37" s="2"/>
      <c r="H37" s="2"/>
      <c r="I37" s="2"/>
      <c r="J37" s="2"/>
      <c r="K37" s="2"/>
      <c r="L37" s="2"/>
      <c r="M37" s="2"/>
      <c r="N37" s="2"/>
      <c r="O37" s="2"/>
      <c r="P37" s="2"/>
      <c r="Q37" s="4"/>
    </row>
    <row r="38" spans="1:26" ht="11.1" customHeight="1" x14ac:dyDescent="0.25">
      <c r="A38" s="17" t="s">
        <v>31</v>
      </c>
      <c r="B38" s="2"/>
      <c r="C38" s="2"/>
      <c r="D38" s="2"/>
      <c r="E38" s="2"/>
      <c r="F38" s="2"/>
      <c r="G38" s="2"/>
      <c r="H38" s="2"/>
      <c r="I38" s="2"/>
      <c r="J38" s="2"/>
      <c r="K38" s="2"/>
      <c r="L38" s="1"/>
      <c r="M38" s="195" t="s">
        <v>32</v>
      </c>
      <c r="N38" s="156"/>
      <c r="O38" s="156"/>
      <c r="P38" s="156"/>
      <c r="Q38" s="31"/>
    </row>
    <row r="39" spans="1:26" ht="11.1" customHeight="1" x14ac:dyDescent="0.25">
      <c r="A39" s="8"/>
      <c r="B39" s="2"/>
      <c r="C39" s="2"/>
      <c r="D39" s="2"/>
      <c r="E39" s="2"/>
      <c r="F39" s="2"/>
      <c r="G39" s="2"/>
      <c r="H39" s="2"/>
      <c r="I39" s="2"/>
      <c r="J39" s="2"/>
      <c r="K39" s="2"/>
      <c r="L39" s="182" t="s">
        <v>20</v>
      </c>
      <c r="M39" s="182"/>
      <c r="N39" s="182" t="s">
        <v>21</v>
      </c>
      <c r="O39" s="182"/>
      <c r="P39" s="182" t="s">
        <v>22</v>
      </c>
      <c r="Q39" s="183"/>
    </row>
    <row r="40" spans="1:26" ht="11.1" customHeight="1" x14ac:dyDescent="0.25">
      <c r="A40" s="32" t="s">
        <v>33</v>
      </c>
      <c r="B40" s="25"/>
      <c r="C40" s="25"/>
      <c r="D40" s="10"/>
      <c r="E40" s="10"/>
      <c r="F40" s="10"/>
      <c r="G40" s="10"/>
      <c r="H40" s="2"/>
      <c r="I40" s="2"/>
      <c r="J40" s="2"/>
      <c r="K40" s="2"/>
      <c r="L40" s="184">
        <f>P36</f>
        <v>482.69630000000001</v>
      </c>
      <c r="M40" s="185"/>
      <c r="N40" s="174">
        <v>7.4999999999999997E-3</v>
      </c>
      <c r="O40" s="175"/>
      <c r="P40" s="186">
        <f>L40*N40</f>
        <v>3.6202222499999999</v>
      </c>
      <c r="Q40" s="187"/>
    </row>
    <row r="41" spans="1:26" ht="11.1" customHeight="1" x14ac:dyDescent="0.25">
      <c r="A41" s="32" t="s">
        <v>34</v>
      </c>
      <c r="B41" s="10"/>
      <c r="C41" s="10"/>
      <c r="D41" s="10"/>
      <c r="E41" s="10"/>
      <c r="F41" s="10"/>
      <c r="G41" s="10"/>
      <c r="H41" s="2"/>
      <c r="I41" s="2"/>
      <c r="J41" s="2"/>
      <c r="K41" s="2"/>
      <c r="L41" s="176">
        <f>P36</f>
        <v>482.69630000000001</v>
      </c>
      <c r="M41" s="178"/>
      <c r="N41" s="174">
        <v>6.8000000000000005E-2</v>
      </c>
      <c r="O41" s="175"/>
      <c r="P41" s="176">
        <f t="shared" ref="P41:P49" si="4">L41*N41</f>
        <v>32.8233484</v>
      </c>
      <c r="Q41" s="177"/>
    </row>
    <row r="42" spans="1:26" ht="11.1" customHeight="1" x14ac:dyDescent="0.25">
      <c r="A42" s="180" t="s">
        <v>35</v>
      </c>
      <c r="B42" s="181"/>
      <c r="C42" s="181"/>
      <c r="D42" s="181"/>
      <c r="E42" s="181"/>
      <c r="F42" s="79"/>
      <c r="G42" s="79"/>
      <c r="H42" s="2"/>
      <c r="I42" s="2"/>
      <c r="J42" s="2"/>
      <c r="K42" s="2"/>
      <c r="L42" s="176">
        <f>P36</f>
        <v>482.69630000000001</v>
      </c>
      <c r="M42" s="178"/>
      <c r="N42" s="174">
        <v>2.4E-2</v>
      </c>
      <c r="O42" s="175"/>
      <c r="P42" s="176">
        <f t="shared" si="4"/>
        <v>11.584711200000001</v>
      </c>
      <c r="Q42" s="177"/>
    </row>
    <row r="43" spans="1:26" ht="11.1" customHeight="1" x14ac:dyDescent="0.25">
      <c r="A43" s="78" t="s">
        <v>67</v>
      </c>
      <c r="B43" s="79"/>
      <c r="C43" s="79"/>
      <c r="D43" s="79"/>
      <c r="E43" s="79"/>
      <c r="F43" s="79"/>
      <c r="G43" s="79"/>
      <c r="H43" s="2"/>
      <c r="I43" s="2"/>
      <c r="J43" s="2"/>
      <c r="K43" s="2"/>
      <c r="L43" s="176">
        <f>P36</f>
        <v>482.69630000000001</v>
      </c>
      <c r="M43" s="178"/>
      <c r="N43" s="174">
        <v>2.5000000000000001E-3</v>
      </c>
      <c r="O43" s="179"/>
      <c r="P43" s="176">
        <f>L43*N43</f>
        <v>1.20674075</v>
      </c>
      <c r="Q43" s="177"/>
    </row>
    <row r="44" spans="1:26" ht="11.1" customHeight="1" x14ac:dyDescent="0.25">
      <c r="A44" s="78" t="s">
        <v>36</v>
      </c>
      <c r="B44" s="10"/>
      <c r="C44" s="10"/>
      <c r="D44" s="10"/>
      <c r="E44" s="10"/>
      <c r="F44" s="10"/>
      <c r="G44" s="10"/>
      <c r="H44" s="2"/>
      <c r="I44" s="2"/>
      <c r="J44" s="2"/>
      <c r="K44" s="2"/>
      <c r="L44" s="176">
        <f>P36</f>
        <v>482.69630000000001</v>
      </c>
      <c r="M44" s="178"/>
      <c r="N44" s="174">
        <v>8.0000000000000002E-3</v>
      </c>
      <c r="O44" s="175"/>
      <c r="P44" s="176">
        <f t="shared" si="4"/>
        <v>3.8615704000000002</v>
      </c>
      <c r="Q44" s="177"/>
      <c r="X44" s="68"/>
      <c r="Z44" s="68"/>
    </row>
    <row r="45" spans="1:26" ht="11.1" customHeight="1" x14ac:dyDescent="0.25">
      <c r="A45" s="32" t="s">
        <v>37</v>
      </c>
      <c r="B45" s="10"/>
      <c r="C45" s="10"/>
      <c r="D45" s="10"/>
      <c r="E45" s="10"/>
      <c r="F45" s="10"/>
      <c r="G45" s="10"/>
      <c r="H45" s="2"/>
      <c r="I45" s="2"/>
      <c r="J45" s="2"/>
      <c r="K45" s="2"/>
      <c r="L45" s="176">
        <f>P36</f>
        <v>482.69630000000001</v>
      </c>
      <c r="M45" s="178"/>
      <c r="N45" s="174">
        <v>3.0499999999999999E-2</v>
      </c>
      <c r="O45" s="175"/>
      <c r="P45" s="176">
        <f t="shared" si="4"/>
        <v>14.72223715</v>
      </c>
      <c r="Q45" s="177"/>
      <c r="X45" s="68"/>
      <c r="Z45" s="69"/>
    </row>
    <row r="46" spans="1:26" ht="11.1" customHeight="1" x14ac:dyDescent="0.25">
      <c r="A46" s="32" t="s">
        <v>38</v>
      </c>
      <c r="B46" s="10"/>
      <c r="C46" s="10"/>
      <c r="D46" s="10"/>
      <c r="E46" s="10"/>
      <c r="F46" s="10"/>
      <c r="G46" s="10"/>
      <c r="H46" s="2"/>
      <c r="I46" s="2"/>
      <c r="J46" s="2"/>
      <c r="K46" s="2"/>
      <c r="L46" s="176">
        <f>P36</f>
        <v>482.69630000000001</v>
      </c>
      <c r="M46" s="178"/>
      <c r="N46" s="174">
        <v>1.15E-2</v>
      </c>
      <c r="O46" s="175"/>
      <c r="P46" s="176">
        <f t="shared" si="4"/>
        <v>5.5510074500000002</v>
      </c>
      <c r="Q46" s="177"/>
    </row>
    <row r="47" spans="1:26" ht="11.1" customHeight="1" x14ac:dyDescent="0.25">
      <c r="A47" s="32" t="s">
        <v>39</v>
      </c>
      <c r="B47" s="10"/>
      <c r="C47" s="10"/>
      <c r="D47" s="10"/>
      <c r="E47" s="10"/>
      <c r="F47" s="10"/>
      <c r="G47" s="10"/>
      <c r="H47" s="2"/>
      <c r="I47" s="2"/>
      <c r="J47" s="2"/>
      <c r="K47" s="2"/>
      <c r="L47" s="176">
        <f>P36*98.25%</f>
        <v>474.24911475000005</v>
      </c>
      <c r="M47" s="175"/>
      <c r="N47" s="174">
        <v>5.0999999999999997E-2</v>
      </c>
      <c r="O47" s="175"/>
      <c r="P47" s="176">
        <f t="shared" si="4"/>
        <v>24.186704852249999</v>
      </c>
      <c r="Q47" s="177"/>
    </row>
    <row r="48" spans="1:26" ht="11.1" customHeight="1" x14ac:dyDescent="0.25">
      <c r="A48" s="32" t="s">
        <v>40</v>
      </c>
      <c r="B48" s="10"/>
      <c r="C48" s="10"/>
      <c r="D48" s="10"/>
      <c r="E48" s="10"/>
      <c r="F48" s="10"/>
      <c r="G48" s="10"/>
      <c r="H48" s="2"/>
      <c r="I48" s="2"/>
      <c r="J48" s="2"/>
      <c r="K48" s="2"/>
      <c r="L48" s="172">
        <f>P36*0.9825</f>
        <v>474.24911475000005</v>
      </c>
      <c r="M48" s="173"/>
      <c r="N48" s="174">
        <v>2.4E-2</v>
      </c>
      <c r="O48" s="175"/>
      <c r="P48" s="176">
        <f t="shared" si="4"/>
        <v>11.381978754000002</v>
      </c>
      <c r="Q48" s="177"/>
    </row>
    <row r="49" spans="1:17" ht="13.5" customHeight="1" x14ac:dyDescent="0.25">
      <c r="A49" s="32" t="s">
        <v>41</v>
      </c>
      <c r="B49" s="10"/>
      <c r="C49" s="10"/>
      <c r="D49" s="10"/>
      <c r="E49" s="10"/>
      <c r="F49" s="10"/>
      <c r="G49" s="10"/>
      <c r="H49" s="2"/>
      <c r="I49" s="2"/>
      <c r="J49" s="2"/>
      <c r="K49" s="2"/>
      <c r="L49" s="176">
        <f>P36*98.25%</f>
        <v>474.24911475000005</v>
      </c>
      <c r="M49" s="175"/>
      <c r="N49" s="174">
        <v>5.0000000000000001E-3</v>
      </c>
      <c r="O49" s="175"/>
      <c r="P49" s="176">
        <f t="shared" si="4"/>
        <v>2.3712455737500004</v>
      </c>
      <c r="Q49" s="177"/>
    </row>
    <row r="50" spans="1:17" ht="11.1" customHeight="1" x14ac:dyDescent="0.25">
      <c r="A50" s="8"/>
      <c r="B50" s="2"/>
      <c r="C50" s="2"/>
      <c r="D50" s="2"/>
      <c r="E50" s="2"/>
      <c r="F50" s="2"/>
      <c r="G50" s="2"/>
      <c r="H50" s="2"/>
      <c r="I50" s="2"/>
      <c r="J50" s="2"/>
      <c r="K50" s="2"/>
      <c r="L50" s="35" t="s">
        <v>42</v>
      </c>
      <c r="M50" s="35"/>
      <c r="N50" s="36"/>
      <c r="O50" s="35"/>
      <c r="P50" s="164">
        <f>SUM(P40:Q49)</f>
        <v>111.30976678</v>
      </c>
      <c r="Q50" s="165"/>
    </row>
    <row r="51" spans="1:17" ht="11.1" customHeight="1" x14ac:dyDescent="0.25">
      <c r="A51" s="8"/>
      <c r="B51" s="2"/>
      <c r="C51" s="2"/>
      <c r="D51" s="2"/>
      <c r="E51" s="2"/>
      <c r="F51" s="2"/>
      <c r="G51" s="2"/>
      <c r="H51" s="2"/>
      <c r="I51" s="2"/>
      <c r="J51" s="2"/>
      <c r="K51" s="2"/>
      <c r="L51" s="35" t="s">
        <v>43</v>
      </c>
      <c r="M51" s="36"/>
      <c r="N51" s="36"/>
      <c r="O51" s="35"/>
      <c r="P51" s="138">
        <f>P36-P50</f>
        <v>371.38653321999999</v>
      </c>
      <c r="Q51" s="166"/>
    </row>
    <row r="52" spans="1:17" ht="11.1" customHeight="1" x14ac:dyDescent="0.25">
      <c r="A52" s="8"/>
      <c r="B52" s="2"/>
      <c r="C52" s="2"/>
      <c r="D52" s="2"/>
      <c r="E52" s="2"/>
      <c r="F52" s="2"/>
      <c r="G52" s="2"/>
      <c r="H52" s="2"/>
      <c r="I52" s="2"/>
      <c r="J52" s="2"/>
      <c r="K52" s="2"/>
      <c r="L52" s="2"/>
      <c r="M52" s="167"/>
      <c r="N52" s="167"/>
      <c r="O52" s="167"/>
      <c r="P52" s="167"/>
      <c r="Q52" s="37"/>
    </row>
    <row r="53" spans="1:17" ht="11.1" customHeight="1" x14ac:dyDescent="0.25">
      <c r="A53" s="38" t="s">
        <v>44</v>
      </c>
      <c r="B53" s="25"/>
      <c r="C53" s="25"/>
      <c r="D53" s="25"/>
      <c r="E53" s="25"/>
      <c r="F53" s="25"/>
      <c r="G53" s="25"/>
      <c r="H53" s="25"/>
      <c r="I53" s="2"/>
      <c r="J53" s="2"/>
      <c r="K53" s="2"/>
      <c r="L53" s="168" t="s">
        <v>20</v>
      </c>
      <c r="M53" s="168"/>
      <c r="N53" s="168" t="s">
        <v>45</v>
      </c>
      <c r="O53" s="169"/>
      <c r="P53" s="170" t="s">
        <v>22</v>
      </c>
      <c r="Q53" s="171"/>
    </row>
    <row r="54" spans="1:17" ht="11.1" customHeight="1" x14ac:dyDescent="0.25">
      <c r="A54" s="39" t="s">
        <v>83</v>
      </c>
      <c r="B54" s="22"/>
      <c r="C54" s="22"/>
      <c r="D54" s="22"/>
      <c r="E54" s="22"/>
      <c r="F54" s="22"/>
      <c r="G54" s="22"/>
      <c r="H54" s="22"/>
      <c r="I54" s="20"/>
      <c r="J54" s="20"/>
      <c r="K54" s="20"/>
      <c r="L54" s="159">
        <v>2.65</v>
      </c>
      <c r="M54" s="160"/>
      <c r="N54" s="161">
        <f>COUNTIF($B$16:$Q$16,"&lt;"&amp;9)+COUNTIF($B$19:$Q$19,"&lt;"&amp;9)</f>
        <v>0</v>
      </c>
      <c r="O54" s="108"/>
      <c r="P54" s="110"/>
      <c r="Q54" s="111"/>
    </row>
    <row r="55" spans="1:17" ht="11.1" customHeight="1" x14ac:dyDescent="0.25">
      <c r="A55" s="39" t="s">
        <v>46</v>
      </c>
      <c r="B55" s="22"/>
      <c r="C55" s="22"/>
      <c r="D55" s="22"/>
      <c r="E55" s="22"/>
      <c r="F55" s="22"/>
      <c r="G55" s="22"/>
      <c r="H55" s="22"/>
      <c r="I55" s="20"/>
      <c r="J55" s="20"/>
      <c r="K55" s="20"/>
      <c r="L55" s="162"/>
      <c r="M55" s="163"/>
      <c r="N55" s="161"/>
      <c r="O55" s="108"/>
      <c r="P55" s="110">
        <f t="shared" ref="P55:P59" si="5">L55*N55</f>
        <v>0</v>
      </c>
      <c r="Q55" s="111"/>
    </row>
    <row r="56" spans="1:17" ht="11.1" customHeight="1" x14ac:dyDescent="0.25">
      <c r="A56" s="104" t="s">
        <v>47</v>
      </c>
      <c r="B56" s="105"/>
      <c r="C56" s="105"/>
      <c r="D56" s="105"/>
      <c r="E56" s="105"/>
      <c r="F56" s="105"/>
      <c r="G56" s="105"/>
      <c r="H56" s="105"/>
      <c r="I56" s="20"/>
      <c r="J56" s="20"/>
      <c r="K56" s="20"/>
      <c r="L56" s="106">
        <v>2.97</v>
      </c>
      <c r="M56" s="107"/>
      <c r="N56" s="108">
        <f>COUNTIF($B$16:$Q$16,"&gt;="&amp;9)+COUNTIF($B$19:$Q$19,"&gt;="&amp;9)</f>
        <v>0</v>
      </c>
      <c r="O56" s="109"/>
      <c r="P56" s="110">
        <f t="shared" si="5"/>
        <v>0</v>
      </c>
      <c r="Q56" s="111"/>
    </row>
    <row r="57" spans="1:17" ht="11.1" customHeight="1" x14ac:dyDescent="0.25">
      <c r="A57" s="104" t="s">
        <v>82</v>
      </c>
      <c r="B57" s="105"/>
      <c r="C57" s="105"/>
      <c r="D57" s="105"/>
      <c r="E57" s="105"/>
      <c r="F57" s="105"/>
      <c r="G57" s="105"/>
      <c r="H57" s="105"/>
      <c r="I57" s="20"/>
      <c r="J57" s="20"/>
      <c r="K57" s="20"/>
      <c r="L57" s="106">
        <v>0.33</v>
      </c>
      <c r="M57" s="107"/>
      <c r="N57" s="112">
        <f>COUNTIF($B$16:$Q$16,"&lt;"&amp;9)+COUNTIF($B$19:$Q$19,"&lt;"&amp;9)</f>
        <v>0</v>
      </c>
      <c r="O57" s="113"/>
      <c r="P57" s="110">
        <f t="shared" si="5"/>
        <v>0</v>
      </c>
      <c r="Q57" s="111"/>
    </row>
    <row r="58" spans="1:17" ht="11.1" customHeight="1" x14ac:dyDescent="0.25">
      <c r="A58" s="32" t="s">
        <v>48</v>
      </c>
      <c r="B58" s="25"/>
      <c r="C58" s="25"/>
      <c r="D58" s="25"/>
      <c r="E58" s="25"/>
      <c r="F58" s="25"/>
      <c r="G58" s="25"/>
      <c r="H58" s="25"/>
      <c r="I58" s="2"/>
      <c r="J58" s="2"/>
      <c r="K58" s="2"/>
      <c r="L58" s="120"/>
      <c r="M58" s="120"/>
      <c r="N58" s="121"/>
      <c r="O58" s="122"/>
      <c r="P58" s="123">
        <f t="shared" si="5"/>
        <v>0</v>
      </c>
      <c r="Q58" s="124"/>
    </row>
    <row r="59" spans="1:17" ht="11.1" customHeight="1" x14ac:dyDescent="0.25">
      <c r="A59" s="32" t="s">
        <v>49</v>
      </c>
      <c r="B59" s="25"/>
      <c r="C59" s="25"/>
      <c r="D59" s="25"/>
      <c r="E59" s="25"/>
      <c r="F59" s="25"/>
      <c r="G59" s="25"/>
      <c r="H59" s="25"/>
      <c r="I59" s="2"/>
      <c r="J59" s="2"/>
      <c r="K59" s="2"/>
      <c r="L59" s="120"/>
      <c r="M59" s="120"/>
      <c r="N59" s="121"/>
      <c r="O59" s="122"/>
      <c r="P59" s="123">
        <f t="shared" si="5"/>
        <v>0</v>
      </c>
      <c r="Q59" s="124"/>
    </row>
    <row r="60" spans="1:17" ht="11.1" customHeight="1" x14ac:dyDescent="0.25">
      <c r="A60" s="32" t="s">
        <v>50</v>
      </c>
      <c r="B60" s="40"/>
      <c r="C60" s="40"/>
      <c r="D60" s="133"/>
      <c r="E60" s="134"/>
      <c r="F60" s="134"/>
      <c r="G60" s="134"/>
      <c r="H60" s="135"/>
      <c r="I60" s="2"/>
      <c r="J60" s="2"/>
      <c r="K60" s="2"/>
      <c r="L60" s="40"/>
      <c r="M60" s="40"/>
      <c r="N60" s="40"/>
      <c r="O60" s="2"/>
      <c r="P60" s="136">
        <v>0</v>
      </c>
      <c r="Q60" s="137"/>
    </row>
    <row r="61" spans="1:17" ht="11.1" customHeight="1" x14ac:dyDescent="0.25">
      <c r="A61" s="41" t="s">
        <v>51</v>
      </c>
      <c r="B61" s="42"/>
      <c r="C61" s="42"/>
      <c r="D61" s="42"/>
      <c r="E61" s="42"/>
      <c r="F61" s="22"/>
      <c r="G61" s="22"/>
      <c r="H61" s="22"/>
      <c r="I61" s="20"/>
      <c r="J61" s="20"/>
      <c r="K61" s="20"/>
      <c r="L61" s="22"/>
      <c r="M61" s="22"/>
      <c r="N61" s="22"/>
      <c r="O61" s="43"/>
      <c r="P61" s="138">
        <f>P54+P55+P56+P57+P58+P59+P60</f>
        <v>0</v>
      </c>
      <c r="Q61" s="139"/>
    </row>
    <row r="62" spans="1:17" ht="11.1" customHeight="1" x14ac:dyDescent="0.25">
      <c r="A62" s="140" t="s">
        <v>52</v>
      </c>
      <c r="B62" s="141"/>
      <c r="C62" s="141"/>
      <c r="D62" s="141"/>
      <c r="E62" s="141"/>
      <c r="F62" s="22"/>
      <c r="G62" s="22"/>
      <c r="H62" s="22"/>
      <c r="I62" s="20"/>
      <c r="J62" s="20"/>
      <c r="K62" s="20"/>
      <c r="L62" s="142"/>
      <c r="M62" s="142"/>
      <c r="N62" s="143"/>
      <c r="O62" s="144"/>
      <c r="P62" s="145">
        <f>L62*N62</f>
        <v>0</v>
      </c>
      <c r="Q62" s="146"/>
    </row>
    <row r="63" spans="1:17" ht="11.1" customHeight="1" x14ac:dyDescent="0.25">
      <c r="A63" s="19"/>
      <c r="B63" s="20"/>
      <c r="C63" s="20"/>
      <c r="D63" s="20"/>
      <c r="E63" s="20"/>
      <c r="F63" s="20"/>
      <c r="G63" s="2"/>
      <c r="H63" s="2"/>
      <c r="I63" s="2"/>
      <c r="J63" s="2"/>
      <c r="K63" s="2"/>
      <c r="L63" s="44" t="s">
        <v>53</v>
      </c>
      <c r="M63" s="44"/>
      <c r="N63" s="44"/>
      <c r="O63" s="44"/>
      <c r="P63" s="150">
        <f>P51+P61+P62</f>
        <v>371.38653321999999</v>
      </c>
      <c r="Q63" s="151"/>
    </row>
    <row r="64" spans="1:17" ht="11.1" customHeight="1" x14ac:dyDescent="0.25">
      <c r="A64" s="152" t="s">
        <v>54</v>
      </c>
      <c r="B64" s="153"/>
      <c r="C64" s="153"/>
      <c r="D64" s="2"/>
      <c r="E64" s="2"/>
      <c r="F64" s="2"/>
      <c r="G64" s="2"/>
      <c r="H64" s="2"/>
      <c r="I64" s="2"/>
      <c r="J64" s="2"/>
      <c r="K64" s="2"/>
      <c r="L64" s="45" t="s">
        <v>55</v>
      </c>
      <c r="M64" s="2"/>
      <c r="N64" s="2"/>
      <c r="O64" s="2"/>
      <c r="P64" s="154">
        <f>P51+P49+P48</f>
        <v>385.13975754774998</v>
      </c>
      <c r="Q64" s="155"/>
    </row>
    <row r="65" spans="1:17" ht="11.1" customHeight="1" x14ac:dyDescent="0.25">
      <c r="A65" s="8"/>
      <c r="B65" s="25"/>
      <c r="C65" s="25"/>
      <c r="D65" s="2"/>
      <c r="E65" s="2"/>
      <c r="F65" s="2"/>
      <c r="G65" s="2"/>
      <c r="H65" s="2"/>
      <c r="I65" s="2"/>
      <c r="J65" s="46"/>
      <c r="K65" s="46"/>
      <c r="L65" s="47"/>
      <c r="M65" s="46"/>
      <c r="N65" s="46"/>
      <c r="O65" s="46"/>
      <c r="P65" s="46"/>
      <c r="Q65" s="48"/>
    </row>
    <row r="66" spans="1:17" ht="11.1" customHeight="1" x14ac:dyDescent="0.25">
      <c r="D66" s="156" t="s">
        <v>56</v>
      </c>
      <c r="E66" s="156"/>
      <c r="F66" s="157"/>
      <c r="G66" s="157"/>
      <c r="H66" s="158"/>
      <c r="I66" s="158"/>
      <c r="J66" s="49"/>
      <c r="K66" s="25" t="s">
        <v>57</v>
      </c>
      <c r="L66" s="118"/>
      <c r="M66" s="118"/>
      <c r="N66" s="118"/>
      <c r="O66" s="118"/>
      <c r="P66" s="118"/>
      <c r="Q66" s="119"/>
    </row>
    <row r="67" spans="1:17" ht="11.1" customHeight="1" x14ac:dyDescent="0.25">
      <c r="A67" s="32"/>
      <c r="B67" s="25"/>
      <c r="C67" s="25"/>
      <c r="D67" s="2"/>
      <c r="E67" s="2"/>
      <c r="F67" s="114"/>
      <c r="G67" s="115"/>
      <c r="H67" s="116"/>
      <c r="I67" s="116"/>
      <c r="J67" s="46"/>
      <c r="K67" s="25" t="s">
        <v>58</v>
      </c>
      <c r="L67" s="117"/>
      <c r="M67" s="118"/>
      <c r="N67" s="118"/>
      <c r="O67" s="118"/>
      <c r="P67" s="118"/>
      <c r="Q67" s="119"/>
    </row>
    <row r="68" spans="1:17" ht="11.25" customHeight="1" x14ac:dyDescent="0.25">
      <c r="A68" s="23"/>
      <c r="B68" s="50" t="s">
        <v>59</v>
      </c>
      <c r="C68" s="50"/>
      <c r="D68" s="51"/>
      <c r="E68" s="51"/>
      <c r="F68" s="147">
        <f>SUMPRODUCT(--(B$16:Q$19="cp"))</f>
        <v>0</v>
      </c>
      <c r="G68" s="147"/>
      <c r="H68" s="129"/>
      <c r="I68" s="129"/>
      <c r="J68" s="46"/>
      <c r="K68" s="52" t="s">
        <v>60</v>
      </c>
      <c r="L68" s="2"/>
      <c r="M68" s="40"/>
      <c r="N68" s="148"/>
      <c r="O68" s="148"/>
      <c r="P68" s="148"/>
      <c r="Q68" s="149"/>
    </row>
    <row r="69" spans="1:17" ht="12.75" customHeight="1" x14ac:dyDescent="0.25">
      <c r="A69" s="39"/>
      <c r="B69" s="53" t="s">
        <v>61</v>
      </c>
      <c r="C69" s="53"/>
      <c r="D69" s="54"/>
      <c r="E69" s="54"/>
      <c r="F69" s="125">
        <v>30</v>
      </c>
      <c r="G69" s="125"/>
      <c r="H69" s="126"/>
      <c r="I69" s="126"/>
      <c r="J69" s="46"/>
      <c r="K69" s="46"/>
      <c r="L69" s="46"/>
      <c r="M69" s="127" t="s">
        <v>62</v>
      </c>
      <c r="N69" s="127"/>
      <c r="O69" s="127"/>
      <c r="P69" s="55"/>
      <c r="Q69" s="56"/>
    </row>
    <row r="70" spans="1:17" ht="11.1" customHeight="1" x14ac:dyDescent="0.25">
      <c r="A70" s="39"/>
      <c r="B70" s="57" t="s">
        <v>63</v>
      </c>
      <c r="C70" s="57"/>
      <c r="D70" s="57"/>
      <c r="E70" s="57"/>
      <c r="F70" s="128">
        <f>F69-F68</f>
        <v>30</v>
      </c>
      <c r="G70" s="128"/>
      <c r="H70" s="129"/>
      <c r="I70" s="129"/>
      <c r="J70" s="2"/>
      <c r="K70" s="52" t="s">
        <v>64</v>
      </c>
      <c r="L70" s="2"/>
      <c r="M70" s="58"/>
      <c r="N70" s="58"/>
      <c r="O70" s="58"/>
      <c r="P70" s="58"/>
      <c r="Q70" s="59"/>
    </row>
    <row r="71" spans="1:17" ht="11.1" customHeight="1" x14ac:dyDescent="0.25">
      <c r="A71" s="8"/>
      <c r="B71" s="130" t="s">
        <v>65</v>
      </c>
      <c r="C71" s="131"/>
      <c r="D71" s="131"/>
      <c r="E71" s="72"/>
      <c r="F71" s="132">
        <f>SUMPRODUCT(--(B$16:Q$19="hc"))</f>
        <v>0</v>
      </c>
      <c r="G71" s="132"/>
      <c r="H71" s="2"/>
      <c r="I71" s="2"/>
      <c r="J71" s="2"/>
      <c r="K71" s="2"/>
      <c r="L71" s="2"/>
      <c r="M71" s="2"/>
      <c r="N71" s="2"/>
      <c r="O71" s="2"/>
      <c r="P71" s="2"/>
      <c r="Q71" s="4"/>
    </row>
    <row r="72" spans="1:17" ht="11.1" customHeight="1" x14ac:dyDescent="0.25">
      <c r="A72" s="8"/>
      <c r="B72" s="70"/>
      <c r="C72" s="70"/>
      <c r="D72" s="70"/>
      <c r="E72" s="20"/>
      <c r="F72" s="71"/>
      <c r="G72" s="71"/>
      <c r="H72" s="2"/>
      <c r="I72" s="2"/>
      <c r="J72" s="2"/>
      <c r="K72" s="2"/>
      <c r="L72" s="2"/>
      <c r="M72" s="2"/>
      <c r="N72" s="2"/>
      <c r="O72" s="2"/>
      <c r="P72" s="2"/>
      <c r="Q72" s="4"/>
    </row>
    <row r="73" spans="1:17" ht="11.1" customHeight="1" x14ac:dyDescent="0.25">
      <c r="A73" s="60"/>
      <c r="B73" s="70"/>
      <c r="C73" s="70"/>
      <c r="D73" s="70"/>
      <c r="E73" s="20"/>
      <c r="F73" s="71"/>
      <c r="G73" s="71"/>
      <c r="H73" s="2"/>
      <c r="I73" s="2"/>
      <c r="J73" s="2"/>
      <c r="K73" s="2"/>
      <c r="L73" s="2"/>
      <c r="M73" s="2"/>
      <c r="N73" s="2"/>
      <c r="O73" s="2"/>
      <c r="P73" s="2"/>
      <c r="Q73" s="4"/>
    </row>
    <row r="74" spans="1:17" ht="2.25" customHeight="1" thickBot="1" x14ac:dyDescent="0.3">
      <c r="A74" s="8"/>
      <c r="B74" s="2"/>
      <c r="C74" s="2"/>
      <c r="D74" s="2"/>
      <c r="E74" s="2"/>
      <c r="F74" s="2"/>
      <c r="G74" s="2"/>
      <c r="H74" s="2"/>
      <c r="I74" s="2"/>
      <c r="J74" s="2"/>
      <c r="K74" s="2"/>
      <c r="L74" s="2"/>
      <c r="M74" s="2"/>
      <c r="N74" s="2"/>
      <c r="O74" s="2"/>
      <c r="P74" s="2"/>
      <c r="Q74" s="4"/>
    </row>
    <row r="75" spans="1:17" ht="13.5" customHeight="1" thickTop="1" thickBot="1" x14ac:dyDescent="0.3">
      <c r="A75" s="61" t="s">
        <v>66</v>
      </c>
      <c r="B75" s="62"/>
      <c r="C75" s="62"/>
      <c r="D75" s="63"/>
      <c r="E75" s="63"/>
      <c r="F75" s="63"/>
      <c r="G75" s="63"/>
      <c r="H75" s="62"/>
      <c r="I75" s="62"/>
      <c r="J75" s="62"/>
      <c r="K75" s="62"/>
      <c r="L75" s="62"/>
      <c r="M75" s="62"/>
      <c r="N75" s="62"/>
      <c r="O75" s="62"/>
      <c r="P75" s="62"/>
      <c r="Q75" s="64"/>
    </row>
  </sheetData>
  <sheetProtection selectLockedCells="1"/>
  <mergeCells count="142">
    <mergeCell ref="F70:G70"/>
    <mergeCell ref="H70:I70"/>
    <mergeCell ref="B71:D71"/>
    <mergeCell ref="F71:G71"/>
    <mergeCell ref="F68:G68"/>
    <mergeCell ref="H68:I68"/>
    <mergeCell ref="N68:Q68"/>
    <mergeCell ref="F69:G69"/>
    <mergeCell ref="H69:I69"/>
    <mergeCell ref="M69:O69"/>
    <mergeCell ref="D66:E66"/>
    <mergeCell ref="F66:G66"/>
    <mergeCell ref="H66:I66"/>
    <mergeCell ref="L66:Q66"/>
    <mergeCell ref="F67:G67"/>
    <mergeCell ref="H67:I67"/>
    <mergeCell ref="L67:Q67"/>
    <mergeCell ref="A62:E62"/>
    <mergeCell ref="L62:M62"/>
    <mergeCell ref="N62:O62"/>
    <mergeCell ref="P62:Q62"/>
    <mergeCell ref="P63:Q63"/>
    <mergeCell ref="A64:C64"/>
    <mergeCell ref="P64:Q64"/>
    <mergeCell ref="L59:M59"/>
    <mergeCell ref="N59:O59"/>
    <mergeCell ref="P59:Q59"/>
    <mergeCell ref="D60:H60"/>
    <mergeCell ref="P60:Q60"/>
    <mergeCell ref="P61:Q61"/>
    <mergeCell ref="A57:H57"/>
    <mergeCell ref="L57:M57"/>
    <mergeCell ref="N57:O57"/>
    <mergeCell ref="P57:Q57"/>
    <mergeCell ref="L58:M58"/>
    <mergeCell ref="N58:O58"/>
    <mergeCell ref="P58:Q58"/>
    <mergeCell ref="L55:M55"/>
    <mergeCell ref="N55:O55"/>
    <mergeCell ref="P55:Q55"/>
    <mergeCell ref="A56:H56"/>
    <mergeCell ref="L56:M56"/>
    <mergeCell ref="N56:O56"/>
    <mergeCell ref="P56:Q56"/>
    <mergeCell ref="L53:M53"/>
    <mergeCell ref="N53:O53"/>
    <mergeCell ref="P53:Q53"/>
    <mergeCell ref="L54:M54"/>
    <mergeCell ref="N54:O54"/>
    <mergeCell ref="P54:Q54"/>
    <mergeCell ref="L49:M49"/>
    <mergeCell ref="N49:O49"/>
    <mergeCell ref="P49:Q49"/>
    <mergeCell ref="P50:Q50"/>
    <mergeCell ref="P51:Q51"/>
    <mergeCell ref="M52:P52"/>
    <mergeCell ref="L47:M47"/>
    <mergeCell ref="N47:O47"/>
    <mergeCell ref="P47:Q47"/>
    <mergeCell ref="L48:M48"/>
    <mergeCell ref="N48:O48"/>
    <mergeCell ref="P48:Q48"/>
    <mergeCell ref="L45:M45"/>
    <mergeCell ref="N45:O45"/>
    <mergeCell ref="P45:Q45"/>
    <mergeCell ref="L46:M46"/>
    <mergeCell ref="N46:O46"/>
    <mergeCell ref="P46:Q46"/>
    <mergeCell ref="L43:M43"/>
    <mergeCell ref="N43:O43"/>
    <mergeCell ref="P43:Q43"/>
    <mergeCell ref="L44:M44"/>
    <mergeCell ref="N44:O44"/>
    <mergeCell ref="P44:Q44"/>
    <mergeCell ref="L41:M41"/>
    <mergeCell ref="N41:O41"/>
    <mergeCell ref="P41:Q41"/>
    <mergeCell ref="A42:E42"/>
    <mergeCell ref="L42:M42"/>
    <mergeCell ref="N42:O42"/>
    <mergeCell ref="P42:Q42"/>
    <mergeCell ref="L39:M39"/>
    <mergeCell ref="N39:O39"/>
    <mergeCell ref="P39:Q39"/>
    <mergeCell ref="L40:M40"/>
    <mergeCell ref="N40:O40"/>
    <mergeCell ref="P40:Q40"/>
    <mergeCell ref="L35:M35"/>
    <mergeCell ref="N35:O35"/>
    <mergeCell ref="P35:Q35"/>
    <mergeCell ref="L36:M36"/>
    <mergeCell ref="P36:Q36"/>
    <mergeCell ref="M38:P38"/>
    <mergeCell ref="L33:M33"/>
    <mergeCell ref="N33:O33"/>
    <mergeCell ref="P33:Q33"/>
    <mergeCell ref="L34:M34"/>
    <mergeCell ref="N34:O34"/>
    <mergeCell ref="P34:Q34"/>
    <mergeCell ref="L31:M31"/>
    <mergeCell ref="N31:O31"/>
    <mergeCell ref="P31:Q31"/>
    <mergeCell ref="L32:M32"/>
    <mergeCell ref="N32:O32"/>
    <mergeCell ref="P32:Q32"/>
    <mergeCell ref="L29:M29"/>
    <mergeCell ref="N29:O29"/>
    <mergeCell ref="P29:Q29"/>
    <mergeCell ref="L30:M30"/>
    <mergeCell ref="N30:O30"/>
    <mergeCell ref="P30:Q30"/>
    <mergeCell ref="L27:M27"/>
    <mergeCell ref="N27:O27"/>
    <mergeCell ref="P27:Q27"/>
    <mergeCell ref="L28:M28"/>
    <mergeCell ref="N28:O28"/>
    <mergeCell ref="P28:Q28"/>
    <mergeCell ref="C11:G11"/>
    <mergeCell ref="L11:P11"/>
    <mergeCell ref="A13:Q13"/>
    <mergeCell ref="P23:Q23"/>
    <mergeCell ref="P24:Q24"/>
    <mergeCell ref="P25:Q25"/>
    <mergeCell ref="C10:G10"/>
    <mergeCell ref="L10:P10"/>
    <mergeCell ref="A5:B5"/>
    <mergeCell ref="C5:G5"/>
    <mergeCell ref="L5:P5"/>
    <mergeCell ref="C6:G6"/>
    <mergeCell ref="L6:P6"/>
    <mergeCell ref="C7:G7"/>
    <mergeCell ref="L7:P7"/>
    <mergeCell ref="A1:Q1"/>
    <mergeCell ref="A2:Q2"/>
    <mergeCell ref="A3:B3"/>
    <mergeCell ref="C3:F3"/>
    <mergeCell ref="L3:O3"/>
    <mergeCell ref="A4:Q4"/>
    <mergeCell ref="C8:G8"/>
    <mergeCell ref="L8:P8"/>
    <mergeCell ref="C9:G9"/>
    <mergeCell ref="L9:P9"/>
  </mergeCells>
  <conditionalFormatting sqref="B14:Q16">
    <cfRule type="expression" dxfId="14" priority="3">
      <formula>WEEKDAY(B$14,2)&gt;5</formula>
    </cfRule>
  </conditionalFormatting>
  <conditionalFormatting sqref="B17:P19">
    <cfRule type="expression" dxfId="13" priority="2">
      <formula>WEEKDAY(B$17,2)&gt;5</formula>
    </cfRule>
  </conditionalFormatting>
  <conditionalFormatting sqref="L21">
    <cfRule type="cellIs" dxfId="12" priority="1" operator="equal">
      <formula>0</formula>
    </cfRule>
  </conditionalFormatting>
  <dataValidations count="1">
    <dataValidation type="list" allowBlank="1" showInputMessage="1" showErrorMessage="1" sqref="I28 L3:O3">
      <formula1>ANCOURS</formula1>
    </dataValidation>
  </dataValidations>
  <pageMargins left="0.3" right="0.2" top="0.37" bottom="0.49" header="0.23" footer="0.4921259845"/>
  <pageSetup paperSize="9" orientation="portrait" horizont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265" r:id="rId4" name="Drop Down 1">
              <controlPr defaultSize="0" autoLine="0" autoPict="0">
                <anchor moveWithCells="1">
                  <from>
                    <xdr:col>0</xdr:col>
                    <xdr:colOff>160020</xdr:colOff>
                    <xdr:row>65</xdr:row>
                    <xdr:rowOff>7620</xdr:rowOff>
                  </from>
                  <to>
                    <xdr:col>1</xdr:col>
                    <xdr:colOff>137160</xdr:colOff>
                    <xdr:row>66</xdr:row>
                    <xdr:rowOff>60960</xdr:rowOff>
                  </to>
                </anchor>
              </controlPr>
            </control>
          </mc:Choice>
        </mc:AlternateContent>
        <mc:AlternateContent xmlns:mc="http://schemas.openxmlformats.org/markup-compatibility/2006">
          <mc:Choice Requires="x14">
            <control shapeId="11266" r:id="rId5" name="Drop Down 2">
              <controlPr defaultSize="0" autoLine="0" autoPict="0">
                <anchor moveWithCells="1">
                  <from>
                    <xdr:col>4</xdr:col>
                    <xdr:colOff>76200</xdr:colOff>
                    <xdr:row>65</xdr:row>
                    <xdr:rowOff>0</xdr:rowOff>
                  </from>
                  <to>
                    <xdr:col>4</xdr:col>
                    <xdr:colOff>495300</xdr:colOff>
                    <xdr:row>66</xdr:row>
                    <xdr:rowOff>60960</xdr:rowOff>
                  </to>
                </anchor>
              </controlPr>
            </control>
          </mc:Choice>
        </mc:AlternateContent>
        <mc:AlternateContent xmlns:mc="http://schemas.openxmlformats.org/markup-compatibility/2006">
          <mc:Choice Requires="x14">
            <control shapeId="11267" r:id="rId6" name="Drop Down 3">
              <controlPr defaultSize="0" autoLine="0" autoPict="0">
                <anchor moveWithCells="1">
                  <from>
                    <xdr:col>5</xdr:col>
                    <xdr:colOff>152400</xdr:colOff>
                    <xdr:row>64</xdr:row>
                    <xdr:rowOff>99060</xdr:rowOff>
                  </from>
                  <to>
                    <xdr:col>7</xdr:col>
                    <xdr:colOff>60960</xdr:colOff>
                    <xdr:row>66</xdr:row>
                    <xdr:rowOff>45720</xdr:rowOff>
                  </to>
                </anchor>
              </controlPr>
            </control>
          </mc:Choice>
        </mc:AlternateContent>
        <mc:AlternateContent xmlns:mc="http://schemas.openxmlformats.org/markup-compatibility/2006">
          <mc:Choice Requires="x14">
            <control shapeId="11268" r:id="rId7" name="Drop Down 4">
              <controlPr defaultSize="0" autoLine="0" autoPict="0">
                <anchor moveWithCells="1">
                  <from>
                    <xdr:col>7</xdr:col>
                    <xdr:colOff>160020</xdr:colOff>
                    <xdr:row>65</xdr:row>
                    <xdr:rowOff>0</xdr:rowOff>
                  </from>
                  <to>
                    <xdr:col>8</xdr:col>
                    <xdr:colOff>236220</xdr:colOff>
                    <xdr:row>66</xdr:row>
                    <xdr:rowOff>60960</xdr:rowOff>
                  </to>
                </anchor>
              </controlPr>
            </control>
          </mc:Choice>
        </mc:AlternateContent>
        <mc:AlternateContent xmlns:mc="http://schemas.openxmlformats.org/markup-compatibility/2006">
          <mc:Choice Requires="x14">
            <control shapeId="11269" r:id="rId8" name="Drop Down 5">
              <controlPr defaultSize="0" autoLine="0" autoPict="0">
                <anchor moveWithCells="1">
                  <from>
                    <xdr:col>1</xdr:col>
                    <xdr:colOff>259080</xdr:colOff>
                    <xdr:row>65</xdr:row>
                    <xdr:rowOff>0</xdr:rowOff>
                  </from>
                  <to>
                    <xdr:col>3</xdr:col>
                    <xdr:colOff>121920</xdr:colOff>
                    <xdr:row>66</xdr:row>
                    <xdr:rowOff>60960</xdr:rowOff>
                  </to>
                </anchor>
              </controlPr>
            </control>
          </mc:Choice>
        </mc:AlternateContent>
        <mc:AlternateContent xmlns:mc="http://schemas.openxmlformats.org/markup-compatibility/2006">
          <mc:Choice Requires="x14">
            <control shapeId="11270" r:id="rId9" name="Check Box 6">
              <controlPr locked="0" defaultSize="0" autoFill="0" autoLine="0" autoPict="0">
                <anchor moveWithCells="1">
                  <from>
                    <xdr:col>13</xdr:col>
                    <xdr:colOff>22860</xdr:colOff>
                    <xdr:row>66</xdr:row>
                    <xdr:rowOff>60960</xdr:rowOff>
                  </from>
                  <to>
                    <xdr:col>14</xdr:col>
                    <xdr:colOff>213360</xdr:colOff>
                    <xdr:row>68</xdr:row>
                    <xdr:rowOff>22860</xdr:rowOff>
                  </to>
                </anchor>
              </controlPr>
            </control>
          </mc:Choice>
        </mc:AlternateContent>
        <mc:AlternateContent xmlns:mc="http://schemas.openxmlformats.org/markup-compatibility/2006">
          <mc:Choice Requires="x14">
            <control shapeId="11271" r:id="rId10" name="Check Box 7">
              <controlPr locked="0" defaultSize="0" autoFill="0" autoLine="0" autoPict="0">
                <anchor moveWithCells="1">
                  <from>
                    <xdr:col>14</xdr:col>
                    <xdr:colOff>266700</xdr:colOff>
                    <xdr:row>66</xdr:row>
                    <xdr:rowOff>68580</xdr:rowOff>
                  </from>
                  <to>
                    <xdr:col>17</xdr:col>
                    <xdr:colOff>38100</xdr:colOff>
                    <xdr:row>68</xdr:row>
                    <xdr:rowOff>22860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75"/>
  <sheetViews>
    <sheetView workbookViewId="0">
      <selection activeCell="K22" sqref="K22"/>
    </sheetView>
  </sheetViews>
  <sheetFormatPr baseColWidth="10" defaultColWidth="5.88671875" defaultRowHeight="11.1" customHeight="1" x14ac:dyDescent="0.25"/>
  <cols>
    <col min="1" max="1" width="6.6640625" customWidth="1"/>
    <col min="2" max="2" width="6.88671875" customWidth="1"/>
    <col min="3" max="3" width="6.44140625" bestFit="1" customWidth="1"/>
    <col min="4" max="4" width="6.44140625" customWidth="1"/>
    <col min="5" max="5" width="7.5546875" customWidth="1"/>
    <col min="6" max="17" width="6.44140625" customWidth="1"/>
  </cols>
  <sheetData>
    <row r="1" spans="1:17" ht="13.5" customHeight="1" thickTop="1" x14ac:dyDescent="0.25">
      <c r="A1" s="236" t="s">
        <v>0</v>
      </c>
      <c r="B1" s="237"/>
      <c r="C1" s="237"/>
      <c r="D1" s="237"/>
      <c r="E1" s="237"/>
      <c r="F1" s="237"/>
      <c r="G1" s="237"/>
      <c r="H1" s="237"/>
      <c r="I1" s="237"/>
      <c r="J1" s="237"/>
      <c r="K1" s="237"/>
      <c r="L1" s="237"/>
      <c r="M1" s="237"/>
      <c r="N1" s="237"/>
      <c r="O1" s="237"/>
      <c r="P1" s="237"/>
      <c r="Q1" s="238"/>
    </row>
    <row r="2" spans="1:17" ht="11.1" customHeight="1" x14ac:dyDescent="0.25">
      <c r="A2" s="239" t="s">
        <v>1</v>
      </c>
      <c r="B2" s="240"/>
      <c r="C2" s="240"/>
      <c r="D2" s="240"/>
      <c r="E2" s="240"/>
      <c r="F2" s="240"/>
      <c r="G2" s="240"/>
      <c r="H2" s="240"/>
      <c r="I2" s="240"/>
      <c r="J2" s="240"/>
      <c r="K2" s="240"/>
      <c r="L2" s="240"/>
      <c r="M2" s="240"/>
      <c r="N2" s="240"/>
      <c r="O2" s="240"/>
      <c r="P2" s="240"/>
      <c r="Q2" s="241"/>
    </row>
    <row r="3" spans="1:17" ht="13.8" x14ac:dyDescent="0.25">
      <c r="A3" s="242" t="s">
        <v>2</v>
      </c>
      <c r="B3" s="243"/>
      <c r="C3" s="244"/>
      <c r="D3" s="245"/>
      <c r="E3" s="245"/>
      <c r="F3" s="246"/>
      <c r="G3" s="1"/>
      <c r="H3" s="2"/>
      <c r="I3" s="2"/>
      <c r="J3" s="3" t="s">
        <v>3</v>
      </c>
      <c r="K3" s="2"/>
      <c r="L3" s="247">
        <v>42248</v>
      </c>
      <c r="M3" s="247"/>
      <c r="N3" s="247"/>
      <c r="O3" s="247"/>
      <c r="P3" s="2"/>
      <c r="Q3" s="4"/>
    </row>
    <row r="4" spans="1:17" ht="16.2" customHeight="1" x14ac:dyDescent="0.25">
      <c r="A4" s="248" t="s">
        <v>4</v>
      </c>
      <c r="B4" s="249"/>
      <c r="C4" s="249"/>
      <c r="D4" s="249"/>
      <c r="E4" s="249"/>
      <c r="F4" s="249"/>
      <c r="G4" s="249"/>
      <c r="H4" s="249"/>
      <c r="I4" s="249"/>
      <c r="J4" s="249"/>
      <c r="K4" s="249"/>
      <c r="L4" s="249"/>
      <c r="M4" s="249"/>
      <c r="N4" s="249"/>
      <c r="O4" s="249"/>
      <c r="P4" s="249"/>
      <c r="Q4" s="250"/>
    </row>
    <row r="5" spans="1:17" ht="11.1" customHeight="1" x14ac:dyDescent="0.25">
      <c r="A5" s="230" t="s">
        <v>5</v>
      </c>
      <c r="B5" s="231"/>
      <c r="C5" s="232"/>
      <c r="D5" s="233"/>
      <c r="E5" s="233"/>
      <c r="F5" s="233"/>
      <c r="G5" s="234"/>
      <c r="H5" s="2"/>
      <c r="I5" s="5" t="s">
        <v>5</v>
      </c>
      <c r="J5" s="2"/>
      <c r="K5" s="2"/>
      <c r="L5" s="232"/>
      <c r="M5" s="233"/>
      <c r="N5" s="233"/>
      <c r="O5" s="233"/>
      <c r="P5" s="234"/>
      <c r="Q5" s="6"/>
    </row>
    <row r="6" spans="1:17" ht="11.1" customHeight="1" x14ac:dyDescent="0.25">
      <c r="A6" s="7" t="s">
        <v>6</v>
      </c>
      <c r="B6" s="1"/>
      <c r="C6" s="235"/>
      <c r="D6" s="215"/>
      <c r="E6" s="215"/>
      <c r="F6" s="215"/>
      <c r="G6" s="216"/>
      <c r="H6" s="2"/>
      <c r="I6" s="5" t="s">
        <v>6</v>
      </c>
      <c r="J6" s="2"/>
      <c r="K6" s="2"/>
      <c r="L6" s="235"/>
      <c r="M6" s="215"/>
      <c r="N6" s="215"/>
      <c r="O6" s="215"/>
      <c r="P6" s="216"/>
      <c r="Q6" s="6"/>
    </row>
    <row r="7" spans="1:17" ht="11.1" customHeight="1" x14ac:dyDescent="0.25">
      <c r="A7" s="8"/>
      <c r="B7" s="1"/>
      <c r="C7" s="235"/>
      <c r="D7" s="215"/>
      <c r="E7" s="215"/>
      <c r="F7" s="215"/>
      <c r="G7" s="216"/>
      <c r="H7" s="2"/>
      <c r="I7" s="1"/>
      <c r="J7" s="2"/>
      <c r="K7" s="2"/>
      <c r="L7" s="214"/>
      <c r="M7" s="215"/>
      <c r="N7" s="215"/>
      <c r="O7" s="215"/>
      <c r="P7" s="216"/>
      <c r="Q7" s="6"/>
    </row>
    <row r="8" spans="1:17" ht="11.1" customHeight="1" x14ac:dyDescent="0.25">
      <c r="A8" s="8"/>
      <c r="B8" s="1"/>
      <c r="C8" s="214"/>
      <c r="D8" s="215"/>
      <c r="E8" s="215"/>
      <c r="F8" s="215"/>
      <c r="G8" s="216"/>
      <c r="H8" s="1"/>
      <c r="I8" s="1"/>
      <c r="J8" s="2"/>
      <c r="K8" s="2"/>
      <c r="L8" s="214"/>
      <c r="M8" s="215"/>
      <c r="N8" s="215"/>
      <c r="O8" s="215"/>
      <c r="P8" s="216"/>
      <c r="Q8" s="6"/>
    </row>
    <row r="9" spans="1:17" ht="11.1" customHeight="1" x14ac:dyDescent="0.25">
      <c r="A9" s="77" t="s">
        <v>7</v>
      </c>
      <c r="B9" s="10"/>
      <c r="C9" s="251"/>
      <c r="D9" s="252"/>
      <c r="E9" s="252"/>
      <c r="F9" s="252"/>
      <c r="G9" s="253"/>
      <c r="H9" s="1"/>
      <c r="I9" s="1"/>
      <c r="J9" s="2"/>
      <c r="K9" s="2"/>
      <c r="L9" s="214"/>
      <c r="M9" s="215"/>
      <c r="N9" s="215"/>
      <c r="O9" s="215"/>
      <c r="P9" s="216"/>
      <c r="Q9" s="6"/>
    </row>
    <row r="10" spans="1:17" ht="11.1" customHeight="1" x14ac:dyDescent="0.25">
      <c r="A10" s="7" t="s">
        <v>8</v>
      </c>
      <c r="B10" s="10"/>
      <c r="C10" s="229"/>
      <c r="D10" s="215"/>
      <c r="E10" s="215"/>
      <c r="F10" s="215"/>
      <c r="G10" s="216"/>
      <c r="H10" s="1"/>
      <c r="I10" s="5" t="s">
        <v>9</v>
      </c>
      <c r="J10" s="2"/>
      <c r="K10" s="2"/>
      <c r="L10" s="214"/>
      <c r="M10" s="215"/>
      <c r="N10" s="215"/>
      <c r="O10" s="215"/>
      <c r="P10" s="216"/>
      <c r="Q10" s="6"/>
    </row>
    <row r="11" spans="1:17" ht="11.1" customHeight="1" x14ac:dyDescent="0.25">
      <c r="A11" s="7" t="s">
        <v>6</v>
      </c>
      <c r="B11" s="2"/>
      <c r="C11" s="214"/>
      <c r="D11" s="215"/>
      <c r="E11" s="215"/>
      <c r="F11" s="215"/>
      <c r="G11" s="216"/>
      <c r="H11" s="1"/>
      <c r="I11" s="5" t="s">
        <v>10</v>
      </c>
      <c r="J11" s="2"/>
      <c r="K11" s="2"/>
      <c r="L11" s="217"/>
      <c r="M11" s="218"/>
      <c r="N11" s="218"/>
      <c r="O11" s="218"/>
      <c r="P11" s="219"/>
      <c r="Q11" s="6"/>
    </row>
    <row r="12" spans="1:17" ht="11.1" customHeight="1" thickBot="1" x14ac:dyDescent="0.3">
      <c r="A12" s="8"/>
      <c r="B12" s="2"/>
      <c r="C12" s="2"/>
      <c r="D12" s="2"/>
      <c r="E12" s="2"/>
      <c r="F12" s="2"/>
      <c r="G12" s="2"/>
      <c r="H12" s="2"/>
      <c r="I12" s="2"/>
      <c r="J12" s="2"/>
      <c r="K12" s="2"/>
      <c r="L12" s="2"/>
      <c r="M12" s="2"/>
      <c r="N12" s="2"/>
      <c r="O12" s="2"/>
      <c r="P12" s="2"/>
      <c r="Q12" s="4"/>
    </row>
    <row r="13" spans="1:17" ht="14.25" customHeight="1" thickTop="1" x14ac:dyDescent="0.25">
      <c r="A13" s="220" t="s">
        <v>11</v>
      </c>
      <c r="B13" s="221"/>
      <c r="C13" s="221"/>
      <c r="D13" s="221"/>
      <c r="E13" s="221"/>
      <c r="F13" s="221"/>
      <c r="G13" s="221"/>
      <c r="H13" s="221"/>
      <c r="I13" s="221"/>
      <c r="J13" s="221"/>
      <c r="K13" s="221"/>
      <c r="L13" s="221"/>
      <c r="M13" s="221"/>
      <c r="N13" s="221"/>
      <c r="O13" s="221"/>
      <c r="P13" s="221"/>
      <c r="Q13" s="222"/>
    </row>
    <row r="14" spans="1:17" ht="11.1" customHeight="1" x14ac:dyDescent="0.25">
      <c r="A14" s="86" t="s">
        <v>12</v>
      </c>
      <c r="B14" s="82">
        <f>+L3</f>
        <v>42248</v>
      </c>
      <c r="C14" s="82">
        <f t="shared" ref="C14:Q14" si="0">+B14+1</f>
        <v>42249</v>
      </c>
      <c r="D14" s="82">
        <f t="shared" si="0"/>
        <v>42250</v>
      </c>
      <c r="E14" s="82">
        <f t="shared" si="0"/>
        <v>42251</v>
      </c>
      <c r="F14" s="82">
        <f t="shared" si="0"/>
        <v>42252</v>
      </c>
      <c r="G14" s="82">
        <f t="shared" si="0"/>
        <v>42253</v>
      </c>
      <c r="H14" s="82">
        <f t="shared" si="0"/>
        <v>42254</v>
      </c>
      <c r="I14" s="82">
        <f t="shared" si="0"/>
        <v>42255</v>
      </c>
      <c r="J14" s="82">
        <f t="shared" si="0"/>
        <v>42256</v>
      </c>
      <c r="K14" s="82">
        <f t="shared" si="0"/>
        <v>42257</v>
      </c>
      <c r="L14" s="82">
        <f t="shared" si="0"/>
        <v>42258</v>
      </c>
      <c r="M14" s="82">
        <f t="shared" si="0"/>
        <v>42259</v>
      </c>
      <c r="N14" s="82">
        <f t="shared" si="0"/>
        <v>42260</v>
      </c>
      <c r="O14" s="82">
        <f t="shared" si="0"/>
        <v>42261</v>
      </c>
      <c r="P14" s="82">
        <f t="shared" si="0"/>
        <v>42262</v>
      </c>
      <c r="Q14" s="96">
        <f t="shared" si="0"/>
        <v>42263</v>
      </c>
    </row>
    <row r="15" spans="1:17" s="92" customFormat="1" ht="11.1" customHeight="1" x14ac:dyDescent="0.25">
      <c r="A15" s="90" t="s">
        <v>91</v>
      </c>
      <c r="B15" s="94">
        <f t="shared" ref="B15:Q15" si="1">WEEKNUM(B14,2)</f>
        <v>36</v>
      </c>
      <c r="C15" s="94">
        <f t="shared" si="1"/>
        <v>36</v>
      </c>
      <c r="D15" s="94">
        <f t="shared" si="1"/>
        <v>36</v>
      </c>
      <c r="E15" s="94">
        <f t="shared" si="1"/>
        <v>36</v>
      </c>
      <c r="F15" s="94">
        <f t="shared" si="1"/>
        <v>36</v>
      </c>
      <c r="G15" s="94">
        <f t="shared" si="1"/>
        <v>36</v>
      </c>
      <c r="H15" s="94">
        <f t="shared" si="1"/>
        <v>37</v>
      </c>
      <c r="I15" s="94">
        <f t="shared" si="1"/>
        <v>37</v>
      </c>
      <c r="J15" s="94">
        <f t="shared" si="1"/>
        <v>37</v>
      </c>
      <c r="K15" s="94">
        <f t="shared" si="1"/>
        <v>37</v>
      </c>
      <c r="L15" s="94">
        <f t="shared" si="1"/>
        <v>37</v>
      </c>
      <c r="M15" s="94">
        <f t="shared" si="1"/>
        <v>37</v>
      </c>
      <c r="N15" s="94">
        <f t="shared" si="1"/>
        <v>37</v>
      </c>
      <c r="O15" s="94">
        <f t="shared" si="1"/>
        <v>38</v>
      </c>
      <c r="P15" s="94">
        <f t="shared" si="1"/>
        <v>38</v>
      </c>
      <c r="Q15" s="98">
        <f t="shared" si="1"/>
        <v>38</v>
      </c>
    </row>
    <row r="16" spans="1:17" ht="11.1" customHeight="1" x14ac:dyDescent="0.25">
      <c r="A16" s="86" t="s">
        <v>13</v>
      </c>
      <c r="B16" s="83">
        <v>35</v>
      </c>
      <c r="C16" s="83"/>
      <c r="D16" s="84"/>
      <c r="E16" s="84"/>
      <c r="F16" s="83"/>
      <c r="G16" s="83"/>
      <c r="H16" s="83"/>
      <c r="I16" s="83"/>
      <c r="J16" s="83"/>
      <c r="K16" s="84"/>
      <c r="L16" s="84"/>
      <c r="M16" s="83"/>
      <c r="N16" s="83"/>
      <c r="O16" s="83"/>
      <c r="P16" s="83"/>
      <c r="Q16" s="99"/>
    </row>
    <row r="17" spans="1:20" ht="11.1" customHeight="1" x14ac:dyDescent="0.25">
      <c r="A17" s="86" t="s">
        <v>12</v>
      </c>
      <c r="B17" s="82">
        <f>Q14+1</f>
        <v>42264</v>
      </c>
      <c r="C17" s="85">
        <f>B17+1</f>
        <v>42265</v>
      </c>
      <c r="D17" s="85">
        <f t="shared" ref="D17:O17" si="2">C17+1</f>
        <v>42266</v>
      </c>
      <c r="E17" s="85">
        <f t="shared" si="2"/>
        <v>42267</v>
      </c>
      <c r="F17" s="85">
        <f t="shared" si="2"/>
        <v>42268</v>
      </c>
      <c r="G17" s="85">
        <f t="shared" si="2"/>
        <v>42269</v>
      </c>
      <c r="H17" s="85">
        <f t="shared" si="2"/>
        <v>42270</v>
      </c>
      <c r="I17" s="85">
        <f t="shared" si="2"/>
        <v>42271</v>
      </c>
      <c r="J17" s="85">
        <f t="shared" si="2"/>
        <v>42272</v>
      </c>
      <c r="K17" s="85">
        <f t="shared" si="2"/>
        <v>42273</v>
      </c>
      <c r="L17" s="85">
        <f t="shared" si="2"/>
        <v>42274</v>
      </c>
      <c r="M17" s="85">
        <f t="shared" si="2"/>
        <v>42275</v>
      </c>
      <c r="N17" s="85">
        <f t="shared" si="2"/>
        <v>42276</v>
      </c>
      <c r="O17" s="82">
        <f t="shared" si="2"/>
        <v>42277</v>
      </c>
      <c r="P17" s="97"/>
      <c r="Q17" s="4"/>
    </row>
    <row r="18" spans="1:20" s="92" customFormat="1" ht="11.1" customHeight="1" x14ac:dyDescent="0.25">
      <c r="A18" s="90" t="s">
        <v>91</v>
      </c>
      <c r="B18" s="91">
        <f t="shared" ref="B18:O18" si="3">WEEKNUM(B17,2)</f>
        <v>38</v>
      </c>
      <c r="C18" s="91">
        <f t="shared" si="3"/>
        <v>38</v>
      </c>
      <c r="D18" s="91">
        <f t="shared" si="3"/>
        <v>38</v>
      </c>
      <c r="E18" s="91">
        <f t="shared" si="3"/>
        <v>38</v>
      </c>
      <c r="F18" s="91">
        <f t="shared" si="3"/>
        <v>39</v>
      </c>
      <c r="G18" s="91">
        <f t="shared" si="3"/>
        <v>39</v>
      </c>
      <c r="H18" s="91">
        <f t="shared" si="3"/>
        <v>39</v>
      </c>
      <c r="I18" s="91">
        <f t="shared" si="3"/>
        <v>39</v>
      </c>
      <c r="J18" s="91">
        <f t="shared" si="3"/>
        <v>39</v>
      </c>
      <c r="K18" s="91">
        <f t="shared" si="3"/>
        <v>39</v>
      </c>
      <c r="L18" s="91">
        <f t="shared" si="3"/>
        <v>39</v>
      </c>
      <c r="M18" s="91">
        <f t="shared" si="3"/>
        <v>40</v>
      </c>
      <c r="N18" s="91">
        <f t="shared" si="3"/>
        <v>40</v>
      </c>
      <c r="O18" s="91">
        <f t="shared" si="3"/>
        <v>40</v>
      </c>
      <c r="P18"/>
      <c r="Q18" s="4"/>
      <c r="T18" s="93"/>
    </row>
    <row r="19" spans="1:20" ht="11.1" customHeight="1" x14ac:dyDescent="0.25">
      <c r="A19" s="86" t="s">
        <v>13</v>
      </c>
      <c r="B19" s="83"/>
      <c r="C19" s="84"/>
      <c r="D19" s="84"/>
      <c r="E19" s="83"/>
      <c r="F19" s="83"/>
      <c r="G19" s="83"/>
      <c r="H19" s="83"/>
      <c r="I19" s="83"/>
      <c r="J19" s="84"/>
      <c r="K19" s="84"/>
      <c r="L19" s="83"/>
      <c r="M19" s="83"/>
      <c r="N19" s="83"/>
      <c r="O19" s="83"/>
      <c r="Q19" s="4"/>
    </row>
    <row r="20" spans="1:20" ht="11.1" customHeight="1" x14ac:dyDescent="0.25">
      <c r="A20" s="102"/>
      <c r="B20" s="80"/>
      <c r="C20" s="75"/>
      <c r="D20" s="75"/>
      <c r="E20" s="80"/>
      <c r="F20" s="80"/>
      <c r="G20" s="80"/>
      <c r="H20" s="80"/>
      <c r="I20" s="80"/>
      <c r="J20" s="75"/>
      <c r="K20" s="75"/>
      <c r="L20" s="80"/>
      <c r="M20" s="80"/>
      <c r="N20" s="80"/>
      <c r="O20" s="80"/>
      <c r="P20" s="80"/>
      <c r="Q20" s="100"/>
    </row>
    <row r="21" spans="1:20" ht="11.1" customHeight="1" x14ac:dyDescent="0.25">
      <c r="A21" s="103" t="s">
        <v>92</v>
      </c>
      <c r="B21" s="87"/>
      <c r="C21" s="95" t="str">
        <f>IF(WEEKDAY(B14,2)&gt;5,"Sem "&amp;B15+1,"Sem "&amp;B15)</f>
        <v>Sem 36</v>
      </c>
      <c r="D21" s="89">
        <f>IF((SUMIF($B$15:$Q$15,VALUE(RIGHT(C21,2)),$B$16:$Q$16)+SUMIF(Aout!$B$18:$Q$18,VALUE(RIGHT(C21,2)),Aout!$B$19:$Q$19)-25)&lt;=0,0,SUMIF($B$15:$Q$15,VALUE(RIGHT(C21,2)),$B$16:$Q$16)+SUMIF(Aout!$B$18:$Q$18,VALUE(RIGHT($C21,2)),Aout!$B$19:$Q$19)-25)</f>
        <v>10</v>
      </c>
      <c r="E21" s="95" t="str">
        <f>"Sem "&amp;VALUE(RIGHT(C21,2))+1</f>
        <v>Sem 37</v>
      </c>
      <c r="F21" s="87">
        <f>IF((SUMIF($B$15:$Q$15,VALUE(RIGHT(E21,2)),$B$16:$Q$16)+SUMIF($B$18:$Q$18,VALUE(RIGHT(E21,2)),$B$19:$Q$19)-25)&lt;=0,0,SUMIF($B$15:$Q$15,VALUE(RIGHT(E21,2)),$B$16:$Q$16)+SUMIF($B$18:$Q$18,VALUE(RIGHT($E21,2)),$B$19:$Q$19)-25)</f>
        <v>0</v>
      </c>
      <c r="G21" s="95" t="str">
        <f>"Sem "&amp;VALUE(RIGHT(E21,2))+1</f>
        <v>Sem 38</v>
      </c>
      <c r="H21" s="87">
        <f>IF((SUMIF($B$15:$Q$15,VALUE(RIGHT(G21,2)),$B$16:$Q$16)+SUMIF($B$18:$Q$18,VALUE(RIGHT(G21,2)),$B$19:$Q$19)-25)&lt;=0,0,SUMIF($B$15:$Q$15,VALUE(RIGHT(G21,2)),$B$16:$Q$16)+SUMIF($B$18:$Q$18,VALUE(RIGHT($G21,2)),$B$19:$Q$19)-25)</f>
        <v>0</v>
      </c>
      <c r="I21" s="95" t="str">
        <f>"Sem "&amp;VALUE(RIGHT(G21,2))+1</f>
        <v>Sem 39</v>
      </c>
      <c r="J21" s="88">
        <f>IF(OR(ISERROR(VALUE(RIGHT(I21,2))),SUMIF($B$15:$Q$15,VALUE(RIGHT(I21,2)),$B$16:$Q$16)+SUMIF($B$18:$Q$18,VALUE(RIGHT(I21,2)),$B$19:$Q$19)-25&lt;=0),0,SUMIF($B$15:$Q$15,VALUE(RIGHT(I21,2)),$B$16:$Q$16)+SUMIF($B$18:$Q$18,VALUE(RIGHT($I21,2)),$B$19:$Q$19)-25)</f>
        <v>0</v>
      </c>
      <c r="K21" s="88" t="str">
        <f>IF(WEEKDAY(17,2)&gt;=5,"Sem "&amp;VALUE(RIGHT(I21,2))+1,"")</f>
        <v/>
      </c>
      <c r="L21" s="88">
        <f>IF(OR(ISERROR(VALUE(RIGHT(K21,2))),SUMIF($B$15:$Q$15,VALUE(RIGHT(K21,2)),$B$16:$Q$16)+SUMIF($B$18:$Q$18,VALUE(RIGHT(K21,2)),$B$19:$Q$19)-25&lt;=0),0,SUMIF($B$15:$Q$15,VALUE(RIGHT(K21,2)),$B$16:$Q$16)+SUMIF($B$18:$Q$18,VALUE(RIGHT($K21,2)),$B$19:$Q$19)-25)</f>
        <v>0</v>
      </c>
      <c r="M21" s="80"/>
      <c r="N21" s="80"/>
      <c r="O21" s="80"/>
      <c r="P21" s="80"/>
      <c r="Q21" s="100"/>
    </row>
    <row r="22" spans="1:20" ht="11.1" customHeight="1" x14ac:dyDescent="0.25">
      <c r="A22" s="8"/>
      <c r="B22" s="2"/>
      <c r="C22" s="2"/>
      <c r="D22" s="2"/>
      <c r="E22" s="2"/>
      <c r="F22" s="2"/>
      <c r="G22" s="2"/>
      <c r="H22" s="2"/>
      <c r="I22" s="2"/>
      <c r="J22" s="2"/>
      <c r="K22" s="2"/>
      <c r="L22" s="2"/>
      <c r="M22" s="2"/>
      <c r="N22" s="2"/>
      <c r="O22" s="2"/>
      <c r="P22" s="2"/>
      <c r="Q22" s="101"/>
    </row>
    <row r="23" spans="1:20" ht="11.1" customHeight="1" x14ac:dyDescent="0.25">
      <c r="A23" s="11" t="s">
        <v>14</v>
      </c>
      <c r="B23" s="2"/>
      <c r="C23" s="2"/>
      <c r="D23" s="2"/>
      <c r="E23" s="2"/>
      <c r="F23" s="2"/>
      <c r="G23" s="2"/>
      <c r="H23" s="2"/>
      <c r="I23" s="12">
        <f>SUM(B16:Q16)+SUM(B19:Q19)</f>
        <v>35</v>
      </c>
      <c r="J23" s="2"/>
      <c r="K23" s="13" t="s">
        <v>15</v>
      </c>
      <c r="L23" s="14"/>
      <c r="M23" s="14"/>
      <c r="N23" s="14"/>
      <c r="O23" s="14"/>
      <c r="P23" s="223">
        <v>97.91</v>
      </c>
      <c r="Q23" s="224"/>
    </row>
    <row r="24" spans="1:20" ht="11.1" customHeight="1" x14ac:dyDescent="0.25">
      <c r="A24" s="11"/>
      <c r="B24" s="2"/>
      <c r="C24" s="2"/>
      <c r="D24" s="2"/>
      <c r="E24" s="2"/>
      <c r="F24" s="2"/>
      <c r="G24" s="2"/>
      <c r="H24" s="2"/>
      <c r="I24" s="15"/>
      <c r="J24" s="2"/>
      <c r="K24" s="5" t="s">
        <v>16</v>
      </c>
      <c r="L24" s="2"/>
      <c r="M24" s="2"/>
      <c r="N24" s="2"/>
      <c r="O24" s="2"/>
      <c r="P24" s="225"/>
      <c r="Q24" s="226"/>
    </row>
    <row r="25" spans="1:20" ht="11.1" customHeight="1" x14ac:dyDescent="0.25">
      <c r="A25" s="11" t="s">
        <v>17</v>
      </c>
      <c r="B25" s="2"/>
      <c r="C25" s="2"/>
      <c r="D25" s="2"/>
      <c r="E25" s="2"/>
      <c r="F25" s="2"/>
      <c r="G25" s="2"/>
      <c r="H25" s="2"/>
      <c r="I25" s="16">
        <f>COUNTIF(B16:P16,"&gt;"&amp;0)+COUNTIF(B19:Q19,"&gt;"&amp;0)</f>
        <v>1</v>
      </c>
      <c r="J25" s="2"/>
      <c r="K25" s="5" t="s">
        <v>18</v>
      </c>
      <c r="L25" s="2"/>
      <c r="M25" s="2"/>
      <c r="N25" s="2"/>
      <c r="O25" s="2"/>
      <c r="P25" s="227">
        <v>4.49</v>
      </c>
      <c r="Q25" s="228"/>
    </row>
    <row r="26" spans="1:20" ht="11.1" customHeight="1" x14ac:dyDescent="0.25">
      <c r="A26" s="8"/>
      <c r="B26" s="2"/>
      <c r="C26" s="2"/>
      <c r="D26" s="2"/>
      <c r="E26" s="2"/>
      <c r="F26" s="2"/>
      <c r="G26" s="2"/>
      <c r="H26" s="2"/>
      <c r="I26" s="2"/>
      <c r="J26" s="2"/>
      <c r="K26" s="2"/>
      <c r="L26" s="2"/>
      <c r="M26" s="2"/>
      <c r="N26" s="2"/>
      <c r="O26" s="2"/>
      <c r="P26" s="2"/>
      <c r="Q26" s="4"/>
    </row>
    <row r="27" spans="1:20" ht="11.1" customHeight="1" x14ac:dyDescent="0.25">
      <c r="A27" s="17" t="s">
        <v>19</v>
      </c>
      <c r="B27" s="2"/>
      <c r="C27" s="2"/>
      <c r="D27" s="2"/>
      <c r="E27" s="2"/>
      <c r="F27" s="2"/>
      <c r="G27" s="18"/>
      <c r="H27" s="18"/>
      <c r="I27" s="18"/>
      <c r="J27" s="18"/>
      <c r="K27" s="18"/>
      <c r="L27" s="182" t="s">
        <v>20</v>
      </c>
      <c r="M27" s="182"/>
      <c r="N27" s="182" t="s">
        <v>21</v>
      </c>
      <c r="O27" s="182"/>
      <c r="P27" s="182" t="s">
        <v>22</v>
      </c>
      <c r="Q27" s="183"/>
    </row>
    <row r="28" spans="1:20" s="23" customFormat="1" ht="11.1" customHeight="1" x14ac:dyDescent="0.25">
      <c r="A28" s="19" t="s">
        <v>23</v>
      </c>
      <c r="B28" s="20"/>
      <c r="C28" s="20"/>
      <c r="D28" s="20"/>
      <c r="E28" s="20"/>
      <c r="F28" s="20"/>
      <c r="G28" s="21"/>
      <c r="H28" s="21"/>
      <c r="I28" s="22"/>
      <c r="J28" s="22"/>
      <c r="K28" s="22"/>
      <c r="L28" s="202">
        <f>P25</f>
        <v>4.49</v>
      </c>
      <c r="M28" s="203"/>
      <c r="N28" s="201">
        <f>P23</f>
        <v>97.91</v>
      </c>
      <c r="O28" s="201"/>
      <c r="P28" s="212">
        <f>L28*N28</f>
        <v>439.61590000000001</v>
      </c>
      <c r="Q28" s="213"/>
    </row>
    <row r="29" spans="1:20" ht="11.1" customHeight="1" x14ac:dyDescent="0.25">
      <c r="A29" s="8" t="s">
        <v>24</v>
      </c>
      <c r="B29" s="2"/>
      <c r="C29" s="2"/>
      <c r="D29" s="2"/>
      <c r="E29" s="2"/>
      <c r="F29" s="2"/>
      <c r="G29" s="18"/>
      <c r="H29" s="18"/>
      <c r="I29" s="24"/>
      <c r="J29" s="24"/>
      <c r="K29" s="25"/>
      <c r="L29" s="204">
        <f>P25</f>
        <v>4.49</v>
      </c>
      <c r="M29" s="205"/>
      <c r="N29" s="206">
        <f>D21+F21+H21+J21+L21</f>
        <v>10</v>
      </c>
      <c r="O29" s="207"/>
      <c r="P29" s="208">
        <f>L29*N29</f>
        <v>44.900000000000006</v>
      </c>
      <c r="Q29" s="209"/>
    </row>
    <row r="30" spans="1:20" ht="11.1" customHeight="1" x14ac:dyDescent="0.25">
      <c r="A30" s="26" t="s">
        <v>25</v>
      </c>
      <c r="G30" s="27"/>
      <c r="H30" s="27"/>
      <c r="I30" s="27"/>
      <c r="J30" s="27"/>
      <c r="K30" s="27"/>
      <c r="L30" s="210"/>
      <c r="M30" s="211"/>
      <c r="N30" s="201"/>
      <c r="O30" s="201"/>
      <c r="P30" s="199">
        <f>L30*N30</f>
        <v>0</v>
      </c>
      <c r="Q30" s="200"/>
    </row>
    <row r="31" spans="1:20" s="23" customFormat="1" ht="11.1" customHeight="1" x14ac:dyDescent="0.25">
      <c r="A31" s="19" t="s">
        <v>26</v>
      </c>
      <c r="B31" s="20"/>
      <c r="C31" s="20"/>
      <c r="D31" s="20"/>
      <c r="E31" s="20"/>
      <c r="F31" s="20"/>
      <c r="G31" s="21"/>
      <c r="H31" s="21"/>
      <c r="I31" s="24"/>
      <c r="J31" s="24"/>
      <c r="K31" s="22"/>
      <c r="L31" s="202"/>
      <c r="M31" s="203"/>
      <c r="N31" s="201"/>
      <c r="O31" s="201"/>
      <c r="P31" s="189">
        <f>SUM(L31*N31)</f>
        <v>0</v>
      </c>
      <c r="Q31" s="190"/>
    </row>
    <row r="32" spans="1:20" ht="11.1" customHeight="1" x14ac:dyDescent="0.25">
      <c r="A32" s="8"/>
      <c r="B32" s="28"/>
      <c r="C32" s="2"/>
      <c r="D32" s="2"/>
      <c r="E32" s="2"/>
      <c r="F32" s="2"/>
      <c r="G32" s="18"/>
      <c r="H32" s="18"/>
      <c r="I32" s="25"/>
      <c r="J32" s="25"/>
      <c r="K32" s="25"/>
      <c r="L32" s="120"/>
      <c r="M32" s="120"/>
      <c r="N32" s="201"/>
      <c r="O32" s="201"/>
      <c r="P32" s="199"/>
      <c r="Q32" s="200"/>
    </row>
    <row r="33" spans="1:26" ht="11.1" customHeight="1" x14ac:dyDescent="0.25">
      <c r="A33" s="8" t="s">
        <v>27</v>
      </c>
      <c r="B33" s="2"/>
      <c r="C33" s="2"/>
      <c r="D33" s="2"/>
      <c r="E33" s="2"/>
      <c r="F33" s="2"/>
      <c r="G33" s="18"/>
      <c r="H33" s="18"/>
      <c r="I33" s="24"/>
      <c r="J33" s="24"/>
      <c r="K33" s="25"/>
      <c r="L33" s="196">
        <v>0.44</v>
      </c>
      <c r="M33" s="197"/>
      <c r="N33" s="198">
        <v>0</v>
      </c>
      <c r="O33" s="198"/>
      <c r="P33" s="199">
        <f>(L33*N33)</f>
        <v>0</v>
      </c>
      <c r="Q33" s="200"/>
    </row>
    <row r="34" spans="1:26" ht="11.1" customHeight="1" x14ac:dyDescent="0.25">
      <c r="A34" s="8" t="s">
        <v>28</v>
      </c>
      <c r="B34" s="2"/>
      <c r="C34" s="2"/>
      <c r="D34" s="2"/>
      <c r="E34" s="2"/>
      <c r="F34" s="2"/>
      <c r="G34" s="18"/>
      <c r="H34" s="18"/>
      <c r="I34" s="24"/>
      <c r="J34" s="24"/>
      <c r="K34" s="25"/>
      <c r="L34" s="120"/>
      <c r="M34" s="120"/>
      <c r="N34" s="201"/>
      <c r="O34" s="201"/>
      <c r="P34" s="199"/>
      <c r="Q34" s="200"/>
    </row>
    <row r="35" spans="1:26" s="23" customFormat="1" ht="11.1" customHeight="1" x14ac:dyDescent="0.25">
      <c r="A35" s="19" t="s">
        <v>29</v>
      </c>
      <c r="B35" s="20"/>
      <c r="C35" s="20"/>
      <c r="D35" s="20"/>
      <c r="E35" s="20"/>
      <c r="F35" s="20"/>
      <c r="G35" s="21"/>
      <c r="H35" s="21"/>
      <c r="I35" s="22"/>
      <c r="J35" s="22"/>
      <c r="K35" s="22"/>
      <c r="L35" s="120">
        <v>0.44</v>
      </c>
      <c r="M35" s="120"/>
      <c r="N35" s="188">
        <f>P23</f>
        <v>97.91</v>
      </c>
      <c r="O35" s="163"/>
      <c r="P35" s="189">
        <f>SUM(L35*N35)</f>
        <v>43.080399999999997</v>
      </c>
      <c r="Q35" s="190"/>
    </row>
    <row r="36" spans="1:26" ht="11.1" customHeight="1" x14ac:dyDescent="0.25">
      <c r="A36" s="8"/>
      <c r="B36" s="2"/>
      <c r="C36" s="2"/>
      <c r="D36" s="2"/>
      <c r="E36" s="2"/>
      <c r="F36" s="2"/>
      <c r="G36" s="29"/>
      <c r="H36" s="2"/>
      <c r="I36" s="2"/>
      <c r="J36" s="29"/>
      <c r="K36" s="29"/>
      <c r="L36" s="191" t="s">
        <v>30</v>
      </c>
      <c r="M36" s="192"/>
      <c r="N36" s="30"/>
      <c r="O36" s="30"/>
      <c r="P36" s="193">
        <f>SUM(P28:P35)</f>
        <v>527.59629999999993</v>
      </c>
      <c r="Q36" s="194"/>
    </row>
    <row r="37" spans="1:26" ht="5.25" customHeight="1" x14ac:dyDescent="0.25">
      <c r="A37" s="8"/>
      <c r="B37" s="2"/>
      <c r="C37" s="2"/>
      <c r="D37" s="2"/>
      <c r="E37" s="2"/>
      <c r="F37" s="2"/>
      <c r="G37" s="2"/>
      <c r="H37" s="2"/>
      <c r="I37" s="2"/>
      <c r="J37" s="2"/>
      <c r="K37" s="2"/>
      <c r="L37" s="2"/>
      <c r="M37" s="2"/>
      <c r="N37" s="2"/>
      <c r="O37" s="2"/>
      <c r="P37" s="2"/>
      <c r="Q37" s="4"/>
    </row>
    <row r="38" spans="1:26" ht="11.1" customHeight="1" x14ac:dyDescent="0.25">
      <c r="A38" s="17" t="s">
        <v>31</v>
      </c>
      <c r="B38" s="2"/>
      <c r="C38" s="2"/>
      <c r="D38" s="2"/>
      <c r="E38" s="2"/>
      <c r="F38" s="2"/>
      <c r="G38" s="2"/>
      <c r="H38" s="2"/>
      <c r="I38" s="2"/>
      <c r="J38" s="2"/>
      <c r="K38" s="2"/>
      <c r="L38" s="1"/>
      <c r="M38" s="195" t="s">
        <v>32</v>
      </c>
      <c r="N38" s="156"/>
      <c r="O38" s="156"/>
      <c r="P38" s="156"/>
      <c r="Q38" s="31"/>
    </row>
    <row r="39" spans="1:26" ht="11.1" customHeight="1" x14ac:dyDescent="0.25">
      <c r="A39" s="8"/>
      <c r="B39" s="2"/>
      <c r="C39" s="2"/>
      <c r="D39" s="2"/>
      <c r="E39" s="2"/>
      <c r="F39" s="2"/>
      <c r="G39" s="2"/>
      <c r="H39" s="2"/>
      <c r="I39" s="2"/>
      <c r="J39" s="2"/>
      <c r="K39" s="2"/>
      <c r="L39" s="182" t="s">
        <v>20</v>
      </c>
      <c r="M39" s="182"/>
      <c r="N39" s="182" t="s">
        <v>21</v>
      </c>
      <c r="O39" s="182"/>
      <c r="P39" s="182" t="s">
        <v>22</v>
      </c>
      <c r="Q39" s="183"/>
    </row>
    <row r="40" spans="1:26" ht="11.1" customHeight="1" x14ac:dyDescent="0.25">
      <c r="A40" s="32" t="s">
        <v>33</v>
      </c>
      <c r="B40" s="25"/>
      <c r="C40" s="25"/>
      <c r="D40" s="10"/>
      <c r="E40" s="10"/>
      <c r="F40" s="10"/>
      <c r="G40" s="10"/>
      <c r="H40" s="2"/>
      <c r="I40" s="2"/>
      <c r="J40" s="2"/>
      <c r="K40" s="2"/>
      <c r="L40" s="184">
        <f>P36</f>
        <v>527.59629999999993</v>
      </c>
      <c r="M40" s="185"/>
      <c r="N40" s="174">
        <v>7.4999999999999997E-3</v>
      </c>
      <c r="O40" s="175"/>
      <c r="P40" s="186">
        <f>L40*N40</f>
        <v>3.9569722499999993</v>
      </c>
      <c r="Q40" s="187"/>
    </row>
    <row r="41" spans="1:26" ht="11.1" customHeight="1" x14ac:dyDescent="0.25">
      <c r="A41" s="32" t="s">
        <v>34</v>
      </c>
      <c r="B41" s="10"/>
      <c r="C41" s="10"/>
      <c r="D41" s="10"/>
      <c r="E41" s="10"/>
      <c r="F41" s="10"/>
      <c r="G41" s="10"/>
      <c r="H41" s="2"/>
      <c r="I41" s="2"/>
      <c r="J41" s="2"/>
      <c r="K41" s="2"/>
      <c r="L41" s="176">
        <f>P36</f>
        <v>527.59629999999993</v>
      </c>
      <c r="M41" s="178"/>
      <c r="N41" s="174">
        <v>6.8000000000000005E-2</v>
      </c>
      <c r="O41" s="175"/>
      <c r="P41" s="176">
        <f t="shared" ref="P41:P49" si="4">L41*N41</f>
        <v>35.876548399999997</v>
      </c>
      <c r="Q41" s="177"/>
    </row>
    <row r="42" spans="1:26" ht="11.1" customHeight="1" x14ac:dyDescent="0.25">
      <c r="A42" s="180" t="s">
        <v>35</v>
      </c>
      <c r="B42" s="181"/>
      <c r="C42" s="181"/>
      <c r="D42" s="181"/>
      <c r="E42" s="181"/>
      <c r="F42" s="79"/>
      <c r="G42" s="79"/>
      <c r="H42" s="2"/>
      <c r="I42" s="2"/>
      <c r="J42" s="2"/>
      <c r="K42" s="2"/>
      <c r="L42" s="176">
        <f>P36</f>
        <v>527.59629999999993</v>
      </c>
      <c r="M42" s="178"/>
      <c r="N42" s="174">
        <v>2.4E-2</v>
      </c>
      <c r="O42" s="175"/>
      <c r="P42" s="176">
        <f t="shared" si="4"/>
        <v>12.662311199999998</v>
      </c>
      <c r="Q42" s="177"/>
    </row>
    <row r="43" spans="1:26" ht="11.1" customHeight="1" x14ac:dyDescent="0.25">
      <c r="A43" s="78" t="s">
        <v>67</v>
      </c>
      <c r="B43" s="79"/>
      <c r="C43" s="79"/>
      <c r="D43" s="79"/>
      <c r="E43" s="79"/>
      <c r="F43" s="79"/>
      <c r="G43" s="79"/>
      <c r="H43" s="2"/>
      <c r="I43" s="2"/>
      <c r="J43" s="2"/>
      <c r="K43" s="2"/>
      <c r="L43" s="176">
        <f>P36</f>
        <v>527.59629999999993</v>
      </c>
      <c r="M43" s="178"/>
      <c r="N43" s="174">
        <v>2.5000000000000001E-3</v>
      </c>
      <c r="O43" s="179"/>
      <c r="P43" s="176">
        <f>L43*N43</f>
        <v>1.3189907499999998</v>
      </c>
      <c r="Q43" s="177"/>
    </row>
    <row r="44" spans="1:26" ht="11.1" customHeight="1" x14ac:dyDescent="0.25">
      <c r="A44" s="78" t="s">
        <v>36</v>
      </c>
      <c r="B44" s="10"/>
      <c r="C44" s="10"/>
      <c r="D44" s="10"/>
      <c r="E44" s="10"/>
      <c r="F44" s="10"/>
      <c r="G44" s="10"/>
      <c r="H44" s="2"/>
      <c r="I44" s="2"/>
      <c r="J44" s="2"/>
      <c r="K44" s="2"/>
      <c r="L44" s="176">
        <f>P36</f>
        <v>527.59629999999993</v>
      </c>
      <c r="M44" s="178"/>
      <c r="N44" s="174">
        <v>8.0000000000000002E-3</v>
      </c>
      <c r="O44" s="175"/>
      <c r="P44" s="176">
        <f t="shared" si="4"/>
        <v>4.2207703999999993</v>
      </c>
      <c r="Q44" s="177"/>
      <c r="X44" s="68"/>
      <c r="Z44" s="68"/>
    </row>
    <row r="45" spans="1:26" ht="11.1" customHeight="1" x14ac:dyDescent="0.25">
      <c r="A45" s="32" t="s">
        <v>37</v>
      </c>
      <c r="B45" s="10"/>
      <c r="C45" s="10"/>
      <c r="D45" s="10"/>
      <c r="E45" s="10"/>
      <c r="F45" s="10"/>
      <c r="G45" s="10"/>
      <c r="H45" s="2"/>
      <c r="I45" s="2"/>
      <c r="J45" s="2"/>
      <c r="K45" s="2"/>
      <c r="L45" s="176">
        <f>P36</f>
        <v>527.59629999999993</v>
      </c>
      <c r="M45" s="178"/>
      <c r="N45" s="174">
        <v>3.0499999999999999E-2</v>
      </c>
      <c r="O45" s="175"/>
      <c r="P45" s="176">
        <f t="shared" si="4"/>
        <v>16.091687149999998</v>
      </c>
      <c r="Q45" s="177"/>
      <c r="X45" s="68"/>
      <c r="Z45" s="69"/>
    </row>
    <row r="46" spans="1:26" ht="11.1" customHeight="1" x14ac:dyDescent="0.25">
      <c r="A46" s="32" t="s">
        <v>38</v>
      </c>
      <c r="B46" s="10"/>
      <c r="C46" s="10"/>
      <c r="D46" s="10"/>
      <c r="E46" s="10"/>
      <c r="F46" s="10"/>
      <c r="G46" s="10"/>
      <c r="H46" s="2"/>
      <c r="I46" s="2"/>
      <c r="J46" s="2"/>
      <c r="K46" s="2"/>
      <c r="L46" s="176">
        <f>P36</f>
        <v>527.59629999999993</v>
      </c>
      <c r="M46" s="178"/>
      <c r="N46" s="174">
        <v>1.15E-2</v>
      </c>
      <c r="O46" s="175"/>
      <c r="P46" s="176">
        <f t="shared" si="4"/>
        <v>6.0673574499999994</v>
      </c>
      <c r="Q46" s="177"/>
    </row>
    <row r="47" spans="1:26" ht="11.1" customHeight="1" x14ac:dyDescent="0.25">
      <c r="A47" s="32" t="s">
        <v>39</v>
      </c>
      <c r="B47" s="10"/>
      <c r="C47" s="10"/>
      <c r="D47" s="10"/>
      <c r="E47" s="10"/>
      <c r="F47" s="10"/>
      <c r="G47" s="10"/>
      <c r="H47" s="2"/>
      <c r="I47" s="2"/>
      <c r="J47" s="2"/>
      <c r="K47" s="2"/>
      <c r="L47" s="176">
        <f>P36*98.25%</f>
        <v>518.36336474999996</v>
      </c>
      <c r="M47" s="175"/>
      <c r="N47" s="174">
        <v>5.0999999999999997E-2</v>
      </c>
      <c r="O47" s="175"/>
      <c r="P47" s="176">
        <f t="shared" si="4"/>
        <v>26.436531602249996</v>
      </c>
      <c r="Q47" s="177"/>
    </row>
    <row r="48" spans="1:26" ht="11.1" customHeight="1" x14ac:dyDescent="0.25">
      <c r="A48" s="32" t="s">
        <v>40</v>
      </c>
      <c r="B48" s="10"/>
      <c r="C48" s="10"/>
      <c r="D48" s="10"/>
      <c r="E48" s="10"/>
      <c r="F48" s="10"/>
      <c r="G48" s="10"/>
      <c r="H48" s="2"/>
      <c r="I48" s="2"/>
      <c r="J48" s="2"/>
      <c r="K48" s="2"/>
      <c r="L48" s="172">
        <f>P36*0.9825</f>
        <v>518.36336474999996</v>
      </c>
      <c r="M48" s="173"/>
      <c r="N48" s="174">
        <v>2.4E-2</v>
      </c>
      <c r="O48" s="175"/>
      <c r="P48" s="176">
        <f t="shared" si="4"/>
        <v>12.440720753999999</v>
      </c>
      <c r="Q48" s="177"/>
    </row>
    <row r="49" spans="1:17" ht="13.5" customHeight="1" x14ac:dyDescent="0.25">
      <c r="A49" s="32" t="s">
        <v>41</v>
      </c>
      <c r="B49" s="10"/>
      <c r="C49" s="10"/>
      <c r="D49" s="10"/>
      <c r="E49" s="10"/>
      <c r="F49" s="10"/>
      <c r="G49" s="10"/>
      <c r="H49" s="2"/>
      <c r="I49" s="2"/>
      <c r="J49" s="2"/>
      <c r="K49" s="2"/>
      <c r="L49" s="176">
        <f>P36*98.25%</f>
        <v>518.36336474999996</v>
      </c>
      <c r="M49" s="175"/>
      <c r="N49" s="174">
        <v>5.0000000000000001E-3</v>
      </c>
      <c r="O49" s="175"/>
      <c r="P49" s="176">
        <f t="shared" si="4"/>
        <v>2.5918168237499999</v>
      </c>
      <c r="Q49" s="177"/>
    </row>
    <row r="50" spans="1:17" ht="11.1" customHeight="1" x14ac:dyDescent="0.25">
      <c r="A50" s="8"/>
      <c r="B50" s="2"/>
      <c r="C50" s="2"/>
      <c r="D50" s="2"/>
      <c r="E50" s="2"/>
      <c r="F50" s="2"/>
      <c r="G50" s="2"/>
      <c r="H50" s="2"/>
      <c r="I50" s="2"/>
      <c r="J50" s="2"/>
      <c r="K50" s="2"/>
      <c r="L50" s="35" t="s">
        <v>42</v>
      </c>
      <c r="M50" s="35"/>
      <c r="N50" s="36"/>
      <c r="O50" s="35"/>
      <c r="P50" s="164">
        <f>SUM(P40:Q49)</f>
        <v>121.66370677999998</v>
      </c>
      <c r="Q50" s="165"/>
    </row>
    <row r="51" spans="1:17" ht="11.1" customHeight="1" x14ac:dyDescent="0.25">
      <c r="A51" s="8"/>
      <c r="B51" s="2"/>
      <c r="C51" s="2"/>
      <c r="D51" s="2"/>
      <c r="E51" s="2"/>
      <c r="F51" s="2"/>
      <c r="G51" s="2"/>
      <c r="H51" s="2"/>
      <c r="I51" s="2"/>
      <c r="J51" s="2"/>
      <c r="K51" s="2"/>
      <c r="L51" s="35" t="s">
        <v>43</v>
      </c>
      <c r="M51" s="36"/>
      <c r="N51" s="36"/>
      <c r="O51" s="35"/>
      <c r="P51" s="138">
        <f>P36-P50</f>
        <v>405.93259321999994</v>
      </c>
      <c r="Q51" s="166"/>
    </row>
    <row r="52" spans="1:17" ht="11.1" customHeight="1" x14ac:dyDescent="0.25">
      <c r="A52" s="8"/>
      <c r="B52" s="2"/>
      <c r="C52" s="2"/>
      <c r="D52" s="2"/>
      <c r="E52" s="2"/>
      <c r="F52" s="2"/>
      <c r="G52" s="2"/>
      <c r="H52" s="2"/>
      <c r="I52" s="2"/>
      <c r="J52" s="2"/>
      <c r="K52" s="2"/>
      <c r="L52" s="2"/>
      <c r="M52" s="167"/>
      <c r="N52" s="167"/>
      <c r="O52" s="167"/>
      <c r="P52" s="167"/>
      <c r="Q52" s="37"/>
    </row>
    <row r="53" spans="1:17" ht="11.1" customHeight="1" x14ac:dyDescent="0.25">
      <c r="A53" s="38" t="s">
        <v>44</v>
      </c>
      <c r="B53" s="25"/>
      <c r="C53" s="25"/>
      <c r="D53" s="25"/>
      <c r="E53" s="25"/>
      <c r="F53" s="25"/>
      <c r="G53" s="25"/>
      <c r="H53" s="25"/>
      <c r="I53" s="2"/>
      <c r="J53" s="2"/>
      <c r="K53" s="2"/>
      <c r="L53" s="168" t="s">
        <v>20</v>
      </c>
      <c r="M53" s="168"/>
      <c r="N53" s="168" t="s">
        <v>45</v>
      </c>
      <c r="O53" s="169"/>
      <c r="P53" s="170" t="s">
        <v>22</v>
      </c>
      <c r="Q53" s="171"/>
    </row>
    <row r="54" spans="1:17" ht="11.1" customHeight="1" x14ac:dyDescent="0.25">
      <c r="A54" s="39" t="s">
        <v>83</v>
      </c>
      <c r="B54" s="22"/>
      <c r="C54" s="22"/>
      <c r="D54" s="22"/>
      <c r="E54" s="22"/>
      <c r="F54" s="22"/>
      <c r="G54" s="22"/>
      <c r="H54" s="22"/>
      <c r="I54" s="20"/>
      <c r="J54" s="20"/>
      <c r="K54" s="20"/>
      <c r="L54" s="159">
        <v>2.65</v>
      </c>
      <c r="M54" s="160"/>
      <c r="N54" s="161">
        <f>COUNTIF($B$16:$Q$16,"&lt;"&amp;9)+COUNTIF($B$19:$Q$19,"&lt;"&amp;9)</f>
        <v>0</v>
      </c>
      <c r="O54" s="108"/>
      <c r="P54" s="110"/>
      <c r="Q54" s="111"/>
    </row>
    <row r="55" spans="1:17" ht="11.1" customHeight="1" x14ac:dyDescent="0.25">
      <c r="A55" s="39" t="s">
        <v>46</v>
      </c>
      <c r="B55" s="22"/>
      <c r="C55" s="22"/>
      <c r="D55" s="22"/>
      <c r="E55" s="22"/>
      <c r="F55" s="22"/>
      <c r="G55" s="22"/>
      <c r="H55" s="22"/>
      <c r="I55" s="20"/>
      <c r="J55" s="20"/>
      <c r="K55" s="20"/>
      <c r="L55" s="162"/>
      <c r="M55" s="163"/>
      <c r="N55" s="161"/>
      <c r="O55" s="108"/>
      <c r="P55" s="110">
        <f t="shared" ref="P55:P59" si="5">L55*N55</f>
        <v>0</v>
      </c>
      <c r="Q55" s="111"/>
    </row>
    <row r="56" spans="1:17" ht="11.1" customHeight="1" x14ac:dyDescent="0.25">
      <c r="A56" s="104" t="s">
        <v>47</v>
      </c>
      <c r="B56" s="105"/>
      <c r="C56" s="105"/>
      <c r="D56" s="105"/>
      <c r="E56" s="105"/>
      <c r="F56" s="105"/>
      <c r="G56" s="105"/>
      <c r="H56" s="105"/>
      <c r="I56" s="20"/>
      <c r="J56" s="20"/>
      <c r="K56" s="20"/>
      <c r="L56" s="106">
        <v>2.97</v>
      </c>
      <c r="M56" s="107"/>
      <c r="N56" s="108">
        <f>COUNTIF($B$16:$Q$16,"&gt;="&amp;9)+COUNTIF($B$19:$Q$19,"&gt;="&amp;9)</f>
        <v>1</v>
      </c>
      <c r="O56" s="109"/>
      <c r="P56" s="110">
        <f t="shared" si="5"/>
        <v>2.97</v>
      </c>
      <c r="Q56" s="111"/>
    </row>
    <row r="57" spans="1:17" ht="11.1" customHeight="1" x14ac:dyDescent="0.25">
      <c r="A57" s="104" t="s">
        <v>82</v>
      </c>
      <c r="B57" s="105"/>
      <c r="C57" s="105"/>
      <c r="D57" s="105"/>
      <c r="E57" s="105"/>
      <c r="F57" s="105"/>
      <c r="G57" s="105"/>
      <c r="H57" s="105"/>
      <c r="I57" s="20"/>
      <c r="J57" s="20"/>
      <c r="K57" s="20"/>
      <c r="L57" s="106">
        <v>0.33</v>
      </c>
      <c r="M57" s="107"/>
      <c r="N57" s="112">
        <f>COUNTIF($B$16:$Q$16,"&lt;"&amp;9)+COUNTIF($B$19:$Q$19,"&lt;"&amp;9)</f>
        <v>0</v>
      </c>
      <c r="O57" s="113"/>
      <c r="P57" s="110">
        <f t="shared" si="5"/>
        <v>0</v>
      </c>
      <c r="Q57" s="111"/>
    </row>
    <row r="58" spans="1:17" ht="11.1" customHeight="1" x14ac:dyDescent="0.25">
      <c r="A58" s="32" t="s">
        <v>48</v>
      </c>
      <c r="B58" s="25"/>
      <c r="C58" s="25"/>
      <c r="D58" s="25"/>
      <c r="E58" s="25"/>
      <c r="F58" s="25"/>
      <c r="G58" s="25"/>
      <c r="H58" s="25"/>
      <c r="I58" s="2"/>
      <c r="J58" s="2"/>
      <c r="K58" s="2"/>
      <c r="L58" s="120"/>
      <c r="M58" s="120"/>
      <c r="N58" s="121"/>
      <c r="O58" s="122"/>
      <c r="P58" s="123">
        <f t="shared" si="5"/>
        <v>0</v>
      </c>
      <c r="Q58" s="124"/>
    </row>
    <row r="59" spans="1:17" ht="11.1" customHeight="1" x14ac:dyDescent="0.25">
      <c r="A59" s="32" t="s">
        <v>49</v>
      </c>
      <c r="B59" s="25"/>
      <c r="C59" s="25"/>
      <c r="D59" s="25"/>
      <c r="E59" s="25"/>
      <c r="F59" s="25"/>
      <c r="G59" s="25"/>
      <c r="H59" s="25"/>
      <c r="I59" s="2"/>
      <c r="J59" s="2"/>
      <c r="K59" s="2"/>
      <c r="L59" s="120"/>
      <c r="M59" s="120"/>
      <c r="N59" s="121"/>
      <c r="O59" s="122"/>
      <c r="P59" s="123">
        <f t="shared" si="5"/>
        <v>0</v>
      </c>
      <c r="Q59" s="124"/>
    </row>
    <row r="60" spans="1:17" ht="11.1" customHeight="1" x14ac:dyDescent="0.25">
      <c r="A60" s="32" t="s">
        <v>50</v>
      </c>
      <c r="B60" s="40"/>
      <c r="C60" s="40"/>
      <c r="D60" s="133"/>
      <c r="E60" s="134"/>
      <c r="F60" s="134"/>
      <c r="G60" s="134"/>
      <c r="H60" s="135"/>
      <c r="I60" s="2"/>
      <c r="J60" s="2"/>
      <c r="K60" s="2"/>
      <c r="L60" s="40"/>
      <c r="M60" s="40"/>
      <c r="N60" s="40"/>
      <c r="O60" s="2"/>
      <c r="P60" s="136">
        <v>0</v>
      </c>
      <c r="Q60" s="137"/>
    </row>
    <row r="61" spans="1:17" ht="11.1" customHeight="1" x14ac:dyDescent="0.25">
      <c r="A61" s="41" t="s">
        <v>51</v>
      </c>
      <c r="B61" s="42"/>
      <c r="C61" s="42"/>
      <c r="D61" s="42"/>
      <c r="E61" s="42"/>
      <c r="F61" s="22"/>
      <c r="G61" s="22"/>
      <c r="H61" s="22"/>
      <c r="I61" s="20"/>
      <c r="J61" s="20"/>
      <c r="K61" s="20"/>
      <c r="L61" s="22"/>
      <c r="M61" s="22"/>
      <c r="N61" s="22"/>
      <c r="O61" s="43"/>
      <c r="P61" s="138">
        <f>P54+P55+P56+P57+P58+P59+P60</f>
        <v>2.97</v>
      </c>
      <c r="Q61" s="139"/>
    </row>
    <row r="62" spans="1:17" ht="11.1" customHeight="1" x14ac:dyDescent="0.25">
      <c r="A62" s="140" t="s">
        <v>52</v>
      </c>
      <c r="B62" s="141"/>
      <c r="C62" s="141"/>
      <c r="D62" s="141"/>
      <c r="E62" s="141"/>
      <c r="F62" s="22"/>
      <c r="G62" s="22"/>
      <c r="H62" s="22"/>
      <c r="I62" s="20"/>
      <c r="J62" s="20"/>
      <c r="K62" s="20"/>
      <c r="L62" s="142"/>
      <c r="M62" s="142"/>
      <c r="N62" s="143"/>
      <c r="O62" s="144"/>
      <c r="P62" s="145">
        <f>L62*N62</f>
        <v>0</v>
      </c>
      <c r="Q62" s="146"/>
    </row>
    <row r="63" spans="1:17" ht="11.1" customHeight="1" x14ac:dyDescent="0.25">
      <c r="A63" s="19"/>
      <c r="B63" s="20"/>
      <c r="C63" s="20"/>
      <c r="D63" s="20"/>
      <c r="E63" s="20"/>
      <c r="F63" s="20"/>
      <c r="G63" s="2"/>
      <c r="H63" s="2"/>
      <c r="I63" s="2"/>
      <c r="J63" s="2"/>
      <c r="K63" s="2"/>
      <c r="L63" s="44" t="s">
        <v>53</v>
      </c>
      <c r="M63" s="44"/>
      <c r="N63" s="44"/>
      <c r="O63" s="44"/>
      <c r="P63" s="150">
        <f>P51+P61+P62</f>
        <v>408.90259321999997</v>
      </c>
      <c r="Q63" s="151"/>
    </row>
    <row r="64" spans="1:17" ht="11.1" customHeight="1" x14ac:dyDescent="0.25">
      <c r="A64" s="152" t="s">
        <v>54</v>
      </c>
      <c r="B64" s="153"/>
      <c r="C64" s="153"/>
      <c r="D64" s="2"/>
      <c r="E64" s="2"/>
      <c r="F64" s="2"/>
      <c r="G64" s="2"/>
      <c r="H64" s="2"/>
      <c r="I64" s="2"/>
      <c r="J64" s="2"/>
      <c r="K64" s="2"/>
      <c r="L64" s="45" t="s">
        <v>55</v>
      </c>
      <c r="M64" s="2"/>
      <c r="N64" s="2"/>
      <c r="O64" s="2"/>
      <c r="P64" s="154">
        <f>P51+P49+P48</f>
        <v>420.96513079774991</v>
      </c>
      <c r="Q64" s="155"/>
    </row>
    <row r="65" spans="1:17" ht="11.1" customHeight="1" x14ac:dyDescent="0.25">
      <c r="A65" s="8"/>
      <c r="B65" s="25"/>
      <c r="C65" s="25"/>
      <c r="D65" s="2"/>
      <c r="E65" s="2"/>
      <c r="F65" s="2"/>
      <c r="G65" s="2"/>
      <c r="H65" s="2"/>
      <c r="I65" s="2"/>
      <c r="J65" s="46"/>
      <c r="K65" s="46"/>
      <c r="L65" s="47"/>
      <c r="M65" s="46"/>
      <c r="N65" s="46"/>
      <c r="O65" s="46"/>
      <c r="P65" s="46"/>
      <c r="Q65" s="48"/>
    </row>
    <row r="66" spans="1:17" ht="11.1" customHeight="1" x14ac:dyDescent="0.25">
      <c r="D66" s="156" t="s">
        <v>56</v>
      </c>
      <c r="E66" s="156"/>
      <c r="F66" s="157"/>
      <c r="G66" s="157"/>
      <c r="H66" s="158"/>
      <c r="I66" s="158"/>
      <c r="J66" s="49"/>
      <c r="K66" s="25" t="s">
        <v>57</v>
      </c>
      <c r="L66" s="118"/>
      <c r="M66" s="118"/>
      <c r="N66" s="118"/>
      <c r="O66" s="118"/>
      <c r="P66" s="118"/>
      <c r="Q66" s="119"/>
    </row>
    <row r="67" spans="1:17" ht="11.1" customHeight="1" x14ac:dyDescent="0.25">
      <c r="A67" s="32"/>
      <c r="B67" s="25"/>
      <c r="C67" s="25"/>
      <c r="D67" s="2"/>
      <c r="E67" s="2"/>
      <c r="F67" s="114"/>
      <c r="G67" s="115"/>
      <c r="H67" s="116"/>
      <c r="I67" s="116"/>
      <c r="J67" s="46"/>
      <c r="K67" s="25" t="s">
        <v>58</v>
      </c>
      <c r="L67" s="117"/>
      <c r="M67" s="118"/>
      <c r="N67" s="118"/>
      <c r="O67" s="118"/>
      <c r="P67" s="118"/>
      <c r="Q67" s="119"/>
    </row>
    <row r="68" spans="1:17" ht="11.25" customHeight="1" x14ac:dyDescent="0.25">
      <c r="A68" s="23"/>
      <c r="B68" s="50" t="s">
        <v>59</v>
      </c>
      <c r="C68" s="50"/>
      <c r="D68" s="51"/>
      <c r="E68" s="51"/>
      <c r="F68" s="147">
        <f>SUMPRODUCT(--(B$16:Q$19="cp"))</f>
        <v>0</v>
      </c>
      <c r="G68" s="147"/>
      <c r="H68" s="129"/>
      <c r="I68" s="129"/>
      <c r="J68" s="46"/>
      <c r="K68" s="52" t="s">
        <v>60</v>
      </c>
      <c r="L68" s="2"/>
      <c r="M68" s="40"/>
      <c r="N68" s="148"/>
      <c r="O68" s="148"/>
      <c r="P68" s="148"/>
      <c r="Q68" s="149"/>
    </row>
    <row r="69" spans="1:17" ht="12.75" customHeight="1" x14ac:dyDescent="0.25">
      <c r="A69" s="39"/>
      <c r="B69" s="53" t="s">
        <v>61</v>
      </c>
      <c r="C69" s="53"/>
      <c r="D69" s="54"/>
      <c r="E69" s="54"/>
      <c r="F69" s="125">
        <v>30</v>
      </c>
      <c r="G69" s="125"/>
      <c r="H69" s="126"/>
      <c r="I69" s="126"/>
      <c r="J69" s="46"/>
      <c r="K69" s="46"/>
      <c r="L69" s="46"/>
      <c r="M69" s="127" t="s">
        <v>62</v>
      </c>
      <c r="N69" s="127"/>
      <c r="O69" s="127"/>
      <c r="P69" s="55"/>
      <c r="Q69" s="56"/>
    </row>
    <row r="70" spans="1:17" ht="11.1" customHeight="1" x14ac:dyDescent="0.25">
      <c r="A70" s="39"/>
      <c r="B70" s="57" t="s">
        <v>63</v>
      </c>
      <c r="C70" s="57"/>
      <c r="D70" s="57"/>
      <c r="E70" s="57"/>
      <c r="F70" s="128">
        <f>F69-F68</f>
        <v>30</v>
      </c>
      <c r="G70" s="128"/>
      <c r="H70" s="129"/>
      <c r="I70" s="129"/>
      <c r="J70" s="2"/>
      <c r="K70" s="52" t="s">
        <v>64</v>
      </c>
      <c r="L70" s="2"/>
      <c r="M70" s="58"/>
      <c r="N70" s="58"/>
      <c r="O70" s="58"/>
      <c r="P70" s="58"/>
      <c r="Q70" s="59"/>
    </row>
    <row r="71" spans="1:17" ht="11.1" customHeight="1" x14ac:dyDescent="0.25">
      <c r="A71" s="8"/>
      <c r="B71" s="130" t="s">
        <v>65</v>
      </c>
      <c r="C71" s="131"/>
      <c r="D71" s="131"/>
      <c r="E71" s="72"/>
      <c r="F71" s="132">
        <f>SUMPRODUCT(--(B$16:Q$19="hc"))</f>
        <v>0</v>
      </c>
      <c r="G71" s="132"/>
      <c r="H71" s="2"/>
      <c r="I71" s="2"/>
      <c r="J71" s="2"/>
      <c r="K71" s="2"/>
      <c r="L71" s="2"/>
      <c r="M71" s="2"/>
      <c r="N71" s="2"/>
      <c r="O71" s="2"/>
      <c r="P71" s="2"/>
      <c r="Q71" s="4"/>
    </row>
    <row r="72" spans="1:17" ht="11.1" customHeight="1" x14ac:dyDescent="0.25">
      <c r="A72" s="8"/>
      <c r="B72" s="70"/>
      <c r="C72" s="70"/>
      <c r="D72" s="70"/>
      <c r="E72" s="20"/>
      <c r="F72" s="71"/>
      <c r="G72" s="71"/>
      <c r="H72" s="2"/>
      <c r="I72" s="2"/>
      <c r="J72" s="2"/>
      <c r="K72" s="2"/>
      <c r="L72" s="2"/>
      <c r="M72" s="2"/>
      <c r="N72" s="2"/>
      <c r="O72" s="2"/>
      <c r="P72" s="2"/>
      <c r="Q72" s="4"/>
    </row>
    <row r="73" spans="1:17" ht="11.1" customHeight="1" x14ac:dyDescent="0.25">
      <c r="A73" s="60"/>
      <c r="B73" s="70"/>
      <c r="C73" s="70"/>
      <c r="D73" s="70"/>
      <c r="E73" s="20"/>
      <c r="F73" s="71"/>
      <c r="G73" s="71"/>
      <c r="H73" s="2"/>
      <c r="I73" s="2"/>
      <c r="J73" s="2"/>
      <c r="K73" s="2"/>
      <c r="L73" s="2"/>
      <c r="M73" s="2"/>
      <c r="N73" s="2"/>
      <c r="O73" s="2"/>
      <c r="P73" s="2"/>
      <c r="Q73" s="4"/>
    </row>
    <row r="74" spans="1:17" ht="2.25" customHeight="1" thickBot="1" x14ac:dyDescent="0.3">
      <c r="A74" s="8"/>
      <c r="B74" s="2"/>
      <c r="C74" s="2"/>
      <c r="D74" s="2"/>
      <c r="E74" s="2"/>
      <c r="F74" s="2"/>
      <c r="G74" s="2"/>
      <c r="H74" s="2"/>
      <c r="I74" s="2"/>
      <c r="J74" s="2"/>
      <c r="K74" s="2"/>
      <c r="L74" s="2"/>
      <c r="M74" s="2"/>
      <c r="N74" s="2"/>
      <c r="O74" s="2"/>
      <c r="P74" s="2"/>
      <c r="Q74" s="4"/>
    </row>
    <row r="75" spans="1:17" ht="13.5" customHeight="1" thickTop="1" thickBot="1" x14ac:dyDescent="0.3">
      <c r="A75" s="61" t="s">
        <v>66</v>
      </c>
      <c r="B75" s="62"/>
      <c r="C75" s="62"/>
      <c r="D75" s="63"/>
      <c r="E75" s="63"/>
      <c r="F75" s="63"/>
      <c r="G75" s="63"/>
      <c r="H75" s="62"/>
      <c r="I75" s="62"/>
      <c r="J75" s="62"/>
      <c r="K75" s="62"/>
      <c r="L75" s="62"/>
      <c r="M75" s="62"/>
      <c r="N75" s="62"/>
      <c r="O75" s="62"/>
      <c r="P75" s="62"/>
      <c r="Q75" s="64"/>
    </row>
  </sheetData>
  <sheetProtection selectLockedCells="1"/>
  <mergeCells count="142">
    <mergeCell ref="F70:G70"/>
    <mergeCell ref="H70:I70"/>
    <mergeCell ref="B71:D71"/>
    <mergeCell ref="F71:G71"/>
    <mergeCell ref="F68:G68"/>
    <mergeCell ref="H68:I68"/>
    <mergeCell ref="N68:Q68"/>
    <mergeCell ref="F69:G69"/>
    <mergeCell ref="H69:I69"/>
    <mergeCell ref="M69:O69"/>
    <mergeCell ref="D66:E66"/>
    <mergeCell ref="F66:G66"/>
    <mergeCell ref="H66:I66"/>
    <mergeCell ref="L66:Q66"/>
    <mergeCell ref="F67:G67"/>
    <mergeCell ref="H67:I67"/>
    <mergeCell ref="L67:Q67"/>
    <mergeCell ref="A62:E62"/>
    <mergeCell ref="L62:M62"/>
    <mergeCell ref="N62:O62"/>
    <mergeCell ref="P62:Q62"/>
    <mergeCell ref="P63:Q63"/>
    <mergeCell ref="A64:C64"/>
    <mergeCell ref="P64:Q64"/>
    <mergeCell ref="L59:M59"/>
    <mergeCell ref="N59:O59"/>
    <mergeCell ref="P59:Q59"/>
    <mergeCell ref="D60:H60"/>
    <mergeCell ref="P60:Q60"/>
    <mergeCell ref="P61:Q61"/>
    <mergeCell ref="A57:H57"/>
    <mergeCell ref="L57:M57"/>
    <mergeCell ref="N57:O57"/>
    <mergeCell ref="P57:Q57"/>
    <mergeCell ref="L58:M58"/>
    <mergeCell ref="N58:O58"/>
    <mergeCell ref="P58:Q58"/>
    <mergeCell ref="L55:M55"/>
    <mergeCell ref="N55:O55"/>
    <mergeCell ref="P55:Q55"/>
    <mergeCell ref="A56:H56"/>
    <mergeCell ref="L56:M56"/>
    <mergeCell ref="N56:O56"/>
    <mergeCell ref="P56:Q56"/>
    <mergeCell ref="L53:M53"/>
    <mergeCell ref="N53:O53"/>
    <mergeCell ref="P53:Q53"/>
    <mergeCell ref="L54:M54"/>
    <mergeCell ref="N54:O54"/>
    <mergeCell ref="P54:Q54"/>
    <mergeCell ref="L49:M49"/>
    <mergeCell ref="N49:O49"/>
    <mergeCell ref="P49:Q49"/>
    <mergeCell ref="P50:Q50"/>
    <mergeCell ref="P51:Q51"/>
    <mergeCell ref="M52:P52"/>
    <mergeCell ref="L47:M47"/>
    <mergeCell ref="N47:O47"/>
    <mergeCell ref="P47:Q47"/>
    <mergeCell ref="L48:M48"/>
    <mergeCell ref="N48:O48"/>
    <mergeCell ref="P48:Q48"/>
    <mergeCell ref="L45:M45"/>
    <mergeCell ref="N45:O45"/>
    <mergeCell ref="P45:Q45"/>
    <mergeCell ref="L46:M46"/>
    <mergeCell ref="N46:O46"/>
    <mergeCell ref="P46:Q46"/>
    <mergeCell ref="L43:M43"/>
    <mergeCell ref="N43:O43"/>
    <mergeCell ref="P43:Q43"/>
    <mergeCell ref="L44:M44"/>
    <mergeCell ref="N44:O44"/>
    <mergeCell ref="P44:Q44"/>
    <mergeCell ref="L41:M41"/>
    <mergeCell ref="N41:O41"/>
    <mergeCell ref="P41:Q41"/>
    <mergeCell ref="A42:E42"/>
    <mergeCell ref="L42:M42"/>
    <mergeCell ref="N42:O42"/>
    <mergeCell ref="P42:Q42"/>
    <mergeCell ref="L39:M39"/>
    <mergeCell ref="N39:O39"/>
    <mergeCell ref="P39:Q39"/>
    <mergeCell ref="L40:M40"/>
    <mergeCell ref="N40:O40"/>
    <mergeCell ref="P40:Q40"/>
    <mergeCell ref="L35:M35"/>
    <mergeCell ref="N35:O35"/>
    <mergeCell ref="P35:Q35"/>
    <mergeCell ref="L36:M36"/>
    <mergeCell ref="P36:Q36"/>
    <mergeCell ref="M38:P38"/>
    <mergeCell ref="L33:M33"/>
    <mergeCell ref="N33:O33"/>
    <mergeCell ref="P33:Q33"/>
    <mergeCell ref="L34:M34"/>
    <mergeCell ref="N34:O34"/>
    <mergeCell ref="P34:Q34"/>
    <mergeCell ref="L31:M31"/>
    <mergeCell ref="N31:O31"/>
    <mergeCell ref="P31:Q31"/>
    <mergeCell ref="L32:M32"/>
    <mergeCell ref="N32:O32"/>
    <mergeCell ref="P32:Q32"/>
    <mergeCell ref="L29:M29"/>
    <mergeCell ref="N29:O29"/>
    <mergeCell ref="P29:Q29"/>
    <mergeCell ref="L30:M30"/>
    <mergeCell ref="N30:O30"/>
    <mergeCell ref="P30:Q30"/>
    <mergeCell ref="L27:M27"/>
    <mergeCell ref="N27:O27"/>
    <mergeCell ref="P27:Q27"/>
    <mergeCell ref="L28:M28"/>
    <mergeCell ref="N28:O28"/>
    <mergeCell ref="P28:Q28"/>
    <mergeCell ref="C11:G11"/>
    <mergeCell ref="L11:P11"/>
    <mergeCell ref="A13:Q13"/>
    <mergeCell ref="P23:Q23"/>
    <mergeCell ref="P24:Q24"/>
    <mergeCell ref="P25:Q25"/>
    <mergeCell ref="C10:G10"/>
    <mergeCell ref="L10:P10"/>
    <mergeCell ref="A5:B5"/>
    <mergeCell ref="C5:G5"/>
    <mergeCell ref="L5:P5"/>
    <mergeCell ref="C6:G6"/>
    <mergeCell ref="L6:P6"/>
    <mergeCell ref="C7:G7"/>
    <mergeCell ref="L7:P7"/>
    <mergeCell ref="A1:Q1"/>
    <mergeCell ref="A2:Q2"/>
    <mergeCell ref="A3:B3"/>
    <mergeCell ref="C3:F3"/>
    <mergeCell ref="L3:O3"/>
    <mergeCell ref="A4:Q4"/>
    <mergeCell ref="C8:G8"/>
    <mergeCell ref="L8:P8"/>
    <mergeCell ref="C9:G9"/>
    <mergeCell ref="L9:P9"/>
  </mergeCells>
  <conditionalFormatting sqref="B14:Q16">
    <cfRule type="expression" dxfId="11" priority="3">
      <formula>WEEKDAY(B$14,2)&gt;5</formula>
    </cfRule>
  </conditionalFormatting>
  <conditionalFormatting sqref="B17:O19">
    <cfRule type="expression" dxfId="10" priority="2">
      <formula>WEEKDAY(B$17,2)&gt;5</formula>
    </cfRule>
  </conditionalFormatting>
  <conditionalFormatting sqref="L21">
    <cfRule type="cellIs" dxfId="9" priority="1" operator="equal">
      <formula>0</formula>
    </cfRule>
  </conditionalFormatting>
  <dataValidations count="1">
    <dataValidation type="list" allowBlank="1" showInputMessage="1" showErrorMessage="1" sqref="I28 L3:O3">
      <formula1>ANCOURS</formula1>
    </dataValidation>
  </dataValidations>
  <pageMargins left="0.3" right="0.2" top="0.37" bottom="0.49" header="0.23" footer="0.4921259845"/>
  <pageSetup paperSize="9" orientation="portrait" horizont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7169" r:id="rId4" name="Drop Down 1">
              <controlPr defaultSize="0" autoLine="0" autoPict="0">
                <anchor moveWithCells="1">
                  <from>
                    <xdr:col>0</xdr:col>
                    <xdr:colOff>160020</xdr:colOff>
                    <xdr:row>65</xdr:row>
                    <xdr:rowOff>7620</xdr:rowOff>
                  </from>
                  <to>
                    <xdr:col>1</xdr:col>
                    <xdr:colOff>137160</xdr:colOff>
                    <xdr:row>66</xdr:row>
                    <xdr:rowOff>60960</xdr:rowOff>
                  </to>
                </anchor>
              </controlPr>
            </control>
          </mc:Choice>
        </mc:AlternateContent>
        <mc:AlternateContent xmlns:mc="http://schemas.openxmlformats.org/markup-compatibility/2006">
          <mc:Choice Requires="x14">
            <control shapeId="7170" r:id="rId5" name="Drop Down 2">
              <controlPr defaultSize="0" autoLine="0" autoPict="0">
                <anchor moveWithCells="1">
                  <from>
                    <xdr:col>4</xdr:col>
                    <xdr:colOff>76200</xdr:colOff>
                    <xdr:row>65</xdr:row>
                    <xdr:rowOff>0</xdr:rowOff>
                  </from>
                  <to>
                    <xdr:col>4</xdr:col>
                    <xdr:colOff>495300</xdr:colOff>
                    <xdr:row>66</xdr:row>
                    <xdr:rowOff>60960</xdr:rowOff>
                  </to>
                </anchor>
              </controlPr>
            </control>
          </mc:Choice>
        </mc:AlternateContent>
        <mc:AlternateContent xmlns:mc="http://schemas.openxmlformats.org/markup-compatibility/2006">
          <mc:Choice Requires="x14">
            <control shapeId="7171" r:id="rId6" name="Drop Down 3">
              <controlPr defaultSize="0" autoLine="0" autoPict="0">
                <anchor moveWithCells="1">
                  <from>
                    <xdr:col>5</xdr:col>
                    <xdr:colOff>152400</xdr:colOff>
                    <xdr:row>64</xdr:row>
                    <xdr:rowOff>99060</xdr:rowOff>
                  </from>
                  <to>
                    <xdr:col>7</xdr:col>
                    <xdr:colOff>60960</xdr:colOff>
                    <xdr:row>66</xdr:row>
                    <xdr:rowOff>45720</xdr:rowOff>
                  </to>
                </anchor>
              </controlPr>
            </control>
          </mc:Choice>
        </mc:AlternateContent>
        <mc:AlternateContent xmlns:mc="http://schemas.openxmlformats.org/markup-compatibility/2006">
          <mc:Choice Requires="x14">
            <control shapeId="7172" r:id="rId7" name="Drop Down 4">
              <controlPr defaultSize="0" autoLine="0" autoPict="0">
                <anchor moveWithCells="1">
                  <from>
                    <xdr:col>7</xdr:col>
                    <xdr:colOff>160020</xdr:colOff>
                    <xdr:row>65</xdr:row>
                    <xdr:rowOff>0</xdr:rowOff>
                  </from>
                  <to>
                    <xdr:col>8</xdr:col>
                    <xdr:colOff>236220</xdr:colOff>
                    <xdr:row>66</xdr:row>
                    <xdr:rowOff>60960</xdr:rowOff>
                  </to>
                </anchor>
              </controlPr>
            </control>
          </mc:Choice>
        </mc:AlternateContent>
        <mc:AlternateContent xmlns:mc="http://schemas.openxmlformats.org/markup-compatibility/2006">
          <mc:Choice Requires="x14">
            <control shapeId="7173" r:id="rId8" name="Drop Down 5">
              <controlPr defaultSize="0" autoLine="0" autoPict="0">
                <anchor moveWithCells="1">
                  <from>
                    <xdr:col>1</xdr:col>
                    <xdr:colOff>259080</xdr:colOff>
                    <xdr:row>65</xdr:row>
                    <xdr:rowOff>0</xdr:rowOff>
                  </from>
                  <to>
                    <xdr:col>3</xdr:col>
                    <xdr:colOff>121920</xdr:colOff>
                    <xdr:row>66</xdr:row>
                    <xdr:rowOff>60960</xdr:rowOff>
                  </to>
                </anchor>
              </controlPr>
            </control>
          </mc:Choice>
        </mc:AlternateContent>
        <mc:AlternateContent xmlns:mc="http://schemas.openxmlformats.org/markup-compatibility/2006">
          <mc:Choice Requires="x14">
            <control shapeId="7174" r:id="rId9" name="Check Box 6">
              <controlPr locked="0" defaultSize="0" autoFill="0" autoLine="0" autoPict="0">
                <anchor moveWithCells="1">
                  <from>
                    <xdr:col>13</xdr:col>
                    <xdr:colOff>22860</xdr:colOff>
                    <xdr:row>66</xdr:row>
                    <xdr:rowOff>60960</xdr:rowOff>
                  </from>
                  <to>
                    <xdr:col>14</xdr:col>
                    <xdr:colOff>213360</xdr:colOff>
                    <xdr:row>68</xdr:row>
                    <xdr:rowOff>22860</xdr:rowOff>
                  </to>
                </anchor>
              </controlPr>
            </control>
          </mc:Choice>
        </mc:AlternateContent>
        <mc:AlternateContent xmlns:mc="http://schemas.openxmlformats.org/markup-compatibility/2006">
          <mc:Choice Requires="x14">
            <control shapeId="7175" r:id="rId10" name="Check Box 7">
              <controlPr locked="0" defaultSize="0" autoFill="0" autoLine="0" autoPict="0">
                <anchor moveWithCells="1">
                  <from>
                    <xdr:col>14</xdr:col>
                    <xdr:colOff>266700</xdr:colOff>
                    <xdr:row>66</xdr:row>
                    <xdr:rowOff>68580</xdr:rowOff>
                  </from>
                  <to>
                    <xdr:col>17</xdr:col>
                    <xdr:colOff>38100</xdr:colOff>
                    <xdr:row>68</xdr:row>
                    <xdr:rowOff>22860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75"/>
  <sheetViews>
    <sheetView workbookViewId="0">
      <selection activeCell="K21" sqref="K21"/>
    </sheetView>
  </sheetViews>
  <sheetFormatPr baseColWidth="10" defaultColWidth="5.88671875" defaultRowHeight="11.1" customHeight="1" x14ac:dyDescent="0.25"/>
  <cols>
    <col min="1" max="1" width="6.6640625" customWidth="1"/>
    <col min="2" max="2" width="6.88671875" customWidth="1"/>
    <col min="3" max="3" width="6.44140625" bestFit="1" customWidth="1"/>
    <col min="4" max="4" width="6.44140625" customWidth="1"/>
    <col min="5" max="5" width="7.5546875" customWidth="1"/>
    <col min="6" max="17" width="6.44140625" customWidth="1"/>
  </cols>
  <sheetData>
    <row r="1" spans="1:17" ht="13.5" customHeight="1" thickTop="1" x14ac:dyDescent="0.25">
      <c r="A1" s="236" t="s">
        <v>0</v>
      </c>
      <c r="B1" s="237"/>
      <c r="C1" s="237"/>
      <c r="D1" s="237"/>
      <c r="E1" s="237"/>
      <c r="F1" s="237"/>
      <c r="G1" s="237"/>
      <c r="H1" s="237"/>
      <c r="I1" s="237"/>
      <c r="J1" s="237"/>
      <c r="K1" s="237"/>
      <c r="L1" s="237"/>
      <c r="M1" s="237"/>
      <c r="N1" s="237"/>
      <c r="O1" s="237"/>
      <c r="P1" s="237"/>
      <c r="Q1" s="238"/>
    </row>
    <row r="2" spans="1:17" ht="11.1" customHeight="1" x14ac:dyDescent="0.25">
      <c r="A2" s="239" t="s">
        <v>1</v>
      </c>
      <c r="B2" s="240"/>
      <c r="C2" s="240"/>
      <c r="D2" s="240"/>
      <c r="E2" s="240"/>
      <c r="F2" s="240"/>
      <c r="G2" s="240"/>
      <c r="H2" s="240"/>
      <c r="I2" s="240"/>
      <c r="J2" s="240"/>
      <c r="K2" s="240"/>
      <c r="L2" s="240"/>
      <c r="M2" s="240"/>
      <c r="N2" s="240"/>
      <c r="O2" s="240"/>
      <c r="P2" s="240"/>
      <c r="Q2" s="241"/>
    </row>
    <row r="3" spans="1:17" ht="13.8" x14ac:dyDescent="0.25">
      <c r="A3" s="242" t="s">
        <v>2</v>
      </c>
      <c r="B3" s="243"/>
      <c r="C3" s="244"/>
      <c r="D3" s="245"/>
      <c r="E3" s="245"/>
      <c r="F3" s="246"/>
      <c r="G3" s="1"/>
      <c r="H3" s="2"/>
      <c r="I3" s="2"/>
      <c r="J3" s="3" t="s">
        <v>3</v>
      </c>
      <c r="K3" s="2"/>
      <c r="L3" s="247">
        <v>42278</v>
      </c>
      <c r="M3" s="247"/>
      <c r="N3" s="247"/>
      <c r="O3" s="247"/>
      <c r="P3" s="2"/>
      <c r="Q3" s="4"/>
    </row>
    <row r="4" spans="1:17" ht="16.2" customHeight="1" x14ac:dyDescent="0.25">
      <c r="A4" s="248" t="s">
        <v>4</v>
      </c>
      <c r="B4" s="249"/>
      <c r="C4" s="249"/>
      <c r="D4" s="249"/>
      <c r="E4" s="249"/>
      <c r="F4" s="249"/>
      <c r="G4" s="249"/>
      <c r="H4" s="249"/>
      <c r="I4" s="249"/>
      <c r="J4" s="249"/>
      <c r="K4" s="249"/>
      <c r="L4" s="249"/>
      <c r="M4" s="249"/>
      <c r="N4" s="249"/>
      <c r="O4" s="249"/>
      <c r="P4" s="249"/>
      <c r="Q4" s="250"/>
    </row>
    <row r="5" spans="1:17" ht="11.1" customHeight="1" x14ac:dyDescent="0.25">
      <c r="A5" s="230" t="s">
        <v>5</v>
      </c>
      <c r="B5" s="231"/>
      <c r="C5" s="232"/>
      <c r="D5" s="233"/>
      <c r="E5" s="233"/>
      <c r="F5" s="233"/>
      <c r="G5" s="234"/>
      <c r="H5" s="2"/>
      <c r="I5" s="5" t="s">
        <v>5</v>
      </c>
      <c r="J5" s="2"/>
      <c r="K5" s="2"/>
      <c r="L5" s="232"/>
      <c r="M5" s="233"/>
      <c r="N5" s="233"/>
      <c r="O5" s="233"/>
      <c r="P5" s="234"/>
      <c r="Q5" s="6"/>
    </row>
    <row r="6" spans="1:17" ht="11.1" customHeight="1" x14ac:dyDescent="0.25">
      <c r="A6" s="7" t="s">
        <v>6</v>
      </c>
      <c r="B6" s="1"/>
      <c r="C6" s="235"/>
      <c r="D6" s="215"/>
      <c r="E6" s="215"/>
      <c r="F6" s="215"/>
      <c r="G6" s="216"/>
      <c r="H6" s="2"/>
      <c r="I6" s="5" t="s">
        <v>6</v>
      </c>
      <c r="J6" s="2"/>
      <c r="K6" s="2"/>
      <c r="L6" s="235"/>
      <c r="M6" s="215"/>
      <c r="N6" s="215"/>
      <c r="O6" s="215"/>
      <c r="P6" s="216"/>
      <c r="Q6" s="6"/>
    </row>
    <row r="7" spans="1:17" ht="11.1" customHeight="1" x14ac:dyDescent="0.25">
      <c r="A7" s="8"/>
      <c r="B7" s="1"/>
      <c r="C7" s="235"/>
      <c r="D7" s="215"/>
      <c r="E7" s="215"/>
      <c r="F7" s="215"/>
      <c r="G7" s="216"/>
      <c r="H7" s="2"/>
      <c r="I7" s="1"/>
      <c r="J7" s="2"/>
      <c r="K7" s="2"/>
      <c r="L7" s="214"/>
      <c r="M7" s="215"/>
      <c r="N7" s="215"/>
      <c r="O7" s="215"/>
      <c r="P7" s="216"/>
      <c r="Q7" s="6"/>
    </row>
    <row r="8" spans="1:17" ht="11.1" customHeight="1" x14ac:dyDescent="0.25">
      <c r="A8" s="8"/>
      <c r="B8" s="1"/>
      <c r="C8" s="214"/>
      <c r="D8" s="215"/>
      <c r="E8" s="215"/>
      <c r="F8" s="215"/>
      <c r="G8" s="216"/>
      <c r="H8" s="1"/>
      <c r="I8" s="1"/>
      <c r="J8" s="2"/>
      <c r="K8" s="2"/>
      <c r="L8" s="214"/>
      <c r="M8" s="215"/>
      <c r="N8" s="215"/>
      <c r="O8" s="215"/>
      <c r="P8" s="216"/>
      <c r="Q8" s="6"/>
    </row>
    <row r="9" spans="1:17" ht="11.1" customHeight="1" x14ac:dyDescent="0.25">
      <c r="A9" s="77" t="s">
        <v>7</v>
      </c>
      <c r="B9" s="10"/>
      <c r="C9" s="251"/>
      <c r="D9" s="252"/>
      <c r="E9" s="252"/>
      <c r="F9" s="252"/>
      <c r="G9" s="253"/>
      <c r="H9" s="1"/>
      <c r="I9" s="1"/>
      <c r="J9" s="2"/>
      <c r="K9" s="2"/>
      <c r="L9" s="214"/>
      <c r="M9" s="215"/>
      <c r="N9" s="215"/>
      <c r="O9" s="215"/>
      <c r="P9" s="216"/>
      <c r="Q9" s="6"/>
    </row>
    <row r="10" spans="1:17" ht="11.1" customHeight="1" x14ac:dyDescent="0.25">
      <c r="A10" s="7" t="s">
        <v>8</v>
      </c>
      <c r="B10" s="10"/>
      <c r="C10" s="229"/>
      <c r="D10" s="215"/>
      <c r="E10" s="215"/>
      <c r="F10" s="215"/>
      <c r="G10" s="216"/>
      <c r="H10" s="1"/>
      <c r="I10" s="5" t="s">
        <v>9</v>
      </c>
      <c r="J10" s="2"/>
      <c r="K10" s="2"/>
      <c r="L10" s="214"/>
      <c r="M10" s="215"/>
      <c r="N10" s="215"/>
      <c r="O10" s="215"/>
      <c r="P10" s="216"/>
      <c r="Q10" s="6"/>
    </row>
    <row r="11" spans="1:17" ht="11.1" customHeight="1" x14ac:dyDescent="0.25">
      <c r="A11" s="7" t="s">
        <v>6</v>
      </c>
      <c r="B11" s="2"/>
      <c r="C11" s="214"/>
      <c r="D11" s="215"/>
      <c r="E11" s="215"/>
      <c r="F11" s="215"/>
      <c r="G11" s="216"/>
      <c r="H11" s="1"/>
      <c r="I11" s="5" t="s">
        <v>10</v>
      </c>
      <c r="J11" s="2"/>
      <c r="K11" s="2"/>
      <c r="L11" s="217"/>
      <c r="M11" s="218"/>
      <c r="N11" s="218"/>
      <c r="O11" s="218"/>
      <c r="P11" s="219"/>
      <c r="Q11" s="6"/>
    </row>
    <row r="12" spans="1:17" ht="11.1" customHeight="1" thickBot="1" x14ac:dyDescent="0.3">
      <c r="A12" s="8"/>
      <c r="B12" s="2"/>
      <c r="C12" s="2"/>
      <c r="D12" s="2"/>
      <c r="E12" s="2"/>
      <c r="F12" s="2"/>
      <c r="G12" s="2"/>
      <c r="H12" s="2"/>
      <c r="I12" s="2"/>
      <c r="J12" s="2"/>
      <c r="K12" s="2"/>
      <c r="L12" s="2"/>
      <c r="M12" s="2"/>
      <c r="N12" s="2"/>
      <c r="O12" s="2"/>
      <c r="P12" s="2"/>
      <c r="Q12" s="4"/>
    </row>
    <row r="13" spans="1:17" ht="14.25" customHeight="1" thickTop="1" x14ac:dyDescent="0.25">
      <c r="A13" s="220" t="s">
        <v>11</v>
      </c>
      <c r="B13" s="221"/>
      <c r="C13" s="221"/>
      <c r="D13" s="221"/>
      <c r="E13" s="221"/>
      <c r="F13" s="221"/>
      <c r="G13" s="221"/>
      <c r="H13" s="221"/>
      <c r="I13" s="221"/>
      <c r="J13" s="221"/>
      <c r="K13" s="221"/>
      <c r="L13" s="221"/>
      <c r="M13" s="221"/>
      <c r="N13" s="221"/>
      <c r="O13" s="221"/>
      <c r="P13" s="221"/>
      <c r="Q13" s="222"/>
    </row>
    <row r="14" spans="1:17" ht="11.1" customHeight="1" x14ac:dyDescent="0.25">
      <c r="A14" s="86" t="s">
        <v>12</v>
      </c>
      <c r="B14" s="82">
        <f>+L3</f>
        <v>42278</v>
      </c>
      <c r="C14" s="82">
        <f t="shared" ref="C14:Q14" si="0">+B14+1</f>
        <v>42279</v>
      </c>
      <c r="D14" s="82">
        <f t="shared" si="0"/>
        <v>42280</v>
      </c>
      <c r="E14" s="82">
        <f t="shared" si="0"/>
        <v>42281</v>
      </c>
      <c r="F14" s="82">
        <f t="shared" si="0"/>
        <v>42282</v>
      </c>
      <c r="G14" s="82">
        <f t="shared" si="0"/>
        <v>42283</v>
      </c>
      <c r="H14" s="82">
        <f t="shared" si="0"/>
        <v>42284</v>
      </c>
      <c r="I14" s="82">
        <f t="shared" si="0"/>
        <v>42285</v>
      </c>
      <c r="J14" s="82">
        <f t="shared" si="0"/>
        <v>42286</v>
      </c>
      <c r="K14" s="82">
        <f t="shared" si="0"/>
        <v>42287</v>
      </c>
      <c r="L14" s="82">
        <f t="shared" si="0"/>
        <v>42288</v>
      </c>
      <c r="M14" s="82">
        <f t="shared" si="0"/>
        <v>42289</v>
      </c>
      <c r="N14" s="82">
        <f t="shared" si="0"/>
        <v>42290</v>
      </c>
      <c r="O14" s="82">
        <f t="shared" si="0"/>
        <v>42291</v>
      </c>
      <c r="P14" s="82">
        <f t="shared" si="0"/>
        <v>42292</v>
      </c>
      <c r="Q14" s="96">
        <f t="shared" si="0"/>
        <v>42293</v>
      </c>
    </row>
    <row r="15" spans="1:17" s="92" customFormat="1" ht="11.1" customHeight="1" x14ac:dyDescent="0.25">
      <c r="A15" s="90" t="s">
        <v>91</v>
      </c>
      <c r="B15" s="94">
        <f t="shared" ref="B15:Q15" si="1">WEEKNUM(B14,2)</f>
        <v>40</v>
      </c>
      <c r="C15" s="94">
        <f t="shared" si="1"/>
        <v>40</v>
      </c>
      <c r="D15" s="94">
        <f t="shared" si="1"/>
        <v>40</v>
      </c>
      <c r="E15" s="94">
        <f t="shared" si="1"/>
        <v>40</v>
      </c>
      <c r="F15" s="94">
        <f t="shared" si="1"/>
        <v>41</v>
      </c>
      <c r="G15" s="94">
        <f t="shared" si="1"/>
        <v>41</v>
      </c>
      <c r="H15" s="94">
        <f t="shared" si="1"/>
        <v>41</v>
      </c>
      <c r="I15" s="94">
        <f t="shared" si="1"/>
        <v>41</v>
      </c>
      <c r="J15" s="94">
        <f t="shared" si="1"/>
        <v>41</v>
      </c>
      <c r="K15" s="94">
        <f t="shared" si="1"/>
        <v>41</v>
      </c>
      <c r="L15" s="94">
        <f t="shared" si="1"/>
        <v>41</v>
      </c>
      <c r="M15" s="94">
        <f t="shared" si="1"/>
        <v>42</v>
      </c>
      <c r="N15" s="94">
        <f t="shared" si="1"/>
        <v>42</v>
      </c>
      <c r="O15" s="94">
        <f t="shared" si="1"/>
        <v>42</v>
      </c>
      <c r="P15" s="94">
        <f t="shared" si="1"/>
        <v>42</v>
      </c>
      <c r="Q15" s="98">
        <f t="shared" si="1"/>
        <v>42</v>
      </c>
    </row>
    <row r="16" spans="1:17" ht="11.1" customHeight="1" x14ac:dyDescent="0.25">
      <c r="A16" s="86" t="s">
        <v>13</v>
      </c>
      <c r="B16" s="83">
        <v>35</v>
      </c>
      <c r="C16" s="83"/>
      <c r="D16" s="84"/>
      <c r="E16" s="84"/>
      <c r="F16" s="83"/>
      <c r="G16" s="83"/>
      <c r="H16" s="83"/>
      <c r="I16" s="83"/>
      <c r="J16" s="83"/>
      <c r="K16" s="84"/>
      <c r="L16" s="84"/>
      <c r="M16" s="83"/>
      <c r="N16" s="83"/>
      <c r="O16" s="83"/>
      <c r="P16" s="83"/>
      <c r="Q16" s="99"/>
    </row>
    <row r="17" spans="1:20" ht="11.1" customHeight="1" x14ac:dyDescent="0.25">
      <c r="A17" s="86" t="s">
        <v>12</v>
      </c>
      <c r="B17" s="82">
        <f>Q14+1</f>
        <v>42294</v>
      </c>
      <c r="C17" s="85">
        <f>B17+1</f>
        <v>42295</v>
      </c>
      <c r="D17" s="85">
        <f t="shared" ref="D17:P17" si="2">C17+1</f>
        <v>42296</v>
      </c>
      <c r="E17" s="85">
        <f t="shared" si="2"/>
        <v>42297</v>
      </c>
      <c r="F17" s="85">
        <f t="shared" si="2"/>
        <v>42298</v>
      </c>
      <c r="G17" s="85">
        <f t="shared" si="2"/>
        <v>42299</v>
      </c>
      <c r="H17" s="85">
        <f t="shared" si="2"/>
        <v>42300</v>
      </c>
      <c r="I17" s="85">
        <f t="shared" si="2"/>
        <v>42301</v>
      </c>
      <c r="J17" s="85">
        <f t="shared" si="2"/>
        <v>42302</v>
      </c>
      <c r="K17" s="85">
        <f t="shared" si="2"/>
        <v>42303</v>
      </c>
      <c r="L17" s="85">
        <f t="shared" si="2"/>
        <v>42304</v>
      </c>
      <c r="M17" s="85">
        <f t="shared" si="2"/>
        <v>42305</v>
      </c>
      <c r="N17" s="85">
        <f t="shared" si="2"/>
        <v>42306</v>
      </c>
      <c r="O17" s="85">
        <f t="shared" si="2"/>
        <v>42307</v>
      </c>
      <c r="P17" s="96">
        <f t="shared" si="2"/>
        <v>42308</v>
      </c>
      <c r="Q17" s="4"/>
    </row>
    <row r="18" spans="1:20" s="92" customFormat="1" ht="11.1" customHeight="1" x14ac:dyDescent="0.25">
      <c r="A18" s="90" t="s">
        <v>91</v>
      </c>
      <c r="B18" s="91">
        <f t="shared" ref="B18:P18" si="3">WEEKNUM(B17,2)</f>
        <v>42</v>
      </c>
      <c r="C18" s="91">
        <f t="shared" si="3"/>
        <v>42</v>
      </c>
      <c r="D18" s="91">
        <f t="shared" si="3"/>
        <v>43</v>
      </c>
      <c r="E18" s="91">
        <f t="shared" si="3"/>
        <v>43</v>
      </c>
      <c r="F18" s="91">
        <f t="shared" si="3"/>
        <v>43</v>
      </c>
      <c r="G18" s="91">
        <f t="shared" si="3"/>
        <v>43</v>
      </c>
      <c r="H18" s="91">
        <f t="shared" si="3"/>
        <v>43</v>
      </c>
      <c r="I18" s="91">
        <f t="shared" si="3"/>
        <v>43</v>
      </c>
      <c r="J18" s="91">
        <f t="shared" si="3"/>
        <v>43</v>
      </c>
      <c r="K18" s="91">
        <f t="shared" si="3"/>
        <v>44</v>
      </c>
      <c r="L18" s="91">
        <f t="shared" si="3"/>
        <v>44</v>
      </c>
      <c r="M18" s="91">
        <f t="shared" si="3"/>
        <v>44</v>
      </c>
      <c r="N18" s="91">
        <f t="shared" si="3"/>
        <v>44</v>
      </c>
      <c r="O18" s="91">
        <f t="shared" si="3"/>
        <v>44</v>
      </c>
      <c r="P18" s="91">
        <f t="shared" si="3"/>
        <v>44</v>
      </c>
      <c r="Q18" s="4"/>
      <c r="T18" s="93"/>
    </row>
    <row r="19" spans="1:20" ht="11.1" customHeight="1" x14ac:dyDescent="0.25">
      <c r="A19" s="86" t="s">
        <v>13</v>
      </c>
      <c r="B19" s="83"/>
      <c r="C19" s="84"/>
      <c r="D19" s="84"/>
      <c r="E19" s="83"/>
      <c r="F19" s="83"/>
      <c r="G19" s="83"/>
      <c r="H19" s="83"/>
      <c r="I19" s="83"/>
      <c r="J19" s="84"/>
      <c r="K19" s="84"/>
      <c r="L19" s="83"/>
      <c r="M19" s="83"/>
      <c r="N19" s="83"/>
      <c r="O19" s="83"/>
      <c r="P19" s="83"/>
      <c r="Q19" s="4"/>
    </row>
    <row r="20" spans="1:20" ht="11.1" customHeight="1" x14ac:dyDescent="0.25">
      <c r="A20" s="102"/>
      <c r="B20" s="80"/>
      <c r="C20" s="75"/>
      <c r="D20" s="75"/>
      <c r="E20" s="80"/>
      <c r="F20" s="80"/>
      <c r="G20" s="80"/>
      <c r="H20" s="80"/>
      <c r="I20" s="80"/>
      <c r="J20" s="75"/>
      <c r="K20" s="75"/>
      <c r="L20" s="80"/>
      <c r="M20" s="80"/>
      <c r="N20" s="80"/>
      <c r="O20" s="80"/>
      <c r="P20" s="80"/>
      <c r="Q20" s="100"/>
    </row>
    <row r="21" spans="1:20" ht="11.1" customHeight="1" x14ac:dyDescent="0.25">
      <c r="A21" s="103" t="s">
        <v>92</v>
      </c>
      <c r="B21" s="87"/>
      <c r="C21" s="95" t="str">
        <f>IF(WEEKDAY(B14,2)&gt;5,"Sem "&amp;B15+1,"Sem "&amp;B15)</f>
        <v>Sem 40</v>
      </c>
      <c r="D21" s="89">
        <f>IF((SUMIF($B$15:$Q$15,VALUE(RIGHT(C21,2)),$B$16:$Q$16)+SUMIF(Septembre!$B$18:$Q$18,VALUE(RIGHT(C21,2)),Septembre!$B$19:$Q$19)-25)&lt;=0,0,SUMIF($B$15:$Q$15,VALUE(RIGHT(C21,2)),$B$16:$Q$16)+SUMIF(Septembre!$B$18:$Q$18,VALUE(RIGHT($C21,2)),Septembre!$B$19:$Q$19)-25)</f>
        <v>10</v>
      </c>
      <c r="E21" s="95" t="str">
        <f>"Sem "&amp;VALUE(RIGHT(C21,2))+1</f>
        <v>Sem 41</v>
      </c>
      <c r="F21" s="87">
        <f>IF((SUMIF($B$15:$Q$15,VALUE(RIGHT(E21,2)),$B$16:$Q$16)+SUMIF($B$18:$Q$18,VALUE(RIGHT(E21,2)),$B$19:$Q$19)-25)&lt;=0,0,SUMIF($B$15:$Q$15,VALUE(RIGHT(E21,2)),$B$16:$Q$16)+SUMIF($B$18:$Q$18,VALUE(RIGHT($E21,2)),$B$19:$Q$19)-25)</f>
        <v>0</v>
      </c>
      <c r="G21" s="95" t="str">
        <f>"Sem "&amp;VALUE(RIGHT(E21,2))+1</f>
        <v>Sem 42</v>
      </c>
      <c r="H21" s="87">
        <f>IF((SUMIF($B$15:$Q$15,VALUE(RIGHT(G21,2)),$B$16:$Q$16)+SUMIF($B$18:$Q$18,VALUE(RIGHT(G21,2)),$B$19:$Q$19)-25)&lt;=0,0,SUMIF($B$15:$Q$15,VALUE(RIGHT(G21,2)),$B$16:$Q$16)+SUMIF($B$18:$Q$18,VALUE(RIGHT($G21,2)),$B$19:$Q$19)-25)</f>
        <v>0</v>
      </c>
      <c r="I21" s="95" t="str">
        <f>"Sem "&amp;VALUE(RIGHT(G21,2))+1</f>
        <v>Sem 43</v>
      </c>
      <c r="J21" s="88">
        <f>IF(OR(ISERROR(VALUE(RIGHT(I21,2))),SUMIF($B$15:$Q$15,VALUE(RIGHT(I21,2)),$B$16:$Q$16)+SUMIF($B$18:$Q$18,VALUE(RIGHT(I21,2)),$B$19:$Q$19)-25&lt;=0),0,SUMIF($B$15:$Q$15,VALUE(RIGHT(I21,2)),$B$16:$Q$16)+SUMIF($B$18:$Q$18,VALUE(RIGHT($I21,2)),$B$19:$Q$19)-25)</f>
        <v>0</v>
      </c>
      <c r="K21" s="88" t="str">
        <f>IF(WEEKDAY(P17,2)&gt;=5,"Sem "&amp;VALUE(RIGHT(I21,2))+1,"")</f>
        <v>Sem 44</v>
      </c>
      <c r="L21" s="88">
        <f>IF(OR(ISERROR(VALUE(RIGHT(K21,2))),SUMIF($B$15:$Q$15,VALUE(RIGHT(K21,2)),$B$16:$Q$16)+SUMIF($B$18:$Q$18,VALUE(RIGHT(K21,2)),$B$19:$Q$19)-25&lt;=0),0,SUMIF($B$15:$Q$15,VALUE(RIGHT(K21,2)),$B$16:$Q$16)+SUMIF($B$18:$Q$18,VALUE(RIGHT($K21,2)),$B$19:$Q$19)-25)</f>
        <v>0</v>
      </c>
      <c r="M21" s="80"/>
      <c r="N21" s="80"/>
      <c r="O21" s="80"/>
      <c r="P21" s="80"/>
      <c r="Q21" s="100"/>
    </row>
    <row r="22" spans="1:20" ht="11.1" customHeight="1" x14ac:dyDescent="0.25">
      <c r="A22" s="8"/>
      <c r="B22" s="2"/>
      <c r="C22" s="2"/>
      <c r="D22" s="2"/>
      <c r="E22" s="2"/>
      <c r="F22" s="2"/>
      <c r="G22" s="2"/>
      <c r="H22" s="2"/>
      <c r="I22" s="2"/>
      <c r="J22" s="2"/>
      <c r="K22" s="2"/>
      <c r="L22" s="2"/>
      <c r="M22" s="2"/>
      <c r="N22" s="2"/>
      <c r="O22" s="2"/>
      <c r="P22" s="2"/>
      <c r="Q22" s="101"/>
    </row>
    <row r="23" spans="1:20" ht="11.1" customHeight="1" x14ac:dyDescent="0.25">
      <c r="A23" s="11" t="s">
        <v>14</v>
      </c>
      <c r="B23" s="2"/>
      <c r="C23" s="2"/>
      <c r="D23" s="2"/>
      <c r="E23" s="2"/>
      <c r="F23" s="2"/>
      <c r="G23" s="2"/>
      <c r="H23" s="2"/>
      <c r="I23" s="12">
        <f>SUM(B16:Q16)+SUM(B19:Q19)</f>
        <v>35</v>
      </c>
      <c r="J23" s="2"/>
      <c r="K23" s="13" t="s">
        <v>15</v>
      </c>
      <c r="L23" s="14"/>
      <c r="M23" s="14"/>
      <c r="N23" s="14"/>
      <c r="O23" s="14"/>
      <c r="P23" s="223">
        <v>97.91</v>
      </c>
      <c r="Q23" s="224"/>
    </row>
    <row r="24" spans="1:20" ht="11.1" customHeight="1" x14ac:dyDescent="0.25">
      <c r="A24" s="11"/>
      <c r="B24" s="2"/>
      <c r="C24" s="2"/>
      <c r="D24" s="2"/>
      <c r="E24" s="2"/>
      <c r="F24" s="2"/>
      <c r="G24" s="2"/>
      <c r="H24" s="2"/>
      <c r="I24" s="15"/>
      <c r="J24" s="2"/>
      <c r="K24" s="5" t="s">
        <v>16</v>
      </c>
      <c r="L24" s="2"/>
      <c r="M24" s="2"/>
      <c r="N24" s="2"/>
      <c r="O24" s="2"/>
      <c r="P24" s="225"/>
      <c r="Q24" s="226"/>
    </row>
    <row r="25" spans="1:20" ht="11.1" customHeight="1" x14ac:dyDescent="0.25">
      <c r="A25" s="11" t="s">
        <v>17</v>
      </c>
      <c r="B25" s="2"/>
      <c r="C25" s="2"/>
      <c r="D25" s="2"/>
      <c r="E25" s="2"/>
      <c r="F25" s="2"/>
      <c r="G25" s="2"/>
      <c r="H25" s="2"/>
      <c r="I25" s="16">
        <f>COUNTIF(B16:P16,"&gt;"&amp;0)+COUNTIF(B19:Q19,"&gt;"&amp;0)</f>
        <v>1</v>
      </c>
      <c r="J25" s="2"/>
      <c r="K25" s="5" t="s">
        <v>18</v>
      </c>
      <c r="L25" s="2"/>
      <c r="M25" s="2"/>
      <c r="N25" s="2"/>
      <c r="O25" s="2"/>
      <c r="P25" s="227">
        <v>4.49</v>
      </c>
      <c r="Q25" s="228"/>
    </row>
    <row r="26" spans="1:20" ht="11.1" customHeight="1" x14ac:dyDescent="0.25">
      <c r="A26" s="8"/>
      <c r="B26" s="2"/>
      <c r="C26" s="2"/>
      <c r="D26" s="2"/>
      <c r="E26" s="2"/>
      <c r="F26" s="2"/>
      <c r="G26" s="2"/>
      <c r="H26" s="2"/>
      <c r="I26" s="2"/>
      <c r="J26" s="2"/>
      <c r="K26" s="2"/>
      <c r="L26" s="2"/>
      <c r="M26" s="2"/>
      <c r="N26" s="2"/>
      <c r="O26" s="2"/>
      <c r="P26" s="2"/>
      <c r="Q26" s="4"/>
    </row>
    <row r="27" spans="1:20" ht="11.1" customHeight="1" x14ac:dyDescent="0.25">
      <c r="A27" s="17" t="s">
        <v>19</v>
      </c>
      <c r="B27" s="2"/>
      <c r="C27" s="2"/>
      <c r="D27" s="2"/>
      <c r="E27" s="2"/>
      <c r="F27" s="2"/>
      <c r="G27" s="18"/>
      <c r="H27" s="18"/>
      <c r="I27" s="18"/>
      <c r="J27" s="18"/>
      <c r="K27" s="18"/>
      <c r="L27" s="182" t="s">
        <v>20</v>
      </c>
      <c r="M27" s="182"/>
      <c r="N27" s="182" t="s">
        <v>21</v>
      </c>
      <c r="O27" s="182"/>
      <c r="P27" s="182" t="s">
        <v>22</v>
      </c>
      <c r="Q27" s="183"/>
    </row>
    <row r="28" spans="1:20" s="23" customFormat="1" ht="11.1" customHeight="1" x14ac:dyDescent="0.25">
      <c r="A28" s="19" t="s">
        <v>23</v>
      </c>
      <c r="B28" s="20"/>
      <c r="C28" s="20"/>
      <c r="D28" s="20"/>
      <c r="E28" s="20"/>
      <c r="F28" s="20"/>
      <c r="G28" s="21"/>
      <c r="H28" s="21"/>
      <c r="I28" s="22"/>
      <c r="J28" s="22"/>
      <c r="K28" s="22"/>
      <c r="L28" s="202">
        <f>P25</f>
        <v>4.49</v>
      </c>
      <c r="M28" s="203"/>
      <c r="N28" s="201">
        <f>P23</f>
        <v>97.91</v>
      </c>
      <c r="O28" s="201"/>
      <c r="P28" s="212">
        <f>L28*N28</f>
        <v>439.61590000000001</v>
      </c>
      <c r="Q28" s="213"/>
    </row>
    <row r="29" spans="1:20" ht="11.1" customHeight="1" x14ac:dyDescent="0.25">
      <c r="A29" s="8" t="s">
        <v>24</v>
      </c>
      <c r="B29" s="2"/>
      <c r="C29" s="2"/>
      <c r="D29" s="2"/>
      <c r="E29" s="2"/>
      <c r="F29" s="2"/>
      <c r="G29" s="18"/>
      <c r="H29" s="18"/>
      <c r="I29" s="24"/>
      <c r="J29" s="24"/>
      <c r="K29" s="25"/>
      <c r="L29" s="204">
        <f>P25</f>
        <v>4.49</v>
      </c>
      <c r="M29" s="205"/>
      <c r="N29" s="206">
        <f>D21+F21+H21+J21+L21</f>
        <v>10</v>
      </c>
      <c r="O29" s="207"/>
      <c r="P29" s="208">
        <f>L29*N29</f>
        <v>44.900000000000006</v>
      </c>
      <c r="Q29" s="209"/>
    </row>
    <row r="30" spans="1:20" ht="11.1" customHeight="1" x14ac:dyDescent="0.25">
      <c r="A30" s="26" t="s">
        <v>25</v>
      </c>
      <c r="G30" s="27"/>
      <c r="H30" s="27"/>
      <c r="I30" s="27"/>
      <c r="J30" s="27"/>
      <c r="K30" s="27"/>
      <c r="L30" s="210"/>
      <c r="M30" s="211"/>
      <c r="N30" s="201"/>
      <c r="O30" s="201"/>
      <c r="P30" s="199">
        <f>L30*N30</f>
        <v>0</v>
      </c>
      <c r="Q30" s="200"/>
    </row>
    <row r="31" spans="1:20" s="23" customFormat="1" ht="11.1" customHeight="1" x14ac:dyDescent="0.25">
      <c r="A31" s="19" t="s">
        <v>26</v>
      </c>
      <c r="B31" s="20"/>
      <c r="C31" s="20"/>
      <c r="D31" s="20"/>
      <c r="E31" s="20"/>
      <c r="F31" s="20"/>
      <c r="G31" s="21"/>
      <c r="H31" s="21"/>
      <c r="I31" s="24"/>
      <c r="J31" s="24"/>
      <c r="K31" s="22"/>
      <c r="L31" s="202"/>
      <c r="M31" s="203"/>
      <c r="N31" s="201"/>
      <c r="O31" s="201"/>
      <c r="P31" s="189">
        <f>SUM(L31*N31)</f>
        <v>0</v>
      </c>
      <c r="Q31" s="190"/>
    </row>
    <row r="32" spans="1:20" ht="11.1" customHeight="1" x14ac:dyDescent="0.25">
      <c r="A32" s="8"/>
      <c r="B32" s="28"/>
      <c r="C32" s="2"/>
      <c r="D32" s="2"/>
      <c r="E32" s="2"/>
      <c r="F32" s="2"/>
      <c r="G32" s="18"/>
      <c r="H32" s="18"/>
      <c r="I32" s="25"/>
      <c r="J32" s="25"/>
      <c r="K32" s="25"/>
      <c r="L32" s="120"/>
      <c r="M32" s="120"/>
      <c r="N32" s="201"/>
      <c r="O32" s="201"/>
      <c r="P32" s="199"/>
      <c r="Q32" s="200"/>
    </row>
    <row r="33" spans="1:26" ht="11.1" customHeight="1" x14ac:dyDescent="0.25">
      <c r="A33" s="8" t="s">
        <v>27</v>
      </c>
      <c r="B33" s="2"/>
      <c r="C33" s="2"/>
      <c r="D33" s="2"/>
      <c r="E33" s="2"/>
      <c r="F33" s="2"/>
      <c r="G33" s="18"/>
      <c r="H33" s="18"/>
      <c r="I33" s="24"/>
      <c r="J33" s="24"/>
      <c r="K33" s="25"/>
      <c r="L33" s="196">
        <v>0.44</v>
      </c>
      <c r="M33" s="197"/>
      <c r="N33" s="198">
        <v>0</v>
      </c>
      <c r="O33" s="198"/>
      <c r="P33" s="199">
        <f>(L33*N33)</f>
        <v>0</v>
      </c>
      <c r="Q33" s="200"/>
    </row>
    <row r="34" spans="1:26" ht="11.1" customHeight="1" x14ac:dyDescent="0.25">
      <c r="A34" s="8" t="s">
        <v>28</v>
      </c>
      <c r="B34" s="2"/>
      <c r="C34" s="2"/>
      <c r="D34" s="2"/>
      <c r="E34" s="2"/>
      <c r="F34" s="2"/>
      <c r="G34" s="18"/>
      <c r="H34" s="18"/>
      <c r="I34" s="24"/>
      <c r="J34" s="24"/>
      <c r="K34" s="25"/>
      <c r="L34" s="120"/>
      <c r="M34" s="120"/>
      <c r="N34" s="201"/>
      <c r="O34" s="201"/>
      <c r="P34" s="199"/>
      <c r="Q34" s="200"/>
    </row>
    <row r="35" spans="1:26" s="23" customFormat="1" ht="11.1" customHeight="1" x14ac:dyDescent="0.25">
      <c r="A35" s="19" t="s">
        <v>29</v>
      </c>
      <c r="B35" s="20"/>
      <c r="C35" s="20"/>
      <c r="D35" s="20"/>
      <c r="E35" s="20"/>
      <c r="F35" s="20"/>
      <c r="G35" s="21"/>
      <c r="H35" s="21"/>
      <c r="I35" s="22"/>
      <c r="J35" s="22"/>
      <c r="K35" s="22"/>
      <c r="L35" s="120">
        <v>0.44</v>
      </c>
      <c r="M35" s="120"/>
      <c r="N35" s="188">
        <f>P23</f>
        <v>97.91</v>
      </c>
      <c r="O35" s="163"/>
      <c r="P35" s="189">
        <f>SUM(L35*N35)</f>
        <v>43.080399999999997</v>
      </c>
      <c r="Q35" s="190"/>
    </row>
    <row r="36" spans="1:26" ht="11.1" customHeight="1" x14ac:dyDescent="0.25">
      <c r="A36" s="8"/>
      <c r="B36" s="2"/>
      <c r="C36" s="2"/>
      <c r="D36" s="2"/>
      <c r="E36" s="2"/>
      <c r="F36" s="2"/>
      <c r="G36" s="29"/>
      <c r="H36" s="2"/>
      <c r="I36" s="2"/>
      <c r="J36" s="29"/>
      <c r="K36" s="29"/>
      <c r="L36" s="191" t="s">
        <v>30</v>
      </c>
      <c r="M36" s="192"/>
      <c r="N36" s="30"/>
      <c r="O36" s="30"/>
      <c r="P36" s="193">
        <f>SUM(P28:P35)</f>
        <v>527.59629999999993</v>
      </c>
      <c r="Q36" s="194"/>
    </row>
    <row r="37" spans="1:26" ht="5.25" customHeight="1" x14ac:dyDescent="0.25">
      <c r="A37" s="8"/>
      <c r="B37" s="2"/>
      <c r="C37" s="2"/>
      <c r="D37" s="2"/>
      <c r="E37" s="2"/>
      <c r="F37" s="2"/>
      <c r="G37" s="2"/>
      <c r="H37" s="2"/>
      <c r="I37" s="2"/>
      <c r="J37" s="2"/>
      <c r="K37" s="2"/>
      <c r="L37" s="2"/>
      <c r="M37" s="2"/>
      <c r="N37" s="2"/>
      <c r="O37" s="2"/>
      <c r="P37" s="2"/>
      <c r="Q37" s="4"/>
    </row>
    <row r="38" spans="1:26" ht="11.1" customHeight="1" x14ac:dyDescent="0.25">
      <c r="A38" s="17" t="s">
        <v>31</v>
      </c>
      <c r="B38" s="2"/>
      <c r="C38" s="2"/>
      <c r="D38" s="2"/>
      <c r="E38" s="2"/>
      <c r="F38" s="2"/>
      <c r="G38" s="2"/>
      <c r="H38" s="2"/>
      <c r="I38" s="2"/>
      <c r="J38" s="2"/>
      <c r="K38" s="2"/>
      <c r="L38" s="1"/>
      <c r="M38" s="195" t="s">
        <v>32</v>
      </c>
      <c r="N38" s="156"/>
      <c r="O38" s="156"/>
      <c r="P38" s="156"/>
      <c r="Q38" s="31"/>
    </row>
    <row r="39" spans="1:26" ht="11.1" customHeight="1" x14ac:dyDescent="0.25">
      <c r="A39" s="8"/>
      <c r="B39" s="2"/>
      <c r="C39" s="2"/>
      <c r="D39" s="2"/>
      <c r="E39" s="2"/>
      <c r="F39" s="2"/>
      <c r="G39" s="2"/>
      <c r="H39" s="2"/>
      <c r="I39" s="2"/>
      <c r="J39" s="2"/>
      <c r="K39" s="2"/>
      <c r="L39" s="182" t="s">
        <v>20</v>
      </c>
      <c r="M39" s="182"/>
      <c r="N39" s="182" t="s">
        <v>21</v>
      </c>
      <c r="O39" s="182"/>
      <c r="P39" s="182" t="s">
        <v>22</v>
      </c>
      <c r="Q39" s="183"/>
    </row>
    <row r="40" spans="1:26" ht="11.1" customHeight="1" x14ac:dyDescent="0.25">
      <c r="A40" s="32" t="s">
        <v>33</v>
      </c>
      <c r="B40" s="25"/>
      <c r="C40" s="25"/>
      <c r="D40" s="10"/>
      <c r="E40" s="10"/>
      <c r="F40" s="10"/>
      <c r="G40" s="10"/>
      <c r="H40" s="2"/>
      <c r="I40" s="2"/>
      <c r="J40" s="2"/>
      <c r="K40" s="2"/>
      <c r="L40" s="184">
        <f>P36</f>
        <v>527.59629999999993</v>
      </c>
      <c r="M40" s="185"/>
      <c r="N40" s="174">
        <v>7.4999999999999997E-3</v>
      </c>
      <c r="O40" s="175"/>
      <c r="P40" s="186">
        <f>L40*N40</f>
        <v>3.9569722499999993</v>
      </c>
      <c r="Q40" s="187"/>
    </row>
    <row r="41" spans="1:26" ht="11.1" customHeight="1" x14ac:dyDescent="0.25">
      <c r="A41" s="32" t="s">
        <v>34</v>
      </c>
      <c r="B41" s="10"/>
      <c r="C41" s="10"/>
      <c r="D41" s="10"/>
      <c r="E41" s="10"/>
      <c r="F41" s="10"/>
      <c r="G41" s="10"/>
      <c r="H41" s="2"/>
      <c r="I41" s="2"/>
      <c r="J41" s="2"/>
      <c r="K41" s="2"/>
      <c r="L41" s="176">
        <f>P36</f>
        <v>527.59629999999993</v>
      </c>
      <c r="M41" s="178"/>
      <c r="N41" s="174">
        <v>6.8000000000000005E-2</v>
      </c>
      <c r="O41" s="175"/>
      <c r="P41" s="176">
        <f t="shared" ref="P41:P49" si="4">L41*N41</f>
        <v>35.876548399999997</v>
      </c>
      <c r="Q41" s="177"/>
    </row>
    <row r="42" spans="1:26" ht="11.1" customHeight="1" x14ac:dyDescent="0.25">
      <c r="A42" s="180" t="s">
        <v>35</v>
      </c>
      <c r="B42" s="181"/>
      <c r="C42" s="181"/>
      <c r="D42" s="181"/>
      <c r="E42" s="181"/>
      <c r="F42" s="79"/>
      <c r="G42" s="79"/>
      <c r="H42" s="2"/>
      <c r="I42" s="2"/>
      <c r="J42" s="2"/>
      <c r="K42" s="2"/>
      <c r="L42" s="176">
        <f>P36</f>
        <v>527.59629999999993</v>
      </c>
      <c r="M42" s="178"/>
      <c r="N42" s="174">
        <v>2.4E-2</v>
      </c>
      <c r="O42" s="175"/>
      <c r="P42" s="176">
        <f t="shared" si="4"/>
        <v>12.662311199999998</v>
      </c>
      <c r="Q42" s="177"/>
    </row>
    <row r="43" spans="1:26" ht="11.1" customHeight="1" x14ac:dyDescent="0.25">
      <c r="A43" s="78" t="s">
        <v>67</v>
      </c>
      <c r="B43" s="79"/>
      <c r="C43" s="79"/>
      <c r="D43" s="79"/>
      <c r="E43" s="79"/>
      <c r="F43" s="79"/>
      <c r="G43" s="79"/>
      <c r="H43" s="2"/>
      <c r="I43" s="2"/>
      <c r="J43" s="2"/>
      <c r="K43" s="2"/>
      <c r="L43" s="176">
        <f>P36</f>
        <v>527.59629999999993</v>
      </c>
      <c r="M43" s="178"/>
      <c r="N43" s="174">
        <v>2.5000000000000001E-3</v>
      </c>
      <c r="O43" s="179"/>
      <c r="P43" s="176">
        <f>L43*N43</f>
        <v>1.3189907499999998</v>
      </c>
      <c r="Q43" s="177"/>
    </row>
    <row r="44" spans="1:26" ht="11.1" customHeight="1" x14ac:dyDescent="0.25">
      <c r="A44" s="78" t="s">
        <v>36</v>
      </c>
      <c r="B44" s="10"/>
      <c r="C44" s="10"/>
      <c r="D44" s="10"/>
      <c r="E44" s="10"/>
      <c r="F44" s="10"/>
      <c r="G44" s="10"/>
      <c r="H44" s="2"/>
      <c r="I44" s="2"/>
      <c r="J44" s="2"/>
      <c r="K44" s="2"/>
      <c r="L44" s="176">
        <f>P36</f>
        <v>527.59629999999993</v>
      </c>
      <c r="M44" s="178"/>
      <c r="N44" s="174">
        <v>8.0000000000000002E-3</v>
      </c>
      <c r="O44" s="175"/>
      <c r="P44" s="176">
        <f t="shared" si="4"/>
        <v>4.2207703999999993</v>
      </c>
      <c r="Q44" s="177"/>
      <c r="X44" s="68"/>
      <c r="Z44" s="68"/>
    </row>
    <row r="45" spans="1:26" ht="11.1" customHeight="1" x14ac:dyDescent="0.25">
      <c r="A45" s="32" t="s">
        <v>37</v>
      </c>
      <c r="B45" s="10"/>
      <c r="C45" s="10"/>
      <c r="D45" s="10"/>
      <c r="E45" s="10"/>
      <c r="F45" s="10"/>
      <c r="G45" s="10"/>
      <c r="H45" s="2"/>
      <c r="I45" s="2"/>
      <c r="J45" s="2"/>
      <c r="K45" s="2"/>
      <c r="L45" s="176">
        <f>P36</f>
        <v>527.59629999999993</v>
      </c>
      <c r="M45" s="178"/>
      <c r="N45" s="174">
        <v>3.0499999999999999E-2</v>
      </c>
      <c r="O45" s="175"/>
      <c r="P45" s="176">
        <f t="shared" si="4"/>
        <v>16.091687149999998</v>
      </c>
      <c r="Q45" s="177"/>
      <c r="X45" s="68"/>
      <c r="Z45" s="69"/>
    </row>
    <row r="46" spans="1:26" ht="11.1" customHeight="1" x14ac:dyDescent="0.25">
      <c r="A46" s="32" t="s">
        <v>38</v>
      </c>
      <c r="B46" s="10"/>
      <c r="C46" s="10"/>
      <c r="D46" s="10"/>
      <c r="E46" s="10"/>
      <c r="F46" s="10"/>
      <c r="G46" s="10"/>
      <c r="H46" s="2"/>
      <c r="I46" s="2"/>
      <c r="J46" s="2"/>
      <c r="K46" s="2"/>
      <c r="L46" s="176">
        <f>P36</f>
        <v>527.59629999999993</v>
      </c>
      <c r="M46" s="178"/>
      <c r="N46" s="174">
        <v>1.15E-2</v>
      </c>
      <c r="O46" s="175"/>
      <c r="P46" s="176">
        <f t="shared" si="4"/>
        <v>6.0673574499999994</v>
      </c>
      <c r="Q46" s="177"/>
    </row>
    <row r="47" spans="1:26" ht="11.1" customHeight="1" x14ac:dyDescent="0.25">
      <c r="A47" s="32" t="s">
        <v>39</v>
      </c>
      <c r="B47" s="10"/>
      <c r="C47" s="10"/>
      <c r="D47" s="10"/>
      <c r="E47" s="10"/>
      <c r="F47" s="10"/>
      <c r="G47" s="10"/>
      <c r="H47" s="2"/>
      <c r="I47" s="2"/>
      <c r="J47" s="2"/>
      <c r="K47" s="2"/>
      <c r="L47" s="176">
        <f>P36*98.25%</f>
        <v>518.36336474999996</v>
      </c>
      <c r="M47" s="175"/>
      <c r="N47" s="174">
        <v>5.0999999999999997E-2</v>
      </c>
      <c r="O47" s="175"/>
      <c r="P47" s="176">
        <f t="shared" si="4"/>
        <v>26.436531602249996</v>
      </c>
      <c r="Q47" s="177"/>
    </row>
    <row r="48" spans="1:26" ht="11.1" customHeight="1" x14ac:dyDescent="0.25">
      <c r="A48" s="32" t="s">
        <v>40</v>
      </c>
      <c r="B48" s="10"/>
      <c r="C48" s="10"/>
      <c r="D48" s="10"/>
      <c r="E48" s="10"/>
      <c r="F48" s="10"/>
      <c r="G48" s="10"/>
      <c r="H48" s="2"/>
      <c r="I48" s="2"/>
      <c r="J48" s="2"/>
      <c r="K48" s="2"/>
      <c r="L48" s="172">
        <f>P36*0.9825</f>
        <v>518.36336474999996</v>
      </c>
      <c r="M48" s="173"/>
      <c r="N48" s="174">
        <v>2.4E-2</v>
      </c>
      <c r="O48" s="175"/>
      <c r="P48" s="176">
        <f t="shared" si="4"/>
        <v>12.440720753999999</v>
      </c>
      <c r="Q48" s="177"/>
    </row>
    <row r="49" spans="1:17" ht="13.5" customHeight="1" x14ac:dyDescent="0.25">
      <c r="A49" s="32" t="s">
        <v>41</v>
      </c>
      <c r="B49" s="10"/>
      <c r="C49" s="10"/>
      <c r="D49" s="10"/>
      <c r="E49" s="10"/>
      <c r="F49" s="10"/>
      <c r="G49" s="10"/>
      <c r="H49" s="2"/>
      <c r="I49" s="2"/>
      <c r="J49" s="2"/>
      <c r="K49" s="2"/>
      <c r="L49" s="176">
        <f>P36*98.25%</f>
        <v>518.36336474999996</v>
      </c>
      <c r="M49" s="175"/>
      <c r="N49" s="174">
        <v>5.0000000000000001E-3</v>
      </c>
      <c r="O49" s="175"/>
      <c r="P49" s="176">
        <f t="shared" si="4"/>
        <v>2.5918168237499999</v>
      </c>
      <c r="Q49" s="177"/>
    </row>
    <row r="50" spans="1:17" ht="11.1" customHeight="1" x14ac:dyDescent="0.25">
      <c r="A50" s="8"/>
      <c r="B50" s="2"/>
      <c r="C50" s="2"/>
      <c r="D50" s="2"/>
      <c r="E50" s="2"/>
      <c r="F50" s="2"/>
      <c r="G50" s="2"/>
      <c r="H50" s="2"/>
      <c r="I50" s="2"/>
      <c r="J50" s="2"/>
      <c r="K50" s="2"/>
      <c r="L50" s="35" t="s">
        <v>42</v>
      </c>
      <c r="M50" s="35"/>
      <c r="N50" s="36"/>
      <c r="O50" s="35"/>
      <c r="P50" s="164">
        <f>SUM(P40:Q49)</f>
        <v>121.66370677999998</v>
      </c>
      <c r="Q50" s="165"/>
    </row>
    <row r="51" spans="1:17" ht="11.1" customHeight="1" x14ac:dyDescent="0.25">
      <c r="A51" s="8"/>
      <c r="B51" s="2"/>
      <c r="C51" s="2"/>
      <c r="D51" s="2"/>
      <c r="E51" s="2"/>
      <c r="F51" s="2"/>
      <c r="G51" s="2"/>
      <c r="H51" s="2"/>
      <c r="I51" s="2"/>
      <c r="J51" s="2"/>
      <c r="K51" s="2"/>
      <c r="L51" s="35" t="s">
        <v>43</v>
      </c>
      <c r="M51" s="36"/>
      <c r="N51" s="36"/>
      <c r="O51" s="35"/>
      <c r="P51" s="138">
        <f>P36-P50</f>
        <v>405.93259321999994</v>
      </c>
      <c r="Q51" s="166"/>
    </row>
    <row r="52" spans="1:17" ht="11.1" customHeight="1" x14ac:dyDescent="0.25">
      <c r="A52" s="8"/>
      <c r="B52" s="2"/>
      <c r="C52" s="2"/>
      <c r="D52" s="2"/>
      <c r="E52" s="2"/>
      <c r="F52" s="2"/>
      <c r="G52" s="2"/>
      <c r="H52" s="2"/>
      <c r="I52" s="2"/>
      <c r="J52" s="2"/>
      <c r="K52" s="2"/>
      <c r="L52" s="2"/>
      <c r="M52" s="167"/>
      <c r="N52" s="167"/>
      <c r="O52" s="167"/>
      <c r="P52" s="167"/>
      <c r="Q52" s="37"/>
    </row>
    <row r="53" spans="1:17" ht="11.1" customHeight="1" x14ac:dyDescent="0.25">
      <c r="A53" s="38" t="s">
        <v>44</v>
      </c>
      <c r="B53" s="25"/>
      <c r="C53" s="25"/>
      <c r="D53" s="25"/>
      <c r="E53" s="25"/>
      <c r="F53" s="25"/>
      <c r="G53" s="25"/>
      <c r="H53" s="25"/>
      <c r="I53" s="2"/>
      <c r="J53" s="2"/>
      <c r="K53" s="2"/>
      <c r="L53" s="168" t="s">
        <v>20</v>
      </c>
      <c r="M53" s="168"/>
      <c r="N53" s="168" t="s">
        <v>45</v>
      </c>
      <c r="O53" s="169"/>
      <c r="P53" s="170" t="s">
        <v>22</v>
      </c>
      <c r="Q53" s="171"/>
    </row>
    <row r="54" spans="1:17" ht="11.1" customHeight="1" x14ac:dyDescent="0.25">
      <c r="A54" s="39" t="s">
        <v>83</v>
      </c>
      <c r="B54" s="22"/>
      <c r="C54" s="22"/>
      <c r="D54" s="22"/>
      <c r="E54" s="22"/>
      <c r="F54" s="22"/>
      <c r="G54" s="22"/>
      <c r="H54" s="22"/>
      <c r="I54" s="20"/>
      <c r="J54" s="20"/>
      <c r="K54" s="20"/>
      <c r="L54" s="159">
        <v>2.65</v>
      </c>
      <c r="M54" s="160"/>
      <c r="N54" s="161">
        <f>COUNTIF($B$16:$Q$16,"&lt;"&amp;9)+COUNTIF($B$19:$Q$19,"&lt;"&amp;9)</f>
        <v>0</v>
      </c>
      <c r="O54" s="108"/>
      <c r="P54" s="110"/>
      <c r="Q54" s="111"/>
    </row>
    <row r="55" spans="1:17" ht="11.1" customHeight="1" x14ac:dyDescent="0.25">
      <c r="A55" s="39" t="s">
        <v>46</v>
      </c>
      <c r="B55" s="22"/>
      <c r="C55" s="22"/>
      <c r="D55" s="22"/>
      <c r="E55" s="22"/>
      <c r="F55" s="22"/>
      <c r="G55" s="22"/>
      <c r="H55" s="22"/>
      <c r="I55" s="20"/>
      <c r="J55" s="20"/>
      <c r="K55" s="20"/>
      <c r="L55" s="162"/>
      <c r="M55" s="163"/>
      <c r="N55" s="161"/>
      <c r="O55" s="108"/>
      <c r="P55" s="110">
        <f t="shared" ref="P55:P59" si="5">L55*N55</f>
        <v>0</v>
      </c>
      <c r="Q55" s="111"/>
    </row>
    <row r="56" spans="1:17" ht="11.1" customHeight="1" x14ac:dyDescent="0.25">
      <c r="A56" s="104" t="s">
        <v>47</v>
      </c>
      <c r="B56" s="105"/>
      <c r="C56" s="105"/>
      <c r="D56" s="105"/>
      <c r="E56" s="105"/>
      <c r="F56" s="105"/>
      <c r="G56" s="105"/>
      <c r="H56" s="105"/>
      <c r="I56" s="20"/>
      <c r="J56" s="20"/>
      <c r="K56" s="20"/>
      <c r="L56" s="106">
        <v>2.97</v>
      </c>
      <c r="M56" s="107"/>
      <c r="N56" s="108">
        <f>COUNTIF($B$16:$Q$16,"&gt;="&amp;9)+COUNTIF($B$19:$Q$19,"&gt;="&amp;9)</f>
        <v>1</v>
      </c>
      <c r="O56" s="109"/>
      <c r="P56" s="110">
        <f t="shared" si="5"/>
        <v>2.97</v>
      </c>
      <c r="Q56" s="111"/>
    </row>
    <row r="57" spans="1:17" ht="11.1" customHeight="1" x14ac:dyDescent="0.25">
      <c r="A57" s="104" t="s">
        <v>82</v>
      </c>
      <c r="B57" s="105"/>
      <c r="C57" s="105"/>
      <c r="D57" s="105"/>
      <c r="E57" s="105"/>
      <c r="F57" s="105"/>
      <c r="G57" s="105"/>
      <c r="H57" s="105"/>
      <c r="I57" s="20"/>
      <c r="J57" s="20"/>
      <c r="K57" s="20"/>
      <c r="L57" s="106">
        <v>0.33</v>
      </c>
      <c r="M57" s="107"/>
      <c r="N57" s="112">
        <f>COUNTIF($B$16:$Q$16,"&lt;"&amp;9)+COUNTIF($B$19:$Q$19,"&lt;"&amp;9)</f>
        <v>0</v>
      </c>
      <c r="O57" s="113"/>
      <c r="P57" s="110">
        <f t="shared" si="5"/>
        <v>0</v>
      </c>
      <c r="Q57" s="111"/>
    </row>
    <row r="58" spans="1:17" ht="11.1" customHeight="1" x14ac:dyDescent="0.25">
      <c r="A58" s="32" t="s">
        <v>48</v>
      </c>
      <c r="B58" s="25"/>
      <c r="C58" s="25"/>
      <c r="D58" s="25"/>
      <c r="E58" s="25"/>
      <c r="F58" s="25"/>
      <c r="G58" s="25"/>
      <c r="H58" s="25"/>
      <c r="I58" s="2"/>
      <c r="J58" s="2"/>
      <c r="K58" s="2"/>
      <c r="L58" s="120"/>
      <c r="M58" s="120"/>
      <c r="N58" s="121"/>
      <c r="O58" s="122"/>
      <c r="P58" s="123">
        <f t="shared" si="5"/>
        <v>0</v>
      </c>
      <c r="Q58" s="124"/>
    </row>
    <row r="59" spans="1:17" ht="11.1" customHeight="1" x14ac:dyDescent="0.25">
      <c r="A59" s="32" t="s">
        <v>49</v>
      </c>
      <c r="B59" s="25"/>
      <c r="C59" s="25"/>
      <c r="D59" s="25"/>
      <c r="E59" s="25"/>
      <c r="F59" s="25"/>
      <c r="G59" s="25"/>
      <c r="H59" s="25"/>
      <c r="I59" s="2"/>
      <c r="J59" s="2"/>
      <c r="K59" s="2"/>
      <c r="L59" s="120"/>
      <c r="M59" s="120"/>
      <c r="N59" s="121"/>
      <c r="O59" s="122"/>
      <c r="P59" s="123">
        <f t="shared" si="5"/>
        <v>0</v>
      </c>
      <c r="Q59" s="124"/>
    </row>
    <row r="60" spans="1:17" ht="11.1" customHeight="1" x14ac:dyDescent="0.25">
      <c r="A60" s="32" t="s">
        <v>50</v>
      </c>
      <c r="B60" s="40"/>
      <c r="C60" s="40"/>
      <c r="D60" s="133"/>
      <c r="E60" s="134"/>
      <c r="F60" s="134"/>
      <c r="G60" s="134"/>
      <c r="H60" s="135"/>
      <c r="I60" s="2"/>
      <c r="J60" s="2"/>
      <c r="K60" s="2"/>
      <c r="L60" s="40"/>
      <c r="M60" s="40"/>
      <c r="N60" s="40"/>
      <c r="O60" s="2"/>
      <c r="P60" s="136">
        <v>0</v>
      </c>
      <c r="Q60" s="137"/>
    </row>
    <row r="61" spans="1:17" ht="11.1" customHeight="1" x14ac:dyDescent="0.25">
      <c r="A61" s="41" t="s">
        <v>51</v>
      </c>
      <c r="B61" s="42"/>
      <c r="C61" s="42"/>
      <c r="D61" s="42"/>
      <c r="E61" s="42"/>
      <c r="F61" s="22"/>
      <c r="G61" s="22"/>
      <c r="H61" s="22"/>
      <c r="I61" s="20"/>
      <c r="J61" s="20"/>
      <c r="K61" s="20"/>
      <c r="L61" s="22"/>
      <c r="M61" s="22"/>
      <c r="N61" s="22"/>
      <c r="O61" s="43"/>
      <c r="P61" s="138">
        <f>P54+P55+P56+P57+P58+P59+P60</f>
        <v>2.97</v>
      </c>
      <c r="Q61" s="139"/>
    </row>
    <row r="62" spans="1:17" ht="11.1" customHeight="1" x14ac:dyDescent="0.25">
      <c r="A62" s="140" t="s">
        <v>52</v>
      </c>
      <c r="B62" s="141"/>
      <c r="C62" s="141"/>
      <c r="D62" s="141"/>
      <c r="E62" s="141"/>
      <c r="F62" s="22"/>
      <c r="G62" s="22"/>
      <c r="H62" s="22"/>
      <c r="I62" s="20"/>
      <c r="J62" s="20"/>
      <c r="K62" s="20"/>
      <c r="L62" s="142"/>
      <c r="M62" s="142"/>
      <c r="N62" s="143"/>
      <c r="O62" s="144"/>
      <c r="P62" s="145">
        <f>L62*N62</f>
        <v>0</v>
      </c>
      <c r="Q62" s="146"/>
    </row>
    <row r="63" spans="1:17" ht="11.1" customHeight="1" x14ac:dyDescent="0.25">
      <c r="A63" s="19"/>
      <c r="B63" s="20"/>
      <c r="C63" s="20"/>
      <c r="D63" s="20"/>
      <c r="E63" s="20"/>
      <c r="F63" s="20"/>
      <c r="G63" s="2"/>
      <c r="H63" s="2"/>
      <c r="I63" s="2"/>
      <c r="J63" s="2"/>
      <c r="K63" s="2"/>
      <c r="L63" s="44" t="s">
        <v>53</v>
      </c>
      <c r="M63" s="44"/>
      <c r="N63" s="44"/>
      <c r="O63" s="44"/>
      <c r="P63" s="150">
        <f>P51+P61+P62</f>
        <v>408.90259321999997</v>
      </c>
      <c r="Q63" s="151"/>
    </row>
    <row r="64" spans="1:17" ht="11.1" customHeight="1" x14ac:dyDescent="0.25">
      <c r="A64" s="152" t="s">
        <v>54</v>
      </c>
      <c r="B64" s="153"/>
      <c r="C64" s="153"/>
      <c r="D64" s="2"/>
      <c r="E64" s="2"/>
      <c r="F64" s="2"/>
      <c r="G64" s="2"/>
      <c r="H64" s="2"/>
      <c r="I64" s="2"/>
      <c r="J64" s="2"/>
      <c r="K64" s="2"/>
      <c r="L64" s="45" t="s">
        <v>55</v>
      </c>
      <c r="M64" s="2"/>
      <c r="N64" s="2"/>
      <c r="O64" s="2"/>
      <c r="P64" s="154">
        <f>P51+P49+P48</f>
        <v>420.96513079774991</v>
      </c>
      <c r="Q64" s="155"/>
    </row>
    <row r="65" spans="1:17" ht="11.1" customHeight="1" x14ac:dyDescent="0.25">
      <c r="A65" s="8"/>
      <c r="B65" s="25"/>
      <c r="C65" s="25"/>
      <c r="D65" s="2"/>
      <c r="E65" s="2"/>
      <c r="F65" s="2"/>
      <c r="G65" s="2"/>
      <c r="H65" s="2"/>
      <c r="I65" s="2"/>
      <c r="J65" s="46"/>
      <c r="K65" s="46"/>
      <c r="L65" s="47"/>
      <c r="M65" s="46"/>
      <c r="N65" s="46"/>
      <c r="O65" s="46"/>
      <c r="P65" s="46"/>
      <c r="Q65" s="48"/>
    </row>
    <row r="66" spans="1:17" ht="11.1" customHeight="1" x14ac:dyDescent="0.25">
      <c r="D66" s="156" t="s">
        <v>56</v>
      </c>
      <c r="E66" s="156"/>
      <c r="F66" s="157"/>
      <c r="G66" s="157"/>
      <c r="H66" s="158"/>
      <c r="I66" s="158"/>
      <c r="J66" s="49"/>
      <c r="K66" s="25" t="s">
        <v>57</v>
      </c>
      <c r="L66" s="118"/>
      <c r="M66" s="118"/>
      <c r="N66" s="118"/>
      <c r="O66" s="118"/>
      <c r="P66" s="118"/>
      <c r="Q66" s="119"/>
    </row>
    <row r="67" spans="1:17" ht="11.1" customHeight="1" x14ac:dyDescent="0.25">
      <c r="A67" s="32"/>
      <c r="B67" s="25"/>
      <c r="C67" s="25"/>
      <c r="D67" s="2"/>
      <c r="E67" s="2"/>
      <c r="F67" s="114"/>
      <c r="G67" s="115"/>
      <c r="H67" s="116"/>
      <c r="I67" s="116"/>
      <c r="J67" s="46"/>
      <c r="K67" s="25" t="s">
        <v>58</v>
      </c>
      <c r="L67" s="117"/>
      <c r="M67" s="118"/>
      <c r="N67" s="118"/>
      <c r="O67" s="118"/>
      <c r="P67" s="118"/>
      <c r="Q67" s="119"/>
    </row>
    <row r="68" spans="1:17" ht="11.25" customHeight="1" x14ac:dyDescent="0.25">
      <c r="A68" s="23"/>
      <c r="B68" s="50" t="s">
        <v>59</v>
      </c>
      <c r="C68" s="50"/>
      <c r="D68" s="51"/>
      <c r="E68" s="51"/>
      <c r="F68" s="147">
        <f>SUMPRODUCT(--(B$16:Q$19="cp"))</f>
        <v>0</v>
      </c>
      <c r="G68" s="147"/>
      <c r="H68" s="129"/>
      <c r="I68" s="129"/>
      <c r="J68" s="46"/>
      <c r="K68" s="52" t="s">
        <v>60</v>
      </c>
      <c r="L68" s="2"/>
      <c r="M68" s="40"/>
      <c r="N68" s="148"/>
      <c r="O68" s="148"/>
      <c r="P68" s="148"/>
      <c r="Q68" s="149"/>
    </row>
    <row r="69" spans="1:17" ht="12.75" customHeight="1" x14ac:dyDescent="0.25">
      <c r="A69" s="39"/>
      <c r="B69" s="53" t="s">
        <v>61</v>
      </c>
      <c r="C69" s="53"/>
      <c r="D69" s="54"/>
      <c r="E69" s="54"/>
      <c r="F69" s="125">
        <v>30</v>
      </c>
      <c r="G69" s="125"/>
      <c r="H69" s="126"/>
      <c r="I69" s="126"/>
      <c r="J69" s="46"/>
      <c r="K69" s="46"/>
      <c r="L69" s="46"/>
      <c r="M69" s="127" t="s">
        <v>62</v>
      </c>
      <c r="N69" s="127"/>
      <c r="O69" s="127"/>
      <c r="P69" s="55"/>
      <c r="Q69" s="56"/>
    </row>
    <row r="70" spans="1:17" ht="11.1" customHeight="1" x14ac:dyDescent="0.25">
      <c r="A70" s="39"/>
      <c r="B70" s="57" t="s">
        <v>63</v>
      </c>
      <c r="C70" s="57"/>
      <c r="D70" s="57"/>
      <c r="E70" s="57"/>
      <c r="F70" s="128">
        <f>F69-F68</f>
        <v>30</v>
      </c>
      <c r="G70" s="128"/>
      <c r="H70" s="129"/>
      <c r="I70" s="129"/>
      <c r="J70" s="2"/>
      <c r="K70" s="52" t="s">
        <v>64</v>
      </c>
      <c r="L70" s="2"/>
      <c r="M70" s="58"/>
      <c r="N70" s="58"/>
      <c r="O70" s="58"/>
      <c r="P70" s="58"/>
      <c r="Q70" s="59"/>
    </row>
    <row r="71" spans="1:17" ht="11.1" customHeight="1" x14ac:dyDescent="0.25">
      <c r="A71" s="8"/>
      <c r="B71" s="130" t="s">
        <v>65</v>
      </c>
      <c r="C71" s="131"/>
      <c r="D71" s="131"/>
      <c r="E71" s="72"/>
      <c r="F71" s="132">
        <f>SUMPRODUCT(--(B$16:Q$19="hc"))</f>
        <v>0</v>
      </c>
      <c r="G71" s="132"/>
      <c r="H71" s="2"/>
      <c r="I71" s="2"/>
      <c r="J71" s="2"/>
      <c r="K71" s="2"/>
      <c r="L71" s="2"/>
      <c r="M71" s="2"/>
      <c r="N71" s="2"/>
      <c r="O71" s="2"/>
      <c r="P71" s="2"/>
      <c r="Q71" s="4"/>
    </row>
    <row r="72" spans="1:17" ht="11.1" customHeight="1" x14ac:dyDescent="0.25">
      <c r="A72" s="8"/>
      <c r="B72" s="70"/>
      <c r="C72" s="70"/>
      <c r="D72" s="70"/>
      <c r="E72" s="20"/>
      <c r="F72" s="71"/>
      <c r="G72" s="71"/>
      <c r="H72" s="2"/>
      <c r="I72" s="2"/>
      <c r="J72" s="2"/>
      <c r="K72" s="2"/>
      <c r="L72" s="2"/>
      <c r="M72" s="2"/>
      <c r="N72" s="2"/>
      <c r="O72" s="2"/>
      <c r="P72" s="2"/>
      <c r="Q72" s="4"/>
    </row>
    <row r="73" spans="1:17" ht="11.1" customHeight="1" x14ac:dyDescent="0.25">
      <c r="A73" s="60"/>
      <c r="B73" s="70"/>
      <c r="C73" s="70"/>
      <c r="D73" s="70"/>
      <c r="E73" s="20"/>
      <c r="F73" s="71"/>
      <c r="G73" s="71"/>
      <c r="H73" s="2"/>
      <c r="I73" s="2"/>
      <c r="J73" s="2"/>
      <c r="K73" s="2"/>
      <c r="L73" s="2"/>
      <c r="M73" s="2"/>
      <c r="N73" s="2"/>
      <c r="O73" s="2"/>
      <c r="P73" s="2"/>
      <c r="Q73" s="4"/>
    </row>
    <row r="74" spans="1:17" ht="2.25" customHeight="1" thickBot="1" x14ac:dyDescent="0.3">
      <c r="A74" s="8"/>
      <c r="B74" s="2"/>
      <c r="C74" s="2"/>
      <c r="D74" s="2"/>
      <c r="E74" s="2"/>
      <c r="F74" s="2"/>
      <c r="G74" s="2"/>
      <c r="H74" s="2"/>
      <c r="I74" s="2"/>
      <c r="J74" s="2"/>
      <c r="K74" s="2"/>
      <c r="L74" s="2"/>
      <c r="M74" s="2"/>
      <c r="N74" s="2"/>
      <c r="O74" s="2"/>
      <c r="P74" s="2"/>
      <c r="Q74" s="4"/>
    </row>
    <row r="75" spans="1:17" ht="13.5" customHeight="1" thickTop="1" thickBot="1" x14ac:dyDescent="0.3">
      <c r="A75" s="61" t="s">
        <v>66</v>
      </c>
      <c r="B75" s="62"/>
      <c r="C75" s="62"/>
      <c r="D75" s="63"/>
      <c r="E75" s="63"/>
      <c r="F75" s="63"/>
      <c r="G75" s="63"/>
      <c r="H75" s="62"/>
      <c r="I75" s="62"/>
      <c r="J75" s="62"/>
      <c r="K75" s="62"/>
      <c r="L75" s="62"/>
      <c r="M75" s="62"/>
      <c r="N75" s="62"/>
      <c r="O75" s="62"/>
      <c r="P75" s="62"/>
      <c r="Q75" s="64"/>
    </row>
  </sheetData>
  <sheetProtection selectLockedCells="1"/>
  <mergeCells count="142">
    <mergeCell ref="F70:G70"/>
    <mergeCell ref="H70:I70"/>
    <mergeCell ref="B71:D71"/>
    <mergeCell ref="F71:G71"/>
    <mergeCell ref="F68:G68"/>
    <mergeCell ref="H68:I68"/>
    <mergeCell ref="N68:Q68"/>
    <mergeCell ref="F69:G69"/>
    <mergeCell ref="H69:I69"/>
    <mergeCell ref="M69:O69"/>
    <mergeCell ref="D66:E66"/>
    <mergeCell ref="F66:G66"/>
    <mergeCell ref="H66:I66"/>
    <mergeCell ref="L66:Q66"/>
    <mergeCell ref="F67:G67"/>
    <mergeCell ref="H67:I67"/>
    <mergeCell ref="L67:Q67"/>
    <mergeCell ref="A62:E62"/>
    <mergeCell ref="L62:M62"/>
    <mergeCell ref="N62:O62"/>
    <mergeCell ref="P62:Q62"/>
    <mergeCell ref="P63:Q63"/>
    <mergeCell ref="A64:C64"/>
    <mergeCell ref="P64:Q64"/>
    <mergeCell ref="L59:M59"/>
    <mergeCell ref="N59:O59"/>
    <mergeCell ref="P59:Q59"/>
    <mergeCell ref="D60:H60"/>
    <mergeCell ref="P60:Q60"/>
    <mergeCell ref="P61:Q61"/>
    <mergeCell ref="A57:H57"/>
    <mergeCell ref="L57:M57"/>
    <mergeCell ref="N57:O57"/>
    <mergeCell ref="P57:Q57"/>
    <mergeCell ref="L58:M58"/>
    <mergeCell ref="N58:O58"/>
    <mergeCell ref="P58:Q58"/>
    <mergeCell ref="L55:M55"/>
    <mergeCell ref="N55:O55"/>
    <mergeCell ref="P55:Q55"/>
    <mergeCell ref="A56:H56"/>
    <mergeCell ref="L56:M56"/>
    <mergeCell ref="N56:O56"/>
    <mergeCell ref="P56:Q56"/>
    <mergeCell ref="L53:M53"/>
    <mergeCell ref="N53:O53"/>
    <mergeCell ref="P53:Q53"/>
    <mergeCell ref="L54:M54"/>
    <mergeCell ref="N54:O54"/>
    <mergeCell ref="P54:Q54"/>
    <mergeCell ref="L49:M49"/>
    <mergeCell ref="N49:O49"/>
    <mergeCell ref="P49:Q49"/>
    <mergeCell ref="P50:Q50"/>
    <mergeCell ref="P51:Q51"/>
    <mergeCell ref="M52:P52"/>
    <mergeCell ref="L47:M47"/>
    <mergeCell ref="N47:O47"/>
    <mergeCell ref="P47:Q47"/>
    <mergeCell ref="L48:M48"/>
    <mergeCell ref="N48:O48"/>
    <mergeCell ref="P48:Q48"/>
    <mergeCell ref="L45:M45"/>
    <mergeCell ref="N45:O45"/>
    <mergeCell ref="P45:Q45"/>
    <mergeCell ref="L46:M46"/>
    <mergeCell ref="N46:O46"/>
    <mergeCell ref="P46:Q46"/>
    <mergeCell ref="L43:M43"/>
    <mergeCell ref="N43:O43"/>
    <mergeCell ref="P43:Q43"/>
    <mergeCell ref="L44:M44"/>
    <mergeCell ref="N44:O44"/>
    <mergeCell ref="P44:Q44"/>
    <mergeCell ref="L41:M41"/>
    <mergeCell ref="N41:O41"/>
    <mergeCell ref="P41:Q41"/>
    <mergeCell ref="A42:E42"/>
    <mergeCell ref="L42:M42"/>
    <mergeCell ref="N42:O42"/>
    <mergeCell ref="P42:Q42"/>
    <mergeCell ref="L39:M39"/>
    <mergeCell ref="N39:O39"/>
    <mergeCell ref="P39:Q39"/>
    <mergeCell ref="L40:M40"/>
    <mergeCell ref="N40:O40"/>
    <mergeCell ref="P40:Q40"/>
    <mergeCell ref="L35:M35"/>
    <mergeCell ref="N35:O35"/>
    <mergeCell ref="P35:Q35"/>
    <mergeCell ref="L36:M36"/>
    <mergeCell ref="P36:Q36"/>
    <mergeCell ref="M38:P38"/>
    <mergeCell ref="L33:M33"/>
    <mergeCell ref="N33:O33"/>
    <mergeCell ref="P33:Q33"/>
    <mergeCell ref="L34:M34"/>
    <mergeCell ref="N34:O34"/>
    <mergeCell ref="P34:Q34"/>
    <mergeCell ref="L31:M31"/>
    <mergeCell ref="N31:O31"/>
    <mergeCell ref="P31:Q31"/>
    <mergeCell ref="L32:M32"/>
    <mergeCell ref="N32:O32"/>
    <mergeCell ref="P32:Q32"/>
    <mergeCell ref="L29:M29"/>
    <mergeCell ref="N29:O29"/>
    <mergeCell ref="P29:Q29"/>
    <mergeCell ref="L30:M30"/>
    <mergeCell ref="N30:O30"/>
    <mergeCell ref="P30:Q30"/>
    <mergeCell ref="L27:M27"/>
    <mergeCell ref="N27:O27"/>
    <mergeCell ref="P27:Q27"/>
    <mergeCell ref="L28:M28"/>
    <mergeCell ref="N28:O28"/>
    <mergeCell ref="P28:Q28"/>
    <mergeCell ref="C11:G11"/>
    <mergeCell ref="L11:P11"/>
    <mergeCell ref="A13:Q13"/>
    <mergeCell ref="P23:Q23"/>
    <mergeCell ref="P24:Q24"/>
    <mergeCell ref="P25:Q25"/>
    <mergeCell ref="C10:G10"/>
    <mergeCell ref="L10:P10"/>
    <mergeCell ref="A5:B5"/>
    <mergeCell ref="C5:G5"/>
    <mergeCell ref="L5:P5"/>
    <mergeCell ref="C6:G6"/>
    <mergeCell ref="L6:P6"/>
    <mergeCell ref="C7:G7"/>
    <mergeCell ref="L7:P7"/>
    <mergeCell ref="A1:Q1"/>
    <mergeCell ref="A2:Q2"/>
    <mergeCell ref="A3:B3"/>
    <mergeCell ref="C3:F3"/>
    <mergeCell ref="L3:O3"/>
    <mergeCell ref="A4:Q4"/>
    <mergeCell ref="C8:G8"/>
    <mergeCell ref="L8:P8"/>
    <mergeCell ref="C9:G9"/>
    <mergeCell ref="L9:P9"/>
  </mergeCells>
  <conditionalFormatting sqref="B14:Q16">
    <cfRule type="expression" dxfId="8" priority="3">
      <formula>WEEKDAY(B$14,2)&gt;5</formula>
    </cfRule>
  </conditionalFormatting>
  <conditionalFormatting sqref="B17:P19">
    <cfRule type="expression" dxfId="7" priority="2">
      <formula>WEEKDAY(B$17,2)&gt;5</formula>
    </cfRule>
  </conditionalFormatting>
  <conditionalFormatting sqref="L21">
    <cfRule type="cellIs" dxfId="6" priority="1" operator="equal">
      <formula>0</formula>
    </cfRule>
  </conditionalFormatting>
  <dataValidations count="1">
    <dataValidation type="list" allowBlank="1" showInputMessage="1" showErrorMessage="1" sqref="I28 L3:O3">
      <formula1>ANCOURS</formula1>
    </dataValidation>
  </dataValidations>
  <pageMargins left="0.3" right="0.2" top="0.37" bottom="0.49" header="0.23" footer="0.4921259845"/>
  <pageSetup paperSize="9" orientation="portrait" horizont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2289" r:id="rId4" name="Drop Down 1">
              <controlPr defaultSize="0" autoLine="0" autoPict="0">
                <anchor moveWithCells="1">
                  <from>
                    <xdr:col>0</xdr:col>
                    <xdr:colOff>160020</xdr:colOff>
                    <xdr:row>65</xdr:row>
                    <xdr:rowOff>7620</xdr:rowOff>
                  </from>
                  <to>
                    <xdr:col>1</xdr:col>
                    <xdr:colOff>137160</xdr:colOff>
                    <xdr:row>66</xdr:row>
                    <xdr:rowOff>60960</xdr:rowOff>
                  </to>
                </anchor>
              </controlPr>
            </control>
          </mc:Choice>
        </mc:AlternateContent>
        <mc:AlternateContent xmlns:mc="http://schemas.openxmlformats.org/markup-compatibility/2006">
          <mc:Choice Requires="x14">
            <control shapeId="12290" r:id="rId5" name="Drop Down 2">
              <controlPr defaultSize="0" autoLine="0" autoPict="0">
                <anchor moveWithCells="1">
                  <from>
                    <xdr:col>4</xdr:col>
                    <xdr:colOff>76200</xdr:colOff>
                    <xdr:row>65</xdr:row>
                    <xdr:rowOff>0</xdr:rowOff>
                  </from>
                  <to>
                    <xdr:col>4</xdr:col>
                    <xdr:colOff>495300</xdr:colOff>
                    <xdr:row>66</xdr:row>
                    <xdr:rowOff>60960</xdr:rowOff>
                  </to>
                </anchor>
              </controlPr>
            </control>
          </mc:Choice>
        </mc:AlternateContent>
        <mc:AlternateContent xmlns:mc="http://schemas.openxmlformats.org/markup-compatibility/2006">
          <mc:Choice Requires="x14">
            <control shapeId="12291" r:id="rId6" name="Drop Down 3">
              <controlPr defaultSize="0" autoLine="0" autoPict="0">
                <anchor moveWithCells="1">
                  <from>
                    <xdr:col>5</xdr:col>
                    <xdr:colOff>152400</xdr:colOff>
                    <xdr:row>64</xdr:row>
                    <xdr:rowOff>99060</xdr:rowOff>
                  </from>
                  <to>
                    <xdr:col>7</xdr:col>
                    <xdr:colOff>60960</xdr:colOff>
                    <xdr:row>66</xdr:row>
                    <xdr:rowOff>45720</xdr:rowOff>
                  </to>
                </anchor>
              </controlPr>
            </control>
          </mc:Choice>
        </mc:AlternateContent>
        <mc:AlternateContent xmlns:mc="http://schemas.openxmlformats.org/markup-compatibility/2006">
          <mc:Choice Requires="x14">
            <control shapeId="12292" r:id="rId7" name="Drop Down 4">
              <controlPr defaultSize="0" autoLine="0" autoPict="0">
                <anchor moveWithCells="1">
                  <from>
                    <xdr:col>7</xdr:col>
                    <xdr:colOff>160020</xdr:colOff>
                    <xdr:row>65</xdr:row>
                    <xdr:rowOff>0</xdr:rowOff>
                  </from>
                  <to>
                    <xdr:col>8</xdr:col>
                    <xdr:colOff>236220</xdr:colOff>
                    <xdr:row>66</xdr:row>
                    <xdr:rowOff>60960</xdr:rowOff>
                  </to>
                </anchor>
              </controlPr>
            </control>
          </mc:Choice>
        </mc:AlternateContent>
        <mc:AlternateContent xmlns:mc="http://schemas.openxmlformats.org/markup-compatibility/2006">
          <mc:Choice Requires="x14">
            <control shapeId="12293" r:id="rId8" name="Drop Down 5">
              <controlPr defaultSize="0" autoLine="0" autoPict="0">
                <anchor moveWithCells="1">
                  <from>
                    <xdr:col>1</xdr:col>
                    <xdr:colOff>259080</xdr:colOff>
                    <xdr:row>65</xdr:row>
                    <xdr:rowOff>0</xdr:rowOff>
                  </from>
                  <to>
                    <xdr:col>3</xdr:col>
                    <xdr:colOff>121920</xdr:colOff>
                    <xdr:row>66</xdr:row>
                    <xdr:rowOff>60960</xdr:rowOff>
                  </to>
                </anchor>
              </controlPr>
            </control>
          </mc:Choice>
        </mc:AlternateContent>
        <mc:AlternateContent xmlns:mc="http://schemas.openxmlformats.org/markup-compatibility/2006">
          <mc:Choice Requires="x14">
            <control shapeId="12294" r:id="rId9" name="Check Box 6">
              <controlPr locked="0" defaultSize="0" autoFill="0" autoLine="0" autoPict="0">
                <anchor moveWithCells="1">
                  <from>
                    <xdr:col>13</xdr:col>
                    <xdr:colOff>22860</xdr:colOff>
                    <xdr:row>66</xdr:row>
                    <xdr:rowOff>60960</xdr:rowOff>
                  </from>
                  <to>
                    <xdr:col>14</xdr:col>
                    <xdr:colOff>213360</xdr:colOff>
                    <xdr:row>68</xdr:row>
                    <xdr:rowOff>22860</xdr:rowOff>
                  </to>
                </anchor>
              </controlPr>
            </control>
          </mc:Choice>
        </mc:AlternateContent>
        <mc:AlternateContent xmlns:mc="http://schemas.openxmlformats.org/markup-compatibility/2006">
          <mc:Choice Requires="x14">
            <control shapeId="12295" r:id="rId10" name="Check Box 7">
              <controlPr locked="0" defaultSize="0" autoFill="0" autoLine="0" autoPict="0">
                <anchor moveWithCells="1">
                  <from>
                    <xdr:col>14</xdr:col>
                    <xdr:colOff>266700</xdr:colOff>
                    <xdr:row>66</xdr:row>
                    <xdr:rowOff>68580</xdr:rowOff>
                  </from>
                  <to>
                    <xdr:col>17</xdr:col>
                    <xdr:colOff>38100</xdr:colOff>
                    <xdr:row>68</xdr:row>
                    <xdr:rowOff>22860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75"/>
  <sheetViews>
    <sheetView workbookViewId="0">
      <selection activeCell="K21" sqref="K21"/>
    </sheetView>
  </sheetViews>
  <sheetFormatPr baseColWidth="10" defaultColWidth="5.88671875" defaultRowHeight="11.1" customHeight="1" x14ac:dyDescent="0.25"/>
  <cols>
    <col min="1" max="1" width="6.6640625" customWidth="1"/>
    <col min="2" max="2" width="6.88671875" customWidth="1"/>
    <col min="3" max="3" width="6.44140625" bestFit="1" customWidth="1"/>
    <col min="4" max="4" width="6.44140625" customWidth="1"/>
    <col min="5" max="5" width="7.5546875" customWidth="1"/>
    <col min="6" max="17" width="6.44140625" customWidth="1"/>
  </cols>
  <sheetData>
    <row r="1" spans="1:17" ht="13.5" customHeight="1" thickTop="1" x14ac:dyDescent="0.25">
      <c r="A1" s="236" t="s">
        <v>0</v>
      </c>
      <c r="B1" s="237"/>
      <c r="C1" s="237"/>
      <c r="D1" s="237"/>
      <c r="E1" s="237"/>
      <c r="F1" s="237"/>
      <c r="G1" s="237"/>
      <c r="H1" s="237"/>
      <c r="I1" s="237"/>
      <c r="J1" s="237"/>
      <c r="K1" s="237"/>
      <c r="L1" s="237"/>
      <c r="M1" s="237"/>
      <c r="N1" s="237"/>
      <c r="O1" s="237"/>
      <c r="P1" s="237"/>
      <c r="Q1" s="238"/>
    </row>
    <row r="2" spans="1:17" ht="11.1" customHeight="1" x14ac:dyDescent="0.25">
      <c r="A2" s="239" t="s">
        <v>1</v>
      </c>
      <c r="B2" s="240"/>
      <c r="C2" s="240"/>
      <c r="D2" s="240"/>
      <c r="E2" s="240"/>
      <c r="F2" s="240"/>
      <c r="G2" s="240"/>
      <c r="H2" s="240"/>
      <c r="I2" s="240"/>
      <c r="J2" s="240"/>
      <c r="K2" s="240"/>
      <c r="L2" s="240"/>
      <c r="M2" s="240"/>
      <c r="N2" s="240"/>
      <c r="O2" s="240"/>
      <c r="P2" s="240"/>
      <c r="Q2" s="241"/>
    </row>
    <row r="3" spans="1:17" ht="13.8" x14ac:dyDescent="0.25">
      <c r="A3" s="242" t="s">
        <v>2</v>
      </c>
      <c r="B3" s="243"/>
      <c r="C3" s="244"/>
      <c r="D3" s="245"/>
      <c r="E3" s="245"/>
      <c r="F3" s="246"/>
      <c r="G3" s="1"/>
      <c r="H3" s="2"/>
      <c r="I3" s="2"/>
      <c r="J3" s="3" t="s">
        <v>3</v>
      </c>
      <c r="K3" s="2"/>
      <c r="L3" s="247">
        <v>42309</v>
      </c>
      <c r="M3" s="247"/>
      <c r="N3" s="247"/>
      <c r="O3" s="247"/>
      <c r="P3" s="2"/>
      <c r="Q3" s="4"/>
    </row>
    <row r="4" spans="1:17" ht="16.2" customHeight="1" x14ac:dyDescent="0.25">
      <c r="A4" s="248" t="s">
        <v>4</v>
      </c>
      <c r="B4" s="249"/>
      <c r="C4" s="249"/>
      <c r="D4" s="249"/>
      <c r="E4" s="249"/>
      <c r="F4" s="249"/>
      <c r="G4" s="249"/>
      <c r="H4" s="249"/>
      <c r="I4" s="249"/>
      <c r="J4" s="249"/>
      <c r="K4" s="249"/>
      <c r="L4" s="249"/>
      <c r="M4" s="249"/>
      <c r="N4" s="249"/>
      <c r="O4" s="249"/>
      <c r="P4" s="249"/>
      <c r="Q4" s="250"/>
    </row>
    <row r="5" spans="1:17" ht="11.1" customHeight="1" x14ac:dyDescent="0.25">
      <c r="A5" s="230" t="s">
        <v>5</v>
      </c>
      <c r="B5" s="231"/>
      <c r="C5" s="232"/>
      <c r="D5" s="233"/>
      <c r="E5" s="233"/>
      <c r="F5" s="233"/>
      <c r="G5" s="234"/>
      <c r="H5" s="2"/>
      <c r="I5" s="5" t="s">
        <v>5</v>
      </c>
      <c r="J5" s="2"/>
      <c r="K5" s="2"/>
      <c r="L5" s="232"/>
      <c r="M5" s="233"/>
      <c r="N5" s="233"/>
      <c r="O5" s="233"/>
      <c r="P5" s="234"/>
      <c r="Q5" s="6"/>
    </row>
    <row r="6" spans="1:17" ht="11.1" customHeight="1" x14ac:dyDescent="0.25">
      <c r="A6" s="7" t="s">
        <v>6</v>
      </c>
      <c r="B6" s="1"/>
      <c r="C6" s="235"/>
      <c r="D6" s="215"/>
      <c r="E6" s="215"/>
      <c r="F6" s="215"/>
      <c r="G6" s="216"/>
      <c r="H6" s="2"/>
      <c r="I6" s="5" t="s">
        <v>6</v>
      </c>
      <c r="J6" s="2"/>
      <c r="K6" s="2"/>
      <c r="L6" s="235"/>
      <c r="M6" s="215"/>
      <c r="N6" s="215"/>
      <c r="O6" s="215"/>
      <c r="P6" s="216"/>
      <c r="Q6" s="6"/>
    </row>
    <row r="7" spans="1:17" ht="11.1" customHeight="1" x14ac:dyDescent="0.25">
      <c r="A7" s="8"/>
      <c r="B7" s="1"/>
      <c r="C7" s="235"/>
      <c r="D7" s="215"/>
      <c r="E7" s="215"/>
      <c r="F7" s="215"/>
      <c r="G7" s="216"/>
      <c r="H7" s="2"/>
      <c r="I7" s="1"/>
      <c r="J7" s="2"/>
      <c r="K7" s="2"/>
      <c r="L7" s="214"/>
      <c r="M7" s="215"/>
      <c r="N7" s="215"/>
      <c r="O7" s="215"/>
      <c r="P7" s="216"/>
      <c r="Q7" s="6"/>
    </row>
    <row r="8" spans="1:17" ht="11.1" customHeight="1" x14ac:dyDescent="0.25">
      <c r="A8" s="8"/>
      <c r="B8" s="1"/>
      <c r="C8" s="214"/>
      <c r="D8" s="215"/>
      <c r="E8" s="215"/>
      <c r="F8" s="215"/>
      <c r="G8" s="216"/>
      <c r="H8" s="1"/>
      <c r="I8" s="1"/>
      <c r="J8" s="2"/>
      <c r="K8" s="2"/>
      <c r="L8" s="214"/>
      <c r="M8" s="215"/>
      <c r="N8" s="215"/>
      <c r="O8" s="215"/>
      <c r="P8" s="216"/>
      <c r="Q8" s="6"/>
    </row>
    <row r="9" spans="1:17" ht="11.1" customHeight="1" x14ac:dyDescent="0.25">
      <c r="A9" s="77" t="s">
        <v>7</v>
      </c>
      <c r="B9" s="10"/>
      <c r="C9" s="251"/>
      <c r="D9" s="252"/>
      <c r="E9" s="252"/>
      <c r="F9" s="252"/>
      <c r="G9" s="253"/>
      <c r="H9" s="1"/>
      <c r="I9" s="1"/>
      <c r="J9" s="2"/>
      <c r="K9" s="2"/>
      <c r="L9" s="214"/>
      <c r="M9" s="215"/>
      <c r="N9" s="215"/>
      <c r="O9" s="215"/>
      <c r="P9" s="216"/>
      <c r="Q9" s="6"/>
    </row>
    <row r="10" spans="1:17" ht="11.1" customHeight="1" x14ac:dyDescent="0.25">
      <c r="A10" s="7" t="s">
        <v>8</v>
      </c>
      <c r="B10" s="10"/>
      <c r="C10" s="229"/>
      <c r="D10" s="215"/>
      <c r="E10" s="215"/>
      <c r="F10" s="215"/>
      <c r="G10" s="216"/>
      <c r="H10" s="1"/>
      <c r="I10" s="5" t="s">
        <v>9</v>
      </c>
      <c r="J10" s="2"/>
      <c r="K10" s="2"/>
      <c r="L10" s="214"/>
      <c r="M10" s="215"/>
      <c r="N10" s="215"/>
      <c r="O10" s="215"/>
      <c r="P10" s="216"/>
      <c r="Q10" s="6"/>
    </row>
    <row r="11" spans="1:17" ht="11.1" customHeight="1" x14ac:dyDescent="0.25">
      <c r="A11" s="7" t="s">
        <v>6</v>
      </c>
      <c r="B11" s="2"/>
      <c r="C11" s="214"/>
      <c r="D11" s="215"/>
      <c r="E11" s="215"/>
      <c r="F11" s="215"/>
      <c r="G11" s="216"/>
      <c r="H11" s="1"/>
      <c r="I11" s="5" t="s">
        <v>10</v>
      </c>
      <c r="J11" s="2"/>
      <c r="K11" s="2"/>
      <c r="L11" s="217"/>
      <c r="M11" s="218"/>
      <c r="N11" s="218"/>
      <c r="O11" s="218"/>
      <c r="P11" s="219"/>
      <c r="Q11" s="6"/>
    </row>
    <row r="12" spans="1:17" ht="11.1" customHeight="1" thickBot="1" x14ac:dyDescent="0.3">
      <c r="A12" s="8"/>
      <c r="B12" s="2"/>
      <c r="C12" s="2"/>
      <c r="D12" s="2"/>
      <c r="E12" s="2"/>
      <c r="F12" s="2"/>
      <c r="G12" s="2"/>
      <c r="H12" s="2"/>
      <c r="I12" s="2"/>
      <c r="J12" s="2"/>
      <c r="K12" s="2"/>
      <c r="L12" s="2"/>
      <c r="M12" s="2"/>
      <c r="N12" s="2"/>
      <c r="O12" s="2"/>
      <c r="P12" s="2"/>
      <c r="Q12" s="4"/>
    </row>
    <row r="13" spans="1:17" ht="14.25" customHeight="1" thickTop="1" x14ac:dyDescent="0.25">
      <c r="A13" s="220" t="s">
        <v>11</v>
      </c>
      <c r="B13" s="221"/>
      <c r="C13" s="221"/>
      <c r="D13" s="221"/>
      <c r="E13" s="221"/>
      <c r="F13" s="221"/>
      <c r="G13" s="221"/>
      <c r="H13" s="221"/>
      <c r="I13" s="221"/>
      <c r="J13" s="221"/>
      <c r="K13" s="221"/>
      <c r="L13" s="221"/>
      <c r="M13" s="221"/>
      <c r="N13" s="221"/>
      <c r="O13" s="221"/>
      <c r="P13" s="221"/>
      <c r="Q13" s="222"/>
    </row>
    <row r="14" spans="1:17" ht="11.1" customHeight="1" x14ac:dyDescent="0.25">
      <c r="A14" s="86" t="s">
        <v>12</v>
      </c>
      <c r="B14" s="82">
        <f>+L3</f>
        <v>42309</v>
      </c>
      <c r="C14" s="82">
        <f t="shared" ref="C14:Q14" si="0">+B14+1</f>
        <v>42310</v>
      </c>
      <c r="D14" s="82">
        <f t="shared" si="0"/>
        <v>42311</v>
      </c>
      <c r="E14" s="82">
        <f t="shared" si="0"/>
        <v>42312</v>
      </c>
      <c r="F14" s="82">
        <f t="shared" si="0"/>
        <v>42313</v>
      </c>
      <c r="G14" s="82">
        <f t="shared" si="0"/>
        <v>42314</v>
      </c>
      <c r="H14" s="82">
        <f t="shared" si="0"/>
        <v>42315</v>
      </c>
      <c r="I14" s="82">
        <f t="shared" si="0"/>
        <v>42316</v>
      </c>
      <c r="J14" s="82">
        <f t="shared" si="0"/>
        <v>42317</v>
      </c>
      <c r="K14" s="82">
        <f t="shared" si="0"/>
        <v>42318</v>
      </c>
      <c r="L14" s="82">
        <f t="shared" si="0"/>
        <v>42319</v>
      </c>
      <c r="M14" s="82">
        <f t="shared" si="0"/>
        <v>42320</v>
      </c>
      <c r="N14" s="82">
        <f t="shared" si="0"/>
        <v>42321</v>
      </c>
      <c r="O14" s="82">
        <f t="shared" si="0"/>
        <v>42322</v>
      </c>
      <c r="P14" s="82">
        <f t="shared" si="0"/>
        <v>42323</v>
      </c>
      <c r="Q14" s="96">
        <f t="shared" si="0"/>
        <v>42324</v>
      </c>
    </row>
    <row r="15" spans="1:17" s="92" customFormat="1" ht="11.1" customHeight="1" x14ac:dyDescent="0.25">
      <c r="A15" s="90" t="s">
        <v>91</v>
      </c>
      <c r="B15" s="94">
        <f t="shared" ref="B15:Q15" si="1">WEEKNUM(B14,2)</f>
        <v>44</v>
      </c>
      <c r="C15" s="94">
        <f t="shared" si="1"/>
        <v>45</v>
      </c>
      <c r="D15" s="94">
        <f t="shared" si="1"/>
        <v>45</v>
      </c>
      <c r="E15" s="94">
        <f t="shared" si="1"/>
        <v>45</v>
      </c>
      <c r="F15" s="94">
        <f t="shared" si="1"/>
        <v>45</v>
      </c>
      <c r="G15" s="94">
        <f t="shared" si="1"/>
        <v>45</v>
      </c>
      <c r="H15" s="94">
        <f t="shared" si="1"/>
        <v>45</v>
      </c>
      <c r="I15" s="94">
        <f t="shared" si="1"/>
        <v>45</v>
      </c>
      <c r="J15" s="94">
        <f t="shared" si="1"/>
        <v>46</v>
      </c>
      <c r="K15" s="94">
        <f t="shared" si="1"/>
        <v>46</v>
      </c>
      <c r="L15" s="94">
        <f t="shared" si="1"/>
        <v>46</v>
      </c>
      <c r="M15" s="94">
        <f t="shared" si="1"/>
        <v>46</v>
      </c>
      <c r="N15" s="94">
        <f t="shared" si="1"/>
        <v>46</v>
      </c>
      <c r="O15" s="94">
        <f t="shared" si="1"/>
        <v>46</v>
      </c>
      <c r="P15" s="94">
        <f t="shared" si="1"/>
        <v>46</v>
      </c>
      <c r="Q15" s="98">
        <f t="shared" si="1"/>
        <v>47</v>
      </c>
    </row>
    <row r="16" spans="1:17" ht="11.1" customHeight="1" x14ac:dyDescent="0.25">
      <c r="A16" s="86" t="s">
        <v>13</v>
      </c>
      <c r="B16" s="83">
        <v>35</v>
      </c>
      <c r="C16" s="83"/>
      <c r="D16" s="84"/>
      <c r="E16" s="84"/>
      <c r="F16" s="83"/>
      <c r="G16" s="83"/>
      <c r="H16" s="83"/>
      <c r="I16" s="83"/>
      <c r="J16" s="83"/>
      <c r="K16" s="84"/>
      <c r="L16" s="84"/>
      <c r="M16" s="83"/>
      <c r="N16" s="83"/>
      <c r="O16" s="83"/>
      <c r="P16" s="83"/>
      <c r="Q16" s="99"/>
    </row>
    <row r="17" spans="1:20" ht="11.1" customHeight="1" x14ac:dyDescent="0.25">
      <c r="A17" s="86" t="s">
        <v>12</v>
      </c>
      <c r="B17" s="82">
        <f>Q14+1</f>
        <v>42325</v>
      </c>
      <c r="C17" s="85">
        <f>B17+1</f>
        <v>42326</v>
      </c>
      <c r="D17" s="85">
        <f t="shared" ref="D17:O17" si="2">C17+1</f>
        <v>42327</v>
      </c>
      <c r="E17" s="85">
        <f t="shared" si="2"/>
        <v>42328</v>
      </c>
      <c r="F17" s="85">
        <f t="shared" si="2"/>
        <v>42329</v>
      </c>
      <c r="G17" s="85">
        <f t="shared" si="2"/>
        <v>42330</v>
      </c>
      <c r="H17" s="85">
        <f t="shared" si="2"/>
        <v>42331</v>
      </c>
      <c r="I17" s="85">
        <f t="shared" si="2"/>
        <v>42332</v>
      </c>
      <c r="J17" s="85">
        <f t="shared" si="2"/>
        <v>42333</v>
      </c>
      <c r="K17" s="85">
        <f t="shared" si="2"/>
        <v>42334</v>
      </c>
      <c r="L17" s="85">
        <f t="shared" si="2"/>
        <v>42335</v>
      </c>
      <c r="M17" s="85">
        <f t="shared" si="2"/>
        <v>42336</v>
      </c>
      <c r="N17" s="85">
        <f t="shared" si="2"/>
        <v>42337</v>
      </c>
      <c r="O17" s="82">
        <f t="shared" si="2"/>
        <v>42338</v>
      </c>
      <c r="P17" s="97"/>
      <c r="Q17" s="4"/>
    </row>
    <row r="18" spans="1:20" s="92" customFormat="1" ht="11.1" customHeight="1" x14ac:dyDescent="0.25">
      <c r="A18" s="90" t="s">
        <v>91</v>
      </c>
      <c r="B18" s="91">
        <f t="shared" ref="B18:O18" si="3">WEEKNUM(B17,2)</f>
        <v>47</v>
      </c>
      <c r="C18" s="91">
        <f t="shared" si="3"/>
        <v>47</v>
      </c>
      <c r="D18" s="91">
        <f t="shared" si="3"/>
        <v>47</v>
      </c>
      <c r="E18" s="91">
        <f t="shared" si="3"/>
        <v>47</v>
      </c>
      <c r="F18" s="91">
        <f t="shared" si="3"/>
        <v>47</v>
      </c>
      <c r="G18" s="91">
        <f t="shared" si="3"/>
        <v>47</v>
      </c>
      <c r="H18" s="91">
        <f t="shared" si="3"/>
        <v>48</v>
      </c>
      <c r="I18" s="91">
        <f t="shared" si="3"/>
        <v>48</v>
      </c>
      <c r="J18" s="91">
        <f t="shared" si="3"/>
        <v>48</v>
      </c>
      <c r="K18" s="91">
        <f t="shared" si="3"/>
        <v>48</v>
      </c>
      <c r="L18" s="91">
        <f t="shared" si="3"/>
        <v>48</v>
      </c>
      <c r="M18" s="91">
        <f t="shared" si="3"/>
        <v>48</v>
      </c>
      <c r="N18" s="91">
        <f t="shared" si="3"/>
        <v>48</v>
      </c>
      <c r="O18" s="91">
        <f t="shared" si="3"/>
        <v>49</v>
      </c>
      <c r="P18"/>
      <c r="Q18" s="4"/>
      <c r="T18" s="93"/>
    </row>
    <row r="19" spans="1:20" ht="11.1" customHeight="1" x14ac:dyDescent="0.25">
      <c r="A19" s="86" t="s">
        <v>13</v>
      </c>
      <c r="B19" s="83"/>
      <c r="C19" s="84"/>
      <c r="D19" s="84"/>
      <c r="E19" s="83"/>
      <c r="F19" s="83"/>
      <c r="G19" s="83"/>
      <c r="H19" s="83"/>
      <c r="I19" s="83"/>
      <c r="J19" s="84"/>
      <c r="K19" s="84"/>
      <c r="L19" s="83"/>
      <c r="M19" s="83"/>
      <c r="N19" s="83"/>
      <c r="O19" s="83"/>
      <c r="Q19" s="4"/>
    </row>
    <row r="20" spans="1:20" ht="11.1" customHeight="1" x14ac:dyDescent="0.25">
      <c r="A20" s="102"/>
      <c r="B20" s="80"/>
      <c r="C20" s="75"/>
      <c r="D20" s="75"/>
      <c r="E20" s="80"/>
      <c r="F20" s="80"/>
      <c r="G20" s="80"/>
      <c r="H20" s="80"/>
      <c r="I20" s="80"/>
      <c r="J20" s="75"/>
      <c r="K20" s="75"/>
      <c r="L20" s="80"/>
      <c r="M20" s="80"/>
      <c r="N20" s="80"/>
      <c r="O20" s="80"/>
      <c r="P20" s="80"/>
      <c r="Q20" s="100"/>
    </row>
    <row r="21" spans="1:20" ht="11.1" customHeight="1" x14ac:dyDescent="0.25">
      <c r="A21" s="103" t="s">
        <v>92</v>
      </c>
      <c r="B21" s="87"/>
      <c r="C21" s="95" t="str">
        <f>IF(WEEKDAY(B14,2)&gt;5,"Sem "&amp;B15+1,"Sem "&amp;B15)</f>
        <v>Sem 45</v>
      </c>
      <c r="D21" s="89">
        <f>IF((SUMIF($B$15:$Q$15,VALUE(RIGHT(C21,2)),$B$16:$Q$16)+SUMIF(Octobre!$B$18:$Q$18,VALUE(RIGHT(C21,2)),Octobre!$B$19:$Q$19)-25)&lt;=0,0,SUMIF($B$15:$Q$15,VALUE(RIGHT(C21,2)),$B$16:$Q$16)+SUMIF(Octobre!$B$18:$Q$18,VALUE(RIGHT($C21,2)),Octobre!$B$19:$Q$19)-25)</f>
        <v>0</v>
      </c>
      <c r="E21" s="95" t="str">
        <f>"Sem "&amp;VALUE(RIGHT(C21,2))+1</f>
        <v>Sem 46</v>
      </c>
      <c r="F21" s="87">
        <f>IF((SUMIF($B$15:$Q$15,VALUE(RIGHT(E21,2)),$B$16:$Q$16)+SUMIF($B$18:$Q$18,VALUE(RIGHT(E21,2)),$B$19:$Q$19)-25)&lt;=0,0,SUMIF($B$15:$Q$15,VALUE(RIGHT(E21,2)),$B$16:$Q$16)+SUMIF($B$18:$Q$18,VALUE(RIGHT($E21,2)),$B$19:$Q$19)-25)</f>
        <v>0</v>
      </c>
      <c r="G21" s="95" t="str">
        <f>"Sem "&amp;VALUE(RIGHT(E21,2))+1</f>
        <v>Sem 47</v>
      </c>
      <c r="H21" s="87">
        <f>IF((SUMIF($B$15:$Q$15,VALUE(RIGHT(G21,2)),$B$16:$Q$16)+SUMIF($B$18:$Q$18,VALUE(RIGHT(G21,2)),$B$19:$Q$19)-25)&lt;=0,0,SUMIF($B$15:$Q$15,VALUE(RIGHT(G21,2)),$B$16:$Q$16)+SUMIF($B$18:$Q$18,VALUE(RIGHT($G21,2)),$B$19:$Q$19)-25)</f>
        <v>0</v>
      </c>
      <c r="I21" s="95" t="str">
        <f>"Sem "&amp;VALUE(RIGHT(G21,2))+1</f>
        <v>Sem 48</v>
      </c>
      <c r="J21" s="88">
        <f>IF(OR(ISERROR(VALUE(RIGHT(I21,2))),SUMIF($B$15:$Q$15,VALUE(RIGHT(I21,2)),$B$16:$Q$16)+SUMIF($B$18:$Q$18,VALUE(RIGHT(I21,2)),$B$19:$Q$19)-25&lt;=0),0,SUMIF($B$15:$Q$15,VALUE(RIGHT(I21,2)),$B$16:$Q$16)+SUMIF($B$18:$Q$18,VALUE(RIGHT($I21,2)),$B$19:$Q$19)-25)</f>
        <v>0</v>
      </c>
      <c r="K21" s="88" t="str">
        <f>IF(WEEKDAY(O17,2)&gt;=5,"Sem "&amp;VALUE(RIGHT(I21,2))+1,"")</f>
        <v/>
      </c>
      <c r="L21" s="88">
        <f>IF(OR(ISERROR(VALUE(RIGHT(K21,2))),SUMIF($B$15:$Q$15,VALUE(RIGHT(K21,2)),$B$16:$Q$16)+SUMIF($B$18:$Q$18,VALUE(RIGHT(K21,2)),$B$19:$Q$19)-25&lt;=0),0,SUMIF($B$15:$Q$15,VALUE(RIGHT(K21,2)),$B$16:$Q$16)+SUMIF($B$18:$Q$18,VALUE(RIGHT($K21,2)),$B$19:$Q$19)-25)</f>
        <v>0</v>
      </c>
      <c r="M21" s="80"/>
      <c r="N21" s="80"/>
      <c r="O21" s="80"/>
      <c r="P21" s="80"/>
      <c r="Q21" s="100"/>
    </row>
    <row r="22" spans="1:20" ht="11.1" customHeight="1" x14ac:dyDescent="0.25">
      <c r="A22" s="8"/>
      <c r="B22" s="2"/>
      <c r="C22" s="2"/>
      <c r="D22" s="2"/>
      <c r="E22" s="2"/>
      <c r="F22" s="2"/>
      <c r="G22" s="2"/>
      <c r="H22" s="2"/>
      <c r="I22" s="2"/>
      <c r="J22" s="2"/>
      <c r="K22" s="2"/>
      <c r="L22" s="2"/>
      <c r="M22" s="2"/>
      <c r="N22" s="2"/>
      <c r="O22" s="2"/>
      <c r="P22" s="2"/>
      <c r="Q22" s="101"/>
    </row>
    <row r="23" spans="1:20" ht="11.1" customHeight="1" x14ac:dyDescent="0.25">
      <c r="A23" s="11" t="s">
        <v>14</v>
      </c>
      <c r="B23" s="2"/>
      <c r="C23" s="2"/>
      <c r="D23" s="2"/>
      <c r="E23" s="2"/>
      <c r="F23" s="2"/>
      <c r="G23" s="2"/>
      <c r="H23" s="2"/>
      <c r="I23" s="12">
        <f>SUM(B16:Q16)+SUM(B19:Q19)</f>
        <v>35</v>
      </c>
      <c r="J23" s="2"/>
      <c r="K23" s="13" t="s">
        <v>15</v>
      </c>
      <c r="L23" s="14"/>
      <c r="M23" s="14"/>
      <c r="N23" s="14"/>
      <c r="O23" s="14"/>
      <c r="P23" s="223">
        <v>97.91</v>
      </c>
      <c r="Q23" s="224"/>
    </row>
    <row r="24" spans="1:20" ht="11.1" customHeight="1" x14ac:dyDescent="0.25">
      <c r="A24" s="11"/>
      <c r="B24" s="2"/>
      <c r="C24" s="2"/>
      <c r="D24" s="2"/>
      <c r="E24" s="2"/>
      <c r="F24" s="2"/>
      <c r="G24" s="2"/>
      <c r="H24" s="2"/>
      <c r="I24" s="15"/>
      <c r="J24" s="2"/>
      <c r="K24" s="5" t="s">
        <v>16</v>
      </c>
      <c r="L24" s="2"/>
      <c r="M24" s="2"/>
      <c r="N24" s="2"/>
      <c r="O24" s="2"/>
      <c r="P24" s="225"/>
      <c r="Q24" s="226"/>
    </row>
    <row r="25" spans="1:20" ht="11.1" customHeight="1" x14ac:dyDescent="0.25">
      <c r="A25" s="11" t="s">
        <v>17</v>
      </c>
      <c r="B25" s="2"/>
      <c r="C25" s="2"/>
      <c r="D25" s="2"/>
      <c r="E25" s="2"/>
      <c r="F25" s="2"/>
      <c r="G25" s="2"/>
      <c r="H25" s="2"/>
      <c r="I25" s="16">
        <f>COUNTIF(B16:P16,"&gt;"&amp;0)+COUNTIF(B19:Q19,"&gt;"&amp;0)</f>
        <v>1</v>
      </c>
      <c r="J25" s="2"/>
      <c r="K25" s="5" t="s">
        <v>18</v>
      </c>
      <c r="L25" s="2"/>
      <c r="M25" s="2"/>
      <c r="N25" s="2"/>
      <c r="O25" s="2"/>
      <c r="P25" s="227">
        <v>4.49</v>
      </c>
      <c r="Q25" s="228"/>
    </row>
    <row r="26" spans="1:20" ht="11.1" customHeight="1" x14ac:dyDescent="0.25">
      <c r="A26" s="8"/>
      <c r="B26" s="2"/>
      <c r="C26" s="2"/>
      <c r="D26" s="2"/>
      <c r="E26" s="2"/>
      <c r="F26" s="2"/>
      <c r="G26" s="2"/>
      <c r="H26" s="2"/>
      <c r="I26" s="2"/>
      <c r="J26" s="2"/>
      <c r="K26" s="2"/>
      <c r="L26" s="2"/>
      <c r="M26" s="2"/>
      <c r="N26" s="2"/>
      <c r="O26" s="2"/>
      <c r="P26" s="2"/>
      <c r="Q26" s="4"/>
    </row>
    <row r="27" spans="1:20" ht="11.1" customHeight="1" x14ac:dyDescent="0.25">
      <c r="A27" s="17" t="s">
        <v>19</v>
      </c>
      <c r="B27" s="2"/>
      <c r="C27" s="2"/>
      <c r="D27" s="2"/>
      <c r="E27" s="2"/>
      <c r="F27" s="2"/>
      <c r="G27" s="18"/>
      <c r="H27" s="18"/>
      <c r="I27" s="18"/>
      <c r="J27" s="18"/>
      <c r="K27" s="18"/>
      <c r="L27" s="182" t="s">
        <v>20</v>
      </c>
      <c r="M27" s="182"/>
      <c r="N27" s="182" t="s">
        <v>21</v>
      </c>
      <c r="O27" s="182"/>
      <c r="P27" s="182" t="s">
        <v>22</v>
      </c>
      <c r="Q27" s="183"/>
    </row>
    <row r="28" spans="1:20" s="23" customFormat="1" ht="11.1" customHeight="1" x14ac:dyDescent="0.25">
      <c r="A28" s="19" t="s">
        <v>23</v>
      </c>
      <c r="B28" s="20"/>
      <c r="C28" s="20"/>
      <c r="D28" s="20"/>
      <c r="E28" s="20"/>
      <c r="F28" s="20"/>
      <c r="G28" s="21"/>
      <c r="H28" s="21"/>
      <c r="I28" s="22"/>
      <c r="J28" s="22"/>
      <c r="K28" s="22"/>
      <c r="L28" s="202">
        <f>P25</f>
        <v>4.49</v>
      </c>
      <c r="M28" s="203"/>
      <c r="N28" s="201">
        <f>P23</f>
        <v>97.91</v>
      </c>
      <c r="O28" s="201"/>
      <c r="P28" s="212">
        <f>L28*N28</f>
        <v>439.61590000000001</v>
      </c>
      <c r="Q28" s="213"/>
    </row>
    <row r="29" spans="1:20" ht="11.1" customHeight="1" x14ac:dyDescent="0.25">
      <c r="A29" s="8" t="s">
        <v>24</v>
      </c>
      <c r="B29" s="2"/>
      <c r="C29" s="2"/>
      <c r="D29" s="2"/>
      <c r="E29" s="2"/>
      <c r="F29" s="2"/>
      <c r="G29" s="18"/>
      <c r="H29" s="18"/>
      <c r="I29" s="24"/>
      <c r="J29" s="24"/>
      <c r="K29" s="25"/>
      <c r="L29" s="204">
        <f>P25</f>
        <v>4.49</v>
      </c>
      <c r="M29" s="205"/>
      <c r="N29" s="206">
        <f>D21+F21+H21+J21+L21</f>
        <v>0</v>
      </c>
      <c r="O29" s="207"/>
      <c r="P29" s="208">
        <f>L29*N29</f>
        <v>0</v>
      </c>
      <c r="Q29" s="209"/>
    </row>
    <row r="30" spans="1:20" ht="11.1" customHeight="1" x14ac:dyDescent="0.25">
      <c r="A30" s="26" t="s">
        <v>25</v>
      </c>
      <c r="G30" s="27"/>
      <c r="H30" s="27"/>
      <c r="I30" s="27"/>
      <c r="J30" s="27"/>
      <c r="K30" s="27"/>
      <c r="L30" s="210"/>
      <c r="M30" s="211"/>
      <c r="N30" s="201"/>
      <c r="O30" s="201"/>
      <c r="P30" s="199">
        <f>L30*N30</f>
        <v>0</v>
      </c>
      <c r="Q30" s="200"/>
    </row>
    <row r="31" spans="1:20" s="23" customFormat="1" ht="11.1" customHeight="1" x14ac:dyDescent="0.25">
      <c r="A31" s="19" t="s">
        <v>26</v>
      </c>
      <c r="B31" s="20"/>
      <c r="C31" s="20"/>
      <c r="D31" s="20"/>
      <c r="E31" s="20"/>
      <c r="F31" s="20"/>
      <c r="G31" s="21"/>
      <c r="H31" s="21"/>
      <c r="I31" s="24"/>
      <c r="J31" s="24"/>
      <c r="K31" s="22"/>
      <c r="L31" s="202"/>
      <c r="M31" s="203"/>
      <c r="N31" s="201"/>
      <c r="O31" s="201"/>
      <c r="P31" s="189">
        <f>SUM(L31*N31)</f>
        <v>0</v>
      </c>
      <c r="Q31" s="190"/>
    </row>
    <row r="32" spans="1:20" ht="11.1" customHeight="1" x14ac:dyDescent="0.25">
      <c r="A32" s="8"/>
      <c r="B32" s="28"/>
      <c r="C32" s="2"/>
      <c r="D32" s="2"/>
      <c r="E32" s="2"/>
      <c r="F32" s="2"/>
      <c r="G32" s="18"/>
      <c r="H32" s="18"/>
      <c r="I32" s="25"/>
      <c r="J32" s="25"/>
      <c r="K32" s="25"/>
      <c r="L32" s="120"/>
      <c r="M32" s="120"/>
      <c r="N32" s="201"/>
      <c r="O32" s="201"/>
      <c r="P32" s="199"/>
      <c r="Q32" s="200"/>
    </row>
    <row r="33" spans="1:26" ht="11.1" customHeight="1" x14ac:dyDescent="0.25">
      <c r="A33" s="8" t="s">
        <v>27</v>
      </c>
      <c r="B33" s="2"/>
      <c r="C33" s="2"/>
      <c r="D33" s="2"/>
      <c r="E33" s="2"/>
      <c r="F33" s="2"/>
      <c r="G33" s="18"/>
      <c r="H33" s="18"/>
      <c r="I33" s="24"/>
      <c r="J33" s="24"/>
      <c r="K33" s="25"/>
      <c r="L33" s="196">
        <v>0.44</v>
      </c>
      <c r="M33" s="197"/>
      <c r="N33" s="198">
        <v>0</v>
      </c>
      <c r="O33" s="198"/>
      <c r="P33" s="199">
        <f>(L33*N33)</f>
        <v>0</v>
      </c>
      <c r="Q33" s="200"/>
    </row>
    <row r="34" spans="1:26" ht="11.1" customHeight="1" x14ac:dyDescent="0.25">
      <c r="A34" s="8" t="s">
        <v>28</v>
      </c>
      <c r="B34" s="2"/>
      <c r="C34" s="2"/>
      <c r="D34" s="2"/>
      <c r="E34" s="2"/>
      <c r="F34" s="2"/>
      <c r="G34" s="18"/>
      <c r="H34" s="18"/>
      <c r="I34" s="24"/>
      <c r="J34" s="24"/>
      <c r="K34" s="25"/>
      <c r="L34" s="120"/>
      <c r="M34" s="120"/>
      <c r="N34" s="201"/>
      <c r="O34" s="201"/>
      <c r="P34" s="199"/>
      <c r="Q34" s="200"/>
    </row>
    <row r="35" spans="1:26" s="23" customFormat="1" ht="11.1" customHeight="1" x14ac:dyDescent="0.25">
      <c r="A35" s="19" t="s">
        <v>29</v>
      </c>
      <c r="B35" s="20"/>
      <c r="C35" s="20"/>
      <c r="D35" s="20"/>
      <c r="E35" s="20"/>
      <c r="F35" s="20"/>
      <c r="G35" s="21"/>
      <c r="H35" s="21"/>
      <c r="I35" s="22"/>
      <c r="J35" s="22"/>
      <c r="K35" s="22"/>
      <c r="L35" s="120">
        <v>0.44</v>
      </c>
      <c r="M35" s="120"/>
      <c r="N35" s="188">
        <f>P23</f>
        <v>97.91</v>
      </c>
      <c r="O35" s="163"/>
      <c r="P35" s="189">
        <f>SUM(L35*N35)</f>
        <v>43.080399999999997</v>
      </c>
      <c r="Q35" s="190"/>
    </row>
    <row r="36" spans="1:26" ht="11.1" customHeight="1" x14ac:dyDescent="0.25">
      <c r="A36" s="8"/>
      <c r="B36" s="2"/>
      <c r="C36" s="2"/>
      <c r="D36" s="2"/>
      <c r="E36" s="2"/>
      <c r="F36" s="2"/>
      <c r="G36" s="29"/>
      <c r="H36" s="2"/>
      <c r="I36" s="2"/>
      <c r="J36" s="29"/>
      <c r="K36" s="29"/>
      <c r="L36" s="191" t="s">
        <v>30</v>
      </c>
      <c r="M36" s="192"/>
      <c r="N36" s="30"/>
      <c r="O36" s="30"/>
      <c r="P36" s="193">
        <f>SUM(P28:P35)</f>
        <v>482.69630000000001</v>
      </c>
      <c r="Q36" s="194"/>
    </row>
    <row r="37" spans="1:26" ht="5.25" customHeight="1" x14ac:dyDescent="0.25">
      <c r="A37" s="8"/>
      <c r="B37" s="2"/>
      <c r="C37" s="2"/>
      <c r="D37" s="2"/>
      <c r="E37" s="2"/>
      <c r="F37" s="2"/>
      <c r="G37" s="2"/>
      <c r="H37" s="2"/>
      <c r="I37" s="2"/>
      <c r="J37" s="2"/>
      <c r="K37" s="2"/>
      <c r="L37" s="2"/>
      <c r="M37" s="2"/>
      <c r="N37" s="2"/>
      <c r="O37" s="2"/>
      <c r="P37" s="2"/>
      <c r="Q37" s="4"/>
    </row>
    <row r="38" spans="1:26" ht="11.1" customHeight="1" x14ac:dyDescent="0.25">
      <c r="A38" s="17" t="s">
        <v>31</v>
      </c>
      <c r="B38" s="2"/>
      <c r="C38" s="2"/>
      <c r="D38" s="2"/>
      <c r="E38" s="2"/>
      <c r="F38" s="2"/>
      <c r="G38" s="2"/>
      <c r="H38" s="2"/>
      <c r="I38" s="2"/>
      <c r="J38" s="2"/>
      <c r="K38" s="2"/>
      <c r="L38" s="1"/>
      <c r="M38" s="195" t="s">
        <v>32</v>
      </c>
      <c r="N38" s="156"/>
      <c r="O38" s="156"/>
      <c r="P38" s="156"/>
      <c r="Q38" s="31"/>
    </row>
    <row r="39" spans="1:26" ht="11.1" customHeight="1" x14ac:dyDescent="0.25">
      <c r="A39" s="8"/>
      <c r="B39" s="2"/>
      <c r="C39" s="2"/>
      <c r="D39" s="2"/>
      <c r="E39" s="2"/>
      <c r="F39" s="2"/>
      <c r="G39" s="2"/>
      <c r="H39" s="2"/>
      <c r="I39" s="2"/>
      <c r="J39" s="2"/>
      <c r="K39" s="2"/>
      <c r="L39" s="182" t="s">
        <v>20</v>
      </c>
      <c r="M39" s="182"/>
      <c r="N39" s="182" t="s">
        <v>21</v>
      </c>
      <c r="O39" s="182"/>
      <c r="P39" s="182" t="s">
        <v>22</v>
      </c>
      <c r="Q39" s="183"/>
    </row>
    <row r="40" spans="1:26" ht="11.1" customHeight="1" x14ac:dyDescent="0.25">
      <c r="A40" s="32" t="s">
        <v>33</v>
      </c>
      <c r="B40" s="25"/>
      <c r="C40" s="25"/>
      <c r="D40" s="10"/>
      <c r="E40" s="10"/>
      <c r="F40" s="10"/>
      <c r="G40" s="10"/>
      <c r="H40" s="2"/>
      <c r="I40" s="2"/>
      <c r="J40" s="2"/>
      <c r="K40" s="2"/>
      <c r="L40" s="184">
        <f>P36</f>
        <v>482.69630000000001</v>
      </c>
      <c r="M40" s="185"/>
      <c r="N40" s="174">
        <v>7.4999999999999997E-3</v>
      </c>
      <c r="O40" s="175"/>
      <c r="P40" s="186">
        <f>L40*N40</f>
        <v>3.6202222499999999</v>
      </c>
      <c r="Q40" s="187"/>
    </row>
    <row r="41" spans="1:26" ht="11.1" customHeight="1" x14ac:dyDescent="0.25">
      <c r="A41" s="32" t="s">
        <v>34</v>
      </c>
      <c r="B41" s="10"/>
      <c r="C41" s="10"/>
      <c r="D41" s="10"/>
      <c r="E41" s="10"/>
      <c r="F41" s="10"/>
      <c r="G41" s="10"/>
      <c r="H41" s="2"/>
      <c r="I41" s="2"/>
      <c r="J41" s="2"/>
      <c r="K41" s="2"/>
      <c r="L41" s="176">
        <f>P36</f>
        <v>482.69630000000001</v>
      </c>
      <c r="M41" s="178"/>
      <c r="N41" s="174">
        <v>6.8000000000000005E-2</v>
      </c>
      <c r="O41" s="175"/>
      <c r="P41" s="176">
        <f t="shared" ref="P41:P49" si="4">L41*N41</f>
        <v>32.8233484</v>
      </c>
      <c r="Q41" s="177"/>
    </row>
    <row r="42" spans="1:26" ht="11.1" customHeight="1" x14ac:dyDescent="0.25">
      <c r="A42" s="180" t="s">
        <v>35</v>
      </c>
      <c r="B42" s="181"/>
      <c r="C42" s="181"/>
      <c r="D42" s="181"/>
      <c r="E42" s="181"/>
      <c r="F42" s="79"/>
      <c r="G42" s="79"/>
      <c r="H42" s="2"/>
      <c r="I42" s="2"/>
      <c r="J42" s="2"/>
      <c r="K42" s="2"/>
      <c r="L42" s="176">
        <f>P36</f>
        <v>482.69630000000001</v>
      </c>
      <c r="M42" s="178"/>
      <c r="N42" s="174">
        <v>2.4E-2</v>
      </c>
      <c r="O42" s="175"/>
      <c r="P42" s="176">
        <f t="shared" si="4"/>
        <v>11.584711200000001</v>
      </c>
      <c r="Q42" s="177"/>
    </row>
    <row r="43" spans="1:26" ht="11.1" customHeight="1" x14ac:dyDescent="0.25">
      <c r="A43" s="78" t="s">
        <v>67</v>
      </c>
      <c r="B43" s="79"/>
      <c r="C43" s="79"/>
      <c r="D43" s="79"/>
      <c r="E43" s="79"/>
      <c r="F43" s="79"/>
      <c r="G43" s="79"/>
      <c r="H43" s="2"/>
      <c r="I43" s="2"/>
      <c r="J43" s="2"/>
      <c r="K43" s="2"/>
      <c r="L43" s="176">
        <f>P36</f>
        <v>482.69630000000001</v>
      </c>
      <c r="M43" s="178"/>
      <c r="N43" s="174">
        <v>2.5000000000000001E-3</v>
      </c>
      <c r="O43" s="179"/>
      <c r="P43" s="176">
        <f>L43*N43</f>
        <v>1.20674075</v>
      </c>
      <c r="Q43" s="177"/>
    </row>
    <row r="44" spans="1:26" ht="11.1" customHeight="1" x14ac:dyDescent="0.25">
      <c r="A44" s="78" t="s">
        <v>36</v>
      </c>
      <c r="B44" s="10"/>
      <c r="C44" s="10"/>
      <c r="D44" s="10"/>
      <c r="E44" s="10"/>
      <c r="F44" s="10"/>
      <c r="G44" s="10"/>
      <c r="H44" s="2"/>
      <c r="I44" s="2"/>
      <c r="J44" s="2"/>
      <c r="K44" s="2"/>
      <c r="L44" s="176">
        <f>P36</f>
        <v>482.69630000000001</v>
      </c>
      <c r="M44" s="178"/>
      <c r="N44" s="174">
        <v>8.0000000000000002E-3</v>
      </c>
      <c r="O44" s="175"/>
      <c r="P44" s="176">
        <f t="shared" si="4"/>
        <v>3.8615704000000002</v>
      </c>
      <c r="Q44" s="177"/>
      <c r="X44" s="68"/>
      <c r="Z44" s="68"/>
    </row>
    <row r="45" spans="1:26" ht="11.1" customHeight="1" x14ac:dyDescent="0.25">
      <c r="A45" s="32" t="s">
        <v>37</v>
      </c>
      <c r="B45" s="10"/>
      <c r="C45" s="10"/>
      <c r="D45" s="10"/>
      <c r="E45" s="10"/>
      <c r="F45" s="10"/>
      <c r="G45" s="10"/>
      <c r="H45" s="2"/>
      <c r="I45" s="2"/>
      <c r="J45" s="2"/>
      <c r="K45" s="2"/>
      <c r="L45" s="176">
        <f>P36</f>
        <v>482.69630000000001</v>
      </c>
      <c r="M45" s="178"/>
      <c r="N45" s="174">
        <v>3.0499999999999999E-2</v>
      </c>
      <c r="O45" s="175"/>
      <c r="P45" s="176">
        <f t="shared" si="4"/>
        <v>14.72223715</v>
      </c>
      <c r="Q45" s="177"/>
      <c r="X45" s="68"/>
      <c r="Z45" s="69"/>
    </row>
    <row r="46" spans="1:26" ht="11.1" customHeight="1" x14ac:dyDescent="0.25">
      <c r="A46" s="32" t="s">
        <v>38</v>
      </c>
      <c r="B46" s="10"/>
      <c r="C46" s="10"/>
      <c r="D46" s="10"/>
      <c r="E46" s="10"/>
      <c r="F46" s="10"/>
      <c r="G46" s="10"/>
      <c r="H46" s="2"/>
      <c r="I46" s="2"/>
      <c r="J46" s="2"/>
      <c r="K46" s="2"/>
      <c r="L46" s="176">
        <f>P36</f>
        <v>482.69630000000001</v>
      </c>
      <c r="M46" s="178"/>
      <c r="N46" s="174">
        <v>1.15E-2</v>
      </c>
      <c r="O46" s="175"/>
      <c r="P46" s="176">
        <f t="shared" si="4"/>
        <v>5.5510074500000002</v>
      </c>
      <c r="Q46" s="177"/>
    </row>
    <row r="47" spans="1:26" ht="11.1" customHeight="1" x14ac:dyDescent="0.25">
      <c r="A47" s="32" t="s">
        <v>39</v>
      </c>
      <c r="B47" s="10"/>
      <c r="C47" s="10"/>
      <c r="D47" s="10"/>
      <c r="E47" s="10"/>
      <c r="F47" s="10"/>
      <c r="G47" s="10"/>
      <c r="H47" s="2"/>
      <c r="I47" s="2"/>
      <c r="J47" s="2"/>
      <c r="K47" s="2"/>
      <c r="L47" s="176">
        <f>P36*98.25%</f>
        <v>474.24911475000005</v>
      </c>
      <c r="M47" s="175"/>
      <c r="N47" s="174">
        <v>5.0999999999999997E-2</v>
      </c>
      <c r="O47" s="175"/>
      <c r="P47" s="176">
        <f t="shared" si="4"/>
        <v>24.186704852249999</v>
      </c>
      <c r="Q47" s="177"/>
    </row>
    <row r="48" spans="1:26" ht="11.1" customHeight="1" x14ac:dyDescent="0.25">
      <c r="A48" s="32" t="s">
        <v>40</v>
      </c>
      <c r="B48" s="10"/>
      <c r="C48" s="10"/>
      <c r="D48" s="10"/>
      <c r="E48" s="10"/>
      <c r="F48" s="10"/>
      <c r="G48" s="10"/>
      <c r="H48" s="2"/>
      <c r="I48" s="2"/>
      <c r="J48" s="2"/>
      <c r="K48" s="2"/>
      <c r="L48" s="172">
        <f>P36*0.9825</f>
        <v>474.24911475000005</v>
      </c>
      <c r="M48" s="173"/>
      <c r="N48" s="174">
        <v>2.4E-2</v>
      </c>
      <c r="O48" s="175"/>
      <c r="P48" s="176">
        <f t="shared" si="4"/>
        <v>11.381978754000002</v>
      </c>
      <c r="Q48" s="177"/>
    </row>
    <row r="49" spans="1:17" ht="13.5" customHeight="1" x14ac:dyDescent="0.25">
      <c r="A49" s="32" t="s">
        <v>41</v>
      </c>
      <c r="B49" s="10"/>
      <c r="C49" s="10"/>
      <c r="D49" s="10"/>
      <c r="E49" s="10"/>
      <c r="F49" s="10"/>
      <c r="G49" s="10"/>
      <c r="H49" s="2"/>
      <c r="I49" s="2"/>
      <c r="J49" s="2"/>
      <c r="K49" s="2"/>
      <c r="L49" s="176">
        <f>P36*98.25%</f>
        <v>474.24911475000005</v>
      </c>
      <c r="M49" s="175"/>
      <c r="N49" s="174">
        <v>5.0000000000000001E-3</v>
      </c>
      <c r="O49" s="175"/>
      <c r="P49" s="176">
        <f t="shared" si="4"/>
        <v>2.3712455737500004</v>
      </c>
      <c r="Q49" s="177"/>
    </row>
    <row r="50" spans="1:17" ht="11.1" customHeight="1" x14ac:dyDescent="0.25">
      <c r="A50" s="8"/>
      <c r="B50" s="2"/>
      <c r="C50" s="2"/>
      <c r="D50" s="2"/>
      <c r="E50" s="2"/>
      <c r="F50" s="2"/>
      <c r="G50" s="2"/>
      <c r="H50" s="2"/>
      <c r="I50" s="2"/>
      <c r="J50" s="2"/>
      <c r="K50" s="2"/>
      <c r="L50" s="35" t="s">
        <v>42</v>
      </c>
      <c r="M50" s="35"/>
      <c r="N50" s="36"/>
      <c r="O50" s="35"/>
      <c r="P50" s="164">
        <f>SUM(P40:Q49)</f>
        <v>111.30976678</v>
      </c>
      <c r="Q50" s="165"/>
    </row>
    <row r="51" spans="1:17" ht="11.1" customHeight="1" x14ac:dyDescent="0.25">
      <c r="A51" s="8"/>
      <c r="B51" s="2"/>
      <c r="C51" s="2"/>
      <c r="D51" s="2"/>
      <c r="E51" s="2"/>
      <c r="F51" s="2"/>
      <c r="G51" s="2"/>
      <c r="H51" s="2"/>
      <c r="I51" s="2"/>
      <c r="J51" s="2"/>
      <c r="K51" s="2"/>
      <c r="L51" s="35" t="s">
        <v>43</v>
      </c>
      <c r="M51" s="36"/>
      <c r="N51" s="36"/>
      <c r="O51" s="35"/>
      <c r="P51" s="138">
        <f>P36-P50</f>
        <v>371.38653321999999</v>
      </c>
      <c r="Q51" s="166"/>
    </row>
    <row r="52" spans="1:17" ht="11.1" customHeight="1" x14ac:dyDescent="0.25">
      <c r="A52" s="8"/>
      <c r="B52" s="2"/>
      <c r="C52" s="2"/>
      <c r="D52" s="2"/>
      <c r="E52" s="2"/>
      <c r="F52" s="2"/>
      <c r="G52" s="2"/>
      <c r="H52" s="2"/>
      <c r="I52" s="2"/>
      <c r="J52" s="2"/>
      <c r="K52" s="2"/>
      <c r="L52" s="2"/>
      <c r="M52" s="167"/>
      <c r="N52" s="167"/>
      <c r="O52" s="167"/>
      <c r="P52" s="167"/>
      <c r="Q52" s="37"/>
    </row>
    <row r="53" spans="1:17" ht="11.1" customHeight="1" x14ac:dyDescent="0.25">
      <c r="A53" s="38" t="s">
        <v>44</v>
      </c>
      <c r="B53" s="25"/>
      <c r="C53" s="25"/>
      <c r="D53" s="25"/>
      <c r="E53" s="25"/>
      <c r="F53" s="25"/>
      <c r="G53" s="25"/>
      <c r="H53" s="25"/>
      <c r="I53" s="2"/>
      <c r="J53" s="2"/>
      <c r="K53" s="2"/>
      <c r="L53" s="168" t="s">
        <v>20</v>
      </c>
      <c r="M53" s="168"/>
      <c r="N53" s="168" t="s">
        <v>45</v>
      </c>
      <c r="O53" s="169"/>
      <c r="P53" s="170" t="s">
        <v>22</v>
      </c>
      <c r="Q53" s="171"/>
    </row>
    <row r="54" spans="1:17" ht="11.1" customHeight="1" x14ac:dyDescent="0.25">
      <c r="A54" s="39" t="s">
        <v>83</v>
      </c>
      <c r="B54" s="22"/>
      <c r="C54" s="22"/>
      <c r="D54" s="22"/>
      <c r="E54" s="22"/>
      <c r="F54" s="22"/>
      <c r="G54" s="22"/>
      <c r="H54" s="22"/>
      <c r="I54" s="20"/>
      <c r="J54" s="20"/>
      <c r="K54" s="20"/>
      <c r="L54" s="159">
        <v>2.65</v>
      </c>
      <c r="M54" s="160"/>
      <c r="N54" s="161">
        <f>COUNTIF($B$16:$Q$16,"&lt;"&amp;9)+COUNTIF($B$19:$Q$19,"&lt;"&amp;9)</f>
        <v>0</v>
      </c>
      <c r="O54" s="108"/>
      <c r="P54" s="110"/>
      <c r="Q54" s="111"/>
    </row>
    <row r="55" spans="1:17" ht="11.1" customHeight="1" x14ac:dyDescent="0.25">
      <c r="A55" s="39" t="s">
        <v>46</v>
      </c>
      <c r="B55" s="22"/>
      <c r="C55" s="22"/>
      <c r="D55" s="22"/>
      <c r="E55" s="22"/>
      <c r="F55" s="22"/>
      <c r="G55" s="22"/>
      <c r="H55" s="22"/>
      <c r="I55" s="20"/>
      <c r="J55" s="20"/>
      <c r="K55" s="20"/>
      <c r="L55" s="162"/>
      <c r="M55" s="163"/>
      <c r="N55" s="161"/>
      <c r="O55" s="108"/>
      <c r="P55" s="110">
        <f t="shared" ref="P55:P59" si="5">L55*N55</f>
        <v>0</v>
      </c>
      <c r="Q55" s="111"/>
    </row>
    <row r="56" spans="1:17" ht="11.1" customHeight="1" x14ac:dyDescent="0.25">
      <c r="A56" s="104" t="s">
        <v>47</v>
      </c>
      <c r="B56" s="105"/>
      <c r="C56" s="105"/>
      <c r="D56" s="105"/>
      <c r="E56" s="105"/>
      <c r="F56" s="105"/>
      <c r="G56" s="105"/>
      <c r="H56" s="105"/>
      <c r="I56" s="20"/>
      <c r="J56" s="20"/>
      <c r="K56" s="20"/>
      <c r="L56" s="106">
        <v>2.97</v>
      </c>
      <c r="M56" s="107"/>
      <c r="N56" s="108">
        <f>COUNTIF($B$16:$Q$16,"&gt;="&amp;9)+COUNTIF($B$19:$Q$19,"&gt;="&amp;9)</f>
        <v>1</v>
      </c>
      <c r="O56" s="109"/>
      <c r="P56" s="110">
        <f t="shared" si="5"/>
        <v>2.97</v>
      </c>
      <c r="Q56" s="111"/>
    </row>
    <row r="57" spans="1:17" ht="11.1" customHeight="1" x14ac:dyDescent="0.25">
      <c r="A57" s="104" t="s">
        <v>82</v>
      </c>
      <c r="B57" s="105"/>
      <c r="C57" s="105"/>
      <c r="D57" s="105"/>
      <c r="E57" s="105"/>
      <c r="F57" s="105"/>
      <c r="G57" s="105"/>
      <c r="H57" s="105"/>
      <c r="I57" s="20"/>
      <c r="J57" s="20"/>
      <c r="K57" s="20"/>
      <c r="L57" s="106">
        <v>0.33</v>
      </c>
      <c r="M57" s="107"/>
      <c r="N57" s="112">
        <f>COUNTIF($B$16:$Q$16,"&lt;"&amp;9)+COUNTIF($B$19:$Q$19,"&lt;"&amp;9)</f>
        <v>0</v>
      </c>
      <c r="O57" s="113"/>
      <c r="P57" s="110">
        <f t="shared" si="5"/>
        <v>0</v>
      </c>
      <c r="Q57" s="111"/>
    </row>
    <row r="58" spans="1:17" ht="11.1" customHeight="1" x14ac:dyDescent="0.25">
      <c r="A58" s="32" t="s">
        <v>48</v>
      </c>
      <c r="B58" s="25"/>
      <c r="C58" s="25"/>
      <c r="D58" s="25"/>
      <c r="E58" s="25"/>
      <c r="F58" s="25"/>
      <c r="G58" s="25"/>
      <c r="H58" s="25"/>
      <c r="I58" s="2"/>
      <c r="J58" s="2"/>
      <c r="K58" s="2"/>
      <c r="L58" s="120"/>
      <c r="M58" s="120"/>
      <c r="N58" s="121"/>
      <c r="O58" s="122"/>
      <c r="P58" s="123">
        <f t="shared" si="5"/>
        <v>0</v>
      </c>
      <c r="Q58" s="124"/>
    </row>
    <row r="59" spans="1:17" ht="11.1" customHeight="1" x14ac:dyDescent="0.25">
      <c r="A59" s="32" t="s">
        <v>49</v>
      </c>
      <c r="B59" s="25"/>
      <c r="C59" s="25"/>
      <c r="D59" s="25"/>
      <c r="E59" s="25"/>
      <c r="F59" s="25"/>
      <c r="G59" s="25"/>
      <c r="H59" s="25"/>
      <c r="I59" s="2"/>
      <c r="J59" s="2"/>
      <c r="K59" s="2"/>
      <c r="L59" s="120"/>
      <c r="M59" s="120"/>
      <c r="N59" s="121"/>
      <c r="O59" s="122"/>
      <c r="P59" s="123">
        <f t="shared" si="5"/>
        <v>0</v>
      </c>
      <c r="Q59" s="124"/>
    </row>
    <row r="60" spans="1:17" ht="11.1" customHeight="1" x14ac:dyDescent="0.25">
      <c r="A60" s="32" t="s">
        <v>50</v>
      </c>
      <c r="B60" s="40"/>
      <c r="C60" s="40"/>
      <c r="D60" s="133"/>
      <c r="E60" s="134"/>
      <c r="F60" s="134"/>
      <c r="G60" s="134"/>
      <c r="H60" s="135"/>
      <c r="I60" s="2"/>
      <c r="J60" s="2"/>
      <c r="K60" s="2"/>
      <c r="L60" s="40"/>
      <c r="M60" s="40"/>
      <c r="N60" s="40"/>
      <c r="O60" s="2"/>
      <c r="P60" s="136">
        <v>0</v>
      </c>
      <c r="Q60" s="137"/>
    </row>
    <row r="61" spans="1:17" ht="11.1" customHeight="1" x14ac:dyDescent="0.25">
      <c r="A61" s="41" t="s">
        <v>51</v>
      </c>
      <c r="B61" s="42"/>
      <c r="C61" s="42"/>
      <c r="D61" s="42"/>
      <c r="E61" s="42"/>
      <c r="F61" s="22"/>
      <c r="G61" s="22"/>
      <c r="H61" s="22"/>
      <c r="I61" s="20"/>
      <c r="J61" s="20"/>
      <c r="K61" s="20"/>
      <c r="L61" s="22"/>
      <c r="M61" s="22"/>
      <c r="N61" s="22"/>
      <c r="O61" s="43"/>
      <c r="P61" s="138">
        <f>P54+P55+P56+P57+P58+P59+P60</f>
        <v>2.97</v>
      </c>
      <c r="Q61" s="139"/>
    </row>
    <row r="62" spans="1:17" ht="11.1" customHeight="1" x14ac:dyDescent="0.25">
      <c r="A62" s="140" t="s">
        <v>52</v>
      </c>
      <c r="B62" s="141"/>
      <c r="C62" s="141"/>
      <c r="D62" s="141"/>
      <c r="E62" s="141"/>
      <c r="F62" s="22"/>
      <c r="G62" s="22"/>
      <c r="H62" s="22"/>
      <c r="I62" s="20"/>
      <c r="J62" s="20"/>
      <c r="K62" s="20"/>
      <c r="L62" s="142"/>
      <c r="M62" s="142"/>
      <c r="N62" s="143"/>
      <c r="O62" s="144"/>
      <c r="P62" s="145">
        <f>L62*N62</f>
        <v>0</v>
      </c>
      <c r="Q62" s="146"/>
    </row>
    <row r="63" spans="1:17" ht="11.1" customHeight="1" x14ac:dyDescent="0.25">
      <c r="A63" s="19"/>
      <c r="B63" s="20"/>
      <c r="C63" s="20"/>
      <c r="D63" s="20"/>
      <c r="E63" s="20"/>
      <c r="F63" s="20"/>
      <c r="G63" s="2"/>
      <c r="H63" s="2"/>
      <c r="I63" s="2"/>
      <c r="J63" s="2"/>
      <c r="K63" s="2"/>
      <c r="L63" s="44" t="s">
        <v>53</v>
      </c>
      <c r="M63" s="44"/>
      <c r="N63" s="44"/>
      <c r="O63" s="44"/>
      <c r="P63" s="150">
        <f>P51+P61+P62</f>
        <v>374.35653322000002</v>
      </c>
      <c r="Q63" s="151"/>
    </row>
    <row r="64" spans="1:17" ht="11.1" customHeight="1" x14ac:dyDescent="0.25">
      <c r="A64" s="152" t="s">
        <v>54</v>
      </c>
      <c r="B64" s="153"/>
      <c r="C64" s="153"/>
      <c r="D64" s="2"/>
      <c r="E64" s="2"/>
      <c r="F64" s="2"/>
      <c r="G64" s="2"/>
      <c r="H64" s="2"/>
      <c r="I64" s="2"/>
      <c r="J64" s="2"/>
      <c r="K64" s="2"/>
      <c r="L64" s="45" t="s">
        <v>55</v>
      </c>
      <c r="M64" s="2"/>
      <c r="N64" s="2"/>
      <c r="O64" s="2"/>
      <c r="P64" s="154">
        <f>P51+P49+P48</f>
        <v>385.13975754774998</v>
      </c>
      <c r="Q64" s="155"/>
    </row>
    <row r="65" spans="1:17" ht="11.1" customHeight="1" x14ac:dyDescent="0.25">
      <c r="A65" s="8"/>
      <c r="B65" s="25"/>
      <c r="C65" s="25"/>
      <c r="D65" s="2"/>
      <c r="E65" s="2"/>
      <c r="F65" s="2"/>
      <c r="G65" s="2"/>
      <c r="H65" s="2"/>
      <c r="I65" s="2"/>
      <c r="J65" s="46"/>
      <c r="K65" s="46"/>
      <c r="L65" s="47"/>
      <c r="M65" s="46"/>
      <c r="N65" s="46"/>
      <c r="O65" s="46"/>
      <c r="P65" s="46"/>
      <c r="Q65" s="48"/>
    </row>
    <row r="66" spans="1:17" ht="11.1" customHeight="1" x14ac:dyDescent="0.25">
      <c r="D66" s="156" t="s">
        <v>56</v>
      </c>
      <c r="E66" s="156"/>
      <c r="F66" s="157"/>
      <c r="G66" s="157"/>
      <c r="H66" s="158"/>
      <c r="I66" s="158"/>
      <c r="J66" s="49"/>
      <c r="K66" s="25" t="s">
        <v>57</v>
      </c>
      <c r="L66" s="118"/>
      <c r="M66" s="118"/>
      <c r="N66" s="118"/>
      <c r="O66" s="118"/>
      <c r="P66" s="118"/>
      <c r="Q66" s="119"/>
    </row>
    <row r="67" spans="1:17" ht="11.1" customHeight="1" x14ac:dyDescent="0.25">
      <c r="A67" s="32"/>
      <c r="B67" s="25"/>
      <c r="C67" s="25"/>
      <c r="D67" s="2"/>
      <c r="E67" s="2"/>
      <c r="F67" s="114"/>
      <c r="G67" s="115"/>
      <c r="H67" s="116"/>
      <c r="I67" s="116"/>
      <c r="J67" s="46"/>
      <c r="K67" s="25" t="s">
        <v>58</v>
      </c>
      <c r="L67" s="117"/>
      <c r="M67" s="118"/>
      <c r="N67" s="118"/>
      <c r="O67" s="118"/>
      <c r="P67" s="118"/>
      <c r="Q67" s="119"/>
    </row>
    <row r="68" spans="1:17" ht="11.25" customHeight="1" x14ac:dyDescent="0.25">
      <c r="A68" s="23"/>
      <c r="B68" s="50" t="s">
        <v>59</v>
      </c>
      <c r="C68" s="50"/>
      <c r="D68" s="51"/>
      <c r="E68" s="51"/>
      <c r="F68" s="147">
        <f>SUMPRODUCT(--(B$16:Q$19="cp"))</f>
        <v>0</v>
      </c>
      <c r="G68" s="147"/>
      <c r="H68" s="129"/>
      <c r="I68" s="129"/>
      <c r="J68" s="46"/>
      <c r="K68" s="52" t="s">
        <v>60</v>
      </c>
      <c r="L68" s="2"/>
      <c r="M68" s="40"/>
      <c r="N68" s="148"/>
      <c r="O68" s="148"/>
      <c r="P68" s="148"/>
      <c r="Q68" s="149"/>
    </row>
    <row r="69" spans="1:17" ht="12.75" customHeight="1" x14ac:dyDescent="0.25">
      <c r="A69" s="39"/>
      <c r="B69" s="53" t="s">
        <v>61</v>
      </c>
      <c r="C69" s="53"/>
      <c r="D69" s="54"/>
      <c r="E69" s="54"/>
      <c r="F69" s="125">
        <v>30</v>
      </c>
      <c r="G69" s="125"/>
      <c r="H69" s="126"/>
      <c r="I69" s="126"/>
      <c r="J69" s="46"/>
      <c r="K69" s="46"/>
      <c r="L69" s="46"/>
      <c r="M69" s="127" t="s">
        <v>62</v>
      </c>
      <c r="N69" s="127"/>
      <c r="O69" s="127"/>
      <c r="P69" s="55"/>
      <c r="Q69" s="56"/>
    </row>
    <row r="70" spans="1:17" ht="11.1" customHeight="1" x14ac:dyDescent="0.25">
      <c r="A70" s="39"/>
      <c r="B70" s="57" t="s">
        <v>63</v>
      </c>
      <c r="C70" s="57"/>
      <c r="D70" s="57"/>
      <c r="E70" s="57"/>
      <c r="F70" s="128">
        <f>F69-F68</f>
        <v>30</v>
      </c>
      <c r="G70" s="128"/>
      <c r="H70" s="129"/>
      <c r="I70" s="129"/>
      <c r="J70" s="2"/>
      <c r="K70" s="52" t="s">
        <v>64</v>
      </c>
      <c r="L70" s="2"/>
      <c r="M70" s="58"/>
      <c r="N70" s="58"/>
      <c r="O70" s="58"/>
      <c r="P70" s="58"/>
      <c r="Q70" s="59"/>
    </row>
    <row r="71" spans="1:17" ht="11.1" customHeight="1" x14ac:dyDescent="0.25">
      <c r="A71" s="8"/>
      <c r="B71" s="130" t="s">
        <v>65</v>
      </c>
      <c r="C71" s="131"/>
      <c r="D71" s="131"/>
      <c r="E71" s="72"/>
      <c r="F71" s="132">
        <f>SUMPRODUCT(--(B$16:Q$19="hc"))</f>
        <v>0</v>
      </c>
      <c r="G71" s="132"/>
      <c r="H71" s="2"/>
      <c r="I71" s="2"/>
      <c r="J71" s="2"/>
      <c r="K71" s="2"/>
      <c r="L71" s="2"/>
      <c r="M71" s="2"/>
      <c r="N71" s="2"/>
      <c r="O71" s="2"/>
      <c r="P71" s="2"/>
      <c r="Q71" s="4"/>
    </row>
    <row r="72" spans="1:17" ht="11.1" customHeight="1" x14ac:dyDescent="0.25">
      <c r="A72" s="8"/>
      <c r="B72" s="70"/>
      <c r="C72" s="70"/>
      <c r="D72" s="70"/>
      <c r="E72" s="20"/>
      <c r="F72" s="71"/>
      <c r="G72" s="71"/>
      <c r="H72" s="2"/>
      <c r="I72" s="2"/>
      <c r="J72" s="2"/>
      <c r="K72" s="2"/>
      <c r="L72" s="2"/>
      <c r="M72" s="2"/>
      <c r="N72" s="2"/>
      <c r="O72" s="2"/>
      <c r="P72" s="2"/>
      <c r="Q72" s="4"/>
    </row>
    <row r="73" spans="1:17" ht="11.1" customHeight="1" x14ac:dyDescent="0.25">
      <c r="A73" s="60"/>
      <c r="B73" s="70"/>
      <c r="C73" s="70"/>
      <c r="D73" s="70"/>
      <c r="E73" s="20"/>
      <c r="F73" s="71"/>
      <c r="G73" s="71"/>
      <c r="H73" s="2"/>
      <c r="I73" s="2"/>
      <c r="J73" s="2"/>
      <c r="K73" s="2"/>
      <c r="L73" s="2"/>
      <c r="M73" s="2"/>
      <c r="N73" s="2"/>
      <c r="O73" s="2"/>
      <c r="P73" s="2"/>
      <c r="Q73" s="4"/>
    </row>
    <row r="74" spans="1:17" ht="2.25" customHeight="1" thickBot="1" x14ac:dyDescent="0.3">
      <c r="A74" s="8"/>
      <c r="B74" s="2"/>
      <c r="C74" s="2"/>
      <c r="D74" s="2"/>
      <c r="E74" s="2"/>
      <c r="F74" s="2"/>
      <c r="G74" s="2"/>
      <c r="H74" s="2"/>
      <c r="I74" s="2"/>
      <c r="J74" s="2"/>
      <c r="K74" s="2"/>
      <c r="L74" s="2"/>
      <c r="M74" s="2"/>
      <c r="N74" s="2"/>
      <c r="O74" s="2"/>
      <c r="P74" s="2"/>
      <c r="Q74" s="4"/>
    </row>
    <row r="75" spans="1:17" ht="13.5" customHeight="1" thickTop="1" thickBot="1" x14ac:dyDescent="0.3">
      <c r="A75" s="61" t="s">
        <v>66</v>
      </c>
      <c r="B75" s="62"/>
      <c r="C75" s="62"/>
      <c r="D75" s="63"/>
      <c r="E75" s="63"/>
      <c r="F75" s="63"/>
      <c r="G75" s="63"/>
      <c r="H75" s="62"/>
      <c r="I75" s="62"/>
      <c r="J75" s="62"/>
      <c r="K75" s="62"/>
      <c r="L75" s="62"/>
      <c r="M75" s="62"/>
      <c r="N75" s="62"/>
      <c r="O75" s="62"/>
      <c r="P75" s="62"/>
      <c r="Q75" s="64"/>
    </row>
  </sheetData>
  <sheetProtection selectLockedCells="1"/>
  <mergeCells count="142">
    <mergeCell ref="F70:G70"/>
    <mergeCell ref="H70:I70"/>
    <mergeCell ref="B71:D71"/>
    <mergeCell ref="F71:G71"/>
    <mergeCell ref="F68:G68"/>
    <mergeCell ref="H68:I68"/>
    <mergeCell ref="N68:Q68"/>
    <mergeCell ref="F69:G69"/>
    <mergeCell ref="H69:I69"/>
    <mergeCell ref="M69:O69"/>
    <mergeCell ref="D66:E66"/>
    <mergeCell ref="F66:G66"/>
    <mergeCell ref="H66:I66"/>
    <mergeCell ref="L66:Q66"/>
    <mergeCell ref="F67:G67"/>
    <mergeCell ref="H67:I67"/>
    <mergeCell ref="L67:Q67"/>
    <mergeCell ref="A62:E62"/>
    <mergeCell ref="L62:M62"/>
    <mergeCell ref="N62:O62"/>
    <mergeCell ref="P62:Q62"/>
    <mergeCell ref="P63:Q63"/>
    <mergeCell ref="A64:C64"/>
    <mergeCell ref="P64:Q64"/>
    <mergeCell ref="L59:M59"/>
    <mergeCell ref="N59:O59"/>
    <mergeCell ref="P59:Q59"/>
    <mergeCell ref="D60:H60"/>
    <mergeCell ref="P60:Q60"/>
    <mergeCell ref="P61:Q61"/>
    <mergeCell ref="A57:H57"/>
    <mergeCell ref="L57:M57"/>
    <mergeCell ref="N57:O57"/>
    <mergeCell ref="P57:Q57"/>
    <mergeCell ref="L58:M58"/>
    <mergeCell ref="N58:O58"/>
    <mergeCell ref="P58:Q58"/>
    <mergeCell ref="L55:M55"/>
    <mergeCell ref="N55:O55"/>
    <mergeCell ref="P55:Q55"/>
    <mergeCell ref="A56:H56"/>
    <mergeCell ref="L56:M56"/>
    <mergeCell ref="N56:O56"/>
    <mergeCell ref="P56:Q56"/>
    <mergeCell ref="L53:M53"/>
    <mergeCell ref="N53:O53"/>
    <mergeCell ref="P53:Q53"/>
    <mergeCell ref="L54:M54"/>
    <mergeCell ref="N54:O54"/>
    <mergeCell ref="P54:Q54"/>
    <mergeCell ref="L49:M49"/>
    <mergeCell ref="N49:O49"/>
    <mergeCell ref="P49:Q49"/>
    <mergeCell ref="P50:Q50"/>
    <mergeCell ref="P51:Q51"/>
    <mergeCell ref="M52:P52"/>
    <mergeCell ref="L47:M47"/>
    <mergeCell ref="N47:O47"/>
    <mergeCell ref="P47:Q47"/>
    <mergeCell ref="L48:M48"/>
    <mergeCell ref="N48:O48"/>
    <mergeCell ref="P48:Q48"/>
    <mergeCell ref="L45:M45"/>
    <mergeCell ref="N45:O45"/>
    <mergeCell ref="P45:Q45"/>
    <mergeCell ref="L46:M46"/>
    <mergeCell ref="N46:O46"/>
    <mergeCell ref="P46:Q46"/>
    <mergeCell ref="L43:M43"/>
    <mergeCell ref="N43:O43"/>
    <mergeCell ref="P43:Q43"/>
    <mergeCell ref="L44:M44"/>
    <mergeCell ref="N44:O44"/>
    <mergeCell ref="P44:Q44"/>
    <mergeCell ref="L41:M41"/>
    <mergeCell ref="N41:O41"/>
    <mergeCell ref="P41:Q41"/>
    <mergeCell ref="A42:E42"/>
    <mergeCell ref="L42:M42"/>
    <mergeCell ref="N42:O42"/>
    <mergeCell ref="P42:Q42"/>
    <mergeCell ref="L39:M39"/>
    <mergeCell ref="N39:O39"/>
    <mergeCell ref="P39:Q39"/>
    <mergeCell ref="L40:M40"/>
    <mergeCell ref="N40:O40"/>
    <mergeCell ref="P40:Q40"/>
    <mergeCell ref="L35:M35"/>
    <mergeCell ref="N35:O35"/>
    <mergeCell ref="P35:Q35"/>
    <mergeCell ref="L36:M36"/>
    <mergeCell ref="P36:Q36"/>
    <mergeCell ref="M38:P38"/>
    <mergeCell ref="L33:M33"/>
    <mergeCell ref="N33:O33"/>
    <mergeCell ref="P33:Q33"/>
    <mergeCell ref="L34:M34"/>
    <mergeCell ref="N34:O34"/>
    <mergeCell ref="P34:Q34"/>
    <mergeCell ref="L31:M31"/>
    <mergeCell ref="N31:O31"/>
    <mergeCell ref="P31:Q31"/>
    <mergeCell ref="L32:M32"/>
    <mergeCell ref="N32:O32"/>
    <mergeCell ref="P32:Q32"/>
    <mergeCell ref="L29:M29"/>
    <mergeCell ref="N29:O29"/>
    <mergeCell ref="P29:Q29"/>
    <mergeCell ref="L30:M30"/>
    <mergeCell ref="N30:O30"/>
    <mergeCell ref="P30:Q30"/>
    <mergeCell ref="L27:M27"/>
    <mergeCell ref="N27:O27"/>
    <mergeCell ref="P27:Q27"/>
    <mergeCell ref="L28:M28"/>
    <mergeCell ref="N28:O28"/>
    <mergeCell ref="P28:Q28"/>
    <mergeCell ref="C11:G11"/>
    <mergeCell ref="L11:P11"/>
    <mergeCell ref="A13:Q13"/>
    <mergeCell ref="P23:Q23"/>
    <mergeCell ref="P24:Q24"/>
    <mergeCell ref="P25:Q25"/>
    <mergeCell ref="C10:G10"/>
    <mergeCell ref="L10:P10"/>
    <mergeCell ref="A5:B5"/>
    <mergeCell ref="C5:G5"/>
    <mergeCell ref="L5:P5"/>
    <mergeCell ref="C6:G6"/>
    <mergeCell ref="L6:P6"/>
    <mergeCell ref="C7:G7"/>
    <mergeCell ref="L7:P7"/>
    <mergeCell ref="A1:Q1"/>
    <mergeCell ref="A2:Q2"/>
    <mergeCell ref="A3:B3"/>
    <mergeCell ref="C3:F3"/>
    <mergeCell ref="L3:O3"/>
    <mergeCell ref="A4:Q4"/>
    <mergeCell ref="C8:G8"/>
    <mergeCell ref="L8:P8"/>
    <mergeCell ref="C9:G9"/>
    <mergeCell ref="L9:P9"/>
  </mergeCells>
  <conditionalFormatting sqref="B14:Q16">
    <cfRule type="expression" dxfId="5" priority="3">
      <formula>WEEKDAY(B$14,2)&gt;5</formula>
    </cfRule>
  </conditionalFormatting>
  <conditionalFormatting sqref="B17:O19">
    <cfRule type="expression" dxfId="4" priority="2">
      <formula>WEEKDAY(B$17,2)&gt;5</formula>
    </cfRule>
  </conditionalFormatting>
  <conditionalFormatting sqref="L21">
    <cfRule type="cellIs" dxfId="3" priority="1" operator="equal">
      <formula>0</formula>
    </cfRule>
  </conditionalFormatting>
  <dataValidations count="1">
    <dataValidation type="list" allowBlank="1" showInputMessage="1" showErrorMessage="1" sqref="I28 L3:O3">
      <formula1>ANCOURS</formula1>
    </dataValidation>
  </dataValidations>
  <pageMargins left="0.3" right="0.2" top="0.37" bottom="0.49" header="0.23" footer="0.4921259845"/>
  <pageSetup paperSize="9" orientation="portrait" horizont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8193" r:id="rId4" name="Drop Down 1">
              <controlPr defaultSize="0" autoLine="0" autoPict="0">
                <anchor moveWithCells="1">
                  <from>
                    <xdr:col>0</xdr:col>
                    <xdr:colOff>160020</xdr:colOff>
                    <xdr:row>65</xdr:row>
                    <xdr:rowOff>7620</xdr:rowOff>
                  </from>
                  <to>
                    <xdr:col>1</xdr:col>
                    <xdr:colOff>137160</xdr:colOff>
                    <xdr:row>66</xdr:row>
                    <xdr:rowOff>60960</xdr:rowOff>
                  </to>
                </anchor>
              </controlPr>
            </control>
          </mc:Choice>
        </mc:AlternateContent>
        <mc:AlternateContent xmlns:mc="http://schemas.openxmlformats.org/markup-compatibility/2006">
          <mc:Choice Requires="x14">
            <control shapeId="8194" r:id="rId5" name="Drop Down 2">
              <controlPr defaultSize="0" autoLine="0" autoPict="0">
                <anchor moveWithCells="1">
                  <from>
                    <xdr:col>4</xdr:col>
                    <xdr:colOff>76200</xdr:colOff>
                    <xdr:row>65</xdr:row>
                    <xdr:rowOff>0</xdr:rowOff>
                  </from>
                  <to>
                    <xdr:col>4</xdr:col>
                    <xdr:colOff>495300</xdr:colOff>
                    <xdr:row>66</xdr:row>
                    <xdr:rowOff>60960</xdr:rowOff>
                  </to>
                </anchor>
              </controlPr>
            </control>
          </mc:Choice>
        </mc:AlternateContent>
        <mc:AlternateContent xmlns:mc="http://schemas.openxmlformats.org/markup-compatibility/2006">
          <mc:Choice Requires="x14">
            <control shapeId="8195" r:id="rId6" name="Drop Down 3">
              <controlPr defaultSize="0" autoLine="0" autoPict="0">
                <anchor moveWithCells="1">
                  <from>
                    <xdr:col>5</xdr:col>
                    <xdr:colOff>152400</xdr:colOff>
                    <xdr:row>64</xdr:row>
                    <xdr:rowOff>99060</xdr:rowOff>
                  </from>
                  <to>
                    <xdr:col>7</xdr:col>
                    <xdr:colOff>60960</xdr:colOff>
                    <xdr:row>66</xdr:row>
                    <xdr:rowOff>45720</xdr:rowOff>
                  </to>
                </anchor>
              </controlPr>
            </control>
          </mc:Choice>
        </mc:AlternateContent>
        <mc:AlternateContent xmlns:mc="http://schemas.openxmlformats.org/markup-compatibility/2006">
          <mc:Choice Requires="x14">
            <control shapeId="8196" r:id="rId7" name="Drop Down 4">
              <controlPr defaultSize="0" autoLine="0" autoPict="0">
                <anchor moveWithCells="1">
                  <from>
                    <xdr:col>7</xdr:col>
                    <xdr:colOff>160020</xdr:colOff>
                    <xdr:row>65</xdr:row>
                    <xdr:rowOff>0</xdr:rowOff>
                  </from>
                  <to>
                    <xdr:col>8</xdr:col>
                    <xdr:colOff>236220</xdr:colOff>
                    <xdr:row>66</xdr:row>
                    <xdr:rowOff>60960</xdr:rowOff>
                  </to>
                </anchor>
              </controlPr>
            </control>
          </mc:Choice>
        </mc:AlternateContent>
        <mc:AlternateContent xmlns:mc="http://schemas.openxmlformats.org/markup-compatibility/2006">
          <mc:Choice Requires="x14">
            <control shapeId="8197" r:id="rId8" name="Drop Down 5">
              <controlPr defaultSize="0" autoLine="0" autoPict="0">
                <anchor moveWithCells="1">
                  <from>
                    <xdr:col>1</xdr:col>
                    <xdr:colOff>259080</xdr:colOff>
                    <xdr:row>65</xdr:row>
                    <xdr:rowOff>0</xdr:rowOff>
                  </from>
                  <to>
                    <xdr:col>3</xdr:col>
                    <xdr:colOff>121920</xdr:colOff>
                    <xdr:row>66</xdr:row>
                    <xdr:rowOff>60960</xdr:rowOff>
                  </to>
                </anchor>
              </controlPr>
            </control>
          </mc:Choice>
        </mc:AlternateContent>
        <mc:AlternateContent xmlns:mc="http://schemas.openxmlformats.org/markup-compatibility/2006">
          <mc:Choice Requires="x14">
            <control shapeId="8198" r:id="rId9" name="Check Box 6">
              <controlPr locked="0" defaultSize="0" autoFill="0" autoLine="0" autoPict="0">
                <anchor moveWithCells="1">
                  <from>
                    <xdr:col>13</xdr:col>
                    <xdr:colOff>22860</xdr:colOff>
                    <xdr:row>66</xdr:row>
                    <xdr:rowOff>60960</xdr:rowOff>
                  </from>
                  <to>
                    <xdr:col>14</xdr:col>
                    <xdr:colOff>213360</xdr:colOff>
                    <xdr:row>68</xdr:row>
                    <xdr:rowOff>22860</xdr:rowOff>
                  </to>
                </anchor>
              </controlPr>
            </control>
          </mc:Choice>
        </mc:AlternateContent>
        <mc:AlternateContent xmlns:mc="http://schemas.openxmlformats.org/markup-compatibility/2006">
          <mc:Choice Requires="x14">
            <control shapeId="8199" r:id="rId10" name="Check Box 7">
              <controlPr locked="0" defaultSize="0" autoFill="0" autoLine="0" autoPict="0">
                <anchor moveWithCells="1">
                  <from>
                    <xdr:col>14</xdr:col>
                    <xdr:colOff>266700</xdr:colOff>
                    <xdr:row>66</xdr:row>
                    <xdr:rowOff>68580</xdr:rowOff>
                  </from>
                  <to>
                    <xdr:col>17</xdr:col>
                    <xdr:colOff>38100</xdr:colOff>
                    <xdr:row>68</xdr:row>
                    <xdr:rowOff>22860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75"/>
  <sheetViews>
    <sheetView tabSelected="1" workbookViewId="0">
      <selection activeCell="T17" sqref="T17"/>
    </sheetView>
  </sheetViews>
  <sheetFormatPr baseColWidth="10" defaultColWidth="5.88671875" defaultRowHeight="11.1" customHeight="1" x14ac:dyDescent="0.25"/>
  <cols>
    <col min="1" max="1" width="6.6640625" customWidth="1"/>
    <col min="2" max="2" width="6.88671875" customWidth="1"/>
    <col min="3" max="3" width="6.44140625" bestFit="1" customWidth="1"/>
    <col min="4" max="4" width="6.44140625" customWidth="1"/>
    <col min="5" max="5" width="7.5546875" customWidth="1"/>
    <col min="6" max="17" width="6.44140625" customWidth="1"/>
  </cols>
  <sheetData>
    <row r="1" spans="1:17" ht="13.5" customHeight="1" thickTop="1" x14ac:dyDescent="0.25">
      <c r="A1" s="236" t="s">
        <v>0</v>
      </c>
      <c r="B1" s="237"/>
      <c r="C1" s="237"/>
      <c r="D1" s="237"/>
      <c r="E1" s="237"/>
      <c r="F1" s="237"/>
      <c r="G1" s="237"/>
      <c r="H1" s="237"/>
      <c r="I1" s="237"/>
      <c r="J1" s="237"/>
      <c r="K1" s="237"/>
      <c r="L1" s="237"/>
      <c r="M1" s="237"/>
      <c r="N1" s="237"/>
      <c r="O1" s="237"/>
      <c r="P1" s="237"/>
      <c r="Q1" s="238"/>
    </row>
    <row r="2" spans="1:17" ht="11.1" customHeight="1" x14ac:dyDescent="0.25">
      <c r="A2" s="239" t="s">
        <v>1</v>
      </c>
      <c r="B2" s="240"/>
      <c r="C2" s="240"/>
      <c r="D2" s="240"/>
      <c r="E2" s="240"/>
      <c r="F2" s="240"/>
      <c r="G2" s="240"/>
      <c r="H2" s="240"/>
      <c r="I2" s="240"/>
      <c r="J2" s="240"/>
      <c r="K2" s="240"/>
      <c r="L2" s="240"/>
      <c r="M2" s="240"/>
      <c r="N2" s="240"/>
      <c r="O2" s="240"/>
      <c r="P2" s="240"/>
      <c r="Q2" s="241"/>
    </row>
    <row r="3" spans="1:17" ht="13.8" x14ac:dyDescent="0.25">
      <c r="A3" s="242" t="s">
        <v>2</v>
      </c>
      <c r="B3" s="243"/>
      <c r="C3" s="244"/>
      <c r="D3" s="245"/>
      <c r="E3" s="245"/>
      <c r="F3" s="246"/>
      <c r="G3" s="1"/>
      <c r="H3" s="2"/>
      <c r="I3" s="2"/>
      <c r="J3" s="3" t="s">
        <v>3</v>
      </c>
      <c r="K3" s="2"/>
      <c r="L3" s="247">
        <v>42339</v>
      </c>
      <c r="M3" s="247"/>
      <c r="N3" s="247"/>
      <c r="O3" s="247"/>
      <c r="P3" s="2"/>
      <c r="Q3" s="4"/>
    </row>
    <row r="4" spans="1:17" ht="16.2" customHeight="1" x14ac:dyDescent="0.25">
      <c r="A4" s="248" t="s">
        <v>4</v>
      </c>
      <c r="B4" s="249"/>
      <c r="C4" s="249"/>
      <c r="D4" s="249"/>
      <c r="E4" s="249"/>
      <c r="F4" s="249"/>
      <c r="G4" s="249"/>
      <c r="H4" s="249"/>
      <c r="I4" s="249"/>
      <c r="J4" s="249"/>
      <c r="K4" s="249"/>
      <c r="L4" s="249"/>
      <c r="M4" s="249"/>
      <c r="N4" s="249"/>
      <c r="O4" s="249"/>
      <c r="P4" s="249"/>
      <c r="Q4" s="250"/>
    </row>
    <row r="5" spans="1:17" ht="11.1" customHeight="1" x14ac:dyDescent="0.25">
      <c r="A5" s="230" t="s">
        <v>5</v>
      </c>
      <c r="B5" s="231"/>
      <c r="C5" s="232"/>
      <c r="D5" s="233"/>
      <c r="E5" s="233"/>
      <c r="F5" s="233"/>
      <c r="G5" s="234"/>
      <c r="H5" s="2"/>
      <c r="I5" s="5" t="s">
        <v>5</v>
      </c>
      <c r="J5" s="2"/>
      <c r="K5" s="2"/>
      <c r="L5" s="232"/>
      <c r="M5" s="233"/>
      <c r="N5" s="233"/>
      <c r="O5" s="233"/>
      <c r="P5" s="234"/>
      <c r="Q5" s="6"/>
    </row>
    <row r="6" spans="1:17" ht="11.1" customHeight="1" x14ac:dyDescent="0.25">
      <c r="A6" s="7" t="s">
        <v>6</v>
      </c>
      <c r="B6" s="1"/>
      <c r="C6" s="235"/>
      <c r="D6" s="215"/>
      <c r="E6" s="215"/>
      <c r="F6" s="215"/>
      <c r="G6" s="216"/>
      <c r="H6" s="2"/>
      <c r="I6" s="5" t="s">
        <v>6</v>
      </c>
      <c r="J6" s="2"/>
      <c r="K6" s="2"/>
      <c r="L6" s="235"/>
      <c r="M6" s="215"/>
      <c r="N6" s="215"/>
      <c r="O6" s="215"/>
      <c r="P6" s="216"/>
      <c r="Q6" s="6"/>
    </row>
    <row r="7" spans="1:17" ht="11.1" customHeight="1" x14ac:dyDescent="0.25">
      <c r="A7" s="8"/>
      <c r="B7" s="1"/>
      <c r="C7" s="235"/>
      <c r="D7" s="215"/>
      <c r="E7" s="215"/>
      <c r="F7" s="215"/>
      <c r="G7" s="216"/>
      <c r="H7" s="2"/>
      <c r="I7" s="1"/>
      <c r="J7" s="2"/>
      <c r="K7" s="2"/>
      <c r="L7" s="214"/>
      <c r="M7" s="215"/>
      <c r="N7" s="215"/>
      <c r="O7" s="215"/>
      <c r="P7" s="216"/>
      <c r="Q7" s="6"/>
    </row>
    <row r="8" spans="1:17" ht="11.1" customHeight="1" x14ac:dyDescent="0.25">
      <c r="A8" s="8"/>
      <c r="B8" s="1"/>
      <c r="C8" s="214"/>
      <c r="D8" s="215"/>
      <c r="E8" s="215"/>
      <c r="F8" s="215"/>
      <c r="G8" s="216"/>
      <c r="H8" s="1"/>
      <c r="I8" s="1"/>
      <c r="J8" s="2"/>
      <c r="K8" s="2"/>
      <c r="L8" s="214"/>
      <c r="M8" s="215"/>
      <c r="N8" s="215"/>
      <c r="O8" s="215"/>
      <c r="P8" s="216"/>
      <c r="Q8" s="6"/>
    </row>
    <row r="9" spans="1:17" ht="11.1" customHeight="1" x14ac:dyDescent="0.25">
      <c r="A9" s="77" t="s">
        <v>7</v>
      </c>
      <c r="B9" s="10"/>
      <c r="C9" s="251"/>
      <c r="D9" s="252"/>
      <c r="E9" s="252"/>
      <c r="F9" s="252"/>
      <c r="G9" s="253"/>
      <c r="H9" s="1"/>
      <c r="I9" s="1"/>
      <c r="J9" s="2"/>
      <c r="K9" s="2"/>
      <c r="L9" s="214"/>
      <c r="M9" s="215"/>
      <c r="N9" s="215"/>
      <c r="O9" s="215"/>
      <c r="P9" s="216"/>
      <c r="Q9" s="6"/>
    </row>
    <row r="10" spans="1:17" ht="11.1" customHeight="1" x14ac:dyDescent="0.25">
      <c r="A10" s="7" t="s">
        <v>8</v>
      </c>
      <c r="B10" s="10"/>
      <c r="C10" s="229"/>
      <c r="D10" s="215"/>
      <c r="E10" s="215"/>
      <c r="F10" s="215"/>
      <c r="G10" s="216"/>
      <c r="H10" s="1"/>
      <c r="I10" s="5" t="s">
        <v>9</v>
      </c>
      <c r="J10" s="2"/>
      <c r="K10" s="2"/>
      <c r="L10" s="214"/>
      <c r="M10" s="215"/>
      <c r="N10" s="215"/>
      <c r="O10" s="215"/>
      <c r="P10" s="216"/>
      <c r="Q10" s="6"/>
    </row>
    <row r="11" spans="1:17" ht="11.1" customHeight="1" x14ac:dyDescent="0.25">
      <c r="A11" s="7" t="s">
        <v>6</v>
      </c>
      <c r="B11" s="2"/>
      <c r="C11" s="214"/>
      <c r="D11" s="215"/>
      <c r="E11" s="215"/>
      <c r="F11" s="215"/>
      <c r="G11" s="216"/>
      <c r="H11" s="1"/>
      <c r="I11" s="5" t="s">
        <v>10</v>
      </c>
      <c r="J11" s="2"/>
      <c r="K11" s="2"/>
      <c r="L11" s="217"/>
      <c r="M11" s="218"/>
      <c r="N11" s="218"/>
      <c r="O11" s="218"/>
      <c r="P11" s="219"/>
      <c r="Q11" s="6"/>
    </row>
    <row r="12" spans="1:17" ht="11.1" customHeight="1" thickBot="1" x14ac:dyDescent="0.3">
      <c r="A12" s="8"/>
      <c r="B12" s="2"/>
      <c r="C12" s="2"/>
      <c r="D12" s="2"/>
      <c r="E12" s="2"/>
      <c r="F12" s="2"/>
      <c r="G12" s="2"/>
      <c r="H12" s="2"/>
      <c r="I12" s="2"/>
      <c r="J12" s="2"/>
      <c r="K12" s="2"/>
      <c r="L12" s="2"/>
      <c r="M12" s="2"/>
      <c r="N12" s="2"/>
      <c r="O12" s="2"/>
      <c r="P12" s="2"/>
      <c r="Q12" s="4"/>
    </row>
    <row r="13" spans="1:17" ht="14.25" customHeight="1" thickTop="1" x14ac:dyDescent="0.25">
      <c r="A13" s="220" t="s">
        <v>11</v>
      </c>
      <c r="B13" s="221"/>
      <c r="C13" s="221"/>
      <c r="D13" s="221"/>
      <c r="E13" s="221"/>
      <c r="F13" s="221"/>
      <c r="G13" s="221"/>
      <c r="H13" s="221"/>
      <c r="I13" s="221"/>
      <c r="J13" s="221"/>
      <c r="K13" s="221"/>
      <c r="L13" s="221"/>
      <c r="M13" s="221"/>
      <c r="N13" s="221"/>
      <c r="O13" s="221"/>
      <c r="P13" s="221"/>
      <c r="Q13" s="222"/>
    </row>
    <row r="14" spans="1:17" ht="11.1" customHeight="1" x14ac:dyDescent="0.25">
      <c r="A14" s="86" t="s">
        <v>12</v>
      </c>
      <c r="B14" s="82">
        <f>+L3</f>
        <v>42339</v>
      </c>
      <c r="C14" s="82">
        <f t="shared" ref="C14:Q14" si="0">+B14+1</f>
        <v>42340</v>
      </c>
      <c r="D14" s="82">
        <f t="shared" si="0"/>
        <v>42341</v>
      </c>
      <c r="E14" s="82">
        <f t="shared" si="0"/>
        <v>42342</v>
      </c>
      <c r="F14" s="82">
        <f t="shared" si="0"/>
        <v>42343</v>
      </c>
      <c r="G14" s="82">
        <f t="shared" si="0"/>
        <v>42344</v>
      </c>
      <c r="H14" s="82">
        <f t="shared" si="0"/>
        <v>42345</v>
      </c>
      <c r="I14" s="82">
        <f t="shared" si="0"/>
        <v>42346</v>
      </c>
      <c r="J14" s="82">
        <f t="shared" si="0"/>
        <v>42347</v>
      </c>
      <c r="K14" s="82">
        <f t="shared" si="0"/>
        <v>42348</v>
      </c>
      <c r="L14" s="82">
        <f t="shared" si="0"/>
        <v>42349</v>
      </c>
      <c r="M14" s="82">
        <f t="shared" si="0"/>
        <v>42350</v>
      </c>
      <c r="N14" s="82">
        <f t="shared" si="0"/>
        <v>42351</v>
      </c>
      <c r="O14" s="82">
        <f t="shared" si="0"/>
        <v>42352</v>
      </c>
      <c r="P14" s="82">
        <f t="shared" si="0"/>
        <v>42353</v>
      </c>
      <c r="Q14" s="96">
        <f t="shared" si="0"/>
        <v>42354</v>
      </c>
    </row>
    <row r="15" spans="1:17" s="92" customFormat="1" ht="11.1" customHeight="1" x14ac:dyDescent="0.25">
      <c r="A15" s="90" t="s">
        <v>91</v>
      </c>
      <c r="B15" s="94">
        <f t="shared" ref="B15:Q15" si="1">WEEKNUM(B14,2)</f>
        <v>49</v>
      </c>
      <c r="C15" s="94">
        <f t="shared" si="1"/>
        <v>49</v>
      </c>
      <c r="D15" s="94">
        <f t="shared" si="1"/>
        <v>49</v>
      </c>
      <c r="E15" s="94">
        <f t="shared" si="1"/>
        <v>49</v>
      </c>
      <c r="F15" s="94">
        <f t="shared" si="1"/>
        <v>49</v>
      </c>
      <c r="G15" s="94">
        <f t="shared" si="1"/>
        <v>49</v>
      </c>
      <c r="H15" s="94">
        <f t="shared" si="1"/>
        <v>50</v>
      </c>
      <c r="I15" s="94">
        <f t="shared" si="1"/>
        <v>50</v>
      </c>
      <c r="J15" s="94">
        <f t="shared" si="1"/>
        <v>50</v>
      </c>
      <c r="K15" s="94">
        <f t="shared" si="1"/>
        <v>50</v>
      </c>
      <c r="L15" s="94">
        <f t="shared" si="1"/>
        <v>50</v>
      </c>
      <c r="M15" s="94">
        <f t="shared" si="1"/>
        <v>50</v>
      </c>
      <c r="N15" s="94">
        <f t="shared" si="1"/>
        <v>50</v>
      </c>
      <c r="O15" s="94">
        <f t="shared" si="1"/>
        <v>51</v>
      </c>
      <c r="P15" s="94">
        <f t="shared" si="1"/>
        <v>51</v>
      </c>
      <c r="Q15" s="98">
        <f t="shared" si="1"/>
        <v>51</v>
      </c>
    </row>
    <row r="16" spans="1:17" ht="11.1" customHeight="1" x14ac:dyDescent="0.25">
      <c r="A16" s="86" t="s">
        <v>13</v>
      </c>
      <c r="B16" s="83">
        <v>35</v>
      </c>
      <c r="C16" s="83"/>
      <c r="D16" s="84"/>
      <c r="E16" s="84"/>
      <c r="F16" s="83"/>
      <c r="G16" s="83"/>
      <c r="H16" s="83"/>
      <c r="I16" s="83"/>
      <c r="J16" s="83"/>
      <c r="K16" s="84"/>
      <c r="L16" s="84"/>
      <c r="M16" s="83"/>
      <c r="N16" s="83"/>
      <c r="O16" s="83"/>
      <c r="P16" s="83"/>
      <c r="Q16" s="99"/>
    </row>
    <row r="17" spans="1:20" ht="11.1" customHeight="1" x14ac:dyDescent="0.25">
      <c r="A17" s="86" t="s">
        <v>12</v>
      </c>
      <c r="B17" s="82">
        <f>Q14+1</f>
        <v>42355</v>
      </c>
      <c r="C17" s="85">
        <f>B17+1</f>
        <v>42356</v>
      </c>
      <c r="D17" s="85">
        <f t="shared" ref="D17:P17" si="2">C17+1</f>
        <v>42357</v>
      </c>
      <c r="E17" s="85">
        <f t="shared" si="2"/>
        <v>42358</v>
      </c>
      <c r="F17" s="85">
        <f t="shared" si="2"/>
        <v>42359</v>
      </c>
      <c r="G17" s="85">
        <f t="shared" si="2"/>
        <v>42360</v>
      </c>
      <c r="H17" s="85">
        <f t="shared" si="2"/>
        <v>42361</v>
      </c>
      <c r="I17" s="85">
        <f t="shared" si="2"/>
        <v>42362</v>
      </c>
      <c r="J17" s="85">
        <f t="shared" si="2"/>
        <v>42363</v>
      </c>
      <c r="K17" s="85">
        <f t="shared" si="2"/>
        <v>42364</v>
      </c>
      <c r="L17" s="85">
        <f t="shared" si="2"/>
        <v>42365</v>
      </c>
      <c r="M17" s="85">
        <f t="shared" si="2"/>
        <v>42366</v>
      </c>
      <c r="N17" s="85">
        <f t="shared" si="2"/>
        <v>42367</v>
      </c>
      <c r="O17" s="85">
        <f t="shared" si="2"/>
        <v>42368</v>
      </c>
      <c r="P17" s="96">
        <f t="shared" si="2"/>
        <v>42369</v>
      </c>
      <c r="Q17" s="4"/>
    </row>
    <row r="18" spans="1:20" s="92" customFormat="1" ht="11.1" customHeight="1" x14ac:dyDescent="0.25">
      <c r="A18" s="90" t="s">
        <v>91</v>
      </c>
      <c r="B18" s="91">
        <f t="shared" ref="B18:P18" si="3">WEEKNUM(B17,2)</f>
        <v>51</v>
      </c>
      <c r="C18" s="91">
        <f t="shared" si="3"/>
        <v>51</v>
      </c>
      <c r="D18" s="91">
        <f t="shared" si="3"/>
        <v>51</v>
      </c>
      <c r="E18" s="91">
        <f t="shared" si="3"/>
        <v>51</v>
      </c>
      <c r="F18" s="91">
        <f t="shared" si="3"/>
        <v>52</v>
      </c>
      <c r="G18" s="91">
        <f t="shared" si="3"/>
        <v>52</v>
      </c>
      <c r="H18" s="91">
        <f t="shared" si="3"/>
        <v>52</v>
      </c>
      <c r="I18" s="91">
        <f t="shared" si="3"/>
        <v>52</v>
      </c>
      <c r="J18" s="91">
        <f t="shared" si="3"/>
        <v>52</v>
      </c>
      <c r="K18" s="91">
        <f t="shared" si="3"/>
        <v>52</v>
      </c>
      <c r="L18" s="91">
        <f t="shared" si="3"/>
        <v>52</v>
      </c>
      <c r="M18" s="91">
        <f t="shared" si="3"/>
        <v>53</v>
      </c>
      <c r="N18" s="91">
        <f t="shared" si="3"/>
        <v>53</v>
      </c>
      <c r="O18" s="91">
        <f t="shared" si="3"/>
        <v>53</v>
      </c>
      <c r="P18" s="91">
        <f t="shared" si="3"/>
        <v>53</v>
      </c>
      <c r="Q18" s="4"/>
      <c r="T18" s="93"/>
    </row>
    <row r="19" spans="1:20" ht="11.1" customHeight="1" x14ac:dyDescent="0.25">
      <c r="A19" s="86" t="s">
        <v>13</v>
      </c>
      <c r="B19" s="83"/>
      <c r="C19" s="84"/>
      <c r="D19" s="84"/>
      <c r="E19" s="83"/>
      <c r="F19" s="83"/>
      <c r="G19" s="83"/>
      <c r="H19" s="83"/>
      <c r="I19" s="83"/>
      <c r="J19" s="84"/>
      <c r="K19" s="84"/>
      <c r="L19" s="83"/>
      <c r="M19" s="83"/>
      <c r="N19" s="83"/>
      <c r="O19" s="83"/>
      <c r="P19" s="83"/>
      <c r="Q19" s="4"/>
    </row>
    <row r="20" spans="1:20" ht="11.1" customHeight="1" x14ac:dyDescent="0.25">
      <c r="A20" s="102"/>
      <c r="B20" s="80"/>
      <c r="C20" s="75"/>
      <c r="D20" s="75"/>
      <c r="E20" s="80"/>
      <c r="F20" s="80"/>
      <c r="G20" s="80"/>
      <c r="H20" s="80"/>
      <c r="I20" s="80"/>
      <c r="J20" s="75"/>
      <c r="K20" s="75"/>
      <c r="L20" s="80"/>
      <c r="M20" s="80"/>
      <c r="N20" s="80"/>
      <c r="O20" s="80"/>
      <c r="P20" s="80"/>
      <c r="Q20" s="100"/>
    </row>
    <row r="21" spans="1:20" ht="11.1" customHeight="1" x14ac:dyDescent="0.25">
      <c r="A21" s="103" t="s">
        <v>92</v>
      </c>
      <c r="B21" s="87"/>
      <c r="C21" s="95" t="str">
        <f>IF(WEEKDAY(B14,2)&gt;5,"Sem "&amp;B15+1,"Sem "&amp;B15)</f>
        <v>Sem 49</v>
      </c>
      <c r="D21" s="89">
        <f>IF((SUMIF($B$15:$Q$15,VALUE(RIGHT(C21,2)),$B$16:$Q$16)+SUMIF(Novembre!$B$18:$Q$18,VALUE(RIGHT(C21,2)),Novembre!$B$19:$Q$19)-25)&lt;=0,0,SUMIF($B$15:$Q$15,VALUE(RIGHT(C21,2)),$B$16:$Q$16)+SUMIF(Novembre!$B$18:$Q$18,VALUE(RIGHT($C21,2)),Novembre!$B$19:$Q$19)-25)</f>
        <v>10</v>
      </c>
      <c r="E21" s="95" t="str">
        <f>"Sem "&amp;VALUE(RIGHT(C21,2))+1</f>
        <v>Sem 50</v>
      </c>
      <c r="F21" s="87">
        <f>IF((SUMIF($B$15:$Q$15,VALUE(RIGHT(E21,2)),$B$16:$Q$16)+SUMIF($B$18:$Q$18,VALUE(RIGHT(E21,2)),$B$19:$Q$19)-25)&lt;=0,0,SUMIF($B$15:$Q$15,VALUE(RIGHT(E21,2)),$B$16:$Q$16)+SUMIF($B$18:$Q$18,VALUE(RIGHT($E21,2)),$B$19:$Q$19)-25)</f>
        <v>0</v>
      </c>
      <c r="G21" s="95" t="str">
        <f>"Sem "&amp;VALUE(RIGHT(E21,2))+1</f>
        <v>Sem 51</v>
      </c>
      <c r="H21" s="87">
        <f>IF((SUMIF($B$15:$Q$15,VALUE(RIGHT(G21,2)),$B$16:$Q$16)+SUMIF($B$18:$Q$18,VALUE(RIGHT(G21,2)),$B$19:$Q$19)-25)&lt;=0,0,SUMIF($B$15:$Q$15,VALUE(RIGHT(G21,2)),$B$16:$Q$16)+SUMIF($B$18:$Q$18,VALUE(RIGHT($G21,2)),$B$19:$Q$19)-25)</f>
        <v>0</v>
      </c>
      <c r="I21" s="95" t="str">
        <f>"Sem "&amp;VALUE(RIGHT(G21,2))+1</f>
        <v>Sem 52</v>
      </c>
      <c r="J21" s="88">
        <f>IF(OR(ISERROR(VALUE(RIGHT(I21,2))),SUMIF($B$15:$Q$15,VALUE(RIGHT(I21,2)),$B$16:$Q$16)+SUMIF($B$18:$Q$18,VALUE(RIGHT(I21,2)),$B$19:$Q$19)-25&lt;=0),0,SUMIF($B$15:$Q$15,VALUE(RIGHT(I21,2)),$B$16:$Q$16)+SUMIF($B$18:$Q$18,VALUE(RIGHT($I21,2)),$B$19:$Q$19)-25)</f>
        <v>0</v>
      </c>
      <c r="K21" s="88" t="str">
        <f>IF(WEEKDAY(P17,2)&gt;=5,"Sem "&amp;VALUE(RIGHT(I21,2))+1,"")</f>
        <v/>
      </c>
      <c r="L21" s="88">
        <f>IF(OR(ISERROR(VALUE(RIGHT(K21,2))),SUMIF($B$15:$Q$15,VALUE(RIGHT(K21,2)),$B$16:$Q$16)+SUMIF($B$18:$Q$18,VALUE(RIGHT(K21,2)),$B$19:$Q$19)-25&lt;=0),0,SUMIF($B$15:$Q$15,VALUE(RIGHT(K21,2)),$B$16:$Q$16)+SUMIF($B$18:$Q$18,VALUE(RIGHT($K21,2)),$B$19:$Q$19)-25)</f>
        <v>0</v>
      </c>
      <c r="M21" s="80"/>
      <c r="N21" s="80"/>
      <c r="O21" s="80"/>
      <c r="P21" s="80"/>
      <c r="Q21" s="100"/>
    </row>
    <row r="22" spans="1:20" ht="11.1" customHeight="1" x14ac:dyDescent="0.25">
      <c r="A22" s="8"/>
      <c r="B22" s="2"/>
      <c r="C22" s="2"/>
      <c r="D22" s="2"/>
      <c r="E22" s="2"/>
      <c r="F22" s="2"/>
      <c r="G22" s="2"/>
      <c r="H22" s="2"/>
      <c r="I22" s="2"/>
      <c r="J22" s="2"/>
      <c r="K22" s="2"/>
      <c r="L22" s="2"/>
      <c r="M22" s="2"/>
      <c r="N22" s="2"/>
      <c r="O22" s="2"/>
      <c r="P22" s="2"/>
      <c r="Q22" s="101"/>
    </row>
    <row r="23" spans="1:20" ht="11.1" customHeight="1" x14ac:dyDescent="0.25">
      <c r="A23" s="11" t="s">
        <v>14</v>
      </c>
      <c r="B23" s="2"/>
      <c r="C23" s="2"/>
      <c r="D23" s="2"/>
      <c r="E23" s="2"/>
      <c r="F23" s="2"/>
      <c r="G23" s="2"/>
      <c r="H23" s="2"/>
      <c r="I23" s="12">
        <f>SUM(B16:Q16)+SUM(B19:Q19)</f>
        <v>35</v>
      </c>
      <c r="J23" s="2"/>
      <c r="K23" s="13" t="s">
        <v>15</v>
      </c>
      <c r="L23" s="14"/>
      <c r="M23" s="14"/>
      <c r="N23" s="14"/>
      <c r="O23" s="14"/>
      <c r="P23" s="223">
        <v>97.91</v>
      </c>
      <c r="Q23" s="224"/>
    </row>
    <row r="24" spans="1:20" ht="11.1" customHeight="1" x14ac:dyDescent="0.25">
      <c r="A24" s="11"/>
      <c r="B24" s="2"/>
      <c r="C24" s="2"/>
      <c r="D24" s="2"/>
      <c r="E24" s="2"/>
      <c r="F24" s="2"/>
      <c r="G24" s="2"/>
      <c r="H24" s="2"/>
      <c r="I24" s="15"/>
      <c r="J24" s="2"/>
      <c r="K24" s="5" t="s">
        <v>16</v>
      </c>
      <c r="L24" s="2"/>
      <c r="M24" s="2"/>
      <c r="N24" s="2"/>
      <c r="O24" s="2"/>
      <c r="P24" s="225"/>
      <c r="Q24" s="226"/>
    </row>
    <row r="25" spans="1:20" ht="11.1" customHeight="1" x14ac:dyDescent="0.25">
      <c r="A25" s="11" t="s">
        <v>17</v>
      </c>
      <c r="B25" s="2"/>
      <c r="C25" s="2"/>
      <c r="D25" s="2"/>
      <c r="E25" s="2"/>
      <c r="F25" s="2"/>
      <c r="G25" s="2"/>
      <c r="H25" s="2"/>
      <c r="I25" s="16">
        <f>COUNTIF(B16:P16,"&gt;"&amp;0)+COUNTIF(B19:Q19,"&gt;"&amp;0)</f>
        <v>1</v>
      </c>
      <c r="J25" s="2"/>
      <c r="K25" s="5" t="s">
        <v>18</v>
      </c>
      <c r="L25" s="2"/>
      <c r="M25" s="2"/>
      <c r="N25" s="2"/>
      <c r="O25" s="2"/>
      <c r="P25" s="227">
        <v>4.49</v>
      </c>
      <c r="Q25" s="228"/>
    </row>
    <row r="26" spans="1:20" ht="11.1" customHeight="1" x14ac:dyDescent="0.25">
      <c r="A26" s="8"/>
      <c r="B26" s="2"/>
      <c r="C26" s="2"/>
      <c r="D26" s="2"/>
      <c r="E26" s="2"/>
      <c r="F26" s="2"/>
      <c r="G26" s="2"/>
      <c r="H26" s="2"/>
      <c r="I26" s="2"/>
      <c r="J26" s="2"/>
      <c r="K26" s="2"/>
      <c r="L26" s="2"/>
      <c r="M26" s="2"/>
      <c r="N26" s="2"/>
      <c r="O26" s="2"/>
      <c r="P26" s="2"/>
      <c r="Q26" s="4"/>
    </row>
    <row r="27" spans="1:20" ht="11.1" customHeight="1" x14ac:dyDescent="0.25">
      <c r="A27" s="17" t="s">
        <v>19</v>
      </c>
      <c r="B27" s="2"/>
      <c r="C27" s="2"/>
      <c r="D27" s="2"/>
      <c r="E27" s="2"/>
      <c r="F27" s="2"/>
      <c r="G27" s="18"/>
      <c r="H27" s="18"/>
      <c r="I27" s="18"/>
      <c r="J27" s="18"/>
      <c r="K27" s="18"/>
      <c r="L27" s="182" t="s">
        <v>20</v>
      </c>
      <c r="M27" s="182"/>
      <c r="N27" s="182" t="s">
        <v>21</v>
      </c>
      <c r="O27" s="182"/>
      <c r="P27" s="182" t="s">
        <v>22</v>
      </c>
      <c r="Q27" s="183"/>
    </row>
    <row r="28" spans="1:20" s="23" customFormat="1" ht="11.1" customHeight="1" x14ac:dyDescent="0.25">
      <c r="A28" s="19" t="s">
        <v>23</v>
      </c>
      <c r="B28" s="20"/>
      <c r="C28" s="20"/>
      <c r="D28" s="20"/>
      <c r="E28" s="20"/>
      <c r="F28" s="20"/>
      <c r="G28" s="21"/>
      <c r="H28" s="21"/>
      <c r="I28" s="22"/>
      <c r="J28" s="22"/>
      <c r="K28" s="22"/>
      <c r="L28" s="202">
        <f>P25</f>
        <v>4.49</v>
      </c>
      <c r="M28" s="203"/>
      <c r="N28" s="201">
        <f>P23</f>
        <v>97.91</v>
      </c>
      <c r="O28" s="201"/>
      <c r="P28" s="212">
        <f>L28*N28</f>
        <v>439.61590000000001</v>
      </c>
      <c r="Q28" s="213"/>
    </row>
    <row r="29" spans="1:20" ht="11.1" customHeight="1" x14ac:dyDescent="0.25">
      <c r="A29" s="8" t="s">
        <v>24</v>
      </c>
      <c r="B29" s="2"/>
      <c r="C29" s="2"/>
      <c r="D29" s="2"/>
      <c r="E29" s="2"/>
      <c r="F29" s="2"/>
      <c r="G29" s="18"/>
      <c r="H29" s="18"/>
      <c r="I29" s="24"/>
      <c r="J29" s="24"/>
      <c r="K29" s="25"/>
      <c r="L29" s="204">
        <f>P25</f>
        <v>4.49</v>
      </c>
      <c r="M29" s="205"/>
      <c r="N29" s="206">
        <f>D21+F21+H21+J21+L21</f>
        <v>10</v>
      </c>
      <c r="O29" s="207"/>
      <c r="P29" s="208">
        <f>L29*N29</f>
        <v>44.900000000000006</v>
      </c>
      <c r="Q29" s="209"/>
    </row>
    <row r="30" spans="1:20" ht="11.1" customHeight="1" x14ac:dyDescent="0.25">
      <c r="A30" s="26" t="s">
        <v>25</v>
      </c>
      <c r="G30" s="27"/>
      <c r="H30" s="27"/>
      <c r="I30" s="27"/>
      <c r="J30" s="27"/>
      <c r="K30" s="27"/>
      <c r="L30" s="210"/>
      <c r="M30" s="211"/>
      <c r="N30" s="201"/>
      <c r="O30" s="201"/>
      <c r="P30" s="199">
        <f>L30*N30</f>
        <v>0</v>
      </c>
      <c r="Q30" s="200"/>
    </row>
    <row r="31" spans="1:20" s="23" customFormat="1" ht="11.1" customHeight="1" x14ac:dyDescent="0.25">
      <c r="A31" s="19" t="s">
        <v>26</v>
      </c>
      <c r="B31" s="20"/>
      <c r="C31" s="20"/>
      <c r="D31" s="20"/>
      <c r="E31" s="20"/>
      <c r="F31" s="20"/>
      <c r="G31" s="21"/>
      <c r="H31" s="21"/>
      <c r="I31" s="24"/>
      <c r="J31" s="24"/>
      <c r="K31" s="22"/>
      <c r="L31" s="202"/>
      <c r="M31" s="203"/>
      <c r="N31" s="201"/>
      <c r="O31" s="201"/>
      <c r="P31" s="189">
        <f>SUM(L31*N31)</f>
        <v>0</v>
      </c>
      <c r="Q31" s="190"/>
    </row>
    <row r="32" spans="1:20" ht="11.1" customHeight="1" x14ac:dyDescent="0.25">
      <c r="A32" s="8"/>
      <c r="B32" s="28"/>
      <c r="C32" s="2"/>
      <c r="D32" s="2"/>
      <c r="E32" s="2"/>
      <c r="F32" s="2"/>
      <c r="G32" s="18"/>
      <c r="H32" s="18"/>
      <c r="I32" s="25"/>
      <c r="J32" s="25"/>
      <c r="K32" s="25"/>
      <c r="L32" s="120"/>
      <c r="M32" s="120"/>
      <c r="N32" s="201"/>
      <c r="O32" s="201"/>
      <c r="P32" s="199"/>
      <c r="Q32" s="200"/>
    </row>
    <row r="33" spans="1:26" ht="11.1" customHeight="1" x14ac:dyDescent="0.25">
      <c r="A33" s="8" t="s">
        <v>27</v>
      </c>
      <c r="B33" s="2"/>
      <c r="C33" s="2"/>
      <c r="D33" s="2"/>
      <c r="E33" s="2"/>
      <c r="F33" s="2"/>
      <c r="G33" s="18"/>
      <c r="H33" s="18"/>
      <c r="I33" s="24"/>
      <c r="J33" s="24"/>
      <c r="K33" s="25"/>
      <c r="L33" s="196">
        <v>0.44</v>
      </c>
      <c r="M33" s="197"/>
      <c r="N33" s="198">
        <v>0</v>
      </c>
      <c r="O33" s="198"/>
      <c r="P33" s="199">
        <f>(L33*N33)</f>
        <v>0</v>
      </c>
      <c r="Q33" s="200"/>
    </row>
    <row r="34" spans="1:26" ht="11.1" customHeight="1" x14ac:dyDescent="0.25">
      <c r="A34" s="8" t="s">
        <v>28</v>
      </c>
      <c r="B34" s="2"/>
      <c r="C34" s="2"/>
      <c r="D34" s="2"/>
      <c r="E34" s="2"/>
      <c r="F34" s="2"/>
      <c r="G34" s="18"/>
      <c r="H34" s="18"/>
      <c r="I34" s="24"/>
      <c r="J34" s="24"/>
      <c r="K34" s="25"/>
      <c r="L34" s="120"/>
      <c r="M34" s="120"/>
      <c r="N34" s="201"/>
      <c r="O34" s="201"/>
      <c r="P34" s="199"/>
      <c r="Q34" s="200"/>
    </row>
    <row r="35" spans="1:26" s="23" customFormat="1" ht="11.1" customHeight="1" x14ac:dyDescent="0.25">
      <c r="A35" s="19" t="s">
        <v>29</v>
      </c>
      <c r="B35" s="20"/>
      <c r="C35" s="20"/>
      <c r="D35" s="20"/>
      <c r="E35" s="20"/>
      <c r="F35" s="20"/>
      <c r="G35" s="21"/>
      <c r="H35" s="21"/>
      <c r="I35" s="22"/>
      <c r="J35" s="22"/>
      <c r="K35" s="22"/>
      <c r="L35" s="120">
        <v>0.44</v>
      </c>
      <c r="M35" s="120"/>
      <c r="N35" s="188">
        <f>P23</f>
        <v>97.91</v>
      </c>
      <c r="O35" s="163"/>
      <c r="P35" s="189">
        <f>SUM(L35*N35)</f>
        <v>43.080399999999997</v>
      </c>
      <c r="Q35" s="190"/>
    </row>
    <row r="36" spans="1:26" ht="11.1" customHeight="1" x14ac:dyDescent="0.25">
      <c r="A36" s="8"/>
      <c r="B36" s="2"/>
      <c r="C36" s="2"/>
      <c r="D36" s="2"/>
      <c r="E36" s="2"/>
      <c r="F36" s="2"/>
      <c r="G36" s="29"/>
      <c r="H36" s="2"/>
      <c r="I36" s="2"/>
      <c r="J36" s="29"/>
      <c r="K36" s="29"/>
      <c r="L36" s="191" t="s">
        <v>30</v>
      </c>
      <c r="M36" s="192"/>
      <c r="N36" s="30"/>
      <c r="O36" s="30"/>
      <c r="P36" s="193">
        <f>SUM(P28:P35)</f>
        <v>527.59629999999993</v>
      </c>
      <c r="Q36" s="194"/>
    </row>
    <row r="37" spans="1:26" ht="5.25" customHeight="1" x14ac:dyDescent="0.25">
      <c r="A37" s="8"/>
      <c r="B37" s="2"/>
      <c r="C37" s="2"/>
      <c r="D37" s="2"/>
      <c r="E37" s="2"/>
      <c r="F37" s="2"/>
      <c r="G37" s="2"/>
      <c r="H37" s="2"/>
      <c r="I37" s="2"/>
      <c r="J37" s="2"/>
      <c r="K37" s="2"/>
      <c r="L37" s="2"/>
      <c r="M37" s="2"/>
      <c r="N37" s="2"/>
      <c r="O37" s="2"/>
      <c r="P37" s="2"/>
      <c r="Q37" s="4"/>
    </row>
    <row r="38" spans="1:26" ht="11.1" customHeight="1" x14ac:dyDescent="0.25">
      <c r="A38" s="17" t="s">
        <v>31</v>
      </c>
      <c r="B38" s="2"/>
      <c r="C38" s="2"/>
      <c r="D38" s="2"/>
      <c r="E38" s="2"/>
      <c r="F38" s="2"/>
      <c r="G38" s="2"/>
      <c r="H38" s="2"/>
      <c r="I38" s="2"/>
      <c r="J38" s="2"/>
      <c r="K38" s="2"/>
      <c r="L38" s="1"/>
      <c r="M38" s="195" t="s">
        <v>32</v>
      </c>
      <c r="N38" s="156"/>
      <c r="O38" s="156"/>
      <c r="P38" s="156"/>
      <c r="Q38" s="31"/>
    </row>
    <row r="39" spans="1:26" ht="11.1" customHeight="1" x14ac:dyDescent="0.25">
      <c r="A39" s="8"/>
      <c r="B39" s="2"/>
      <c r="C39" s="2"/>
      <c r="D39" s="2"/>
      <c r="E39" s="2"/>
      <c r="F39" s="2"/>
      <c r="G39" s="2"/>
      <c r="H39" s="2"/>
      <c r="I39" s="2"/>
      <c r="J39" s="2"/>
      <c r="K39" s="2"/>
      <c r="L39" s="182" t="s">
        <v>20</v>
      </c>
      <c r="M39" s="182"/>
      <c r="N39" s="182" t="s">
        <v>21</v>
      </c>
      <c r="O39" s="182"/>
      <c r="P39" s="182" t="s">
        <v>22</v>
      </c>
      <c r="Q39" s="183"/>
    </row>
    <row r="40" spans="1:26" ht="11.1" customHeight="1" x14ac:dyDescent="0.25">
      <c r="A40" s="32" t="s">
        <v>33</v>
      </c>
      <c r="B40" s="25"/>
      <c r="C40" s="25"/>
      <c r="D40" s="10"/>
      <c r="E40" s="10"/>
      <c r="F40" s="10"/>
      <c r="G40" s="10"/>
      <c r="H40" s="2"/>
      <c r="I40" s="2"/>
      <c r="J40" s="2"/>
      <c r="K40" s="2"/>
      <c r="L40" s="184">
        <f>P36</f>
        <v>527.59629999999993</v>
      </c>
      <c r="M40" s="185"/>
      <c r="N40" s="174">
        <v>7.4999999999999997E-3</v>
      </c>
      <c r="O40" s="175"/>
      <c r="P40" s="186">
        <f>L40*N40</f>
        <v>3.9569722499999993</v>
      </c>
      <c r="Q40" s="187"/>
    </row>
    <row r="41" spans="1:26" ht="11.1" customHeight="1" x14ac:dyDescent="0.25">
      <c r="A41" s="32" t="s">
        <v>34</v>
      </c>
      <c r="B41" s="10"/>
      <c r="C41" s="10"/>
      <c r="D41" s="10"/>
      <c r="E41" s="10"/>
      <c r="F41" s="10"/>
      <c r="G41" s="10"/>
      <c r="H41" s="2"/>
      <c r="I41" s="2"/>
      <c r="J41" s="2"/>
      <c r="K41" s="2"/>
      <c r="L41" s="176">
        <f>P36</f>
        <v>527.59629999999993</v>
      </c>
      <c r="M41" s="178"/>
      <c r="N41" s="174">
        <v>6.8000000000000005E-2</v>
      </c>
      <c r="O41" s="175"/>
      <c r="P41" s="176">
        <f t="shared" ref="P41:P49" si="4">L41*N41</f>
        <v>35.876548399999997</v>
      </c>
      <c r="Q41" s="177"/>
    </row>
    <row r="42" spans="1:26" ht="11.1" customHeight="1" x14ac:dyDescent="0.25">
      <c r="A42" s="180" t="s">
        <v>35</v>
      </c>
      <c r="B42" s="181"/>
      <c r="C42" s="181"/>
      <c r="D42" s="181"/>
      <c r="E42" s="181"/>
      <c r="F42" s="79"/>
      <c r="G42" s="79"/>
      <c r="H42" s="2"/>
      <c r="I42" s="2"/>
      <c r="J42" s="2"/>
      <c r="K42" s="2"/>
      <c r="L42" s="176">
        <f>P36</f>
        <v>527.59629999999993</v>
      </c>
      <c r="M42" s="178"/>
      <c r="N42" s="174">
        <v>2.4E-2</v>
      </c>
      <c r="O42" s="175"/>
      <c r="P42" s="176">
        <f t="shared" si="4"/>
        <v>12.662311199999998</v>
      </c>
      <c r="Q42" s="177"/>
    </row>
    <row r="43" spans="1:26" ht="11.1" customHeight="1" x14ac:dyDescent="0.25">
      <c r="A43" s="78" t="s">
        <v>67</v>
      </c>
      <c r="B43" s="79"/>
      <c r="C43" s="79"/>
      <c r="D43" s="79"/>
      <c r="E43" s="79"/>
      <c r="F43" s="79"/>
      <c r="G43" s="79"/>
      <c r="H43" s="2"/>
      <c r="I43" s="2"/>
      <c r="J43" s="2"/>
      <c r="K43" s="2"/>
      <c r="L43" s="176">
        <f>P36</f>
        <v>527.59629999999993</v>
      </c>
      <c r="M43" s="178"/>
      <c r="N43" s="174">
        <v>2.5000000000000001E-3</v>
      </c>
      <c r="O43" s="179"/>
      <c r="P43" s="176">
        <f>L43*N43</f>
        <v>1.3189907499999998</v>
      </c>
      <c r="Q43" s="177"/>
    </row>
    <row r="44" spans="1:26" ht="11.1" customHeight="1" x14ac:dyDescent="0.25">
      <c r="A44" s="78" t="s">
        <v>36</v>
      </c>
      <c r="B44" s="10"/>
      <c r="C44" s="10"/>
      <c r="D44" s="10"/>
      <c r="E44" s="10"/>
      <c r="F44" s="10"/>
      <c r="G44" s="10"/>
      <c r="H44" s="2"/>
      <c r="I44" s="2"/>
      <c r="J44" s="2"/>
      <c r="K44" s="2"/>
      <c r="L44" s="176">
        <f>P36</f>
        <v>527.59629999999993</v>
      </c>
      <c r="M44" s="178"/>
      <c r="N44" s="174">
        <v>8.0000000000000002E-3</v>
      </c>
      <c r="O44" s="175"/>
      <c r="P44" s="176">
        <f t="shared" si="4"/>
        <v>4.2207703999999993</v>
      </c>
      <c r="Q44" s="177"/>
      <c r="X44" s="68"/>
      <c r="Z44" s="68"/>
    </row>
    <row r="45" spans="1:26" ht="11.1" customHeight="1" x14ac:dyDescent="0.25">
      <c r="A45" s="32" t="s">
        <v>37</v>
      </c>
      <c r="B45" s="10"/>
      <c r="C45" s="10"/>
      <c r="D45" s="10"/>
      <c r="E45" s="10"/>
      <c r="F45" s="10"/>
      <c r="G45" s="10"/>
      <c r="H45" s="2"/>
      <c r="I45" s="2"/>
      <c r="J45" s="2"/>
      <c r="K45" s="2"/>
      <c r="L45" s="176">
        <f>P36</f>
        <v>527.59629999999993</v>
      </c>
      <c r="M45" s="178"/>
      <c r="N45" s="174">
        <v>3.0499999999999999E-2</v>
      </c>
      <c r="O45" s="175"/>
      <c r="P45" s="176">
        <f t="shared" si="4"/>
        <v>16.091687149999998</v>
      </c>
      <c r="Q45" s="177"/>
      <c r="X45" s="68"/>
      <c r="Z45" s="69"/>
    </row>
    <row r="46" spans="1:26" ht="11.1" customHeight="1" x14ac:dyDescent="0.25">
      <c r="A46" s="32" t="s">
        <v>38</v>
      </c>
      <c r="B46" s="10"/>
      <c r="C46" s="10"/>
      <c r="D46" s="10"/>
      <c r="E46" s="10"/>
      <c r="F46" s="10"/>
      <c r="G46" s="10"/>
      <c r="H46" s="2"/>
      <c r="I46" s="2"/>
      <c r="J46" s="2"/>
      <c r="K46" s="2"/>
      <c r="L46" s="176">
        <f>P36</f>
        <v>527.59629999999993</v>
      </c>
      <c r="M46" s="178"/>
      <c r="N46" s="174">
        <v>1.15E-2</v>
      </c>
      <c r="O46" s="175"/>
      <c r="P46" s="176">
        <f t="shared" si="4"/>
        <v>6.0673574499999994</v>
      </c>
      <c r="Q46" s="177"/>
    </row>
    <row r="47" spans="1:26" ht="11.1" customHeight="1" x14ac:dyDescent="0.25">
      <c r="A47" s="32" t="s">
        <v>39</v>
      </c>
      <c r="B47" s="10"/>
      <c r="C47" s="10"/>
      <c r="D47" s="10"/>
      <c r="E47" s="10"/>
      <c r="F47" s="10"/>
      <c r="G47" s="10"/>
      <c r="H47" s="2"/>
      <c r="I47" s="2"/>
      <c r="J47" s="2"/>
      <c r="K47" s="2"/>
      <c r="L47" s="176">
        <f>P36*98.25%</f>
        <v>518.36336474999996</v>
      </c>
      <c r="M47" s="175"/>
      <c r="N47" s="174">
        <v>5.0999999999999997E-2</v>
      </c>
      <c r="O47" s="175"/>
      <c r="P47" s="176">
        <f t="shared" si="4"/>
        <v>26.436531602249996</v>
      </c>
      <c r="Q47" s="177"/>
    </row>
    <row r="48" spans="1:26" ht="11.1" customHeight="1" x14ac:dyDescent="0.25">
      <c r="A48" s="32" t="s">
        <v>40</v>
      </c>
      <c r="B48" s="10"/>
      <c r="C48" s="10"/>
      <c r="D48" s="10"/>
      <c r="E48" s="10"/>
      <c r="F48" s="10"/>
      <c r="G48" s="10"/>
      <c r="H48" s="2"/>
      <c r="I48" s="2"/>
      <c r="J48" s="2"/>
      <c r="K48" s="2"/>
      <c r="L48" s="172">
        <f>P36*0.9825</f>
        <v>518.36336474999996</v>
      </c>
      <c r="M48" s="173"/>
      <c r="N48" s="174">
        <v>2.4E-2</v>
      </c>
      <c r="O48" s="175"/>
      <c r="P48" s="176">
        <f t="shared" si="4"/>
        <v>12.440720753999999</v>
      </c>
      <c r="Q48" s="177"/>
    </row>
    <row r="49" spans="1:17" ht="13.5" customHeight="1" x14ac:dyDescent="0.25">
      <c r="A49" s="32" t="s">
        <v>41</v>
      </c>
      <c r="B49" s="10"/>
      <c r="C49" s="10"/>
      <c r="D49" s="10"/>
      <c r="E49" s="10"/>
      <c r="F49" s="10"/>
      <c r="G49" s="10"/>
      <c r="H49" s="2"/>
      <c r="I49" s="2"/>
      <c r="J49" s="2"/>
      <c r="K49" s="2"/>
      <c r="L49" s="176">
        <f>P36*98.25%</f>
        <v>518.36336474999996</v>
      </c>
      <c r="M49" s="175"/>
      <c r="N49" s="174">
        <v>5.0000000000000001E-3</v>
      </c>
      <c r="O49" s="175"/>
      <c r="P49" s="176">
        <f t="shared" si="4"/>
        <v>2.5918168237499999</v>
      </c>
      <c r="Q49" s="177"/>
    </row>
    <row r="50" spans="1:17" ht="11.1" customHeight="1" x14ac:dyDescent="0.25">
      <c r="A50" s="8"/>
      <c r="B50" s="2"/>
      <c r="C50" s="2"/>
      <c r="D50" s="2"/>
      <c r="E50" s="2"/>
      <c r="F50" s="2"/>
      <c r="G50" s="2"/>
      <c r="H50" s="2"/>
      <c r="I50" s="2"/>
      <c r="J50" s="2"/>
      <c r="K50" s="2"/>
      <c r="L50" s="35" t="s">
        <v>42</v>
      </c>
      <c r="M50" s="35"/>
      <c r="N50" s="36"/>
      <c r="O50" s="35"/>
      <c r="P50" s="164">
        <f>SUM(P40:Q49)</f>
        <v>121.66370677999998</v>
      </c>
      <c r="Q50" s="165"/>
    </row>
    <row r="51" spans="1:17" ht="11.1" customHeight="1" x14ac:dyDescent="0.25">
      <c r="A51" s="8"/>
      <c r="B51" s="2"/>
      <c r="C51" s="2"/>
      <c r="D51" s="2"/>
      <c r="E51" s="2"/>
      <c r="F51" s="2"/>
      <c r="G51" s="2"/>
      <c r="H51" s="2"/>
      <c r="I51" s="2"/>
      <c r="J51" s="2"/>
      <c r="K51" s="2"/>
      <c r="L51" s="35" t="s">
        <v>43</v>
      </c>
      <c r="M51" s="36"/>
      <c r="N51" s="36"/>
      <c r="O51" s="35"/>
      <c r="P51" s="138">
        <f>P36-P50</f>
        <v>405.93259321999994</v>
      </c>
      <c r="Q51" s="166"/>
    </row>
    <row r="52" spans="1:17" ht="11.1" customHeight="1" x14ac:dyDescent="0.25">
      <c r="A52" s="8"/>
      <c r="B52" s="2"/>
      <c r="C52" s="2"/>
      <c r="D52" s="2"/>
      <c r="E52" s="2"/>
      <c r="F52" s="2"/>
      <c r="G52" s="2"/>
      <c r="H52" s="2"/>
      <c r="I52" s="2"/>
      <c r="J52" s="2"/>
      <c r="K52" s="2"/>
      <c r="L52" s="2"/>
      <c r="M52" s="167"/>
      <c r="N52" s="167"/>
      <c r="O52" s="167"/>
      <c r="P52" s="167"/>
      <c r="Q52" s="37"/>
    </row>
    <row r="53" spans="1:17" ht="11.1" customHeight="1" x14ac:dyDescent="0.25">
      <c r="A53" s="38" t="s">
        <v>44</v>
      </c>
      <c r="B53" s="25"/>
      <c r="C53" s="25"/>
      <c r="D53" s="25"/>
      <c r="E53" s="25"/>
      <c r="F53" s="25"/>
      <c r="G53" s="25"/>
      <c r="H53" s="25"/>
      <c r="I53" s="2"/>
      <c r="J53" s="2"/>
      <c r="K53" s="2"/>
      <c r="L53" s="168" t="s">
        <v>20</v>
      </c>
      <c r="M53" s="168"/>
      <c r="N53" s="168" t="s">
        <v>45</v>
      </c>
      <c r="O53" s="169"/>
      <c r="P53" s="170" t="s">
        <v>22</v>
      </c>
      <c r="Q53" s="171"/>
    </row>
    <row r="54" spans="1:17" ht="11.1" customHeight="1" x14ac:dyDescent="0.25">
      <c r="A54" s="39" t="s">
        <v>83</v>
      </c>
      <c r="B54" s="22"/>
      <c r="C54" s="22"/>
      <c r="D54" s="22"/>
      <c r="E54" s="22"/>
      <c r="F54" s="22"/>
      <c r="G54" s="22"/>
      <c r="H54" s="22"/>
      <c r="I54" s="20"/>
      <c r="J54" s="20"/>
      <c r="K54" s="20"/>
      <c r="L54" s="159">
        <v>2.65</v>
      </c>
      <c r="M54" s="160"/>
      <c r="N54" s="161">
        <f>COUNTIF($B$16:$Q$16,"&lt;"&amp;9)+COUNTIF($B$19:$Q$19,"&lt;"&amp;9)</f>
        <v>0</v>
      </c>
      <c r="O54" s="108"/>
      <c r="P54" s="110"/>
      <c r="Q54" s="111"/>
    </row>
    <row r="55" spans="1:17" ht="11.1" customHeight="1" x14ac:dyDescent="0.25">
      <c r="A55" s="39" t="s">
        <v>46</v>
      </c>
      <c r="B55" s="22"/>
      <c r="C55" s="22"/>
      <c r="D55" s="22"/>
      <c r="E55" s="22"/>
      <c r="F55" s="22"/>
      <c r="G55" s="22"/>
      <c r="H55" s="22"/>
      <c r="I55" s="20"/>
      <c r="J55" s="20"/>
      <c r="K55" s="20"/>
      <c r="L55" s="162"/>
      <c r="M55" s="163"/>
      <c r="N55" s="161"/>
      <c r="O55" s="108"/>
      <c r="P55" s="110">
        <f t="shared" ref="P55:P59" si="5">L55*N55</f>
        <v>0</v>
      </c>
      <c r="Q55" s="111"/>
    </row>
    <row r="56" spans="1:17" ht="11.1" customHeight="1" x14ac:dyDescent="0.25">
      <c r="A56" s="104" t="s">
        <v>47</v>
      </c>
      <c r="B56" s="105"/>
      <c r="C56" s="105"/>
      <c r="D56" s="105"/>
      <c r="E56" s="105"/>
      <c r="F56" s="105"/>
      <c r="G56" s="105"/>
      <c r="H56" s="105"/>
      <c r="I56" s="20"/>
      <c r="J56" s="20"/>
      <c r="K56" s="20"/>
      <c r="L56" s="106">
        <v>2.97</v>
      </c>
      <c r="M56" s="107"/>
      <c r="N56" s="108">
        <f>COUNTIF($B$16:$Q$16,"&gt;="&amp;9)+COUNTIF($B$19:$Q$19,"&gt;="&amp;9)</f>
        <v>1</v>
      </c>
      <c r="O56" s="109"/>
      <c r="P56" s="110">
        <f t="shared" si="5"/>
        <v>2.97</v>
      </c>
      <c r="Q56" s="111"/>
    </row>
    <row r="57" spans="1:17" ht="11.1" customHeight="1" x14ac:dyDescent="0.25">
      <c r="A57" s="104" t="s">
        <v>82</v>
      </c>
      <c r="B57" s="105"/>
      <c r="C57" s="105"/>
      <c r="D57" s="105"/>
      <c r="E57" s="105"/>
      <c r="F57" s="105"/>
      <c r="G57" s="105"/>
      <c r="H57" s="105"/>
      <c r="I57" s="20"/>
      <c r="J57" s="20"/>
      <c r="K57" s="20"/>
      <c r="L57" s="106">
        <v>0.33</v>
      </c>
      <c r="M57" s="107"/>
      <c r="N57" s="112">
        <f>COUNTIF($B$16:$Q$16,"&lt;"&amp;9)+COUNTIF($B$19:$Q$19,"&lt;"&amp;9)</f>
        <v>0</v>
      </c>
      <c r="O57" s="113"/>
      <c r="P57" s="110">
        <f t="shared" si="5"/>
        <v>0</v>
      </c>
      <c r="Q57" s="111"/>
    </row>
    <row r="58" spans="1:17" ht="11.1" customHeight="1" x14ac:dyDescent="0.25">
      <c r="A58" s="32" t="s">
        <v>48</v>
      </c>
      <c r="B58" s="25"/>
      <c r="C58" s="25"/>
      <c r="D58" s="25"/>
      <c r="E58" s="25"/>
      <c r="F58" s="25"/>
      <c r="G58" s="25"/>
      <c r="H58" s="25"/>
      <c r="I58" s="2"/>
      <c r="J58" s="2"/>
      <c r="K58" s="2"/>
      <c r="L58" s="120"/>
      <c r="M58" s="120"/>
      <c r="N58" s="121"/>
      <c r="O58" s="122"/>
      <c r="P58" s="123">
        <f t="shared" si="5"/>
        <v>0</v>
      </c>
      <c r="Q58" s="124"/>
    </row>
    <row r="59" spans="1:17" ht="11.1" customHeight="1" x14ac:dyDescent="0.25">
      <c r="A59" s="32" t="s">
        <v>49</v>
      </c>
      <c r="B59" s="25"/>
      <c r="C59" s="25"/>
      <c r="D59" s="25"/>
      <c r="E59" s="25"/>
      <c r="F59" s="25"/>
      <c r="G59" s="25"/>
      <c r="H59" s="25"/>
      <c r="I59" s="2"/>
      <c r="J59" s="2"/>
      <c r="K59" s="2"/>
      <c r="L59" s="120"/>
      <c r="M59" s="120"/>
      <c r="N59" s="121"/>
      <c r="O59" s="122"/>
      <c r="P59" s="123">
        <f t="shared" si="5"/>
        <v>0</v>
      </c>
      <c r="Q59" s="124"/>
    </row>
    <row r="60" spans="1:17" ht="11.1" customHeight="1" x14ac:dyDescent="0.25">
      <c r="A60" s="32" t="s">
        <v>50</v>
      </c>
      <c r="B60" s="40"/>
      <c r="C60" s="40"/>
      <c r="D60" s="133"/>
      <c r="E60" s="134"/>
      <c r="F60" s="134"/>
      <c r="G60" s="134"/>
      <c r="H60" s="135"/>
      <c r="I60" s="2"/>
      <c r="J60" s="2"/>
      <c r="K60" s="2"/>
      <c r="L60" s="40"/>
      <c r="M60" s="40"/>
      <c r="N60" s="40"/>
      <c r="O60" s="2"/>
      <c r="P60" s="136">
        <v>0</v>
      </c>
      <c r="Q60" s="137"/>
    </row>
    <row r="61" spans="1:17" ht="11.1" customHeight="1" x14ac:dyDescent="0.25">
      <c r="A61" s="41" t="s">
        <v>51</v>
      </c>
      <c r="B61" s="42"/>
      <c r="C61" s="42"/>
      <c r="D61" s="42"/>
      <c r="E61" s="42"/>
      <c r="F61" s="22"/>
      <c r="G61" s="22"/>
      <c r="H61" s="22"/>
      <c r="I61" s="20"/>
      <c r="J61" s="20"/>
      <c r="K61" s="20"/>
      <c r="L61" s="22"/>
      <c r="M61" s="22"/>
      <c r="N61" s="22"/>
      <c r="O61" s="43"/>
      <c r="P61" s="138">
        <f>P54+P55+P56+P57+P58+P59+P60</f>
        <v>2.97</v>
      </c>
      <c r="Q61" s="139"/>
    </row>
    <row r="62" spans="1:17" ht="11.1" customHeight="1" x14ac:dyDescent="0.25">
      <c r="A62" s="140" t="s">
        <v>52</v>
      </c>
      <c r="B62" s="141"/>
      <c r="C62" s="141"/>
      <c r="D62" s="141"/>
      <c r="E62" s="141"/>
      <c r="F62" s="22"/>
      <c r="G62" s="22"/>
      <c r="H62" s="22"/>
      <c r="I62" s="20"/>
      <c r="J62" s="20"/>
      <c r="K62" s="20"/>
      <c r="L62" s="142"/>
      <c r="M62" s="142"/>
      <c r="N62" s="143"/>
      <c r="O62" s="144"/>
      <c r="P62" s="145">
        <f>L62*N62</f>
        <v>0</v>
      </c>
      <c r="Q62" s="146"/>
    </row>
    <row r="63" spans="1:17" ht="11.1" customHeight="1" x14ac:dyDescent="0.25">
      <c r="A63" s="19"/>
      <c r="B63" s="20"/>
      <c r="C63" s="20"/>
      <c r="D63" s="20"/>
      <c r="E63" s="20"/>
      <c r="F63" s="20"/>
      <c r="G63" s="2"/>
      <c r="H63" s="2"/>
      <c r="I63" s="2"/>
      <c r="J63" s="2"/>
      <c r="K63" s="2"/>
      <c r="L63" s="44" t="s">
        <v>53</v>
      </c>
      <c r="M63" s="44"/>
      <c r="N63" s="44"/>
      <c r="O63" s="44"/>
      <c r="P63" s="150">
        <f>P51+P61+P62</f>
        <v>408.90259321999997</v>
      </c>
      <c r="Q63" s="151"/>
    </row>
    <row r="64" spans="1:17" ht="11.1" customHeight="1" x14ac:dyDescent="0.25">
      <c r="A64" s="152" t="s">
        <v>54</v>
      </c>
      <c r="B64" s="153"/>
      <c r="C64" s="153"/>
      <c r="D64" s="2"/>
      <c r="E64" s="2"/>
      <c r="F64" s="2"/>
      <c r="G64" s="2"/>
      <c r="H64" s="2"/>
      <c r="I64" s="2"/>
      <c r="J64" s="2"/>
      <c r="K64" s="2"/>
      <c r="L64" s="45" t="s">
        <v>55</v>
      </c>
      <c r="M64" s="2"/>
      <c r="N64" s="2"/>
      <c r="O64" s="2"/>
      <c r="P64" s="154">
        <f>P51+P49+P48</f>
        <v>420.96513079774991</v>
      </c>
      <c r="Q64" s="155"/>
    </row>
    <row r="65" spans="1:17" ht="11.1" customHeight="1" x14ac:dyDescent="0.25">
      <c r="A65" s="8"/>
      <c r="B65" s="25"/>
      <c r="C65" s="25"/>
      <c r="D65" s="2"/>
      <c r="E65" s="2"/>
      <c r="F65" s="2"/>
      <c r="G65" s="2"/>
      <c r="H65" s="2"/>
      <c r="I65" s="2"/>
      <c r="J65" s="46"/>
      <c r="K65" s="46"/>
      <c r="L65" s="47"/>
      <c r="M65" s="46"/>
      <c r="N65" s="46"/>
      <c r="O65" s="46"/>
      <c r="P65" s="46"/>
      <c r="Q65" s="48"/>
    </row>
    <row r="66" spans="1:17" ht="11.1" customHeight="1" x14ac:dyDescent="0.25">
      <c r="D66" s="156" t="s">
        <v>56</v>
      </c>
      <c r="E66" s="156"/>
      <c r="F66" s="157"/>
      <c r="G66" s="157"/>
      <c r="H66" s="158"/>
      <c r="I66" s="158"/>
      <c r="J66" s="49"/>
      <c r="K66" s="25" t="s">
        <v>57</v>
      </c>
      <c r="L66" s="118"/>
      <c r="M66" s="118"/>
      <c r="N66" s="118"/>
      <c r="O66" s="118"/>
      <c r="P66" s="118"/>
      <c r="Q66" s="119"/>
    </row>
    <row r="67" spans="1:17" ht="11.1" customHeight="1" x14ac:dyDescent="0.25">
      <c r="A67" s="32"/>
      <c r="B67" s="25"/>
      <c r="C67" s="25"/>
      <c r="D67" s="2"/>
      <c r="E67" s="2"/>
      <c r="F67" s="114"/>
      <c r="G67" s="115"/>
      <c r="H67" s="116"/>
      <c r="I67" s="116"/>
      <c r="J67" s="46"/>
      <c r="K67" s="25" t="s">
        <v>58</v>
      </c>
      <c r="L67" s="117"/>
      <c r="M67" s="118"/>
      <c r="N67" s="118"/>
      <c r="O67" s="118"/>
      <c r="P67" s="118"/>
      <c r="Q67" s="119"/>
    </row>
    <row r="68" spans="1:17" ht="11.25" customHeight="1" x14ac:dyDescent="0.25">
      <c r="A68" s="23"/>
      <c r="B68" s="50" t="s">
        <v>59</v>
      </c>
      <c r="C68" s="50"/>
      <c r="D68" s="51"/>
      <c r="E68" s="51"/>
      <c r="F68" s="147">
        <f>SUMPRODUCT(--(B$16:Q$19="cp"))</f>
        <v>0</v>
      </c>
      <c r="G68" s="147"/>
      <c r="H68" s="129"/>
      <c r="I68" s="129"/>
      <c r="J68" s="46"/>
      <c r="K68" s="52" t="s">
        <v>60</v>
      </c>
      <c r="L68" s="2"/>
      <c r="M68" s="40"/>
      <c r="N68" s="148"/>
      <c r="O68" s="148"/>
      <c r="P68" s="148"/>
      <c r="Q68" s="149"/>
    </row>
    <row r="69" spans="1:17" ht="12.75" customHeight="1" x14ac:dyDescent="0.25">
      <c r="A69" s="39"/>
      <c r="B69" s="53" t="s">
        <v>61</v>
      </c>
      <c r="C69" s="53"/>
      <c r="D69" s="54"/>
      <c r="E69" s="54"/>
      <c r="F69" s="125">
        <v>30</v>
      </c>
      <c r="G69" s="125"/>
      <c r="H69" s="126"/>
      <c r="I69" s="126"/>
      <c r="J69" s="46"/>
      <c r="K69" s="46"/>
      <c r="L69" s="46"/>
      <c r="M69" s="127" t="s">
        <v>62</v>
      </c>
      <c r="N69" s="127"/>
      <c r="O69" s="127"/>
      <c r="P69" s="55"/>
      <c r="Q69" s="56"/>
    </row>
    <row r="70" spans="1:17" ht="11.1" customHeight="1" x14ac:dyDescent="0.25">
      <c r="A70" s="39"/>
      <c r="B70" s="57" t="s">
        <v>63</v>
      </c>
      <c r="C70" s="57"/>
      <c r="D70" s="57"/>
      <c r="E70" s="57"/>
      <c r="F70" s="128">
        <f>F69-F68</f>
        <v>30</v>
      </c>
      <c r="G70" s="128"/>
      <c r="H70" s="129"/>
      <c r="I70" s="129"/>
      <c r="J70" s="2"/>
      <c r="K70" s="52" t="s">
        <v>64</v>
      </c>
      <c r="L70" s="2"/>
      <c r="M70" s="58"/>
      <c r="N70" s="58"/>
      <c r="O70" s="58"/>
      <c r="P70" s="58"/>
      <c r="Q70" s="59"/>
    </row>
    <row r="71" spans="1:17" ht="11.1" customHeight="1" x14ac:dyDescent="0.25">
      <c r="A71" s="8"/>
      <c r="B71" s="130" t="s">
        <v>65</v>
      </c>
      <c r="C71" s="131"/>
      <c r="D71" s="131"/>
      <c r="E71" s="72"/>
      <c r="F71" s="132">
        <f>SUMPRODUCT(--(B$16:Q$19="hc"))</f>
        <v>0</v>
      </c>
      <c r="G71" s="132"/>
      <c r="H71" s="2"/>
      <c r="I71" s="2"/>
      <c r="J71" s="2"/>
      <c r="K71" s="2"/>
      <c r="L71" s="2"/>
      <c r="M71" s="2"/>
      <c r="N71" s="2"/>
      <c r="O71" s="2"/>
      <c r="P71" s="2"/>
      <c r="Q71" s="4"/>
    </row>
    <row r="72" spans="1:17" ht="11.1" customHeight="1" x14ac:dyDescent="0.25">
      <c r="A72" s="8"/>
      <c r="B72" s="70"/>
      <c r="C72" s="70"/>
      <c r="D72" s="70"/>
      <c r="E72" s="20"/>
      <c r="F72" s="71"/>
      <c r="G72" s="71"/>
      <c r="H72" s="2"/>
      <c r="I72" s="2"/>
      <c r="J72" s="2"/>
      <c r="K72" s="2"/>
      <c r="L72" s="2"/>
      <c r="M72" s="2"/>
      <c r="N72" s="2"/>
      <c r="O72" s="2"/>
      <c r="P72" s="2"/>
      <c r="Q72" s="4"/>
    </row>
    <row r="73" spans="1:17" ht="11.1" customHeight="1" x14ac:dyDescent="0.25">
      <c r="A73" s="60"/>
      <c r="B73" s="70"/>
      <c r="C73" s="70"/>
      <c r="D73" s="70"/>
      <c r="E73" s="20"/>
      <c r="F73" s="71"/>
      <c r="G73" s="71"/>
      <c r="H73" s="2"/>
      <c r="I73" s="2"/>
      <c r="J73" s="2"/>
      <c r="K73" s="2"/>
      <c r="L73" s="2"/>
      <c r="M73" s="2"/>
      <c r="N73" s="2"/>
      <c r="O73" s="2"/>
      <c r="P73" s="2"/>
      <c r="Q73" s="4"/>
    </row>
    <row r="74" spans="1:17" ht="2.25" customHeight="1" thickBot="1" x14ac:dyDescent="0.3">
      <c r="A74" s="8"/>
      <c r="B74" s="2"/>
      <c r="C74" s="2"/>
      <c r="D74" s="2"/>
      <c r="E74" s="2"/>
      <c r="F74" s="2"/>
      <c r="G74" s="2"/>
      <c r="H74" s="2"/>
      <c r="I74" s="2"/>
      <c r="J74" s="2"/>
      <c r="K74" s="2"/>
      <c r="L74" s="2"/>
      <c r="M74" s="2"/>
      <c r="N74" s="2"/>
      <c r="O74" s="2"/>
      <c r="P74" s="2"/>
      <c r="Q74" s="4"/>
    </row>
    <row r="75" spans="1:17" ht="13.5" customHeight="1" thickTop="1" thickBot="1" x14ac:dyDescent="0.3">
      <c r="A75" s="61" t="s">
        <v>66</v>
      </c>
      <c r="B75" s="62"/>
      <c r="C75" s="62"/>
      <c r="D75" s="63"/>
      <c r="E75" s="63"/>
      <c r="F75" s="63"/>
      <c r="G75" s="63"/>
      <c r="H75" s="62"/>
      <c r="I75" s="62"/>
      <c r="J75" s="62"/>
      <c r="K75" s="62"/>
      <c r="L75" s="62"/>
      <c r="M75" s="62"/>
      <c r="N75" s="62"/>
      <c r="O75" s="62"/>
      <c r="P75" s="62"/>
      <c r="Q75" s="64"/>
    </row>
  </sheetData>
  <sheetProtection selectLockedCells="1"/>
  <mergeCells count="142">
    <mergeCell ref="F70:G70"/>
    <mergeCell ref="H70:I70"/>
    <mergeCell ref="B71:D71"/>
    <mergeCell ref="F71:G71"/>
    <mergeCell ref="F68:G68"/>
    <mergeCell ref="H68:I68"/>
    <mergeCell ref="N68:Q68"/>
    <mergeCell ref="F69:G69"/>
    <mergeCell ref="H69:I69"/>
    <mergeCell ref="M69:O69"/>
    <mergeCell ref="D66:E66"/>
    <mergeCell ref="F66:G66"/>
    <mergeCell ref="H66:I66"/>
    <mergeCell ref="L66:Q66"/>
    <mergeCell ref="F67:G67"/>
    <mergeCell ref="H67:I67"/>
    <mergeCell ref="L67:Q67"/>
    <mergeCell ref="A62:E62"/>
    <mergeCell ref="L62:M62"/>
    <mergeCell ref="N62:O62"/>
    <mergeCell ref="P62:Q62"/>
    <mergeCell ref="P63:Q63"/>
    <mergeCell ref="A64:C64"/>
    <mergeCell ref="P64:Q64"/>
    <mergeCell ref="L59:M59"/>
    <mergeCell ref="N59:O59"/>
    <mergeCell ref="P59:Q59"/>
    <mergeCell ref="D60:H60"/>
    <mergeCell ref="P60:Q60"/>
    <mergeCell ref="P61:Q61"/>
    <mergeCell ref="A57:H57"/>
    <mergeCell ref="L57:M57"/>
    <mergeCell ref="N57:O57"/>
    <mergeCell ref="P57:Q57"/>
    <mergeCell ref="L58:M58"/>
    <mergeCell ref="N58:O58"/>
    <mergeCell ref="P58:Q58"/>
    <mergeCell ref="L55:M55"/>
    <mergeCell ref="N55:O55"/>
    <mergeCell ref="P55:Q55"/>
    <mergeCell ref="A56:H56"/>
    <mergeCell ref="L56:M56"/>
    <mergeCell ref="N56:O56"/>
    <mergeCell ref="P56:Q56"/>
    <mergeCell ref="L53:M53"/>
    <mergeCell ref="N53:O53"/>
    <mergeCell ref="P53:Q53"/>
    <mergeCell ref="L54:M54"/>
    <mergeCell ref="N54:O54"/>
    <mergeCell ref="P54:Q54"/>
    <mergeCell ref="L49:M49"/>
    <mergeCell ref="N49:O49"/>
    <mergeCell ref="P49:Q49"/>
    <mergeCell ref="P50:Q50"/>
    <mergeCell ref="P51:Q51"/>
    <mergeCell ref="M52:P52"/>
    <mergeCell ref="L47:M47"/>
    <mergeCell ref="N47:O47"/>
    <mergeCell ref="P47:Q47"/>
    <mergeCell ref="L48:M48"/>
    <mergeCell ref="N48:O48"/>
    <mergeCell ref="P48:Q48"/>
    <mergeCell ref="L45:M45"/>
    <mergeCell ref="N45:O45"/>
    <mergeCell ref="P45:Q45"/>
    <mergeCell ref="L46:M46"/>
    <mergeCell ref="N46:O46"/>
    <mergeCell ref="P46:Q46"/>
    <mergeCell ref="L43:M43"/>
    <mergeCell ref="N43:O43"/>
    <mergeCell ref="P43:Q43"/>
    <mergeCell ref="L44:M44"/>
    <mergeCell ref="N44:O44"/>
    <mergeCell ref="P44:Q44"/>
    <mergeCell ref="L41:M41"/>
    <mergeCell ref="N41:O41"/>
    <mergeCell ref="P41:Q41"/>
    <mergeCell ref="A42:E42"/>
    <mergeCell ref="L42:M42"/>
    <mergeCell ref="N42:O42"/>
    <mergeCell ref="P42:Q42"/>
    <mergeCell ref="L39:M39"/>
    <mergeCell ref="N39:O39"/>
    <mergeCell ref="P39:Q39"/>
    <mergeCell ref="L40:M40"/>
    <mergeCell ref="N40:O40"/>
    <mergeCell ref="P40:Q40"/>
    <mergeCell ref="L35:M35"/>
    <mergeCell ref="N35:O35"/>
    <mergeCell ref="P35:Q35"/>
    <mergeCell ref="L36:M36"/>
    <mergeCell ref="P36:Q36"/>
    <mergeCell ref="M38:P38"/>
    <mergeCell ref="L33:M33"/>
    <mergeCell ref="N33:O33"/>
    <mergeCell ref="P33:Q33"/>
    <mergeCell ref="L34:M34"/>
    <mergeCell ref="N34:O34"/>
    <mergeCell ref="P34:Q34"/>
    <mergeCell ref="L31:M31"/>
    <mergeCell ref="N31:O31"/>
    <mergeCell ref="P31:Q31"/>
    <mergeCell ref="L32:M32"/>
    <mergeCell ref="N32:O32"/>
    <mergeCell ref="P32:Q32"/>
    <mergeCell ref="L29:M29"/>
    <mergeCell ref="N29:O29"/>
    <mergeCell ref="P29:Q29"/>
    <mergeCell ref="L30:M30"/>
    <mergeCell ref="N30:O30"/>
    <mergeCell ref="P30:Q30"/>
    <mergeCell ref="L27:M27"/>
    <mergeCell ref="N27:O27"/>
    <mergeCell ref="P27:Q27"/>
    <mergeCell ref="L28:M28"/>
    <mergeCell ref="N28:O28"/>
    <mergeCell ref="P28:Q28"/>
    <mergeCell ref="C11:G11"/>
    <mergeCell ref="L11:P11"/>
    <mergeCell ref="A13:Q13"/>
    <mergeCell ref="P23:Q23"/>
    <mergeCell ref="P24:Q24"/>
    <mergeCell ref="P25:Q25"/>
    <mergeCell ref="C10:G10"/>
    <mergeCell ref="L10:P10"/>
    <mergeCell ref="A5:B5"/>
    <mergeCell ref="C5:G5"/>
    <mergeCell ref="L5:P5"/>
    <mergeCell ref="C6:G6"/>
    <mergeCell ref="L6:P6"/>
    <mergeCell ref="C7:G7"/>
    <mergeCell ref="L7:P7"/>
    <mergeCell ref="A1:Q1"/>
    <mergeCell ref="A2:Q2"/>
    <mergeCell ref="A3:B3"/>
    <mergeCell ref="C3:F3"/>
    <mergeCell ref="L3:O3"/>
    <mergeCell ref="A4:Q4"/>
    <mergeCell ref="C8:G8"/>
    <mergeCell ref="L8:P8"/>
    <mergeCell ref="C9:G9"/>
    <mergeCell ref="L9:P9"/>
  </mergeCells>
  <conditionalFormatting sqref="B14:Q16">
    <cfRule type="expression" dxfId="2" priority="3">
      <formula>WEEKDAY(B$14,2)&gt;5</formula>
    </cfRule>
  </conditionalFormatting>
  <conditionalFormatting sqref="B17:P19">
    <cfRule type="expression" dxfId="1" priority="2">
      <formula>WEEKDAY(B$17,2)&gt;5</formula>
    </cfRule>
  </conditionalFormatting>
  <conditionalFormatting sqref="L21">
    <cfRule type="cellIs" dxfId="0" priority="1" operator="equal">
      <formula>0</formula>
    </cfRule>
  </conditionalFormatting>
  <dataValidations count="1">
    <dataValidation type="list" allowBlank="1" showInputMessage="1" showErrorMessage="1" sqref="I28 L3:O3">
      <formula1>ANCOURS</formula1>
    </dataValidation>
  </dataValidations>
  <pageMargins left="0.3" right="0.2" top="0.37" bottom="0.49" header="0.23" footer="0.4921259845"/>
  <pageSetup paperSize="9" orientation="portrait" horizont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3313" r:id="rId4" name="Drop Down 1">
              <controlPr defaultSize="0" autoLine="0" autoPict="0">
                <anchor moveWithCells="1">
                  <from>
                    <xdr:col>0</xdr:col>
                    <xdr:colOff>160020</xdr:colOff>
                    <xdr:row>65</xdr:row>
                    <xdr:rowOff>7620</xdr:rowOff>
                  </from>
                  <to>
                    <xdr:col>1</xdr:col>
                    <xdr:colOff>137160</xdr:colOff>
                    <xdr:row>66</xdr:row>
                    <xdr:rowOff>60960</xdr:rowOff>
                  </to>
                </anchor>
              </controlPr>
            </control>
          </mc:Choice>
        </mc:AlternateContent>
        <mc:AlternateContent xmlns:mc="http://schemas.openxmlformats.org/markup-compatibility/2006">
          <mc:Choice Requires="x14">
            <control shapeId="13314" r:id="rId5" name="Drop Down 2">
              <controlPr defaultSize="0" autoLine="0" autoPict="0">
                <anchor moveWithCells="1">
                  <from>
                    <xdr:col>4</xdr:col>
                    <xdr:colOff>76200</xdr:colOff>
                    <xdr:row>65</xdr:row>
                    <xdr:rowOff>0</xdr:rowOff>
                  </from>
                  <to>
                    <xdr:col>4</xdr:col>
                    <xdr:colOff>495300</xdr:colOff>
                    <xdr:row>66</xdr:row>
                    <xdr:rowOff>60960</xdr:rowOff>
                  </to>
                </anchor>
              </controlPr>
            </control>
          </mc:Choice>
        </mc:AlternateContent>
        <mc:AlternateContent xmlns:mc="http://schemas.openxmlformats.org/markup-compatibility/2006">
          <mc:Choice Requires="x14">
            <control shapeId="13315" r:id="rId6" name="Drop Down 3">
              <controlPr defaultSize="0" autoLine="0" autoPict="0">
                <anchor moveWithCells="1">
                  <from>
                    <xdr:col>5</xdr:col>
                    <xdr:colOff>152400</xdr:colOff>
                    <xdr:row>64</xdr:row>
                    <xdr:rowOff>99060</xdr:rowOff>
                  </from>
                  <to>
                    <xdr:col>7</xdr:col>
                    <xdr:colOff>60960</xdr:colOff>
                    <xdr:row>66</xdr:row>
                    <xdr:rowOff>45720</xdr:rowOff>
                  </to>
                </anchor>
              </controlPr>
            </control>
          </mc:Choice>
        </mc:AlternateContent>
        <mc:AlternateContent xmlns:mc="http://schemas.openxmlformats.org/markup-compatibility/2006">
          <mc:Choice Requires="x14">
            <control shapeId="13316" r:id="rId7" name="Drop Down 4">
              <controlPr defaultSize="0" autoLine="0" autoPict="0">
                <anchor moveWithCells="1">
                  <from>
                    <xdr:col>7</xdr:col>
                    <xdr:colOff>160020</xdr:colOff>
                    <xdr:row>65</xdr:row>
                    <xdr:rowOff>0</xdr:rowOff>
                  </from>
                  <to>
                    <xdr:col>8</xdr:col>
                    <xdr:colOff>236220</xdr:colOff>
                    <xdr:row>66</xdr:row>
                    <xdr:rowOff>60960</xdr:rowOff>
                  </to>
                </anchor>
              </controlPr>
            </control>
          </mc:Choice>
        </mc:AlternateContent>
        <mc:AlternateContent xmlns:mc="http://schemas.openxmlformats.org/markup-compatibility/2006">
          <mc:Choice Requires="x14">
            <control shapeId="13317" r:id="rId8" name="Drop Down 5">
              <controlPr defaultSize="0" autoLine="0" autoPict="0">
                <anchor moveWithCells="1">
                  <from>
                    <xdr:col>1</xdr:col>
                    <xdr:colOff>259080</xdr:colOff>
                    <xdr:row>65</xdr:row>
                    <xdr:rowOff>0</xdr:rowOff>
                  </from>
                  <to>
                    <xdr:col>3</xdr:col>
                    <xdr:colOff>121920</xdr:colOff>
                    <xdr:row>66</xdr:row>
                    <xdr:rowOff>60960</xdr:rowOff>
                  </to>
                </anchor>
              </controlPr>
            </control>
          </mc:Choice>
        </mc:AlternateContent>
        <mc:AlternateContent xmlns:mc="http://schemas.openxmlformats.org/markup-compatibility/2006">
          <mc:Choice Requires="x14">
            <control shapeId="13318" r:id="rId9" name="Check Box 6">
              <controlPr locked="0" defaultSize="0" autoFill="0" autoLine="0" autoPict="0">
                <anchor moveWithCells="1">
                  <from>
                    <xdr:col>13</xdr:col>
                    <xdr:colOff>22860</xdr:colOff>
                    <xdr:row>66</xdr:row>
                    <xdr:rowOff>60960</xdr:rowOff>
                  </from>
                  <to>
                    <xdr:col>14</xdr:col>
                    <xdr:colOff>213360</xdr:colOff>
                    <xdr:row>68</xdr:row>
                    <xdr:rowOff>22860</xdr:rowOff>
                  </to>
                </anchor>
              </controlPr>
            </control>
          </mc:Choice>
        </mc:AlternateContent>
        <mc:AlternateContent xmlns:mc="http://schemas.openxmlformats.org/markup-compatibility/2006">
          <mc:Choice Requires="x14">
            <control shapeId="13319" r:id="rId10" name="Check Box 7">
              <controlPr locked="0" defaultSize="0" autoFill="0" autoLine="0" autoPict="0">
                <anchor moveWithCells="1">
                  <from>
                    <xdr:col>14</xdr:col>
                    <xdr:colOff>266700</xdr:colOff>
                    <xdr:row>66</xdr:row>
                    <xdr:rowOff>68580</xdr:rowOff>
                  </from>
                  <to>
                    <xdr:col>17</xdr:col>
                    <xdr:colOff>38100</xdr:colOff>
                    <xdr:row>68</xdr:row>
                    <xdr:rowOff>22860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2"/>
  <sheetViews>
    <sheetView workbookViewId="0">
      <selection activeCell="F11" sqref="F11:F25"/>
    </sheetView>
  </sheetViews>
  <sheetFormatPr baseColWidth="10" defaultRowHeight="13.2" x14ac:dyDescent="0.25"/>
  <sheetData>
    <row r="1" spans="1:12" x14ac:dyDescent="0.25">
      <c r="A1" s="67" t="s">
        <v>68</v>
      </c>
      <c r="B1" s="67" t="s">
        <v>81</v>
      </c>
      <c r="C1">
        <v>1</v>
      </c>
      <c r="D1">
        <v>0</v>
      </c>
      <c r="F1" s="74" t="s">
        <v>84</v>
      </c>
      <c r="G1" s="73" t="s">
        <v>85</v>
      </c>
      <c r="H1" s="73" t="s">
        <v>86</v>
      </c>
      <c r="I1" s="73" t="s">
        <v>87</v>
      </c>
      <c r="J1" s="73" t="s">
        <v>88</v>
      </c>
      <c r="K1" s="73" t="s">
        <v>89</v>
      </c>
      <c r="L1" s="73" t="s">
        <v>89</v>
      </c>
    </row>
    <row r="2" spans="1:12" x14ac:dyDescent="0.25">
      <c r="A2" s="67" t="s">
        <v>69</v>
      </c>
      <c r="B2">
        <v>2013</v>
      </c>
      <c r="C2">
        <v>2</v>
      </c>
      <c r="D2">
        <v>1</v>
      </c>
      <c r="F2" s="74" t="s">
        <v>85</v>
      </c>
    </row>
    <row r="3" spans="1:12" x14ac:dyDescent="0.25">
      <c r="A3" s="67" t="s">
        <v>70</v>
      </c>
      <c r="B3">
        <v>2014</v>
      </c>
      <c r="C3">
        <v>3</v>
      </c>
      <c r="D3">
        <v>2</v>
      </c>
      <c r="F3" s="74" t="s">
        <v>86</v>
      </c>
    </row>
    <row r="4" spans="1:12" x14ac:dyDescent="0.25">
      <c r="A4" s="67" t="s">
        <v>71</v>
      </c>
      <c r="B4">
        <v>2015</v>
      </c>
      <c r="C4">
        <v>4</v>
      </c>
      <c r="D4">
        <v>3</v>
      </c>
      <c r="F4" s="74" t="s">
        <v>87</v>
      </c>
    </row>
    <row r="5" spans="1:12" x14ac:dyDescent="0.25">
      <c r="A5" s="67" t="s">
        <v>72</v>
      </c>
      <c r="B5">
        <v>2016</v>
      </c>
      <c r="C5">
        <v>5</v>
      </c>
      <c r="D5">
        <v>4</v>
      </c>
      <c r="F5" s="74" t="s">
        <v>88</v>
      </c>
    </row>
    <row r="6" spans="1:12" x14ac:dyDescent="0.25">
      <c r="A6" s="67" t="s">
        <v>73</v>
      </c>
      <c r="B6">
        <v>2017</v>
      </c>
      <c r="C6">
        <v>6</v>
      </c>
      <c r="D6">
        <v>5</v>
      </c>
      <c r="F6" s="74" t="s">
        <v>89</v>
      </c>
    </row>
    <row r="7" spans="1:12" x14ac:dyDescent="0.25">
      <c r="A7" s="67" t="s">
        <v>74</v>
      </c>
      <c r="B7">
        <v>2018</v>
      </c>
      <c r="C7">
        <v>7</v>
      </c>
      <c r="D7">
        <v>6</v>
      </c>
      <c r="F7" s="74" t="s">
        <v>89</v>
      </c>
    </row>
    <row r="8" spans="1:12" x14ac:dyDescent="0.25">
      <c r="A8" s="67" t="s">
        <v>75</v>
      </c>
      <c r="B8">
        <v>2019</v>
      </c>
      <c r="C8">
        <v>8</v>
      </c>
      <c r="D8">
        <v>7</v>
      </c>
    </row>
    <row r="9" spans="1:12" x14ac:dyDescent="0.25">
      <c r="A9" s="67" t="s">
        <v>76</v>
      </c>
      <c r="B9">
        <v>2020</v>
      </c>
      <c r="C9">
        <v>9</v>
      </c>
      <c r="D9">
        <v>8</v>
      </c>
    </row>
    <row r="10" spans="1:12" x14ac:dyDescent="0.25">
      <c r="A10" s="67" t="s">
        <v>77</v>
      </c>
      <c r="C10">
        <v>10</v>
      </c>
      <c r="D10">
        <v>9</v>
      </c>
    </row>
    <row r="11" spans="1:12" x14ac:dyDescent="0.25">
      <c r="A11" s="67" t="s">
        <v>78</v>
      </c>
      <c r="C11">
        <v>11</v>
      </c>
      <c r="D11">
        <v>10</v>
      </c>
      <c r="F11" s="73" t="s">
        <v>90</v>
      </c>
    </row>
    <row r="12" spans="1:12" x14ac:dyDescent="0.25">
      <c r="A12" s="67" t="s">
        <v>79</v>
      </c>
      <c r="C12">
        <v>12</v>
      </c>
      <c r="D12">
        <v>11</v>
      </c>
      <c r="F12" s="76">
        <v>42005</v>
      </c>
    </row>
    <row r="13" spans="1:12" x14ac:dyDescent="0.25">
      <c r="A13" s="67" t="s">
        <v>80</v>
      </c>
      <c r="C13">
        <v>13</v>
      </c>
      <c r="D13">
        <v>12</v>
      </c>
      <c r="F13" s="76">
        <v>42036</v>
      </c>
    </row>
    <row r="14" spans="1:12" x14ac:dyDescent="0.25">
      <c r="C14">
        <v>14</v>
      </c>
      <c r="D14">
        <v>13</v>
      </c>
      <c r="F14" s="76">
        <v>42064</v>
      </c>
    </row>
    <row r="15" spans="1:12" x14ac:dyDescent="0.25">
      <c r="C15">
        <v>15</v>
      </c>
      <c r="D15">
        <v>14</v>
      </c>
      <c r="F15" s="76">
        <v>42095</v>
      </c>
    </row>
    <row r="16" spans="1:12" x14ac:dyDescent="0.25">
      <c r="C16">
        <v>16</v>
      </c>
      <c r="D16">
        <v>15</v>
      </c>
      <c r="F16" s="76">
        <v>42125</v>
      </c>
    </row>
    <row r="17" spans="3:6" x14ac:dyDescent="0.25">
      <c r="C17">
        <v>17</v>
      </c>
      <c r="D17">
        <v>16</v>
      </c>
      <c r="F17" s="76">
        <v>42156</v>
      </c>
    </row>
    <row r="18" spans="3:6" x14ac:dyDescent="0.25">
      <c r="C18">
        <v>18</v>
      </c>
      <c r="D18">
        <v>17</v>
      </c>
      <c r="F18" s="76">
        <v>42186</v>
      </c>
    </row>
    <row r="19" spans="3:6" x14ac:dyDescent="0.25">
      <c r="C19">
        <v>19</v>
      </c>
      <c r="D19">
        <v>18</v>
      </c>
      <c r="F19" s="76">
        <v>42217</v>
      </c>
    </row>
    <row r="20" spans="3:6" x14ac:dyDescent="0.25">
      <c r="C20">
        <v>20</v>
      </c>
      <c r="D20">
        <v>19</v>
      </c>
      <c r="F20" s="76">
        <v>42248</v>
      </c>
    </row>
    <row r="21" spans="3:6" x14ac:dyDescent="0.25">
      <c r="C21">
        <v>21</v>
      </c>
      <c r="D21">
        <v>20</v>
      </c>
      <c r="F21" s="76">
        <v>42278</v>
      </c>
    </row>
    <row r="22" spans="3:6" x14ac:dyDescent="0.25">
      <c r="C22">
        <v>22</v>
      </c>
      <c r="D22">
        <v>21</v>
      </c>
      <c r="F22" s="76">
        <v>42309</v>
      </c>
    </row>
    <row r="23" spans="3:6" x14ac:dyDescent="0.25">
      <c r="C23">
        <v>23</v>
      </c>
      <c r="D23">
        <v>22</v>
      </c>
      <c r="F23" s="76">
        <v>42339</v>
      </c>
    </row>
    <row r="24" spans="3:6" x14ac:dyDescent="0.25">
      <c r="C24">
        <v>24</v>
      </c>
      <c r="D24">
        <v>23</v>
      </c>
      <c r="F24" s="76">
        <v>42370</v>
      </c>
    </row>
    <row r="25" spans="3:6" x14ac:dyDescent="0.25">
      <c r="C25">
        <v>25</v>
      </c>
      <c r="D25">
        <v>24</v>
      </c>
      <c r="F25" s="76">
        <v>42401</v>
      </c>
    </row>
    <row r="26" spans="3:6" x14ac:dyDescent="0.25">
      <c r="C26">
        <v>26</v>
      </c>
      <c r="D26">
        <v>25</v>
      </c>
    </row>
    <row r="27" spans="3:6" x14ac:dyDescent="0.25">
      <c r="C27">
        <v>27</v>
      </c>
      <c r="D27">
        <v>26</v>
      </c>
    </row>
    <row r="28" spans="3:6" x14ac:dyDescent="0.25">
      <c r="C28">
        <v>28</v>
      </c>
      <c r="D28">
        <v>27</v>
      </c>
    </row>
    <row r="29" spans="3:6" x14ac:dyDescent="0.25">
      <c r="C29">
        <v>29</v>
      </c>
      <c r="D29">
        <v>28</v>
      </c>
    </row>
    <row r="30" spans="3:6" x14ac:dyDescent="0.25">
      <c r="C30">
        <v>30</v>
      </c>
      <c r="D30">
        <v>29</v>
      </c>
    </row>
    <row r="31" spans="3:6" x14ac:dyDescent="0.25">
      <c r="C31">
        <v>31</v>
      </c>
      <c r="D31">
        <v>30</v>
      </c>
    </row>
    <row r="32" spans="3:6" x14ac:dyDescent="0.25">
      <c r="D32">
        <v>31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13</vt:i4>
      </vt:variant>
      <vt:variant>
        <vt:lpstr>Plages nommées</vt:lpstr>
      </vt:variant>
      <vt:variant>
        <vt:i4>2</vt:i4>
      </vt:variant>
    </vt:vector>
  </HeadingPairs>
  <TitlesOfParts>
    <vt:vector size="15" baseType="lpstr">
      <vt:lpstr>Janvier</vt:lpstr>
      <vt:lpstr>Février</vt:lpstr>
      <vt:lpstr>Mars</vt:lpstr>
      <vt:lpstr>Avril</vt:lpstr>
      <vt:lpstr>Mai</vt:lpstr>
      <vt:lpstr>Juin</vt:lpstr>
      <vt:lpstr>Juillet</vt:lpstr>
      <vt:lpstr>Aout</vt:lpstr>
      <vt:lpstr>Septembre</vt:lpstr>
      <vt:lpstr>Octobre</vt:lpstr>
      <vt:lpstr>Novembre</vt:lpstr>
      <vt:lpstr>Décembre</vt:lpstr>
      <vt:lpstr>Tables</vt:lpstr>
      <vt:lpstr>ANCOURS</vt:lpstr>
      <vt:lpstr>jours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juju</dc:creator>
  <cp:lastModifiedBy>André BOSCHI</cp:lastModifiedBy>
  <cp:lastPrinted>2015-01-23T20:30:01Z</cp:lastPrinted>
  <dcterms:created xsi:type="dcterms:W3CDTF">2013-01-31T17:31:35Z</dcterms:created>
  <dcterms:modified xsi:type="dcterms:W3CDTF">2015-01-27T09:02:25Z</dcterms:modified>
</cp:coreProperties>
</file>