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19584" windowHeight="8052" firstSheet="1" activeTab="5"/>
  </bookViews>
  <sheets>
    <sheet name="Mod emp" sheetId="32" r:id="rId1"/>
    <sheet name="base" sheetId="8" r:id="rId2"/>
    <sheet name="user-profile" sheetId="41" r:id="rId3"/>
    <sheet name="ephone" sheetId="43" r:id="rId4"/>
    <sheet name="ephone-dn" sheetId="42" r:id="rId5"/>
    <sheet name="logout-profile" sheetId="44" r:id="rId6"/>
    <sheet name="Trav" sheetId="10" r:id="rId7"/>
    <sheet name="Tables" sheetId="6" r:id="rId8"/>
    <sheet name="Formules" sheetId="7" r:id="rId9"/>
    <sheet name=" formules par ligne" sheetId="5" r:id="rId10"/>
  </sheets>
  <definedNames>
    <definedName name="Form">Tables!$B$2:$B$5</definedName>
    <definedName name="Types">Tables!$A$2:$A$5</definedName>
  </definedNames>
  <calcPr calcId="162913"/>
</workbook>
</file>

<file path=xl/calcChain.xml><?xml version="1.0" encoding="utf-8"?>
<calcChain xmlns="http://schemas.openxmlformats.org/spreadsheetml/2006/main">
  <c r="P1" i="10" l="1"/>
  <c r="B2" i="7" l="1"/>
  <c r="C2" i="7" s="1"/>
  <c r="C10" i="7"/>
  <c r="D10" i="7"/>
  <c r="E10" i="7"/>
  <c r="F10" i="7"/>
  <c r="G10" i="7"/>
  <c r="H10" i="7"/>
  <c r="I10" i="7"/>
  <c r="C12" i="7"/>
  <c r="C13" i="7"/>
  <c r="D13" i="7"/>
  <c r="E13" i="7"/>
  <c r="F13" i="7"/>
  <c r="G13" i="7"/>
  <c r="H13" i="7"/>
  <c r="I13" i="7"/>
  <c r="J13" i="7"/>
  <c r="K13" i="7"/>
  <c r="L13" i="7"/>
  <c r="M13" i="7"/>
  <c r="N13" i="7"/>
  <c r="C16" i="7"/>
  <c r="D16" i="7"/>
  <c r="E16" i="7"/>
  <c r="F16" i="7"/>
  <c r="G16" i="7"/>
  <c r="D19" i="7"/>
  <c r="E19" i="7"/>
  <c r="F19" i="7"/>
  <c r="G19" i="7"/>
  <c r="H19" i="7"/>
  <c r="C4" i="5" l="1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3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3" i="5"/>
  <c r="H23" i="5"/>
  <c r="G23" i="5"/>
  <c r="F23" i="5"/>
  <c r="E23" i="5"/>
  <c r="D23" i="5"/>
  <c r="H17" i="5"/>
  <c r="G17" i="5"/>
  <c r="F17" i="5"/>
  <c r="E17" i="5"/>
  <c r="D17" i="5"/>
  <c r="N8" i="5"/>
  <c r="M8" i="5"/>
  <c r="L8" i="5"/>
  <c r="K8" i="5"/>
  <c r="J8" i="5"/>
  <c r="I8" i="5"/>
  <c r="H8" i="5"/>
  <c r="G8" i="5"/>
  <c r="F8" i="5"/>
  <c r="E8" i="5"/>
  <c r="D8" i="5"/>
  <c r="I3" i="5"/>
  <c r="H3" i="5"/>
  <c r="F3" i="5"/>
  <c r="G3" i="5"/>
  <c r="E3" i="5"/>
  <c r="D3" i="5"/>
</calcChain>
</file>

<file path=xl/sharedStrings.xml><?xml version="1.0" encoding="utf-8"?>
<sst xmlns="http://schemas.openxmlformats.org/spreadsheetml/2006/main" count="651" uniqueCount="95">
  <si>
    <t>voice user-profile</t>
  </si>
  <si>
    <t>toto</t>
  </si>
  <si>
    <t>pin</t>
  </si>
  <si>
    <t>user</t>
  </si>
  <si>
    <t>password</t>
  </si>
  <si>
    <t>number</t>
  </si>
  <si>
    <t>type</t>
  </si>
  <si>
    <t>normal</t>
  </si>
  <si>
    <t>ephone-dn</t>
  </si>
  <si>
    <t xml:space="preserve">number </t>
  </si>
  <si>
    <t>label</t>
  </si>
  <si>
    <t>description</t>
  </si>
  <si>
    <t>name</t>
  </si>
  <si>
    <t>call-forward busy</t>
  </si>
  <si>
    <t>call-forward noan</t>
  </si>
  <si>
    <t>timeout</t>
  </si>
  <si>
    <t>ephone-dn-template</t>
  </si>
  <si>
    <t>dual-line</t>
  </si>
  <si>
    <t>no-reg primary</t>
  </si>
  <si>
    <t>0000</t>
  </si>
  <si>
    <t>ephone</t>
  </si>
  <si>
    <t>mac-address</t>
  </si>
  <si>
    <t>ephone-template</t>
  </si>
  <si>
    <t>logout-profile</t>
  </si>
  <si>
    <t>xxxx.xxxx.xxxx</t>
  </si>
  <si>
    <t>voice logout-profile</t>
  </si>
  <si>
    <t>speed-dial</t>
  </si>
  <si>
    <t>1 0</t>
  </si>
  <si>
    <r>
      <t>voice user-profile</t>
    </r>
    <r>
      <rPr>
        <sz val="8"/>
        <color rgb="FF333333"/>
        <rFont val="Segoe UI"/>
        <family val="2"/>
      </rPr>
      <t> 11</t>
    </r>
  </si>
  <si>
    <r>
      <t>pin </t>
    </r>
    <r>
      <rPr>
        <sz val="8"/>
        <color rgb="FF333333"/>
        <rFont val="Segoe UI"/>
        <family val="2"/>
      </rPr>
      <t>123</t>
    </r>
  </si>
  <si>
    <r>
      <t>number </t>
    </r>
    <r>
      <rPr>
        <sz val="8"/>
        <color rgb="FF333333"/>
        <rFont val="Segoe UI"/>
        <family val="2"/>
      </rPr>
      <t>1111 </t>
    </r>
    <r>
      <rPr>
        <b/>
        <sz val="8"/>
        <color rgb="FF333333"/>
        <rFont val="Segoe UI"/>
        <family val="2"/>
      </rPr>
      <t>type </t>
    </r>
    <r>
      <rPr>
        <sz val="8"/>
        <color rgb="FF333333"/>
        <rFont val="Segoe UI"/>
        <family val="2"/>
      </rPr>
      <t>normal</t>
    </r>
  </si>
  <si>
    <r>
      <t>ephone-dn</t>
    </r>
    <r>
      <rPr>
        <sz val="8"/>
        <color rgb="FF333333"/>
        <rFont val="Segoe UI"/>
        <family val="2"/>
      </rPr>
      <t> 11 dual-line</t>
    </r>
  </si>
  <si>
    <r>
      <t>number </t>
    </r>
    <r>
      <rPr>
        <sz val="8"/>
        <color rgb="FF333333"/>
        <rFont val="Segoe UI"/>
        <family val="2"/>
      </rPr>
      <t>0000 no-reg primary</t>
    </r>
  </si>
  <si>
    <r>
      <t>label </t>
    </r>
    <r>
      <rPr>
        <sz val="8"/>
        <color rgb="FF333333"/>
        <rFont val="Segoe UI"/>
        <family val="2"/>
      </rPr>
      <t>toto</t>
    </r>
  </si>
  <si>
    <r>
      <t>description </t>
    </r>
    <r>
      <rPr>
        <sz val="8"/>
        <color rgb="FF333333"/>
        <rFont val="Segoe UI"/>
        <family val="2"/>
      </rPr>
      <t>toto</t>
    </r>
  </si>
  <si>
    <r>
      <t>name </t>
    </r>
    <r>
      <rPr>
        <sz val="8"/>
        <color rgb="FF333333"/>
        <rFont val="Segoe UI"/>
        <family val="2"/>
      </rPr>
      <t>toto</t>
    </r>
  </si>
  <si>
    <r>
      <t>call-forward busy</t>
    </r>
    <r>
      <rPr>
        <sz val="8"/>
        <color rgb="FF333333"/>
        <rFont val="Segoe UI"/>
        <family val="2"/>
      </rPr>
      <t> 1111</t>
    </r>
  </si>
  <si>
    <r>
      <t>call-forward noan</t>
    </r>
    <r>
      <rPr>
        <sz val="8"/>
        <color rgb="FF333333"/>
        <rFont val="Segoe UI"/>
        <family val="2"/>
      </rPr>
      <t> 1111 </t>
    </r>
    <r>
      <rPr>
        <b/>
        <sz val="8"/>
        <color rgb="FF333333"/>
        <rFont val="Segoe UI"/>
        <family val="2"/>
      </rPr>
      <t>timeout </t>
    </r>
    <r>
      <rPr>
        <sz val="8"/>
        <color rgb="FF333333"/>
        <rFont val="Segoe UI"/>
        <family val="2"/>
      </rPr>
      <t>25</t>
    </r>
  </si>
  <si>
    <r>
      <t>ephone-dn-template</t>
    </r>
    <r>
      <rPr>
        <sz val="8"/>
        <color rgb="FF333333"/>
        <rFont val="Segoe UI"/>
        <family val="2"/>
      </rPr>
      <t> 2</t>
    </r>
  </si>
  <si>
    <r>
      <t>ephone </t>
    </r>
    <r>
      <rPr>
        <sz val="8"/>
        <color rgb="FF333333"/>
        <rFont val="Segoe UI"/>
        <family val="2"/>
      </rPr>
      <t>11</t>
    </r>
  </si>
  <si>
    <r>
      <t>mac-address</t>
    </r>
    <r>
      <rPr>
        <sz val="8"/>
        <color rgb="FF333333"/>
        <rFont val="Segoe UI"/>
        <family val="2"/>
      </rPr>
      <t> xxxx.xxxx.xxxx</t>
    </r>
  </si>
  <si>
    <r>
      <t>ephone-template</t>
    </r>
    <r>
      <rPr>
        <sz val="8"/>
        <color rgb="FF333333"/>
        <rFont val="Segoe UI"/>
        <family val="2"/>
      </rPr>
      <t> 1</t>
    </r>
  </si>
  <si>
    <r>
      <t>type </t>
    </r>
    <r>
      <rPr>
        <sz val="8"/>
        <color rgb="FF333333"/>
        <rFont val="Segoe UI"/>
        <family val="2"/>
      </rPr>
      <t>7906</t>
    </r>
  </si>
  <si>
    <r>
      <t>logout-profile </t>
    </r>
    <r>
      <rPr>
        <sz val="8"/>
        <color rgb="FF333333"/>
        <rFont val="Segoe UI"/>
        <family val="2"/>
      </rPr>
      <t>11</t>
    </r>
  </si>
  <si>
    <r>
      <t>voice logout-profile</t>
    </r>
    <r>
      <rPr>
        <sz val="8"/>
        <color rgb="FF333333"/>
        <rFont val="Segoe UI"/>
        <family val="2"/>
      </rPr>
      <t> 11</t>
    </r>
  </si>
  <si>
    <r>
      <t>number </t>
    </r>
    <r>
      <rPr>
        <sz val="8"/>
        <color rgb="FF333333"/>
        <rFont val="Segoe UI"/>
        <family val="2"/>
      </rPr>
      <t>0000 </t>
    </r>
    <r>
      <rPr>
        <b/>
        <sz val="8"/>
        <color rgb="FF333333"/>
        <rFont val="Segoe UI"/>
        <family val="2"/>
      </rPr>
      <t>type </t>
    </r>
    <r>
      <rPr>
        <sz val="8"/>
        <color rgb="FF333333"/>
        <rFont val="Segoe UI"/>
        <family val="2"/>
      </rPr>
      <t>normal</t>
    </r>
  </si>
  <si>
    <r>
      <t>speed-dial </t>
    </r>
    <r>
      <rPr>
        <sz val="8"/>
        <color rgb="FF333333"/>
        <rFont val="Segoe UI"/>
        <family val="2"/>
      </rPr>
      <t>1 0 </t>
    </r>
    <r>
      <rPr>
        <b/>
        <sz val="8"/>
        <color rgb="FF333333"/>
        <rFont val="Segoe UI"/>
        <family val="2"/>
      </rPr>
      <t>label </t>
    </r>
    <r>
      <rPr>
        <sz val="8"/>
        <color rgb="FF333333"/>
        <rFont val="Segoe UI"/>
        <family val="2"/>
      </rPr>
      <t>"…."</t>
    </r>
  </si>
  <si>
    <t>pin 123</t>
  </si>
  <si>
    <t/>
  </si>
  <si>
    <t>voice user</t>
  </si>
  <si>
    <t>number 111</t>
  </si>
  <si>
    <t>ephone-dn </t>
  </si>
  <si>
    <t>number 000</t>
  </si>
  <si>
    <t>label toto</t>
  </si>
  <si>
    <t>descriptio</t>
  </si>
  <si>
    <t>name toto</t>
  </si>
  <si>
    <t>call-forwa</t>
  </si>
  <si>
    <t>ephone-dn-</t>
  </si>
  <si>
    <t>ephone 11</t>
  </si>
  <si>
    <t>mac-addres</t>
  </si>
  <si>
    <t>ephone-tem</t>
  </si>
  <si>
    <t>type 7906</t>
  </si>
  <si>
    <t>logout-pro</t>
  </si>
  <si>
    <t>voice logo</t>
  </si>
  <si>
    <t>Types</t>
  </si>
  <si>
    <t>Form</t>
  </si>
  <si>
    <t>Type</t>
  </si>
  <si>
    <r>
      <t xml:space="preserve">user </t>
    </r>
    <r>
      <rPr>
        <sz val="8"/>
        <color rgb="FF333333"/>
        <rFont val="Segoe UI"/>
        <family val="2"/>
      </rPr>
      <t>toto </t>
    </r>
    <r>
      <rPr>
        <b/>
        <sz val="8"/>
        <color rgb="FF333333"/>
        <rFont val="Segoe UI"/>
        <family val="2"/>
      </rPr>
      <t>password </t>
    </r>
    <r>
      <rPr>
        <sz val="8"/>
        <color rgb="FF333333"/>
        <rFont val="Segoe UI"/>
        <family val="2"/>
      </rPr>
      <t>12345</t>
    </r>
  </si>
  <si>
    <t>ligne</t>
  </si>
  <si>
    <t>reg</t>
  </si>
  <si>
    <t>user toto </t>
  </si>
  <si>
    <t>val</t>
  </si>
  <si>
    <t>11</t>
  </si>
  <si>
    <t>123</t>
  </si>
  <si>
    <t xml:space="preserve"> toto </t>
  </si>
  <si>
    <t> 12345</t>
  </si>
  <si>
    <t>1111</t>
  </si>
  <si>
    <t>25</t>
  </si>
  <si>
    <t>2</t>
  </si>
  <si>
    <t>1</t>
  </si>
  <si>
    <t>7906</t>
  </si>
  <si>
    <t>"…."</t>
  </si>
  <si>
    <t>1) vider base</t>
  </si>
  <si>
    <t>Tout selectionner  puis Ctrl -</t>
  </si>
  <si>
    <t>2) recopier données extraites dans colonne A de base à partir de la ligne  2</t>
  </si>
  <si>
    <t>3) lancer la macro avecc Ctr mal T ou cliquer sur le bouton</t>
  </si>
  <si>
    <t>4) ne pas toucher aux onglets tables et formules</t>
  </si>
  <si>
    <t>5) si nouveau modèle à inclure</t>
  </si>
  <si>
    <t>"=SUPPRESPACE(GAUCHE(A23;10))</t>
  </si>
  <si>
    <t>5-1) nom court à rajouter dans table= résultat</t>
  </si>
  <si>
    <t>5-4) mettre les entetes  en s'inspirant des précédentes ( voir formules par ligne</t>
  </si>
  <si>
    <t>5-5) Copier entete + formule sur onglet formule en C21, puis 24  etc</t>
  </si>
  <si>
    <t>5-6) Modifier la macro "zones a copier coller" délimitées par des lignes en vert, les zones à modifier étant annotées</t>
  </si>
  <si>
    <t>5-3) créer les formules en s'inspirant des précédentes ( voir onglet formules par ligne)</t>
  </si>
  <si>
    <t>5-2) donner le nr de formule suivant soit 5, 6 etc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</si>
</sst>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8"/>
      <color rgb="FF333333"/>
      <name val="Segoe UI"/>
      <family val="2"/>
    </font>
    <font>
      <sz val="8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</xdr:colOff>
      <xdr:row>0</xdr:row>
      <xdr:rowOff>129540</xdr:rowOff>
    </xdr:from>
    <xdr:to>
      <xdr:col>7</xdr:col>
      <xdr:colOff>731520</xdr:colOff>
      <xdr:row>3</xdr:row>
      <xdr:rowOff>15240</xdr:rowOff>
    </xdr:to>
    <xdr:sp macro="[0]!reclas" textlink="">
      <xdr:nvSpPr>
        <xdr:cNvPr id="2" name="Rectangle 1"/>
        <xdr:cNvSpPr/>
      </xdr:nvSpPr>
      <xdr:spPr>
        <a:xfrm>
          <a:off x="4815840" y="129540"/>
          <a:ext cx="1463040" cy="43434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latin typeface="Times New Roman" panose="02020603050405020304" pitchFamily="18" charset="0"/>
              <a:cs typeface="Times New Roman" panose="02020603050405020304" pitchFamily="18" charset="0"/>
            </a:rPr>
            <a:t>Traitement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Types"/>
    <tableColumn id="2" name="Form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2:E17"/>
  <sheetViews>
    <sheetView workbookViewId="0">
      <selection activeCell="G8" sqref="G8"/>
    </sheetView>
  </sheetViews>
  <sheetFormatPr baseColWidth="10" defaultRowHeight="14.4" x14ac:dyDescent="0.3"/>
  <cols>
    <col min="4" max="4" width="20.33203125" customWidth="1"/>
  </cols>
  <sheetData>
    <row r="2" spans="1:5" x14ac:dyDescent="0.3">
      <c r="A2" t="s">
        <v>82</v>
      </c>
    </row>
    <row r="3" spans="1:5" x14ac:dyDescent="0.3">
      <c r="A3" t="s">
        <v>83</v>
      </c>
    </row>
    <row r="5" spans="1:5" x14ac:dyDescent="0.3">
      <c r="A5" t="s">
        <v>84</v>
      </c>
    </row>
    <row r="7" spans="1:5" x14ac:dyDescent="0.3">
      <c r="A7" t="s">
        <v>85</v>
      </c>
    </row>
    <row r="9" spans="1:5" x14ac:dyDescent="0.3">
      <c r="A9" t="s">
        <v>86</v>
      </c>
    </row>
    <row r="11" spans="1:5" x14ac:dyDescent="0.3">
      <c r="A11" t="s">
        <v>87</v>
      </c>
    </row>
    <row r="12" spans="1:5" x14ac:dyDescent="0.3">
      <c r="B12" t="s">
        <v>89</v>
      </c>
      <c r="E12" t="s">
        <v>88</v>
      </c>
    </row>
    <row r="13" spans="1:5" x14ac:dyDescent="0.3">
      <c r="B13" t="s">
        <v>94</v>
      </c>
    </row>
    <row r="14" spans="1:5" x14ac:dyDescent="0.3">
      <c r="B14" t="s">
        <v>93</v>
      </c>
    </row>
    <row r="15" spans="1:5" x14ac:dyDescent="0.3">
      <c r="B15" t="s">
        <v>90</v>
      </c>
    </row>
    <row r="16" spans="1:5" x14ac:dyDescent="0.3">
      <c r="B16" t="s">
        <v>91</v>
      </c>
    </row>
    <row r="17" spans="2:2" x14ac:dyDescent="0.3">
      <c r="B17" t="s">
        <v>92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96"/>
  <sheetViews>
    <sheetView workbookViewId="0">
      <selection sqref="A1:A1048576"/>
    </sheetView>
  </sheetViews>
  <sheetFormatPr baseColWidth="10" defaultRowHeight="14.4" x14ac:dyDescent="0.3"/>
  <cols>
    <col min="1" max="1" width="24.5546875" bestFit="1" customWidth="1"/>
  </cols>
  <sheetData>
    <row r="2" spans="1:1" x14ac:dyDescent="0.3">
      <c r="A2" s="2" t="s">
        <v>28</v>
      </c>
    </row>
    <row r="3" spans="1:1" x14ac:dyDescent="0.3">
      <c r="A3" s="2" t="s">
        <v>29</v>
      </c>
    </row>
    <row r="4" spans="1:1" x14ac:dyDescent="0.3">
      <c r="A4" s="2" t="s">
        <v>67</v>
      </c>
    </row>
    <row r="5" spans="1:1" x14ac:dyDescent="0.3">
      <c r="A5" s="2" t="s">
        <v>30</v>
      </c>
    </row>
    <row r="7" spans="1:1" x14ac:dyDescent="0.3">
      <c r="A7" s="2" t="s">
        <v>31</v>
      </c>
    </row>
    <row r="8" spans="1:1" x14ac:dyDescent="0.3">
      <c r="A8" s="2" t="s">
        <v>32</v>
      </c>
    </row>
    <row r="9" spans="1:1" x14ac:dyDescent="0.3">
      <c r="A9" s="2" t="s">
        <v>33</v>
      </c>
    </row>
    <row r="10" spans="1:1" x14ac:dyDescent="0.3">
      <c r="A10" s="2" t="s">
        <v>34</v>
      </c>
    </row>
    <row r="11" spans="1:1" x14ac:dyDescent="0.3">
      <c r="A11" s="2" t="s">
        <v>35</v>
      </c>
    </row>
    <row r="12" spans="1:1" x14ac:dyDescent="0.3">
      <c r="A12" s="2" t="s">
        <v>36</v>
      </c>
    </row>
    <row r="13" spans="1:1" x14ac:dyDescent="0.3">
      <c r="A13" s="2" t="s">
        <v>37</v>
      </c>
    </row>
    <row r="14" spans="1:1" x14ac:dyDescent="0.3">
      <c r="A14" s="2" t="s">
        <v>38</v>
      </c>
    </row>
    <row r="16" spans="1:1" x14ac:dyDescent="0.3">
      <c r="A16" s="2" t="s">
        <v>39</v>
      </c>
    </row>
    <row r="17" spans="1:1" x14ac:dyDescent="0.3">
      <c r="A17" s="2" t="s">
        <v>40</v>
      </c>
    </row>
    <row r="18" spans="1:1" x14ac:dyDescent="0.3">
      <c r="A18" s="2" t="s">
        <v>41</v>
      </c>
    </row>
    <row r="19" spans="1:1" x14ac:dyDescent="0.3">
      <c r="A19" s="2" t="s">
        <v>42</v>
      </c>
    </row>
    <row r="20" spans="1:1" x14ac:dyDescent="0.3">
      <c r="A20" s="2" t="s">
        <v>43</v>
      </c>
    </row>
    <row r="22" spans="1:1" x14ac:dyDescent="0.3">
      <c r="A22" s="2" t="s">
        <v>44</v>
      </c>
    </row>
    <row r="23" spans="1:1" x14ac:dyDescent="0.3">
      <c r="A23" s="2" t="s">
        <v>45</v>
      </c>
    </row>
    <row r="24" spans="1:1" x14ac:dyDescent="0.3">
      <c r="A24" s="2" t="s">
        <v>46</v>
      </c>
    </row>
    <row r="26" spans="1:1" x14ac:dyDescent="0.3">
      <c r="A26" s="2" t="s">
        <v>28</v>
      </c>
    </row>
    <row r="27" spans="1:1" x14ac:dyDescent="0.3">
      <c r="A27" s="2" t="s">
        <v>29</v>
      </c>
    </row>
    <row r="28" spans="1:1" x14ac:dyDescent="0.3">
      <c r="A28" s="2" t="s">
        <v>67</v>
      </c>
    </row>
    <row r="29" spans="1:1" x14ac:dyDescent="0.3">
      <c r="A29" s="2" t="s">
        <v>30</v>
      </c>
    </row>
    <row r="31" spans="1:1" x14ac:dyDescent="0.3">
      <c r="A31" s="2" t="s">
        <v>31</v>
      </c>
    </row>
    <row r="32" spans="1:1" x14ac:dyDescent="0.3">
      <c r="A32" s="2" t="s">
        <v>32</v>
      </c>
    </row>
    <row r="33" spans="1:1" x14ac:dyDescent="0.3">
      <c r="A33" s="2" t="s">
        <v>33</v>
      </c>
    </row>
    <row r="34" spans="1:1" x14ac:dyDescent="0.3">
      <c r="A34" s="2" t="s">
        <v>34</v>
      </c>
    </row>
    <row r="35" spans="1:1" x14ac:dyDescent="0.3">
      <c r="A35" s="2" t="s">
        <v>35</v>
      </c>
    </row>
    <row r="36" spans="1:1" x14ac:dyDescent="0.3">
      <c r="A36" s="2" t="s">
        <v>36</v>
      </c>
    </row>
    <row r="37" spans="1:1" x14ac:dyDescent="0.3">
      <c r="A37" s="2" t="s">
        <v>37</v>
      </c>
    </row>
    <row r="38" spans="1:1" x14ac:dyDescent="0.3">
      <c r="A38" s="2" t="s">
        <v>38</v>
      </c>
    </row>
    <row r="40" spans="1:1" x14ac:dyDescent="0.3">
      <c r="A40" s="2" t="s">
        <v>39</v>
      </c>
    </row>
    <row r="41" spans="1:1" x14ac:dyDescent="0.3">
      <c r="A41" s="2" t="s">
        <v>40</v>
      </c>
    </row>
    <row r="42" spans="1:1" x14ac:dyDescent="0.3">
      <c r="A42" s="2" t="s">
        <v>41</v>
      </c>
    </row>
    <row r="43" spans="1:1" x14ac:dyDescent="0.3">
      <c r="A43" s="2" t="s">
        <v>42</v>
      </c>
    </row>
    <row r="44" spans="1:1" x14ac:dyDescent="0.3">
      <c r="A44" s="2" t="s">
        <v>43</v>
      </c>
    </row>
    <row r="46" spans="1:1" x14ac:dyDescent="0.3">
      <c r="A46" s="2" t="s">
        <v>44</v>
      </c>
    </row>
    <row r="47" spans="1:1" x14ac:dyDescent="0.3">
      <c r="A47" s="2" t="s">
        <v>45</v>
      </c>
    </row>
    <row r="48" spans="1:1" x14ac:dyDescent="0.3">
      <c r="A48" s="2" t="s">
        <v>46</v>
      </c>
    </row>
    <row r="50" spans="1:1" x14ac:dyDescent="0.3">
      <c r="A50" s="2" t="s">
        <v>28</v>
      </c>
    </row>
    <row r="51" spans="1:1" x14ac:dyDescent="0.3">
      <c r="A51" s="2" t="s">
        <v>29</v>
      </c>
    </row>
    <row r="52" spans="1:1" x14ac:dyDescent="0.3">
      <c r="A52" s="2" t="s">
        <v>67</v>
      </c>
    </row>
    <row r="53" spans="1:1" x14ac:dyDescent="0.3">
      <c r="A53" s="2" t="s">
        <v>30</v>
      </c>
    </row>
    <row r="55" spans="1:1" x14ac:dyDescent="0.3">
      <c r="A55" s="2" t="s">
        <v>31</v>
      </c>
    </row>
    <row r="56" spans="1:1" x14ac:dyDescent="0.3">
      <c r="A56" s="2" t="s">
        <v>32</v>
      </c>
    </row>
    <row r="57" spans="1:1" x14ac:dyDescent="0.3">
      <c r="A57" s="2" t="s">
        <v>33</v>
      </c>
    </row>
    <row r="58" spans="1:1" x14ac:dyDescent="0.3">
      <c r="A58" s="2" t="s">
        <v>34</v>
      </c>
    </row>
    <row r="59" spans="1:1" x14ac:dyDescent="0.3">
      <c r="A59" s="2" t="s">
        <v>35</v>
      </c>
    </row>
    <row r="60" spans="1:1" x14ac:dyDescent="0.3">
      <c r="A60" s="2" t="s">
        <v>36</v>
      </c>
    </row>
    <row r="61" spans="1:1" x14ac:dyDescent="0.3">
      <c r="A61" s="2" t="s">
        <v>37</v>
      </c>
    </row>
    <row r="62" spans="1:1" x14ac:dyDescent="0.3">
      <c r="A62" s="2" t="s">
        <v>38</v>
      </c>
    </row>
    <row r="64" spans="1:1" x14ac:dyDescent="0.3">
      <c r="A64" s="2" t="s">
        <v>39</v>
      </c>
    </row>
    <row r="65" spans="1:1" x14ac:dyDescent="0.3">
      <c r="A65" s="2" t="s">
        <v>40</v>
      </c>
    </row>
    <row r="66" spans="1:1" x14ac:dyDescent="0.3">
      <c r="A66" s="2" t="s">
        <v>41</v>
      </c>
    </row>
    <row r="67" spans="1:1" x14ac:dyDescent="0.3">
      <c r="A67" s="2" t="s">
        <v>42</v>
      </c>
    </row>
    <row r="68" spans="1:1" x14ac:dyDescent="0.3">
      <c r="A68" s="2" t="s">
        <v>43</v>
      </c>
    </row>
    <row r="70" spans="1:1" x14ac:dyDescent="0.3">
      <c r="A70" s="2" t="s">
        <v>44</v>
      </c>
    </row>
    <row r="71" spans="1:1" x14ac:dyDescent="0.3">
      <c r="A71" s="2" t="s">
        <v>45</v>
      </c>
    </row>
    <row r="72" spans="1:1" x14ac:dyDescent="0.3">
      <c r="A72" s="2" t="s">
        <v>46</v>
      </c>
    </row>
    <row r="74" spans="1:1" x14ac:dyDescent="0.3">
      <c r="A74" s="2" t="s">
        <v>28</v>
      </c>
    </row>
    <row r="75" spans="1:1" x14ac:dyDescent="0.3">
      <c r="A75" s="2" t="s">
        <v>29</v>
      </c>
    </row>
    <row r="76" spans="1:1" x14ac:dyDescent="0.3">
      <c r="A76" s="2" t="s">
        <v>67</v>
      </c>
    </row>
    <row r="77" spans="1:1" x14ac:dyDescent="0.3">
      <c r="A77" s="2" t="s">
        <v>30</v>
      </c>
    </row>
    <row r="79" spans="1:1" x14ac:dyDescent="0.3">
      <c r="A79" s="2" t="s">
        <v>31</v>
      </c>
    </row>
    <row r="80" spans="1:1" x14ac:dyDescent="0.3">
      <c r="A80" s="2" t="s">
        <v>32</v>
      </c>
    </row>
    <row r="81" spans="1:1" x14ac:dyDescent="0.3">
      <c r="A81" s="2" t="s">
        <v>33</v>
      </c>
    </row>
    <row r="82" spans="1:1" x14ac:dyDescent="0.3">
      <c r="A82" s="2" t="s">
        <v>34</v>
      </c>
    </row>
    <row r="83" spans="1:1" x14ac:dyDescent="0.3">
      <c r="A83" s="2" t="s">
        <v>35</v>
      </c>
    </row>
    <row r="84" spans="1:1" x14ac:dyDescent="0.3">
      <c r="A84" s="2" t="s">
        <v>36</v>
      </c>
    </row>
    <row r="85" spans="1:1" x14ac:dyDescent="0.3">
      <c r="A85" s="2" t="s">
        <v>37</v>
      </c>
    </row>
    <row r="86" spans="1:1" x14ac:dyDescent="0.3">
      <c r="A86" s="2" t="s">
        <v>38</v>
      </c>
    </row>
    <row r="88" spans="1:1" x14ac:dyDescent="0.3">
      <c r="A88" s="2" t="s">
        <v>39</v>
      </c>
    </row>
    <row r="89" spans="1:1" x14ac:dyDescent="0.3">
      <c r="A89" s="2" t="s">
        <v>40</v>
      </c>
    </row>
    <row r="90" spans="1:1" x14ac:dyDescent="0.3">
      <c r="A90" s="2" t="s">
        <v>41</v>
      </c>
    </row>
    <row r="91" spans="1:1" x14ac:dyDescent="0.3">
      <c r="A91" s="2" t="s">
        <v>42</v>
      </c>
    </row>
    <row r="92" spans="1:1" x14ac:dyDescent="0.3">
      <c r="A92" s="2" t="s">
        <v>43</v>
      </c>
    </row>
    <row r="94" spans="1:1" x14ac:dyDescent="0.3">
      <c r="A94" s="2" t="s">
        <v>44</v>
      </c>
    </row>
    <row r="95" spans="1:1" x14ac:dyDescent="0.3">
      <c r="A95" s="2" t="s">
        <v>45</v>
      </c>
    </row>
    <row r="96" spans="1:1" x14ac:dyDescent="0.3">
      <c r="A96" s="2" t="s">
        <v>46</v>
      </c>
    </row>
  </sheetData>
  <sortState ref="A1:N73">
    <sortCondition ref="C2:C2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5"/>
  <sheetViews>
    <sheetView workbookViewId="0">
      <selection sqref="A1:K1"/>
    </sheetView>
  </sheetViews>
  <sheetFormatPr baseColWidth="10" defaultRowHeight="14.4" x14ac:dyDescent="0.3"/>
  <sheetData>
    <row r="1" spans="1:6" x14ac:dyDescent="0.3">
      <c r="A1" t="s">
        <v>0</v>
      </c>
      <c r="B1" t="s">
        <v>2</v>
      </c>
      <c r="C1" t="s">
        <v>3</v>
      </c>
      <c r="D1" t="s">
        <v>4</v>
      </c>
      <c r="E1" t="s">
        <v>5</v>
      </c>
      <c r="F1" t="s">
        <v>66</v>
      </c>
    </row>
    <row r="2" spans="1:6" x14ac:dyDescent="0.3">
      <c r="A2" t="s">
        <v>72</v>
      </c>
      <c r="B2" t="s">
        <v>73</v>
      </c>
      <c r="C2" t="s">
        <v>74</v>
      </c>
      <c r="D2" t="s">
        <v>75</v>
      </c>
      <c r="E2" t="s">
        <v>76</v>
      </c>
      <c r="F2" t="s">
        <v>7</v>
      </c>
    </row>
    <row r="3" spans="1:6" x14ac:dyDescent="0.3">
      <c r="A3" t="s">
        <v>72</v>
      </c>
      <c r="B3" t="s">
        <v>73</v>
      </c>
      <c r="C3" t="s">
        <v>74</v>
      </c>
      <c r="D3" t="s">
        <v>75</v>
      </c>
      <c r="E3" t="s">
        <v>76</v>
      </c>
      <c r="F3" t="s">
        <v>7</v>
      </c>
    </row>
    <row r="4" spans="1:6" x14ac:dyDescent="0.3">
      <c r="A4" t="s">
        <v>72</v>
      </c>
      <c r="B4" t="s">
        <v>73</v>
      </c>
      <c r="C4" t="s">
        <v>74</v>
      </c>
      <c r="D4" t="s">
        <v>75</v>
      </c>
      <c r="E4" t="s">
        <v>76</v>
      </c>
      <c r="F4" t="s">
        <v>7</v>
      </c>
    </row>
    <row r="5" spans="1:6" x14ac:dyDescent="0.3">
      <c r="A5" t="s">
        <v>72</v>
      </c>
      <c r="B5" t="s">
        <v>73</v>
      </c>
      <c r="C5" t="s">
        <v>74</v>
      </c>
      <c r="D5" t="s">
        <v>75</v>
      </c>
      <c r="E5" t="s">
        <v>76</v>
      </c>
      <c r="F5" t="s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5"/>
  <sheetViews>
    <sheetView workbookViewId="0">
      <selection sqref="A1:K1"/>
    </sheetView>
  </sheetViews>
  <sheetFormatPr baseColWidth="10" defaultRowHeight="14.4" x14ac:dyDescent="0.3"/>
  <sheetData>
    <row r="1" spans="1:4" x14ac:dyDescent="0.3">
      <c r="A1" t="s">
        <v>21</v>
      </c>
      <c r="B1" t="s">
        <v>22</v>
      </c>
      <c r="C1" t="s">
        <v>6</v>
      </c>
      <c r="D1" t="s">
        <v>23</v>
      </c>
    </row>
    <row r="2" spans="1:4" x14ac:dyDescent="0.3">
      <c r="A2" t="s">
        <v>24</v>
      </c>
      <c r="B2" t="s">
        <v>79</v>
      </c>
      <c r="C2" t="s">
        <v>80</v>
      </c>
      <c r="D2" t="s">
        <v>72</v>
      </c>
    </row>
    <row r="3" spans="1:4" x14ac:dyDescent="0.3">
      <c r="A3" t="s">
        <v>24</v>
      </c>
      <c r="B3" t="s">
        <v>79</v>
      </c>
      <c r="C3" t="s">
        <v>80</v>
      </c>
      <c r="D3" t="s">
        <v>72</v>
      </c>
    </row>
    <row r="4" spans="1:4" x14ac:dyDescent="0.3">
      <c r="A4" t="s">
        <v>24</v>
      </c>
      <c r="B4" t="s">
        <v>79</v>
      </c>
      <c r="C4" t="s">
        <v>80</v>
      </c>
      <c r="D4" t="s">
        <v>72</v>
      </c>
    </row>
    <row r="5" spans="1:4" x14ac:dyDescent="0.3">
      <c r="A5" t="s">
        <v>24</v>
      </c>
      <c r="B5" t="s">
        <v>79</v>
      </c>
      <c r="C5" t="s">
        <v>80</v>
      </c>
      <c r="D5" t="s">
        <v>72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K5"/>
  <sheetViews>
    <sheetView workbookViewId="0">
      <selection sqref="A1:K1"/>
    </sheetView>
  </sheetViews>
  <sheetFormatPr baseColWidth="10" defaultRowHeight="14.4" x14ac:dyDescent="0.3"/>
  <sheetData>
    <row r="1" spans="1:11" x14ac:dyDescent="0.3">
      <c r="A1" s="1" t="s">
        <v>8</v>
      </c>
      <c r="B1" s="1" t="s">
        <v>68</v>
      </c>
      <c r="C1" s="1" t="s">
        <v>9</v>
      </c>
      <c r="D1" s="1" t="s">
        <v>69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</row>
    <row r="2" spans="1:11" x14ac:dyDescent="0.3">
      <c r="A2" t="s">
        <v>72</v>
      </c>
      <c r="B2" t="s">
        <v>17</v>
      </c>
      <c r="C2" t="s">
        <v>19</v>
      </c>
      <c r="D2" t="s">
        <v>18</v>
      </c>
      <c r="E2" t="s">
        <v>1</v>
      </c>
      <c r="F2" t="s">
        <v>1</v>
      </c>
      <c r="G2" t="s">
        <v>1</v>
      </c>
      <c r="H2" t="s">
        <v>76</v>
      </c>
      <c r="I2" t="s">
        <v>76</v>
      </c>
      <c r="J2" t="s">
        <v>77</v>
      </c>
      <c r="K2" t="s">
        <v>78</v>
      </c>
    </row>
    <row r="3" spans="1:11" x14ac:dyDescent="0.3">
      <c r="A3" t="s">
        <v>72</v>
      </c>
      <c r="B3" t="s">
        <v>17</v>
      </c>
      <c r="C3" t="s">
        <v>19</v>
      </c>
      <c r="D3" t="s">
        <v>18</v>
      </c>
      <c r="E3" t="s">
        <v>1</v>
      </c>
      <c r="F3" t="s">
        <v>1</v>
      </c>
      <c r="G3" t="s">
        <v>1</v>
      </c>
      <c r="H3" t="s">
        <v>76</v>
      </c>
      <c r="I3" t="s">
        <v>76</v>
      </c>
      <c r="J3" t="s">
        <v>77</v>
      </c>
      <c r="K3" t="s">
        <v>78</v>
      </c>
    </row>
    <row r="4" spans="1:11" x14ac:dyDescent="0.3">
      <c r="A4" t="s">
        <v>72</v>
      </c>
      <c r="B4" t="s">
        <v>17</v>
      </c>
      <c r="C4" t="s">
        <v>19</v>
      </c>
      <c r="D4" t="s">
        <v>18</v>
      </c>
      <c r="E4" t="s">
        <v>1</v>
      </c>
      <c r="F4" t="s">
        <v>1</v>
      </c>
      <c r="G4" t="s">
        <v>1</v>
      </c>
      <c r="H4" t="s">
        <v>76</v>
      </c>
      <c r="I4" t="s">
        <v>76</v>
      </c>
      <c r="J4" t="s">
        <v>77</v>
      </c>
      <c r="K4" t="s">
        <v>78</v>
      </c>
    </row>
    <row r="5" spans="1:11" x14ac:dyDescent="0.3">
      <c r="A5" t="s">
        <v>72</v>
      </c>
      <c r="B5" t="s">
        <v>17</v>
      </c>
      <c r="C5" t="s">
        <v>19</v>
      </c>
      <c r="D5" t="s">
        <v>18</v>
      </c>
      <c r="E5" t="s">
        <v>1</v>
      </c>
      <c r="F5" t="s">
        <v>1</v>
      </c>
      <c r="G5" t="s">
        <v>1</v>
      </c>
      <c r="H5" t="s">
        <v>76</v>
      </c>
      <c r="I5" t="s">
        <v>76</v>
      </c>
      <c r="J5" t="s">
        <v>77</v>
      </c>
      <c r="K5" t="s">
        <v>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E5"/>
  <sheetViews>
    <sheetView tabSelected="1" workbookViewId="0">
      <selection activeCell="G9" sqref="G9"/>
    </sheetView>
  </sheetViews>
  <sheetFormatPr baseColWidth="10" defaultRowHeight="14.4" x14ac:dyDescent="0.3"/>
  <sheetData>
    <row r="1" spans="1:5" x14ac:dyDescent="0.3">
      <c r="A1" t="s">
        <v>25</v>
      </c>
      <c r="B1" t="s">
        <v>5</v>
      </c>
      <c r="C1" t="s">
        <v>6</v>
      </c>
      <c r="D1" t="s">
        <v>26</v>
      </c>
      <c r="E1" t="s">
        <v>10</v>
      </c>
    </row>
    <row r="2" spans="1:5" x14ac:dyDescent="0.3">
      <c r="A2" t="s">
        <v>72</v>
      </c>
      <c r="B2" t="s">
        <v>19</v>
      </c>
      <c r="C2" t="s">
        <v>7</v>
      </c>
      <c r="D2" t="s">
        <v>27</v>
      </c>
      <c r="E2" t="s">
        <v>81</v>
      </c>
    </row>
    <row r="3" spans="1:5" x14ac:dyDescent="0.3">
      <c r="A3" t="s">
        <v>72</v>
      </c>
      <c r="B3" t="s">
        <v>19</v>
      </c>
      <c r="C3" t="s">
        <v>7</v>
      </c>
      <c r="D3" t="s">
        <v>27</v>
      </c>
      <c r="E3" t="s">
        <v>81</v>
      </c>
    </row>
    <row r="4" spans="1:5" x14ac:dyDescent="0.3">
      <c r="A4" t="s">
        <v>72</v>
      </c>
      <c r="B4" t="s">
        <v>19</v>
      </c>
      <c r="C4" t="s">
        <v>7</v>
      </c>
      <c r="D4" t="s">
        <v>27</v>
      </c>
      <c r="E4" t="s">
        <v>81</v>
      </c>
    </row>
    <row r="5" spans="1:5" x14ac:dyDescent="0.3">
      <c r="A5" t="s">
        <v>72</v>
      </c>
      <c r="B5" t="s">
        <v>19</v>
      </c>
      <c r="C5" t="s">
        <v>7</v>
      </c>
      <c r="D5" t="s">
        <v>27</v>
      </c>
      <c r="E5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98"/>
  <sheetViews>
    <sheetView workbookViewId="0">
      <selection activeCell="A14" sqref="A14:XFD17"/>
    </sheetView>
  </sheetViews>
  <sheetFormatPr baseColWidth="10" defaultRowHeight="14.4" x14ac:dyDescent="0.3"/>
  <cols>
    <col min="1" max="1" width="24.5546875" bestFit="1" customWidth="1"/>
  </cols>
  <sheetData>
    <row r="1" spans="1:16" x14ac:dyDescent="0.3">
      <c r="O1">
        <v>4</v>
      </c>
      <c r="P1">
        <f>COUNTIF(C:C,O:O)</f>
        <v>4</v>
      </c>
    </row>
    <row r="2" spans="1:16" x14ac:dyDescent="0.3">
      <c r="B2" t="s">
        <v>49</v>
      </c>
      <c r="C2">
        <v>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</v>
      </c>
    </row>
    <row r="3" spans="1:16" x14ac:dyDescent="0.3">
      <c r="A3" s="2" t="s">
        <v>28</v>
      </c>
      <c r="B3" t="s">
        <v>49</v>
      </c>
      <c r="C3">
        <v>1</v>
      </c>
      <c r="D3" t="s">
        <v>72</v>
      </c>
      <c r="E3" t="s">
        <v>73</v>
      </c>
      <c r="F3" t="s">
        <v>74</v>
      </c>
      <c r="G3" t="s">
        <v>75</v>
      </c>
      <c r="H3" t="s">
        <v>76</v>
      </c>
      <c r="I3" t="s">
        <v>7</v>
      </c>
    </row>
    <row r="4" spans="1:16" x14ac:dyDescent="0.3">
      <c r="A4" s="2" t="s">
        <v>29</v>
      </c>
      <c r="B4" t="s">
        <v>49</v>
      </c>
      <c r="C4">
        <v>1</v>
      </c>
      <c r="D4" t="s">
        <v>72</v>
      </c>
      <c r="E4" t="s">
        <v>73</v>
      </c>
      <c r="F4" t="s">
        <v>74</v>
      </c>
      <c r="G4" t="s">
        <v>75</v>
      </c>
      <c r="H4" t="s">
        <v>76</v>
      </c>
      <c r="I4" t="s">
        <v>7</v>
      </c>
    </row>
    <row r="5" spans="1:16" x14ac:dyDescent="0.3">
      <c r="A5" s="2" t="s">
        <v>67</v>
      </c>
      <c r="B5" t="s">
        <v>49</v>
      </c>
      <c r="C5">
        <v>1</v>
      </c>
      <c r="D5" t="s">
        <v>72</v>
      </c>
      <c r="E5" t="s">
        <v>73</v>
      </c>
      <c r="F5" t="s">
        <v>74</v>
      </c>
      <c r="G5" t="s">
        <v>75</v>
      </c>
      <c r="H5" t="s">
        <v>76</v>
      </c>
      <c r="I5" t="s">
        <v>7</v>
      </c>
    </row>
    <row r="6" spans="1:16" x14ac:dyDescent="0.3">
      <c r="A6" s="2" t="s">
        <v>30</v>
      </c>
      <c r="B6" t="s">
        <v>51</v>
      </c>
      <c r="C6">
        <v>2</v>
      </c>
      <c r="D6" t="s">
        <v>72</v>
      </c>
      <c r="E6" t="s">
        <v>17</v>
      </c>
      <c r="F6" t="s">
        <v>19</v>
      </c>
      <c r="G6" t="s">
        <v>18</v>
      </c>
      <c r="H6" t="s">
        <v>1</v>
      </c>
      <c r="I6" t="s">
        <v>1</v>
      </c>
      <c r="J6" t="s">
        <v>1</v>
      </c>
      <c r="K6" t="s">
        <v>76</v>
      </c>
      <c r="L6" t="s">
        <v>76</v>
      </c>
      <c r="M6" t="s">
        <v>77</v>
      </c>
      <c r="N6" t="s">
        <v>78</v>
      </c>
    </row>
    <row r="7" spans="1:16" x14ac:dyDescent="0.3">
      <c r="B7" t="s">
        <v>51</v>
      </c>
      <c r="C7">
        <v>2</v>
      </c>
      <c r="D7" t="s">
        <v>72</v>
      </c>
      <c r="E7" t="s">
        <v>17</v>
      </c>
      <c r="F7" t="s">
        <v>19</v>
      </c>
      <c r="G7" t="s">
        <v>18</v>
      </c>
      <c r="H7" t="s">
        <v>1</v>
      </c>
      <c r="I7" t="s">
        <v>1</v>
      </c>
      <c r="J7" t="s">
        <v>1</v>
      </c>
      <c r="K7" t="s">
        <v>76</v>
      </c>
      <c r="L7" t="s">
        <v>76</v>
      </c>
      <c r="M7" t="s">
        <v>77</v>
      </c>
      <c r="N7" t="s">
        <v>78</v>
      </c>
    </row>
    <row r="8" spans="1:16" x14ac:dyDescent="0.3">
      <c r="A8" s="2" t="s">
        <v>31</v>
      </c>
      <c r="B8" t="s">
        <v>51</v>
      </c>
      <c r="C8">
        <v>2</v>
      </c>
      <c r="D8" t="s">
        <v>72</v>
      </c>
      <c r="E8" t="s">
        <v>17</v>
      </c>
      <c r="F8" t="s">
        <v>19</v>
      </c>
      <c r="G8" t="s">
        <v>18</v>
      </c>
      <c r="H8" t="s">
        <v>1</v>
      </c>
      <c r="I8" t="s">
        <v>1</v>
      </c>
      <c r="J8" t="s">
        <v>1</v>
      </c>
      <c r="K8" t="s">
        <v>76</v>
      </c>
      <c r="L8" t="s">
        <v>76</v>
      </c>
      <c r="M8" t="s">
        <v>77</v>
      </c>
      <c r="N8" t="s">
        <v>78</v>
      </c>
    </row>
    <row r="9" spans="1:16" x14ac:dyDescent="0.3">
      <c r="A9" s="2" t="s">
        <v>32</v>
      </c>
      <c r="B9" t="s">
        <v>51</v>
      </c>
      <c r="C9">
        <v>2</v>
      </c>
      <c r="D9" t="s">
        <v>72</v>
      </c>
      <c r="E9" t="s">
        <v>17</v>
      </c>
      <c r="F9" t="s">
        <v>19</v>
      </c>
      <c r="G9" t="s">
        <v>18</v>
      </c>
      <c r="H9" t="s">
        <v>1</v>
      </c>
      <c r="I9" t="s">
        <v>1</v>
      </c>
      <c r="J9" t="s">
        <v>1</v>
      </c>
      <c r="K9" t="s">
        <v>76</v>
      </c>
      <c r="L9" t="s">
        <v>76</v>
      </c>
      <c r="M9" t="s">
        <v>77</v>
      </c>
      <c r="N9" t="s">
        <v>78</v>
      </c>
    </row>
    <row r="10" spans="1:16" x14ac:dyDescent="0.3">
      <c r="A10" s="2" t="s">
        <v>33</v>
      </c>
      <c r="B10" t="s">
        <v>58</v>
      </c>
      <c r="C10">
        <v>3</v>
      </c>
      <c r="D10" t="s">
        <v>24</v>
      </c>
      <c r="E10" t="s">
        <v>79</v>
      </c>
      <c r="F10" t="s">
        <v>80</v>
      </c>
      <c r="G10" t="s">
        <v>72</v>
      </c>
    </row>
    <row r="11" spans="1:16" x14ac:dyDescent="0.3">
      <c r="A11" s="2" t="s">
        <v>34</v>
      </c>
      <c r="B11" t="s">
        <v>58</v>
      </c>
      <c r="C11">
        <v>3</v>
      </c>
      <c r="D11" t="s">
        <v>24</v>
      </c>
      <c r="E11" t="s">
        <v>79</v>
      </c>
      <c r="F11" t="s">
        <v>80</v>
      </c>
      <c r="G11" t="s">
        <v>72</v>
      </c>
    </row>
    <row r="12" spans="1:16" x14ac:dyDescent="0.3">
      <c r="A12" s="2" t="s">
        <v>35</v>
      </c>
      <c r="B12" t="s">
        <v>58</v>
      </c>
      <c r="C12">
        <v>3</v>
      </c>
      <c r="D12" t="s">
        <v>24</v>
      </c>
      <c r="E12" t="s">
        <v>79</v>
      </c>
      <c r="F12" t="s">
        <v>80</v>
      </c>
      <c r="G12" t="s">
        <v>72</v>
      </c>
    </row>
    <row r="13" spans="1:16" x14ac:dyDescent="0.3">
      <c r="A13" s="2" t="s">
        <v>36</v>
      </c>
      <c r="B13" t="s">
        <v>58</v>
      </c>
      <c r="C13">
        <v>3</v>
      </c>
      <c r="D13" t="s">
        <v>24</v>
      </c>
      <c r="E13" t="s">
        <v>79</v>
      </c>
      <c r="F13" t="s">
        <v>80</v>
      </c>
      <c r="G13" t="s">
        <v>72</v>
      </c>
    </row>
    <row r="14" spans="1:16" x14ac:dyDescent="0.3">
      <c r="A14" s="2" t="s">
        <v>37</v>
      </c>
      <c r="B14" t="s">
        <v>63</v>
      </c>
      <c r="C14">
        <v>4</v>
      </c>
      <c r="D14" t="s">
        <v>72</v>
      </c>
      <c r="E14" t="s">
        <v>19</v>
      </c>
      <c r="F14" t="s">
        <v>7</v>
      </c>
      <c r="G14" t="s">
        <v>27</v>
      </c>
      <c r="H14" t="s">
        <v>81</v>
      </c>
    </row>
    <row r="15" spans="1:16" x14ac:dyDescent="0.3">
      <c r="A15" s="2" t="s">
        <v>38</v>
      </c>
      <c r="B15" t="s">
        <v>63</v>
      </c>
      <c r="C15">
        <v>4</v>
      </c>
      <c r="D15" t="s">
        <v>72</v>
      </c>
      <c r="E15" t="s">
        <v>19</v>
      </c>
      <c r="F15" t="s">
        <v>7</v>
      </c>
      <c r="G15" t="s">
        <v>27</v>
      </c>
      <c r="H15" t="s">
        <v>81</v>
      </c>
    </row>
    <row r="16" spans="1:16" x14ac:dyDescent="0.3">
      <c r="B16" t="s">
        <v>63</v>
      </c>
      <c r="C16">
        <v>4</v>
      </c>
      <c r="D16" t="s">
        <v>72</v>
      </c>
      <c r="E16" t="s">
        <v>19</v>
      </c>
      <c r="F16" t="s">
        <v>7</v>
      </c>
      <c r="G16" t="s">
        <v>27</v>
      </c>
      <c r="H16" t="s">
        <v>81</v>
      </c>
    </row>
    <row r="17" spans="1:8" x14ac:dyDescent="0.3">
      <c r="A17" s="2" t="s">
        <v>39</v>
      </c>
      <c r="B17" t="s">
        <v>63</v>
      </c>
      <c r="C17">
        <v>4</v>
      </c>
      <c r="D17" t="s">
        <v>72</v>
      </c>
      <c r="E17" t="s">
        <v>19</v>
      </c>
      <c r="F17" t="s">
        <v>7</v>
      </c>
      <c r="G17" t="s">
        <v>27</v>
      </c>
      <c r="H17" t="s">
        <v>81</v>
      </c>
    </row>
    <row r="18" spans="1:8" x14ac:dyDescent="0.3">
      <c r="A18" s="2" t="s">
        <v>40</v>
      </c>
      <c r="B18" t="s">
        <v>48</v>
      </c>
      <c r="C18">
        <v>9</v>
      </c>
    </row>
    <row r="19" spans="1:8" x14ac:dyDescent="0.3">
      <c r="A19" s="2" t="s">
        <v>41</v>
      </c>
      <c r="B19" t="s">
        <v>48</v>
      </c>
      <c r="C19">
        <v>9</v>
      </c>
    </row>
    <row r="20" spans="1:8" x14ac:dyDescent="0.3">
      <c r="A20" s="2" t="s">
        <v>42</v>
      </c>
      <c r="B20" t="s">
        <v>48</v>
      </c>
      <c r="C20">
        <v>9</v>
      </c>
    </row>
    <row r="21" spans="1:8" x14ac:dyDescent="0.3">
      <c r="A21" s="2" t="s">
        <v>43</v>
      </c>
      <c r="B21" t="s">
        <v>48</v>
      </c>
      <c r="C21">
        <v>9</v>
      </c>
    </row>
    <row r="22" spans="1:8" x14ac:dyDescent="0.3">
      <c r="B22" t="s">
        <v>48</v>
      </c>
      <c r="C22">
        <v>9</v>
      </c>
    </row>
    <row r="23" spans="1:8" x14ac:dyDescent="0.3">
      <c r="A23" s="2" t="s">
        <v>44</v>
      </c>
      <c r="B23" t="s">
        <v>48</v>
      </c>
      <c r="C23">
        <v>9</v>
      </c>
    </row>
    <row r="24" spans="1:8" x14ac:dyDescent="0.3">
      <c r="A24" s="2" t="s">
        <v>45</v>
      </c>
      <c r="B24" t="s">
        <v>48</v>
      </c>
      <c r="C24">
        <v>9</v>
      </c>
    </row>
    <row r="25" spans="1:8" x14ac:dyDescent="0.3">
      <c r="A25" s="2" t="s">
        <v>46</v>
      </c>
      <c r="B25" t="s">
        <v>48</v>
      </c>
      <c r="C25">
        <v>9</v>
      </c>
    </row>
    <row r="26" spans="1:8" x14ac:dyDescent="0.3">
      <c r="B26" t="s">
        <v>48</v>
      </c>
      <c r="C26">
        <v>9</v>
      </c>
    </row>
    <row r="27" spans="1:8" x14ac:dyDescent="0.3">
      <c r="A27" s="2" t="s">
        <v>28</v>
      </c>
      <c r="B27" t="s">
        <v>48</v>
      </c>
      <c r="C27">
        <v>9</v>
      </c>
    </row>
    <row r="28" spans="1:8" x14ac:dyDescent="0.3">
      <c r="A28" s="2" t="s">
        <v>29</v>
      </c>
      <c r="B28" t="s">
        <v>48</v>
      </c>
      <c r="C28">
        <v>9</v>
      </c>
    </row>
    <row r="29" spans="1:8" x14ac:dyDescent="0.3">
      <c r="A29" s="2" t="s">
        <v>67</v>
      </c>
      <c r="B29" t="s">
        <v>48</v>
      </c>
      <c r="C29">
        <v>9</v>
      </c>
    </row>
    <row r="30" spans="1:8" x14ac:dyDescent="0.3">
      <c r="A30" s="2" t="s">
        <v>30</v>
      </c>
      <c r="B30" t="s">
        <v>48</v>
      </c>
      <c r="C30">
        <v>9</v>
      </c>
    </row>
    <row r="31" spans="1:8" x14ac:dyDescent="0.3">
      <c r="B31" t="s">
        <v>48</v>
      </c>
      <c r="C31">
        <v>9</v>
      </c>
    </row>
    <row r="32" spans="1:8" x14ac:dyDescent="0.3">
      <c r="A32" s="2" t="s">
        <v>31</v>
      </c>
      <c r="B32" t="s">
        <v>48</v>
      </c>
      <c r="C32">
        <v>9</v>
      </c>
    </row>
    <row r="33" spans="1:3" x14ac:dyDescent="0.3">
      <c r="A33" s="2" t="s">
        <v>32</v>
      </c>
      <c r="B33" t="s">
        <v>48</v>
      </c>
      <c r="C33">
        <v>9</v>
      </c>
    </row>
    <row r="34" spans="1:3" x14ac:dyDescent="0.3">
      <c r="A34" s="2" t="s">
        <v>33</v>
      </c>
      <c r="B34" t="s">
        <v>48</v>
      </c>
      <c r="C34">
        <v>9</v>
      </c>
    </row>
    <row r="35" spans="1:3" x14ac:dyDescent="0.3">
      <c r="A35" s="2" t="s">
        <v>34</v>
      </c>
      <c r="B35" t="s">
        <v>47</v>
      </c>
      <c r="C35" t="s">
        <v>71</v>
      </c>
    </row>
    <row r="36" spans="1:3" x14ac:dyDescent="0.3">
      <c r="A36" s="2" t="s">
        <v>35</v>
      </c>
      <c r="B36" t="s">
        <v>70</v>
      </c>
      <c r="C36" t="s">
        <v>71</v>
      </c>
    </row>
    <row r="37" spans="1:3" x14ac:dyDescent="0.3">
      <c r="A37" s="2" t="s">
        <v>36</v>
      </c>
      <c r="B37" t="s">
        <v>50</v>
      </c>
      <c r="C37" t="s">
        <v>71</v>
      </c>
    </row>
    <row r="38" spans="1:3" x14ac:dyDescent="0.3">
      <c r="A38" s="2" t="s">
        <v>37</v>
      </c>
      <c r="B38" t="s">
        <v>52</v>
      </c>
      <c r="C38" t="s">
        <v>71</v>
      </c>
    </row>
    <row r="39" spans="1:3" x14ac:dyDescent="0.3">
      <c r="A39" s="2" t="s">
        <v>38</v>
      </c>
      <c r="B39" t="s">
        <v>53</v>
      </c>
      <c r="C39" t="s">
        <v>71</v>
      </c>
    </row>
    <row r="40" spans="1:3" x14ac:dyDescent="0.3">
      <c r="B40" t="s">
        <v>54</v>
      </c>
      <c r="C40" t="s">
        <v>71</v>
      </c>
    </row>
    <row r="41" spans="1:3" x14ac:dyDescent="0.3">
      <c r="A41" s="2" t="s">
        <v>39</v>
      </c>
      <c r="B41" t="s">
        <v>55</v>
      </c>
      <c r="C41" t="s">
        <v>71</v>
      </c>
    </row>
    <row r="42" spans="1:3" x14ac:dyDescent="0.3">
      <c r="A42" s="2" t="s">
        <v>40</v>
      </c>
      <c r="B42" t="s">
        <v>56</v>
      </c>
      <c r="C42" t="s">
        <v>71</v>
      </c>
    </row>
    <row r="43" spans="1:3" x14ac:dyDescent="0.3">
      <c r="A43" s="2" t="s">
        <v>41</v>
      </c>
      <c r="B43" t="s">
        <v>56</v>
      </c>
      <c r="C43" t="s">
        <v>71</v>
      </c>
    </row>
    <row r="44" spans="1:3" x14ac:dyDescent="0.3">
      <c r="A44" s="2" t="s">
        <v>42</v>
      </c>
      <c r="B44" t="s">
        <v>57</v>
      </c>
      <c r="C44" t="s">
        <v>71</v>
      </c>
    </row>
    <row r="45" spans="1:3" x14ac:dyDescent="0.3">
      <c r="A45" s="2" t="s">
        <v>43</v>
      </c>
      <c r="B45" t="s">
        <v>59</v>
      </c>
      <c r="C45" t="s">
        <v>71</v>
      </c>
    </row>
    <row r="46" spans="1:3" x14ac:dyDescent="0.3">
      <c r="B46" t="s">
        <v>60</v>
      </c>
      <c r="C46" t="s">
        <v>71</v>
      </c>
    </row>
    <row r="47" spans="1:3" x14ac:dyDescent="0.3">
      <c r="A47" s="2" t="s">
        <v>44</v>
      </c>
      <c r="B47" t="s">
        <v>61</v>
      </c>
      <c r="C47" t="s">
        <v>71</v>
      </c>
    </row>
    <row r="48" spans="1:3" x14ac:dyDescent="0.3">
      <c r="A48" s="2" t="s">
        <v>45</v>
      </c>
      <c r="B48" t="s">
        <v>62</v>
      </c>
      <c r="C48" t="s">
        <v>71</v>
      </c>
    </row>
    <row r="49" spans="1:3" x14ac:dyDescent="0.3">
      <c r="A49" s="2" t="s">
        <v>46</v>
      </c>
      <c r="B49" t="s">
        <v>52</v>
      </c>
      <c r="C49" t="s">
        <v>71</v>
      </c>
    </row>
    <row r="50" spans="1:3" x14ac:dyDescent="0.3">
      <c r="B50" t="s">
        <v>26</v>
      </c>
      <c r="C50" t="s">
        <v>71</v>
      </c>
    </row>
    <row r="51" spans="1:3" x14ac:dyDescent="0.3">
      <c r="A51" s="2" t="s">
        <v>28</v>
      </c>
      <c r="B51" t="s">
        <v>47</v>
      </c>
      <c r="C51" t="s">
        <v>71</v>
      </c>
    </row>
    <row r="52" spans="1:3" x14ac:dyDescent="0.3">
      <c r="A52" s="2" t="s">
        <v>29</v>
      </c>
      <c r="B52" t="s">
        <v>70</v>
      </c>
      <c r="C52" t="s">
        <v>71</v>
      </c>
    </row>
    <row r="53" spans="1:3" x14ac:dyDescent="0.3">
      <c r="A53" s="2" t="s">
        <v>67</v>
      </c>
      <c r="B53" t="s">
        <v>50</v>
      </c>
      <c r="C53" t="s">
        <v>71</v>
      </c>
    </row>
    <row r="54" spans="1:3" x14ac:dyDescent="0.3">
      <c r="A54" s="2" t="s">
        <v>30</v>
      </c>
      <c r="B54" t="s">
        <v>52</v>
      </c>
      <c r="C54" t="s">
        <v>71</v>
      </c>
    </row>
    <row r="55" spans="1:3" x14ac:dyDescent="0.3">
      <c r="B55" t="s">
        <v>53</v>
      </c>
      <c r="C55" t="s">
        <v>71</v>
      </c>
    </row>
    <row r="56" spans="1:3" x14ac:dyDescent="0.3">
      <c r="A56" s="2" t="s">
        <v>31</v>
      </c>
      <c r="B56" t="s">
        <v>54</v>
      </c>
      <c r="C56" t="s">
        <v>71</v>
      </c>
    </row>
    <row r="57" spans="1:3" x14ac:dyDescent="0.3">
      <c r="A57" s="2" t="s">
        <v>32</v>
      </c>
      <c r="B57" t="s">
        <v>55</v>
      </c>
      <c r="C57" t="s">
        <v>71</v>
      </c>
    </row>
    <row r="58" spans="1:3" x14ac:dyDescent="0.3">
      <c r="A58" s="2" t="s">
        <v>33</v>
      </c>
      <c r="B58" t="s">
        <v>56</v>
      </c>
      <c r="C58" t="s">
        <v>71</v>
      </c>
    </row>
    <row r="59" spans="1:3" x14ac:dyDescent="0.3">
      <c r="A59" s="2" t="s">
        <v>34</v>
      </c>
      <c r="B59" t="s">
        <v>56</v>
      </c>
      <c r="C59" t="s">
        <v>71</v>
      </c>
    </row>
    <row r="60" spans="1:3" x14ac:dyDescent="0.3">
      <c r="A60" s="2" t="s">
        <v>35</v>
      </c>
      <c r="B60" t="s">
        <v>57</v>
      </c>
      <c r="C60" t="s">
        <v>71</v>
      </c>
    </row>
    <row r="61" spans="1:3" x14ac:dyDescent="0.3">
      <c r="A61" s="2" t="s">
        <v>36</v>
      </c>
      <c r="B61" t="s">
        <v>59</v>
      </c>
      <c r="C61" t="s">
        <v>71</v>
      </c>
    </row>
    <row r="62" spans="1:3" x14ac:dyDescent="0.3">
      <c r="A62" s="2" t="s">
        <v>37</v>
      </c>
      <c r="B62" t="s">
        <v>60</v>
      </c>
      <c r="C62" t="s">
        <v>71</v>
      </c>
    </row>
    <row r="63" spans="1:3" x14ac:dyDescent="0.3">
      <c r="A63" s="2" t="s">
        <v>38</v>
      </c>
      <c r="B63" t="s">
        <v>61</v>
      </c>
      <c r="C63" t="s">
        <v>71</v>
      </c>
    </row>
    <row r="64" spans="1:3" x14ac:dyDescent="0.3">
      <c r="B64" t="s">
        <v>62</v>
      </c>
      <c r="C64" t="s">
        <v>71</v>
      </c>
    </row>
    <row r="65" spans="1:3" x14ac:dyDescent="0.3">
      <c r="A65" s="2" t="s">
        <v>39</v>
      </c>
      <c r="B65" t="s">
        <v>52</v>
      </c>
      <c r="C65" t="s">
        <v>71</v>
      </c>
    </row>
    <row r="66" spans="1:3" x14ac:dyDescent="0.3">
      <c r="A66" s="2" t="s">
        <v>40</v>
      </c>
      <c r="B66" t="s">
        <v>26</v>
      </c>
      <c r="C66" t="s">
        <v>71</v>
      </c>
    </row>
    <row r="67" spans="1:3" x14ac:dyDescent="0.3">
      <c r="A67" s="2" t="s">
        <v>41</v>
      </c>
      <c r="B67" t="s">
        <v>47</v>
      </c>
      <c r="C67" t="s">
        <v>71</v>
      </c>
    </row>
    <row r="68" spans="1:3" x14ac:dyDescent="0.3">
      <c r="A68" s="2" t="s">
        <v>42</v>
      </c>
      <c r="B68" t="s">
        <v>70</v>
      </c>
      <c r="C68" t="s">
        <v>71</v>
      </c>
    </row>
    <row r="69" spans="1:3" x14ac:dyDescent="0.3">
      <c r="A69" s="2" t="s">
        <v>43</v>
      </c>
      <c r="B69" t="s">
        <v>50</v>
      </c>
      <c r="C69" t="s">
        <v>71</v>
      </c>
    </row>
    <row r="70" spans="1:3" x14ac:dyDescent="0.3">
      <c r="B70" t="s">
        <v>52</v>
      </c>
      <c r="C70" t="s">
        <v>71</v>
      </c>
    </row>
    <row r="71" spans="1:3" x14ac:dyDescent="0.3">
      <c r="A71" s="2" t="s">
        <v>44</v>
      </c>
      <c r="B71" t="s">
        <v>53</v>
      </c>
      <c r="C71" t="s">
        <v>71</v>
      </c>
    </row>
    <row r="72" spans="1:3" x14ac:dyDescent="0.3">
      <c r="A72" s="2" t="s">
        <v>45</v>
      </c>
      <c r="B72" t="s">
        <v>54</v>
      </c>
      <c r="C72" t="s">
        <v>71</v>
      </c>
    </row>
    <row r="73" spans="1:3" x14ac:dyDescent="0.3">
      <c r="A73" s="2" t="s">
        <v>46</v>
      </c>
      <c r="B73" t="s">
        <v>55</v>
      </c>
      <c r="C73" t="s">
        <v>71</v>
      </c>
    </row>
    <row r="74" spans="1:3" x14ac:dyDescent="0.3">
      <c r="B74" t="s">
        <v>56</v>
      </c>
      <c r="C74" t="s">
        <v>71</v>
      </c>
    </row>
    <row r="75" spans="1:3" x14ac:dyDescent="0.3">
      <c r="A75" s="2" t="s">
        <v>28</v>
      </c>
      <c r="B75" t="s">
        <v>56</v>
      </c>
      <c r="C75" t="s">
        <v>71</v>
      </c>
    </row>
    <row r="76" spans="1:3" x14ac:dyDescent="0.3">
      <c r="A76" s="2" t="s">
        <v>29</v>
      </c>
      <c r="B76" t="s">
        <v>57</v>
      </c>
      <c r="C76" t="s">
        <v>71</v>
      </c>
    </row>
    <row r="77" spans="1:3" x14ac:dyDescent="0.3">
      <c r="A77" s="2" t="s">
        <v>67</v>
      </c>
      <c r="B77" t="s">
        <v>59</v>
      </c>
      <c r="C77" t="s">
        <v>71</v>
      </c>
    </row>
    <row r="78" spans="1:3" x14ac:dyDescent="0.3">
      <c r="A78" s="2" t="s">
        <v>30</v>
      </c>
      <c r="B78" t="s">
        <v>60</v>
      </c>
      <c r="C78" t="s">
        <v>71</v>
      </c>
    </row>
    <row r="79" spans="1:3" x14ac:dyDescent="0.3">
      <c r="B79" t="s">
        <v>61</v>
      </c>
      <c r="C79" t="s">
        <v>71</v>
      </c>
    </row>
    <row r="80" spans="1:3" x14ac:dyDescent="0.3">
      <c r="A80" s="2" t="s">
        <v>31</v>
      </c>
      <c r="B80" t="s">
        <v>62</v>
      </c>
      <c r="C80" t="s">
        <v>71</v>
      </c>
    </row>
    <row r="81" spans="1:3" x14ac:dyDescent="0.3">
      <c r="A81" s="2" t="s">
        <v>32</v>
      </c>
      <c r="B81" t="s">
        <v>52</v>
      </c>
      <c r="C81" t="s">
        <v>71</v>
      </c>
    </row>
    <row r="82" spans="1:3" x14ac:dyDescent="0.3">
      <c r="A82" s="2" t="s">
        <v>33</v>
      </c>
      <c r="B82" t="s">
        <v>26</v>
      </c>
      <c r="C82" t="s">
        <v>71</v>
      </c>
    </row>
    <row r="83" spans="1:3" x14ac:dyDescent="0.3">
      <c r="A83" s="2" t="s">
        <v>34</v>
      </c>
      <c r="B83" t="s">
        <v>47</v>
      </c>
      <c r="C83" t="s">
        <v>71</v>
      </c>
    </row>
    <row r="84" spans="1:3" x14ac:dyDescent="0.3">
      <c r="A84" s="2" t="s">
        <v>35</v>
      </c>
      <c r="B84" t="s">
        <v>70</v>
      </c>
      <c r="C84" t="s">
        <v>71</v>
      </c>
    </row>
    <row r="85" spans="1:3" x14ac:dyDescent="0.3">
      <c r="A85" s="2" t="s">
        <v>36</v>
      </c>
      <c r="B85" t="s">
        <v>50</v>
      </c>
      <c r="C85" t="s">
        <v>71</v>
      </c>
    </row>
    <row r="86" spans="1:3" x14ac:dyDescent="0.3">
      <c r="A86" s="2" t="s">
        <v>37</v>
      </c>
      <c r="B86" t="s">
        <v>52</v>
      </c>
      <c r="C86" t="s">
        <v>71</v>
      </c>
    </row>
    <row r="87" spans="1:3" x14ac:dyDescent="0.3">
      <c r="A87" s="2" t="s">
        <v>38</v>
      </c>
      <c r="B87" t="s">
        <v>53</v>
      </c>
      <c r="C87" t="s">
        <v>71</v>
      </c>
    </row>
    <row r="88" spans="1:3" x14ac:dyDescent="0.3">
      <c r="B88" t="s">
        <v>54</v>
      </c>
      <c r="C88" t="s">
        <v>71</v>
      </c>
    </row>
    <row r="89" spans="1:3" x14ac:dyDescent="0.3">
      <c r="A89" s="2" t="s">
        <v>39</v>
      </c>
      <c r="B89" t="s">
        <v>55</v>
      </c>
      <c r="C89" t="s">
        <v>71</v>
      </c>
    </row>
    <row r="90" spans="1:3" x14ac:dyDescent="0.3">
      <c r="A90" s="2" t="s">
        <v>40</v>
      </c>
      <c r="B90" t="s">
        <v>56</v>
      </c>
      <c r="C90" t="s">
        <v>71</v>
      </c>
    </row>
    <row r="91" spans="1:3" x14ac:dyDescent="0.3">
      <c r="A91" s="2" t="s">
        <v>41</v>
      </c>
      <c r="B91" t="s">
        <v>56</v>
      </c>
      <c r="C91" t="s">
        <v>71</v>
      </c>
    </row>
    <row r="92" spans="1:3" x14ac:dyDescent="0.3">
      <c r="A92" s="2" t="s">
        <v>42</v>
      </c>
      <c r="B92" t="s">
        <v>57</v>
      </c>
      <c r="C92" t="s">
        <v>71</v>
      </c>
    </row>
    <row r="93" spans="1:3" x14ac:dyDescent="0.3">
      <c r="A93" s="2" t="s">
        <v>43</v>
      </c>
      <c r="B93" t="s">
        <v>59</v>
      </c>
      <c r="C93" t="s">
        <v>71</v>
      </c>
    </row>
    <row r="94" spans="1:3" x14ac:dyDescent="0.3">
      <c r="B94" t="s">
        <v>60</v>
      </c>
      <c r="C94" t="s">
        <v>71</v>
      </c>
    </row>
    <row r="95" spans="1:3" x14ac:dyDescent="0.3">
      <c r="A95" s="2" t="s">
        <v>44</v>
      </c>
      <c r="B95" t="s">
        <v>61</v>
      </c>
      <c r="C95" t="s">
        <v>71</v>
      </c>
    </row>
    <row r="96" spans="1:3" x14ac:dyDescent="0.3">
      <c r="A96" s="2" t="s">
        <v>45</v>
      </c>
      <c r="B96" t="s">
        <v>62</v>
      </c>
      <c r="C96" t="s">
        <v>71</v>
      </c>
    </row>
    <row r="97" spans="1:3" x14ac:dyDescent="0.3">
      <c r="A97" s="2" t="s">
        <v>46</v>
      </c>
      <c r="B97" t="s">
        <v>52</v>
      </c>
      <c r="C97" t="s">
        <v>71</v>
      </c>
    </row>
    <row r="98" spans="1:3" x14ac:dyDescent="0.3">
      <c r="B98" t="s">
        <v>26</v>
      </c>
      <c r="C98" t="s">
        <v>71</v>
      </c>
    </row>
  </sheetData>
  <sortState ref="B1:N98">
    <sortCondition ref="C2:C98"/>
    <sortCondition ref="C2:C97"/>
    <sortCondition ref="C2:C96"/>
    <sortCondition ref="C2:C97"/>
    <sortCondition ref="C2:C98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B5"/>
  <sheetViews>
    <sheetView workbookViewId="0">
      <selection activeCell="E25" sqref="E25"/>
    </sheetView>
  </sheetViews>
  <sheetFormatPr baseColWidth="10" defaultRowHeight="14.4" x14ac:dyDescent="0.3"/>
  <sheetData>
    <row r="1" spans="1:2" x14ac:dyDescent="0.3">
      <c r="A1" t="s">
        <v>64</v>
      </c>
      <c r="B1" t="s">
        <v>65</v>
      </c>
    </row>
    <row r="2" spans="1:2" x14ac:dyDescent="0.3">
      <c r="A2" t="s">
        <v>49</v>
      </c>
      <c r="B2">
        <v>1</v>
      </c>
    </row>
    <row r="3" spans="1:2" x14ac:dyDescent="0.3">
      <c r="A3" t="s">
        <v>51</v>
      </c>
      <c r="B3">
        <v>2</v>
      </c>
    </row>
    <row r="4" spans="1:2" x14ac:dyDescent="0.3">
      <c r="A4" t="s">
        <v>58</v>
      </c>
      <c r="B4">
        <v>3</v>
      </c>
    </row>
    <row r="5" spans="1:2" x14ac:dyDescent="0.3">
      <c r="A5" t="s">
        <v>63</v>
      </c>
      <c r="B5">
        <v>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FF0000"/>
  </sheetPr>
  <dimension ref="A2:N21"/>
  <sheetViews>
    <sheetView workbookViewId="0">
      <selection activeCell="D18" sqref="D18:N18"/>
    </sheetView>
  </sheetViews>
  <sheetFormatPr baseColWidth="10" defaultRowHeight="14.4" x14ac:dyDescent="0.3"/>
  <cols>
    <col min="1" max="1" width="14.77734375" bestFit="1" customWidth="1"/>
    <col min="2" max="2" width="17.77734375" customWidth="1"/>
  </cols>
  <sheetData>
    <row r="2" spans="1:14" x14ac:dyDescent="0.3">
      <c r="A2" s="2"/>
      <c r="B2" t="str">
        <f>TRIM(LEFT(A2,10))</f>
        <v/>
      </c>
      <c r="C2">
        <f ca="1">IF(OR(B2=0,B2=""),9,IF(ISERROR(MATCH(B2,Types,0)),"val",OFFSET(Tables!$A$1,MATCH(B2,Types,0),1)))</f>
        <v>9</v>
      </c>
    </row>
    <row r="9" spans="1:14" x14ac:dyDescent="0.3">
      <c r="D9" t="s">
        <v>0</v>
      </c>
      <c r="E9" t="s">
        <v>2</v>
      </c>
      <c r="F9" t="s">
        <v>3</v>
      </c>
      <c r="G9" t="s">
        <v>4</v>
      </c>
      <c r="H9" t="s">
        <v>5</v>
      </c>
      <c r="I9" t="s">
        <v>66</v>
      </c>
    </row>
    <row r="10" spans="1:14" x14ac:dyDescent="0.3">
      <c r="B10">
        <v>1</v>
      </c>
      <c r="C10" t="str">
        <f ca="1">IF(OR(B10=0,B10=""),9,IF(ISERROR(MATCH(B10,Types,0)),"val",OFFSET(Tables!$A$1,MATCH(' formules par ligne'!B3,Types,0),1)))</f>
        <v>val</v>
      </c>
      <c r="D10" t="str">
        <f>MID($A10,20,10)</f>
        <v/>
      </c>
      <c r="E10" t="str">
        <f>MID($A11,5,10)</f>
        <v/>
      </c>
      <c r="F10" t="e">
        <f>MID($A12,FIND(" ",$A12),FIND("password",$A12)-FIND(" ",$A12))</f>
        <v>#VALUE!</v>
      </c>
      <c r="G10" t="e">
        <f>MID($A12,FIND("password",$A12)+8,10)</f>
        <v>#VALUE!</v>
      </c>
      <c r="H10" t="e">
        <f>MID($A13,8,FIND("type",$A13)-9)</f>
        <v>#VALUE!</v>
      </c>
      <c r="I10" t="e">
        <f>MID($A13,FIND("type",$A13)+5,10)</f>
        <v>#VALUE!</v>
      </c>
    </row>
    <row r="12" spans="1:14" x14ac:dyDescent="0.3">
      <c r="C12">
        <f ca="1">IF(OR(B12=0,B12=""),9,IF(ISERROR(MATCH(B12,Types,0)),"val",OFFSET(Tables!$A$1,MATCH(' formules par ligne'!B5,Types,0),1)))</f>
        <v>9</v>
      </c>
      <c r="D12" s="1" t="s">
        <v>8</v>
      </c>
      <c r="E12" s="1" t="s">
        <v>68</v>
      </c>
      <c r="F12" s="1" t="s">
        <v>9</v>
      </c>
      <c r="G12" s="1" t="s">
        <v>69</v>
      </c>
      <c r="H12" t="s">
        <v>10</v>
      </c>
      <c r="I12" t="s">
        <v>11</v>
      </c>
      <c r="J12" t="s">
        <v>12</v>
      </c>
      <c r="K12" t="s">
        <v>13</v>
      </c>
      <c r="L12" t="s">
        <v>14</v>
      </c>
      <c r="M12" t="s">
        <v>15</v>
      </c>
      <c r="N12" t="s">
        <v>16</v>
      </c>
    </row>
    <row r="13" spans="1:14" x14ac:dyDescent="0.3">
      <c r="B13">
        <v>2</v>
      </c>
      <c r="C13" t="str">
        <f ca="1">IF(OR(B13=0,B13=""),9,IF(ISERROR(MATCH(B13,Types,0)),"val",OFFSET(Tables!$A$1,MATCH(' formules par ligne'!B6,Types,0),1)))</f>
        <v>val</v>
      </c>
      <c r="D13" t="str">
        <f>MID($A13,11,2)</f>
        <v/>
      </c>
      <c r="E13" t="str">
        <f>MID($A13,14,10)</f>
        <v/>
      </c>
      <c r="F13" t="str">
        <f>MID($A14,8,4)</f>
        <v/>
      </c>
      <c r="G13" t="str">
        <f>MID($A14,13,20)</f>
        <v/>
      </c>
      <c r="H13" t="e">
        <f>RIGHT($A15,LEN($A15)-6)</f>
        <v>#VALUE!</v>
      </c>
      <c r="I13" t="e">
        <f>RIGHT($A16,LEN($A16)-12)</f>
        <v>#VALUE!</v>
      </c>
      <c r="J13" t="e">
        <f>RIGHT($A17,LEN($A17)-5)</f>
        <v>#VALUE!</v>
      </c>
      <c r="K13" t="e">
        <f>RIGHT($A18,LEN($A18)-18)</f>
        <v>#VALUE!</v>
      </c>
      <c r="L13" t="e">
        <f>MID($A19,FIND("noan",$A19)+5,4)</f>
        <v>#VALUE!</v>
      </c>
      <c r="M13" t="e">
        <f>MID($A19,FIND("timeout",$A19)+8,2)</f>
        <v>#VALUE!</v>
      </c>
      <c r="N13" t="e">
        <f>MID($A20,FIND("template",$A20)+9,2)</f>
        <v>#VALUE!</v>
      </c>
    </row>
    <row r="15" spans="1:14" x14ac:dyDescent="0.3">
      <c r="B15">
        <v>9</v>
      </c>
      <c r="C15" t="s">
        <v>20</v>
      </c>
      <c r="D15" t="s">
        <v>21</v>
      </c>
      <c r="E15" t="s">
        <v>22</v>
      </c>
      <c r="F15" t="s">
        <v>6</v>
      </c>
      <c r="G15" t="s">
        <v>23</v>
      </c>
    </row>
    <row r="16" spans="1:14" x14ac:dyDescent="0.3">
      <c r="B16">
        <v>3</v>
      </c>
      <c r="C16" t="str">
        <f>MID($A16,8,2)</f>
        <v/>
      </c>
      <c r="D16" t="str">
        <f>MID($A17,13,14)</f>
        <v/>
      </c>
      <c r="E16" t="str">
        <f>MID($A18,17,20)</f>
        <v/>
      </c>
      <c r="F16" t="str">
        <f>RIGHT($A19,LEN($A19)-5)</f>
        <v xml:space="preserve"> logout-profile 11</v>
      </c>
      <c r="G16" t="str">
        <f>RIGHT($A20,LEN($A20)-15)</f>
        <v>e normal</v>
      </c>
    </row>
    <row r="18" spans="1:8" x14ac:dyDescent="0.3">
      <c r="B18">
        <v>9</v>
      </c>
      <c r="D18" t="s">
        <v>25</v>
      </c>
      <c r="E18" t="s">
        <v>5</v>
      </c>
      <c r="F18" t="s">
        <v>6</v>
      </c>
      <c r="G18" t="s">
        <v>26</v>
      </c>
      <c r="H18" t="s">
        <v>10</v>
      </c>
    </row>
    <row r="19" spans="1:8" x14ac:dyDescent="0.3">
      <c r="A19" s="2" t="s">
        <v>44</v>
      </c>
      <c r="B19">
        <v>4</v>
      </c>
      <c r="D19" t="str">
        <f>RIGHT($A19,LEN($A19)-21)</f>
        <v>11</v>
      </c>
      <c r="E19" t="str">
        <f>MID($A20,FIND("number",$A20)+7,FIND("type",$A20)-FIND("number",$A20)-8)</f>
        <v>0000</v>
      </c>
      <c r="F19" t="str">
        <f>MID($A20,FIND("type",$A20)+5,20)</f>
        <v>normal</v>
      </c>
      <c r="G19" t="str">
        <f>MID($A21,FIND("dial",$A21)+5,FIND("label",$A21)-FIND("dial",$A21)-6)</f>
        <v>1 0</v>
      </c>
      <c r="H19" t="str">
        <f>TRIM(MID($A21,FIND("label",$A21)+6,20))</f>
        <v>"…."</v>
      </c>
    </row>
    <row r="20" spans="1:8" x14ac:dyDescent="0.3">
      <c r="A20" s="2" t="s">
        <v>45</v>
      </c>
    </row>
    <row r="21" spans="1:8" x14ac:dyDescent="0.3">
      <c r="A21" s="2" t="s">
        <v>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25"/>
  <sheetViews>
    <sheetView topLeftCell="A11" workbookViewId="0">
      <selection activeCell="D23" sqref="D23"/>
    </sheetView>
  </sheetViews>
  <sheetFormatPr baseColWidth="10" defaultRowHeight="14.4" x14ac:dyDescent="0.3"/>
  <cols>
    <col min="1" max="1" width="24.5546875" bestFit="1" customWidth="1"/>
    <col min="4" max="4" width="15.21875" bestFit="1" customWidth="1"/>
    <col min="5" max="5" width="12.77734375" bestFit="1" customWidth="1"/>
    <col min="7" max="7" width="13" bestFit="1" customWidth="1"/>
    <col min="11" max="11" width="15.109375" bestFit="1" customWidth="1"/>
    <col min="12" max="12" width="15.5546875" bestFit="1" customWidth="1"/>
    <col min="14" max="14" width="17.88671875" bestFit="1" customWidth="1"/>
  </cols>
  <sheetData>
    <row r="2" spans="1:14" x14ac:dyDescent="0.3">
      <c r="D2" t="s">
        <v>0</v>
      </c>
      <c r="E2" t="s">
        <v>2</v>
      </c>
      <c r="F2" t="s">
        <v>3</v>
      </c>
      <c r="G2" t="s">
        <v>4</v>
      </c>
      <c r="H2" t="s">
        <v>5</v>
      </c>
      <c r="I2" t="s">
        <v>66</v>
      </c>
    </row>
    <row r="3" spans="1:14" x14ac:dyDescent="0.3">
      <c r="A3" s="2" t="s">
        <v>28</v>
      </c>
      <c r="B3" t="str">
        <f>TRIM(LEFT(A3,10))</f>
        <v>voice user</v>
      </c>
      <c r="C3">
        <f ca="1">IF(OR(B3=0,B3=""),9,IF(ISERROR(MATCH(B3,Types,0)),"val",OFFSET(Tables!$A$1,MATCH(B3,Types,0),1)))</f>
        <v>1</v>
      </c>
      <c r="D3" t="str">
        <f>MID($A3,20,10)</f>
        <v>11</v>
      </c>
      <c r="E3" t="str">
        <f>MID($A4,5,10)</f>
        <v>123</v>
      </c>
      <c r="F3" t="str">
        <f>MID($A5,FIND(" ",$A5),FIND("password",$A5)-FIND(" ",$A5))</f>
        <v xml:space="preserve"> toto </v>
      </c>
      <c r="G3" t="str">
        <f>MID($A5,FIND("password",$A5)+8,10)</f>
        <v> 12345</v>
      </c>
      <c r="H3" t="str">
        <f>MID($A6,8,FIND("type",$A6)-9)</f>
        <v>1111</v>
      </c>
      <c r="I3" t="str">
        <f>MID($A6,FIND("type",$A6)+5,10)</f>
        <v>normal</v>
      </c>
    </row>
    <row r="4" spans="1:14" x14ac:dyDescent="0.3">
      <c r="A4" s="2" t="s">
        <v>29</v>
      </c>
      <c r="B4" t="str">
        <f t="shared" ref="B4:B25" si="0">TRIM(LEFT(A4,10))</f>
        <v>pin 123</v>
      </c>
      <c r="C4" t="str">
        <f ca="1">IF(OR(B4=0,B4=""),9,IF(ISERROR(MATCH(B4,Types,0)),"val",OFFSET(Tables!$A$1,MATCH(B4,Types,0),1)))</f>
        <v>val</v>
      </c>
    </row>
    <row r="5" spans="1:14" x14ac:dyDescent="0.3">
      <c r="A5" s="2" t="s">
        <v>67</v>
      </c>
      <c r="B5" t="str">
        <f t="shared" si="0"/>
        <v>user toto </v>
      </c>
      <c r="C5" t="str">
        <f ca="1">IF(OR(B5=0,B5=""),9,IF(ISERROR(MATCH(B5,Types,0)),"val",OFFSET(Tables!$A$1,MATCH(B5,Types,0),1)))</f>
        <v>val</v>
      </c>
    </row>
    <row r="6" spans="1:14" x14ac:dyDescent="0.3">
      <c r="A6" s="2" t="s">
        <v>30</v>
      </c>
      <c r="B6" t="str">
        <f t="shared" si="0"/>
        <v>number 111</v>
      </c>
      <c r="C6" t="str">
        <f ca="1">IF(OR(B6=0,B6=""),9,IF(ISERROR(MATCH(B6,Types,0)),"val",OFFSET(Tables!$A$1,MATCH(B6,Types,0),1)))</f>
        <v>val</v>
      </c>
    </row>
    <row r="7" spans="1:14" x14ac:dyDescent="0.3">
      <c r="B7" t="str">
        <f t="shared" si="0"/>
        <v/>
      </c>
      <c r="C7">
        <f ca="1">IF(OR(B7=0,B7=""),9,IF(ISERROR(MATCH(B7,Types,0)),"val",OFFSET(Tables!$A$1,MATCH(B7,Types,0),1)))</f>
        <v>9</v>
      </c>
      <c r="D7" s="1" t="s">
        <v>8</v>
      </c>
      <c r="E7" s="1" t="s">
        <v>68</v>
      </c>
      <c r="F7" s="1" t="s">
        <v>9</v>
      </c>
      <c r="G7" s="1" t="s">
        <v>69</v>
      </c>
      <c r="H7" t="s">
        <v>10</v>
      </c>
      <c r="I7" t="s">
        <v>11</v>
      </c>
      <c r="J7" t="s">
        <v>12</v>
      </c>
      <c r="K7" t="s">
        <v>13</v>
      </c>
      <c r="L7" t="s">
        <v>14</v>
      </c>
      <c r="M7" t="s">
        <v>15</v>
      </c>
      <c r="N7" t="s">
        <v>16</v>
      </c>
    </row>
    <row r="8" spans="1:14" x14ac:dyDescent="0.3">
      <c r="A8" s="2" t="s">
        <v>31</v>
      </c>
      <c r="B8" t="str">
        <f t="shared" si="0"/>
        <v>ephone-dn </v>
      </c>
      <c r="C8">
        <f ca="1">IF(OR(B8=0,B8=""),9,IF(ISERROR(MATCH(B8,Types,0)),"val",OFFSET(Tables!$A$1,MATCH(B8,Types,0),1)))</f>
        <v>2</v>
      </c>
      <c r="D8" t="str">
        <f>MID($A8,11,2)</f>
        <v>11</v>
      </c>
      <c r="E8" t="str">
        <f>MID($A8,14,10)</f>
        <v>dual-line</v>
      </c>
      <c r="F8" t="str">
        <f>MID($A9,8,4)</f>
        <v>0000</v>
      </c>
      <c r="G8" t="str">
        <f>MID($A9,13,20)</f>
        <v>no-reg primary</v>
      </c>
      <c r="H8" t="str">
        <f>RIGHT($A10,LEN($A10)-6)</f>
        <v>toto</v>
      </c>
      <c r="I8" t="str">
        <f>RIGHT($A11,LEN($A11)-12)</f>
        <v>toto</v>
      </c>
      <c r="J8" t="str">
        <f>RIGHT($A12,LEN($A12)-5)</f>
        <v>toto</v>
      </c>
      <c r="K8" t="str">
        <f>RIGHT($A13,LEN($A13)-18)</f>
        <v>1111</v>
      </c>
      <c r="L8" t="str">
        <f>MID($A14,FIND("noan",$A14)+5,4)</f>
        <v>1111</v>
      </c>
      <c r="M8" t="str">
        <f>MID($A14,FIND("timeout",$A14)+8,2)</f>
        <v>25</v>
      </c>
      <c r="N8" t="str">
        <f>MID($A15,FIND("template",$A15)+9,2)</f>
        <v>2</v>
      </c>
    </row>
    <row r="9" spans="1:14" x14ac:dyDescent="0.3">
      <c r="A9" s="2" t="s">
        <v>32</v>
      </c>
      <c r="B9" t="str">
        <f t="shared" si="0"/>
        <v>number 000</v>
      </c>
      <c r="C9" t="str">
        <f ca="1">IF(OR(B9=0,B9=""),9,IF(ISERROR(MATCH(B9,Types,0)),"val",OFFSET(Tables!$A$1,MATCH(B9,Types,0),1)))</f>
        <v>val</v>
      </c>
    </row>
    <row r="10" spans="1:14" x14ac:dyDescent="0.3">
      <c r="A10" s="2" t="s">
        <v>33</v>
      </c>
      <c r="B10" t="str">
        <f t="shared" si="0"/>
        <v>label toto</v>
      </c>
      <c r="C10" t="str">
        <f ca="1">IF(OR(B10=0,B10=""),9,IF(ISERROR(MATCH(B10,Types,0)),"val",OFFSET(Tables!$A$1,MATCH(B10,Types,0),1)))</f>
        <v>val</v>
      </c>
    </row>
    <row r="11" spans="1:14" x14ac:dyDescent="0.3">
      <c r="A11" s="2" t="s">
        <v>34</v>
      </c>
      <c r="B11" t="str">
        <f t="shared" si="0"/>
        <v>descriptio</v>
      </c>
      <c r="C11" t="str">
        <f ca="1">IF(OR(B11=0,B11=""),9,IF(ISERROR(MATCH(B11,Types,0)),"val",OFFSET(Tables!$A$1,MATCH(B11,Types,0),1)))</f>
        <v>val</v>
      </c>
    </row>
    <row r="12" spans="1:14" x14ac:dyDescent="0.3">
      <c r="A12" s="2" t="s">
        <v>35</v>
      </c>
      <c r="B12" t="str">
        <f t="shared" si="0"/>
        <v>name toto</v>
      </c>
      <c r="C12" t="str">
        <f ca="1">IF(OR(B12=0,B12=""),9,IF(ISERROR(MATCH(B12,Types,0)),"val",OFFSET(Tables!$A$1,MATCH(B12,Types,0),1)))</f>
        <v>val</v>
      </c>
    </row>
    <row r="13" spans="1:14" x14ac:dyDescent="0.3">
      <c r="A13" s="2" t="s">
        <v>36</v>
      </c>
      <c r="B13" t="str">
        <f t="shared" si="0"/>
        <v>call-forwa</v>
      </c>
      <c r="C13" t="str">
        <f ca="1">IF(OR(B13=0,B13=""),9,IF(ISERROR(MATCH(B13,Types,0)),"val",OFFSET(Tables!$A$1,MATCH(B13,Types,0),1)))</f>
        <v>val</v>
      </c>
    </row>
    <row r="14" spans="1:14" x14ac:dyDescent="0.3">
      <c r="A14" s="2" t="s">
        <v>37</v>
      </c>
      <c r="B14" t="str">
        <f t="shared" si="0"/>
        <v>call-forwa</v>
      </c>
      <c r="C14" t="str">
        <f ca="1">IF(OR(B14=0,B14=""),9,IF(ISERROR(MATCH(B14,Types,0)),"val",OFFSET(Tables!$A$1,MATCH(B14,Types,0),1)))</f>
        <v>val</v>
      </c>
    </row>
    <row r="15" spans="1:14" x14ac:dyDescent="0.3">
      <c r="A15" s="2" t="s">
        <v>38</v>
      </c>
      <c r="B15" t="str">
        <f t="shared" si="0"/>
        <v>ephone-dn-</v>
      </c>
      <c r="C15" t="str">
        <f ca="1">IF(OR(B15=0,B15=""),9,IF(ISERROR(MATCH(B15,Types,0)),"val",OFFSET(Tables!$A$1,MATCH(B15,Types,0),1)))</f>
        <v>val</v>
      </c>
    </row>
    <row r="16" spans="1:14" x14ac:dyDescent="0.3">
      <c r="B16" t="str">
        <f t="shared" si="0"/>
        <v/>
      </c>
      <c r="C16">
        <f ca="1">IF(OR(B16=0,B16=""),9,IF(ISERROR(MATCH(B16,Types,0)),"val",OFFSET(Tables!$A$1,MATCH(B16,Types,0),1)))</f>
        <v>9</v>
      </c>
      <c r="D16" t="s">
        <v>20</v>
      </c>
      <c r="E16" t="s">
        <v>21</v>
      </c>
      <c r="F16" t="s">
        <v>22</v>
      </c>
      <c r="G16" t="s">
        <v>6</v>
      </c>
      <c r="H16" t="s">
        <v>23</v>
      </c>
    </row>
    <row r="17" spans="1:8" x14ac:dyDescent="0.3">
      <c r="A17" s="2" t="s">
        <v>39</v>
      </c>
      <c r="B17" t="str">
        <f t="shared" si="0"/>
        <v>ephone 11</v>
      </c>
      <c r="C17">
        <f ca="1">IF(OR(B17=0,B17=""),9,IF(ISERROR(MATCH(B17,Types,0)),"val",OFFSET(Tables!$A$1,MATCH(B17,Types,0),1)))</f>
        <v>3</v>
      </c>
      <c r="D17" t="str">
        <f>MID($A17,8,2)</f>
        <v>11</v>
      </c>
      <c r="E17" t="str">
        <f>MID($A18,13,14)</f>
        <v>xxxx.xxxx.xxxx</v>
      </c>
      <c r="F17" t="str">
        <f>MID($A19,17,20)</f>
        <v>1</v>
      </c>
      <c r="G17" t="str">
        <f>RIGHT($A20,LEN($A20)-5)</f>
        <v>7906</v>
      </c>
      <c r="H17" t="str">
        <f>RIGHT($A21,LEN($A21)-15)</f>
        <v>11</v>
      </c>
    </row>
    <row r="18" spans="1:8" x14ac:dyDescent="0.3">
      <c r="A18" s="2" t="s">
        <v>40</v>
      </c>
      <c r="B18" t="str">
        <f t="shared" si="0"/>
        <v>mac-addres</v>
      </c>
      <c r="C18" t="str">
        <f ca="1">IF(OR(B18=0,B18=""),9,IF(ISERROR(MATCH(B18,Types,0)),"val",OFFSET(Tables!$A$1,MATCH(B18,Types,0),1)))</f>
        <v>val</v>
      </c>
    </row>
    <row r="19" spans="1:8" x14ac:dyDescent="0.3">
      <c r="A19" s="2" t="s">
        <v>41</v>
      </c>
      <c r="B19" t="str">
        <f t="shared" si="0"/>
        <v>ephone-tem</v>
      </c>
      <c r="C19" t="str">
        <f ca="1">IF(OR(B19=0,B19=""),9,IF(ISERROR(MATCH(B19,Types,0)),"val",OFFSET(Tables!$A$1,MATCH(B19,Types,0),1)))</f>
        <v>val</v>
      </c>
    </row>
    <row r="20" spans="1:8" x14ac:dyDescent="0.3">
      <c r="A20" s="2" t="s">
        <v>42</v>
      </c>
      <c r="B20" t="str">
        <f t="shared" si="0"/>
        <v>type 7906</v>
      </c>
      <c r="C20" t="str">
        <f ca="1">IF(OR(B20=0,B20=""),9,IF(ISERROR(MATCH(B20,Types,0)),"val",OFFSET(Tables!$A$1,MATCH(B20,Types,0),1)))</f>
        <v>val</v>
      </c>
    </row>
    <row r="21" spans="1:8" x14ac:dyDescent="0.3">
      <c r="A21" s="2" t="s">
        <v>43</v>
      </c>
      <c r="B21" t="str">
        <f t="shared" si="0"/>
        <v>logout-pro</v>
      </c>
      <c r="C21" t="str">
        <f ca="1">IF(OR(B21=0,B21=""),9,IF(ISERROR(MATCH(B21,Types,0)),"val",OFFSET(Tables!$A$1,MATCH(B21,Types,0),1)))</f>
        <v>val</v>
      </c>
    </row>
    <row r="22" spans="1:8" x14ac:dyDescent="0.3">
      <c r="B22" t="str">
        <f t="shared" si="0"/>
        <v/>
      </c>
      <c r="C22">
        <f ca="1">IF(OR(B22=0,B22=""),9,IF(ISERROR(MATCH(B22,Types,0)),"val",OFFSET(Tables!$A$1,MATCH(B22,Types,0),1)))</f>
        <v>9</v>
      </c>
      <c r="D22" t="s">
        <v>25</v>
      </c>
      <c r="E22" t="s">
        <v>5</v>
      </c>
      <c r="F22" t="s">
        <v>6</v>
      </c>
      <c r="G22" t="s">
        <v>26</v>
      </c>
      <c r="H22" t="s">
        <v>10</v>
      </c>
    </row>
    <row r="23" spans="1:8" x14ac:dyDescent="0.3">
      <c r="A23" s="2" t="s">
        <v>44</v>
      </c>
      <c r="B23" t="str">
        <f t="shared" si="0"/>
        <v>voice logo</v>
      </c>
      <c r="C23">
        <f ca="1">IF(OR(B23=0,B23=""),9,IF(ISERROR(MATCH(B23,Types,0)),"val",OFFSET(Tables!$A$1,MATCH(B23,Types,0),1)))</f>
        <v>4</v>
      </c>
      <c r="D23" t="str">
        <f>RIGHT($A23,LEN($A23)-21)</f>
        <v>11</v>
      </c>
      <c r="E23" t="str">
        <f>MID($A24,FIND("number",$A24)+7,FIND("type",$A24)-FIND("number",$A24)-8)</f>
        <v>0000</v>
      </c>
      <c r="F23" t="str">
        <f>MID($A24,FIND("type",$A24)+5,20)</f>
        <v>normal</v>
      </c>
      <c r="G23" t="str">
        <f>MID($A25,FIND("dial",$A25)+5,FIND("label",$A25)-FIND("dial",$A25)-6)</f>
        <v>1 0</v>
      </c>
      <c r="H23" t="str">
        <f>TRIM(MID($A25,FIND("label",$A25)+6,20))</f>
        <v>"…."</v>
      </c>
    </row>
    <row r="24" spans="1:8" x14ac:dyDescent="0.3">
      <c r="A24" s="2" t="s">
        <v>45</v>
      </c>
      <c r="B24" t="str">
        <f t="shared" si="0"/>
        <v>number 000</v>
      </c>
      <c r="C24" t="str">
        <f ca="1">IF(OR(B24=0,B24=""),9,IF(ISERROR(MATCH(B24,Types,0)),"val",OFFSET(Tables!$A$1,MATCH(B24,Types,0),1)))</f>
        <v>val</v>
      </c>
    </row>
    <row r="25" spans="1:8" x14ac:dyDescent="0.3">
      <c r="A25" s="2" t="s">
        <v>46</v>
      </c>
      <c r="B25" t="str">
        <f t="shared" si="0"/>
        <v>speed-dial</v>
      </c>
      <c r="C25" t="str">
        <f ca="1">IF(OR(B25=0,B25=""),9,IF(ISERROR(MATCH(B25,Types,0)),"val",OFFSET(Tables!$A$1,MATCH(B25,Types,0),1)))</f>
        <v>val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Mod emp</vt:lpstr>
      <vt:lpstr>base</vt:lpstr>
      <vt:lpstr>user-profile</vt:lpstr>
      <vt:lpstr>ephone</vt:lpstr>
      <vt:lpstr>ephone-dn</vt:lpstr>
      <vt:lpstr>logout-profile</vt:lpstr>
      <vt:lpstr>Trav</vt:lpstr>
      <vt:lpstr>Tables</vt:lpstr>
      <vt:lpstr>Formules</vt:lpstr>
      <vt:lpstr> formules par ligne</vt:lpstr>
      <vt:lpstr>Form</vt:lpstr>
      <vt:lpstr>Types</vt:lpstr>
    </vt:vector>
  </TitlesOfParts>
  <Company>TOTAL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L0450933</dc:creator>
  <cp:lastModifiedBy>André BOSCHI</cp:lastModifiedBy>
  <dcterms:created xsi:type="dcterms:W3CDTF">2015-10-26T09:19:59Z</dcterms:created>
  <dcterms:modified xsi:type="dcterms:W3CDTF">2015-10-27T16:52:35Z</dcterms:modified>
</cp:coreProperties>
</file>