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08" activeTab="2"/>
  </bookViews>
  <sheets>
    <sheet name="Taxable" sheetId="1" r:id="rId1"/>
    <sheet name="Non Taxable" sheetId="2" r:id="rId2"/>
    <sheet name="inventaire" sheetId="4" r:id="rId3"/>
  </sheets>
  <definedNames>
    <definedName name="coupons">Taxable!$G$6:$G$15</definedName>
    <definedName name="Note">Taxable!$J$6:$J$15</definedName>
    <definedName name="NrProd">Taxable!$A$6:$A$15</definedName>
    <definedName name="NrProduit">Taxable!$A$6:$A$15</definedName>
    <definedName name="Price_match1">Taxable!$E$6:$E$15</definedName>
    <definedName name="Price_match2">Taxable!$F$6:$F$15</definedName>
    <definedName name="Prix">Taxable!$D$6:$D$15</definedName>
    <definedName name="Produit">Taxable!$B$6:$B$15</definedName>
    <definedName name="Quantité">Taxable!$C$6:$C$15</definedName>
    <definedName name="Total">Taxable!$H$6:$H$15</definedName>
    <definedName name="Total_Apres_Coupons">Taxable!$I$6:$I$15</definedName>
  </definedNames>
  <calcPr calcId="152511"/>
</workbook>
</file>

<file path=xl/calcChain.xml><?xml version="1.0" encoding="utf-8"?>
<calcChain xmlns="http://schemas.openxmlformats.org/spreadsheetml/2006/main">
  <c r="B8" i="4" l="1"/>
  <c r="C8" i="4"/>
  <c r="D8" i="4"/>
  <c r="F8" i="4"/>
  <c r="B7" i="4"/>
  <c r="C7" i="4"/>
  <c r="D7" i="4"/>
  <c r="F7" i="4"/>
  <c r="F6" i="4"/>
  <c r="D6" i="4"/>
  <c r="C6" i="4"/>
  <c r="I17" i="1"/>
  <c r="H17" i="1"/>
  <c r="I12" i="1"/>
  <c r="I13" i="1"/>
  <c r="B6" i="4"/>
  <c r="H15" i="1"/>
  <c r="I15" i="1" s="1"/>
  <c r="H14" i="1"/>
  <c r="I14" i="1" s="1"/>
  <c r="H13" i="1"/>
  <c r="H12" i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E6" i="4" l="1"/>
  <c r="E8" i="4"/>
  <c r="E7" i="4"/>
  <c r="I18" i="1"/>
  <c r="H18" i="1"/>
  <c r="H19" i="1" l="1"/>
  <c r="I19" i="1"/>
  <c r="I20" i="1" l="1"/>
</calcChain>
</file>

<file path=xl/sharedStrings.xml><?xml version="1.0" encoding="utf-8"?>
<sst xmlns="http://schemas.openxmlformats.org/spreadsheetml/2006/main" count="32" uniqueCount="32">
  <si>
    <t>Ma liste d'économie</t>
  </si>
  <si>
    <t>Quantité</t>
  </si>
  <si>
    <t>Produit</t>
  </si>
  <si>
    <t>Prix</t>
  </si>
  <si>
    <t>coupons</t>
  </si>
  <si>
    <t>Total</t>
  </si>
  <si>
    <t>Taxes</t>
  </si>
  <si>
    <t>Note</t>
  </si>
  <si>
    <t>Total avant taxe</t>
  </si>
  <si>
    <t>Total apres taxe</t>
  </si>
  <si>
    <t>Pourcentage d'économie</t>
  </si>
  <si>
    <t>Inventaire</t>
  </si>
  <si>
    <t>NrProduit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</si>
  <si>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</si>
  <si>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</si>
  <si>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</si>
  <si>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</si>
  <si>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</si>
  <si>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</si>
  <si>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</si>
  <si>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</si>
  <si>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</si>
  <si>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aa10</t>
  </si>
  <si>
    <t>NrProd</t>
  </si>
  <si>
    <t>Price_match1</t>
  </si>
  <si>
    <t>Price_match2</t>
  </si>
  <si>
    <t>Total_Apres_Coupons</t>
  </si>
  <si>
    <t>Désignation</t>
  </si>
  <si>
    <t>Quant</t>
  </si>
  <si>
    <t>Prx</t>
  </si>
  <si>
    <t>Valeur_Tot</t>
  </si>
  <si>
    <t>Tot_apr_ coupons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</si>
</sst>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&quot;$&quot;#,##0.00"/>
    <numFmt numFmtId="166" formatCode="_ * #,##0.00_)\ [$$-C0C]_ ;_ * \(#,##0.00\)\ [$$-C0C]_ ;_ * &quot;-&quot;??_)\ [$$-C0C]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22"/>
      <color theme="1" tint="0.24994659260841701"/>
      <name val="Cambria"/>
      <family val="2"/>
      <scheme val="major"/>
    </font>
    <font>
      <b/>
      <sz val="38"/>
      <color theme="4"/>
      <name val="Cambria"/>
      <family val="2"/>
      <scheme val="major"/>
    </font>
    <font>
      <sz val="8"/>
      <color theme="1" tint="0.2499465926084170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38"/>
      <color theme="1"/>
      <name val="Calibri"/>
      <family val="2"/>
      <scheme val="minor"/>
    </font>
    <font>
      <b/>
      <sz val="20"/>
      <color theme="5" tint="0.39997558519241921"/>
      <name val="Algerian"/>
      <family val="5"/>
    </font>
    <font>
      <sz val="11"/>
      <color theme="1"/>
      <name val="Algerian"/>
      <family val="5"/>
    </font>
    <font>
      <sz val="38"/>
      <color theme="5" tint="0.39997558519241921"/>
      <name val="Algerian"/>
      <family val="5"/>
    </font>
    <font>
      <b/>
      <sz val="14"/>
      <color theme="1"/>
      <name val="Calibri"/>
      <family val="2"/>
      <scheme val="minor"/>
    </font>
    <font>
      <u val="double"/>
      <sz val="38"/>
      <color theme="5" tint="0.39997558519241921"/>
      <name val="Algerian"/>
      <family val="5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center"/>
    </xf>
    <xf numFmtId="165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Font="0" applyBorder="0" applyAlignment="0" applyProtection="0">
      <alignment horizontal="left" vertical="center" indent="1"/>
    </xf>
    <xf numFmtId="0" fontId="7" fillId="0" borderId="0" applyNumberFormat="0" applyFill="0" applyBorder="0" applyProtection="0">
      <alignment horizontal="center" vertical="center"/>
    </xf>
    <xf numFmtId="165" fontId="8" fillId="0" borderId="0" applyFill="0" applyBorder="0" applyProtection="0">
      <alignment horizontal="center" vertical="center"/>
    </xf>
    <xf numFmtId="0" fontId="3" fillId="0" borderId="1" applyNumberFormat="0" applyFont="0" applyFill="0" applyAlignment="0" applyProtection="0">
      <alignment vertical="center"/>
    </xf>
  </cellStyleXfs>
  <cellXfs count="43">
    <xf numFmtId="0" fontId="0" fillId="0" borderId="0" xfId="0"/>
    <xf numFmtId="0" fontId="9" fillId="0" borderId="0" xfId="0" applyFont="1"/>
    <xf numFmtId="0" fontId="0" fillId="0" borderId="2" xfId="0" applyBorder="1"/>
    <xf numFmtId="0" fontId="0" fillId="0" borderId="0" xfId="0" applyBorder="1"/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0" fillId="5" borderId="3" xfId="0" applyFill="1" applyBorder="1"/>
    <xf numFmtId="0" fontId="0" fillId="5" borderId="4" xfId="0" applyFill="1" applyBorder="1"/>
    <xf numFmtId="0" fontId="0" fillId="3" borderId="5" xfId="0" applyFill="1" applyBorder="1"/>
    <xf numFmtId="166" fontId="0" fillId="5" borderId="4" xfId="0" applyNumberFormat="1" applyFill="1" applyBorder="1"/>
    <xf numFmtId="166" fontId="0" fillId="5" borderId="3" xfId="0" applyNumberFormat="1" applyFill="1" applyBorder="1"/>
    <xf numFmtId="164" fontId="0" fillId="5" borderId="4" xfId="1" applyFont="1" applyFill="1" applyBorder="1"/>
    <xf numFmtId="164" fontId="0" fillId="5" borderId="3" xfId="1" applyFont="1" applyFill="1" applyBorder="1"/>
    <xf numFmtId="0" fontId="0" fillId="5" borderId="4" xfId="0" applyFill="1" applyBorder="1" applyAlignment="1"/>
    <xf numFmtId="0" fontId="0" fillId="5" borderId="7" xfId="0" applyFill="1" applyBorder="1"/>
    <xf numFmtId="0" fontId="0" fillId="3" borderId="8" xfId="0" applyFill="1" applyBorder="1"/>
    <xf numFmtId="0" fontId="0" fillId="5" borderId="3" xfId="0" applyFill="1" applyBorder="1" applyAlignment="1"/>
    <xf numFmtId="0" fontId="14" fillId="0" borderId="0" xfId="0" applyFont="1" applyAlignment="1">
      <alignment vertical="center"/>
    </xf>
    <xf numFmtId="0" fontId="0" fillId="3" borderId="9" xfId="0" applyFill="1" applyBorder="1"/>
    <xf numFmtId="0" fontId="0" fillId="0" borderId="10" xfId="0" applyBorder="1"/>
    <xf numFmtId="0" fontId="0" fillId="3" borderId="11" xfId="0" applyFill="1" applyBorder="1"/>
    <xf numFmtId="0" fontId="0" fillId="3" borderId="10" xfId="0" applyFill="1" applyBorder="1"/>
    <xf numFmtId="164" fontId="15" fillId="5" borderId="4" xfId="1" applyFont="1" applyFill="1" applyBorder="1"/>
    <xf numFmtId="164" fontId="15" fillId="5" borderId="7" xfId="1" applyFont="1" applyFill="1" applyBorder="1"/>
    <xf numFmtId="164" fontId="15" fillId="5" borderId="4" xfId="1" applyNumberFormat="1" applyFont="1" applyFill="1" applyBorder="1"/>
    <xf numFmtId="0" fontId="0" fillId="3" borderId="6" xfId="0" applyFill="1" applyBorder="1" applyAlignment="1"/>
    <xf numFmtId="164" fontId="0" fillId="3" borderId="12" xfId="1" applyFont="1" applyFill="1" applyBorder="1"/>
    <xf numFmtId="164" fontId="0" fillId="6" borderId="13" xfId="1" applyFont="1" applyFill="1" applyBorder="1"/>
    <xf numFmtId="164" fontId="0" fillId="4" borderId="13" xfId="1" applyFont="1" applyFill="1" applyBorder="1"/>
    <xf numFmtId="9" fontId="0" fillId="3" borderId="14" xfId="2" applyFont="1" applyFill="1" applyBorder="1"/>
    <xf numFmtId="0" fontId="0" fillId="3" borderId="15" xfId="0" applyFill="1" applyBorder="1"/>
    <xf numFmtId="164" fontId="0" fillId="3" borderId="16" xfId="1" applyFont="1" applyFill="1" applyBorder="1"/>
    <xf numFmtId="0" fontId="13" fillId="3" borderId="17" xfId="0" applyFont="1" applyFill="1" applyBorder="1" applyAlignment="1">
      <alignment horizontal="right"/>
    </xf>
    <xf numFmtId="0" fontId="0" fillId="6" borderId="18" xfId="0" applyFill="1" applyBorder="1"/>
    <xf numFmtId="164" fontId="0" fillId="6" borderId="19" xfId="1" applyFont="1" applyFill="1" applyBorder="1"/>
    <xf numFmtId="0" fontId="13" fillId="6" borderId="20" xfId="0" applyFont="1" applyFill="1" applyBorder="1" applyAlignment="1">
      <alignment horizontal="right"/>
    </xf>
    <xf numFmtId="0" fontId="0" fillId="4" borderId="18" xfId="0" applyFill="1" applyBorder="1"/>
    <xf numFmtId="164" fontId="0" fillId="4" borderId="19" xfId="1" applyFont="1" applyFill="1" applyBorder="1"/>
    <xf numFmtId="0" fontId="13" fillId="4" borderId="20" xfId="0" applyFont="1" applyFill="1" applyBorder="1" applyAlignment="1">
      <alignment horizontal="right"/>
    </xf>
    <xf numFmtId="0" fontId="0" fillId="3" borderId="21" xfId="0" applyFill="1" applyBorder="1"/>
    <xf numFmtId="9" fontId="0" fillId="3" borderId="22" xfId="2" applyFont="1" applyFill="1" applyBorder="1"/>
    <xf numFmtId="0" fontId="13" fillId="3" borderId="23" xfId="0" applyFont="1" applyFill="1" applyBorder="1" applyAlignment="1">
      <alignment horizontal="right"/>
    </xf>
  </cellXfs>
  <cellStyles count="11">
    <cellStyle name="Background" xfId="7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Rule" xfId="10"/>
    <cellStyle name="Title 2" xfId="6"/>
    <cellStyle name="Titre 2" xfId="5"/>
    <cellStyle name="Total Labels" xfId="8"/>
    <cellStyle name="Totals" xfId="9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_ * #,##0.00_)\ [$$-C0C]_ ;_ * \(#,##0.00\)\ [$$-C0C]_ ;_ * &quot;-&quot;??_)\ [$$-C0C]_ ;_ @_ 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5" tint="0.39997558519241921"/>
        </patternFill>
      </fill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_ * #,##0.00_)\ [$$-C0C]_ ;_ * \(#,##0.00\)\ [$$-C0C]_ ;_ * &quot;-&quot;??_)\ [$$-C0C]_ ;_ @_ 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</border>
    </dxf>
    <dxf>
      <font>
        <b/>
        <i val="0"/>
        <color theme="0" tint="-4.9989318521683403E-2"/>
      </font>
      <fill>
        <patternFill>
          <bgColor theme="1" tint="0.24994659260841701"/>
        </patternFill>
      </fill>
    </dxf>
    <dxf>
      <border>
        <horizontal style="thin">
          <color theme="0" tint="-0.14996795556505021"/>
        </horizontal>
      </border>
    </dxf>
  </dxfs>
  <tableStyles count="1" defaultTableStyle="TableStyleMedium2" defaultPivotStyle="PivotStyleLight16">
    <tableStyle name="Copuon Savings Tracker" pivot="0" count="2">
      <tableStyleElement type="wholeTable" dxfId="19"/>
      <tableStyleElement type="headerRow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121920</xdr:colOff>
          <xdr:row>2</xdr:row>
          <xdr:rowOff>45720</xdr:rowOff>
        </xdr:from>
        <xdr:to>
          <xdr:col>10</xdr:col>
          <xdr:colOff>571500</xdr:colOff>
          <xdr:row>2</xdr:row>
          <xdr:rowOff>632460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2</xdr:row>
      <xdr:rowOff>480060</xdr:rowOff>
    </xdr:from>
    <xdr:to>
      <xdr:col>6</xdr:col>
      <xdr:colOff>259080</xdr:colOff>
      <xdr:row>7</xdr:row>
      <xdr:rowOff>167640</xdr:rowOff>
    </xdr:to>
    <xdr:sp macro="" textlink="">
      <xdr:nvSpPr>
        <xdr:cNvPr id="2" name="Virage 1"/>
        <xdr:cNvSpPr/>
      </xdr:nvSpPr>
      <xdr:spPr>
        <a:xfrm rot="10800000">
          <a:off x="7688580" y="1013460"/>
          <a:ext cx="220980" cy="106680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1318260</xdr:colOff>
      <xdr:row>1</xdr:row>
      <xdr:rowOff>472440</xdr:rowOff>
    </xdr:from>
    <xdr:to>
      <xdr:col>10</xdr:col>
      <xdr:colOff>0</xdr:colOff>
      <xdr:row>3</xdr:row>
      <xdr:rowOff>152400</xdr:rowOff>
    </xdr:to>
    <xdr:sp macro="" textlink="">
      <xdr:nvSpPr>
        <xdr:cNvPr id="3" name="Rectangle 2"/>
        <xdr:cNvSpPr/>
      </xdr:nvSpPr>
      <xdr:spPr>
        <a:xfrm>
          <a:off x="7627620" y="510540"/>
          <a:ext cx="3192780" cy="8229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Pour</a:t>
          </a:r>
          <a:r>
            <a:rPr lang="fr-FR" sz="1100" baseline="0">
              <a:solidFill>
                <a:sysClr val="windowText" lastClr="000000"/>
              </a:solidFill>
            </a:rPr>
            <a:t> ajouter une ligne cliquer sur la dernière cellule remplie et enfoncer la touche Tab --&gt;|. Puis saisir le N° de produit dans la cellule vide créée dans la colonne 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5:J15" totalsRowShown="0" headerRowDxfId="8" tableBorderDxfId="17">
  <autoFilter ref="A5:J15"/>
  <tableColumns count="10">
    <tableColumn id="1" name="NrProduit"/>
    <tableColumn id="2" name="Produit" dataDxfId="16"/>
    <tableColumn id="3" name="Quantité" dataDxfId="15"/>
    <tableColumn id="4" name="Prix" dataDxfId="14"/>
    <tableColumn id="5" name="Price_match1" dataDxfId="13" dataCellStyle="Monétaire"/>
    <tableColumn id="6" name="Price_match2" dataDxfId="12" dataCellStyle="Monétaire"/>
    <tableColumn id="7" name="coupons" dataDxfId="11"/>
    <tableColumn id="8" name="Total" dataDxfId="10" dataCellStyle="Monétaire">
      <calculatedColumnFormula>D6*C6</calculatedColumnFormula>
    </tableColumn>
    <tableColumn id="9" name="Total_Apres_Coupons" dataDxfId="7" dataCellStyle="Monétaire">
      <calculatedColumnFormula>Tableau1[[#This Row],[Total]]-Tableau1[[#This Row],[coupons]]</calculatedColumnFormula>
    </tableColumn>
    <tableColumn id="10" name="Not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F8" totalsRowShown="0" headerRowDxfId="6" tableBorderDxfId="5">
  <autoFilter ref="A5:F8"/>
  <tableColumns count="6">
    <tableColumn id="1" name="NrProd"/>
    <tableColumn id="2" name="Désignation" dataDxfId="4">
      <calculatedColumnFormula>IFERROR(OFFSET(Taxable!$A$5,MATCH($A6,NrProduit,0),1),"codAbs")</calculatedColumnFormula>
    </tableColumn>
    <tableColumn id="3" name="Quant" dataDxfId="3">
      <calculatedColumnFormula>IFERROR(OFFSET(Taxable!$A$5,MATCH($A6,NrProduit,0),2),"")</calculatedColumnFormula>
    </tableColumn>
    <tableColumn id="4" name="Prx" dataDxfId="2">
      <calculatedColumnFormula>IFERROR(OFFSET(Taxable!$A$5,MATCH($A6,NrProduit,0),3),"")</calculatedColumnFormula>
    </tableColumn>
    <tableColumn id="5" name="Valeur_Tot" dataDxfId="0" dataCellStyle="Monétaire">
      <calculatedColumnFormula>IFERROR(D6*C6,0)</calculatedColumnFormula>
    </tableColumn>
    <tableColumn id="6" name="Tot_apr_ coupons" dataDxfId="1" dataCellStyle="Monétaire">
      <calculatedColumnFormula>IFERROR(OFFSET(Taxable!$A$5,MATCH($A6,NrProduit,0),8),"")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R20"/>
  <sheetViews>
    <sheetView workbookViewId="0">
      <selection activeCell="J19" sqref="J19"/>
    </sheetView>
  </sheetViews>
  <sheetFormatPr baseColWidth="10" defaultRowHeight="14.4" x14ac:dyDescent="0.3"/>
  <cols>
    <col min="2" max="2" width="34.6640625" customWidth="1"/>
    <col min="3" max="3" width="10.21875" customWidth="1"/>
    <col min="4" max="4" width="9.109375" customWidth="1"/>
    <col min="5" max="5" width="14.33203125" customWidth="1"/>
    <col min="6" max="6" width="15.77734375" customWidth="1"/>
    <col min="7" max="7" width="12.109375" customWidth="1"/>
    <col min="8" max="8" width="10.77734375" bestFit="1" customWidth="1"/>
    <col min="9" max="9" width="23" customWidth="1"/>
    <col min="10" max="10" width="21.21875" customWidth="1"/>
  </cols>
  <sheetData>
    <row r="1" spans="1:18" ht="3" customHeight="1" x14ac:dyDescent="0.3"/>
    <row r="2" spans="1:18" ht="39" customHeight="1" x14ac:dyDescent="0.3">
      <c r="B2" s="5"/>
      <c r="C2" s="4"/>
    </row>
    <row r="3" spans="1:18" ht="51" customHeight="1" x14ac:dyDescent="0.9">
      <c r="B3" s="6" t="s">
        <v>0</v>
      </c>
      <c r="D3" s="1"/>
    </row>
    <row r="4" spans="1:18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">
      <c r="A5" t="s">
        <v>12</v>
      </c>
      <c r="B5" s="9" t="s">
        <v>2</v>
      </c>
      <c r="C5" s="16" t="s">
        <v>1</v>
      </c>
      <c r="D5" s="9" t="s">
        <v>3</v>
      </c>
      <c r="E5" s="9" t="s">
        <v>24</v>
      </c>
      <c r="F5" s="9" t="s">
        <v>25</v>
      </c>
      <c r="G5" s="9" t="s">
        <v>4</v>
      </c>
      <c r="H5" s="9" t="s">
        <v>5</v>
      </c>
      <c r="I5" s="26" t="s">
        <v>26</v>
      </c>
      <c r="J5" s="19" t="s">
        <v>7</v>
      </c>
      <c r="K5" s="3"/>
      <c r="L5" s="3"/>
      <c r="M5" s="3"/>
      <c r="N5" s="3"/>
      <c r="O5" s="3"/>
      <c r="P5" s="3"/>
    </row>
    <row r="6" spans="1:18" x14ac:dyDescent="0.3">
      <c r="A6">
        <v>121</v>
      </c>
      <c r="B6" s="15" t="s">
        <v>13</v>
      </c>
      <c r="C6" s="14">
        <v>10</v>
      </c>
      <c r="D6" s="10">
        <v>12.56</v>
      </c>
      <c r="E6" s="12"/>
      <c r="F6" s="12"/>
      <c r="G6" s="8">
        <v>100</v>
      </c>
      <c r="H6" s="12">
        <f>D6*C6</f>
        <v>125.60000000000001</v>
      </c>
      <c r="I6" s="12">
        <f>Tableau1[[#This Row],[Total]]-Tableau1[[#This Row],[coupons]]</f>
        <v>25.600000000000009</v>
      </c>
      <c r="J6" s="20"/>
    </row>
    <row r="7" spans="1:18" x14ac:dyDescent="0.3">
      <c r="A7">
        <v>122</v>
      </c>
      <c r="B7" s="15" t="s">
        <v>14</v>
      </c>
      <c r="C7" s="17">
        <v>20</v>
      </c>
      <c r="D7" s="11">
        <v>12.685600000000001</v>
      </c>
      <c r="E7" s="13"/>
      <c r="F7" s="13"/>
      <c r="G7" s="7"/>
      <c r="H7" s="12">
        <f>D7*C7</f>
        <v>253.71200000000002</v>
      </c>
      <c r="I7" s="13">
        <f>Tableau1[[#This Row],[Total]]-Tableau1[[#This Row],[coupons]]</f>
        <v>253.71200000000002</v>
      </c>
      <c r="J7" s="20"/>
    </row>
    <row r="8" spans="1:18" x14ac:dyDescent="0.3">
      <c r="A8">
        <v>123</v>
      </c>
      <c r="B8" s="15" t="s">
        <v>15</v>
      </c>
      <c r="C8" s="17">
        <v>30</v>
      </c>
      <c r="D8" s="11">
        <v>12.812456000000001</v>
      </c>
      <c r="E8" s="13"/>
      <c r="F8" s="13"/>
      <c r="G8" s="7"/>
      <c r="H8" s="12">
        <f>D8*C8</f>
        <v>384.37368000000004</v>
      </c>
      <c r="I8" s="13">
        <f>Tableau1[[#This Row],[Total]]-Tableau1[[#This Row],[coupons]]</f>
        <v>384.37368000000004</v>
      </c>
      <c r="J8" s="20"/>
    </row>
    <row r="9" spans="1:18" x14ac:dyDescent="0.3">
      <c r="A9">
        <v>124</v>
      </c>
      <c r="B9" s="15" t="s">
        <v>16</v>
      </c>
      <c r="C9" s="17">
        <v>40</v>
      </c>
      <c r="D9" s="11">
        <v>12.940580560000001</v>
      </c>
      <c r="E9" s="13"/>
      <c r="F9" s="13"/>
      <c r="G9" s="7"/>
      <c r="H9" s="12">
        <f>D9*C9</f>
        <v>517.62322240000003</v>
      </c>
      <c r="I9" s="13">
        <f>Tableau1[[#This Row],[Total]]-Tableau1[[#This Row],[coupons]]</f>
        <v>517.62322240000003</v>
      </c>
      <c r="J9" s="20"/>
    </row>
    <row r="10" spans="1:18" x14ac:dyDescent="0.3">
      <c r="A10">
        <v>125</v>
      </c>
      <c r="B10" s="15" t="s">
        <v>17</v>
      </c>
      <c r="C10" s="17">
        <v>50</v>
      </c>
      <c r="D10" s="11">
        <v>13.0699863656</v>
      </c>
      <c r="E10" s="13"/>
      <c r="F10" s="13"/>
      <c r="G10" s="7"/>
      <c r="H10" s="12">
        <f>D10*C10</f>
        <v>653.49931828000001</v>
      </c>
      <c r="I10" s="13">
        <f>Tableau1[[#This Row],[Total]]-Tableau1[[#This Row],[coupons]]</f>
        <v>653.49931828000001</v>
      </c>
      <c r="J10" s="20"/>
    </row>
    <row r="11" spans="1:18" x14ac:dyDescent="0.3">
      <c r="A11">
        <v>126</v>
      </c>
      <c r="B11" s="15" t="s">
        <v>18</v>
      </c>
      <c r="C11" s="17">
        <v>60</v>
      </c>
      <c r="D11" s="11">
        <v>13.200686229256</v>
      </c>
      <c r="E11" s="13"/>
      <c r="F11" s="13"/>
      <c r="G11" s="7"/>
      <c r="H11" s="12">
        <f>D11*C11</f>
        <v>792.04117375535998</v>
      </c>
      <c r="I11" s="13">
        <f>Tableau1[[#This Row],[Total]]-Tableau1[[#This Row],[coupons]]</f>
        <v>792.04117375535998</v>
      </c>
      <c r="J11" s="20"/>
    </row>
    <row r="12" spans="1:18" x14ac:dyDescent="0.3">
      <c r="A12">
        <v>127</v>
      </c>
      <c r="B12" s="15" t="s">
        <v>19</v>
      </c>
      <c r="C12" s="17">
        <v>70</v>
      </c>
      <c r="D12" s="11">
        <v>13.33269309154856</v>
      </c>
      <c r="E12" s="13"/>
      <c r="F12" s="13"/>
      <c r="G12" s="7"/>
      <c r="H12" s="12">
        <f>D12*C12</f>
        <v>933.28851640839923</v>
      </c>
      <c r="I12" s="13">
        <f>Tableau1[[#This Row],[Total]]-Tableau1[[#This Row],[coupons]]</f>
        <v>933.28851640839923</v>
      </c>
      <c r="J12" s="20"/>
    </row>
    <row r="13" spans="1:18" x14ac:dyDescent="0.3">
      <c r="A13">
        <v>128</v>
      </c>
      <c r="B13" s="15" t="s">
        <v>20</v>
      </c>
      <c r="C13" s="17">
        <v>80</v>
      </c>
      <c r="D13" s="11">
        <v>13.466020022464045</v>
      </c>
      <c r="E13" s="13"/>
      <c r="F13" s="13"/>
      <c r="G13" s="7"/>
      <c r="H13" s="12">
        <f>D13*C13</f>
        <v>1077.2816017971236</v>
      </c>
      <c r="I13" s="13">
        <f>Tableau1[[#This Row],[Total]]-Tableau1[[#This Row],[coupons]]</f>
        <v>1077.2816017971236</v>
      </c>
      <c r="J13" s="20"/>
    </row>
    <row r="14" spans="1:18" x14ac:dyDescent="0.3">
      <c r="A14">
        <v>129</v>
      </c>
      <c r="B14" s="15" t="s">
        <v>21</v>
      </c>
      <c r="C14" s="17">
        <v>90</v>
      </c>
      <c r="D14" s="11">
        <v>13.600680222688686</v>
      </c>
      <c r="E14" s="13"/>
      <c r="F14" s="13"/>
      <c r="G14" s="7"/>
      <c r="H14" s="12">
        <f>D14*C14</f>
        <v>1224.0612200419816</v>
      </c>
      <c r="I14" s="13">
        <f>Tableau1[[#This Row],[Total]]-Tableau1[[#This Row],[coupons]]</f>
        <v>1224.0612200419816</v>
      </c>
      <c r="J14" s="20"/>
    </row>
    <row r="15" spans="1:18" x14ac:dyDescent="0.3">
      <c r="A15">
        <v>130</v>
      </c>
      <c r="B15" s="15" t="s">
        <v>22</v>
      </c>
      <c r="C15" s="17">
        <v>100</v>
      </c>
      <c r="D15" s="11">
        <v>13.736687024915573</v>
      </c>
      <c r="E15" s="13"/>
      <c r="F15" s="13"/>
      <c r="G15" s="7"/>
      <c r="H15" s="12">
        <f>D15*C15</f>
        <v>1373.6687024915573</v>
      </c>
      <c r="I15" s="13">
        <f>Tableau1[[#This Row],[Total]]-Tableau1[[#This Row],[coupons]]</f>
        <v>1373.6687024915573</v>
      </c>
      <c r="J15" s="20"/>
    </row>
    <row r="16" spans="1:18" ht="15" thickBot="1" x14ac:dyDescent="0.35"/>
    <row r="17" spans="5:9" ht="18" x14ac:dyDescent="0.35">
      <c r="E17" s="31"/>
      <c r="F17" s="32"/>
      <c r="G17" s="33" t="s">
        <v>8</v>
      </c>
      <c r="H17" s="27">
        <f>SUM(Total)</f>
        <v>7335.1494351744223</v>
      </c>
      <c r="I17" s="27">
        <f>SUM(Total_Apres_Coupons)</f>
        <v>7235.1494351744223</v>
      </c>
    </row>
    <row r="18" spans="5:9" ht="18" x14ac:dyDescent="0.35">
      <c r="E18" s="34"/>
      <c r="F18" s="35"/>
      <c r="G18" s="36" t="s">
        <v>6</v>
      </c>
      <c r="H18" s="28">
        <f>H17*0.15975</f>
        <v>1171.7901222691139</v>
      </c>
      <c r="I18" s="28">
        <f>I17*0.15975</f>
        <v>1155.815122269114</v>
      </c>
    </row>
    <row r="19" spans="5:9" ht="18" x14ac:dyDescent="0.35">
      <c r="E19" s="37"/>
      <c r="F19" s="38"/>
      <c r="G19" s="39" t="s">
        <v>9</v>
      </c>
      <c r="H19" s="29">
        <f>H17+H18</f>
        <v>8506.9395574435366</v>
      </c>
      <c r="I19" s="29">
        <f>I17+I18</f>
        <v>8390.9645574435363</v>
      </c>
    </row>
    <row r="20" spans="5:9" ht="18.600000000000001" thickBot="1" x14ac:dyDescent="0.4">
      <c r="E20" s="40"/>
      <c r="F20" s="41"/>
      <c r="G20" s="42" t="s">
        <v>10</v>
      </c>
      <c r="H20" s="30"/>
      <c r="I20" s="30">
        <f>(I19-H19)/H19</f>
        <v>-1.3632987423605558E-2</v>
      </c>
    </row>
  </sheetData>
  <pageMargins left="0.7" right="0.7" top="0.75" bottom="0.75" header="0.3" footer="0.3"/>
  <pageSetup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9</xdr:col>
                <xdr:colOff>121920</xdr:colOff>
                <xdr:row>2</xdr:row>
                <xdr:rowOff>45720</xdr:rowOff>
              </from>
              <to>
                <xdr:col>10</xdr:col>
                <xdr:colOff>571500</xdr:colOff>
                <xdr:row>2</xdr:row>
                <xdr:rowOff>624840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L8"/>
  <sheetViews>
    <sheetView tabSelected="1" workbookViewId="0">
      <selection activeCell="H7" sqref="H7"/>
    </sheetView>
  </sheetViews>
  <sheetFormatPr baseColWidth="10" defaultRowHeight="14.4" x14ac:dyDescent="0.3"/>
  <cols>
    <col min="2" max="2" width="34.6640625" customWidth="1"/>
    <col min="3" max="3" width="9.109375" customWidth="1"/>
    <col min="4" max="4" width="16.109375" customWidth="1"/>
    <col min="5" max="5" width="20.5546875" customWidth="1"/>
    <col min="6" max="6" width="19.5546875" customWidth="1"/>
  </cols>
  <sheetData>
    <row r="1" spans="1:12" ht="3" customHeight="1" x14ac:dyDescent="0.3"/>
    <row r="2" spans="1:12" ht="39" customHeight="1" x14ac:dyDescent="0.3">
      <c r="B2" s="5"/>
      <c r="C2" s="4"/>
    </row>
    <row r="3" spans="1:12" ht="51" customHeight="1" x14ac:dyDescent="0.9">
      <c r="B3" s="6"/>
      <c r="C3" s="18" t="s">
        <v>11</v>
      </c>
      <c r="D3" s="1"/>
    </row>
    <row r="5" spans="1:12" x14ac:dyDescent="0.3">
      <c r="A5" s="21" t="s">
        <v>23</v>
      </c>
      <c r="B5" s="21" t="s">
        <v>27</v>
      </c>
      <c r="C5" s="22" t="s">
        <v>28</v>
      </c>
      <c r="D5" s="21" t="s">
        <v>29</v>
      </c>
      <c r="E5" s="21" t="s">
        <v>30</v>
      </c>
      <c r="F5" s="21" t="s">
        <v>31</v>
      </c>
      <c r="G5" s="3"/>
      <c r="H5" s="3"/>
      <c r="I5" s="3"/>
      <c r="J5" s="3"/>
      <c r="K5" s="3"/>
      <c r="L5" s="3"/>
    </row>
    <row r="6" spans="1:12" x14ac:dyDescent="0.3">
      <c r="A6">
        <v>121</v>
      </c>
      <c r="B6" s="15" t="str">
        <f ca="1">IFERROR(OFFSET(Taxable!$A$5,MATCH($A6,NrProduit,0),1),"codAbs")</f>
        <v>aa01</v>
      </c>
      <c r="C6" s="15">
        <f ca="1">IFERROR(OFFSET(Taxable!$A$5,MATCH($A6,NrProduit,0),2),"")</f>
        <v>10</v>
      </c>
      <c r="D6" s="15">
        <f ca="1">IFERROR(OFFSET(Taxable!$A$5,MATCH($A6,NrProduit,0),3),"")</f>
        <v>12.56</v>
      </c>
      <c r="E6" s="12">
        <f t="shared" ref="E6:E7" ca="1" si="0">IFERROR(D6*C6,0)</f>
        <v>125.60000000000001</v>
      </c>
      <c r="F6" s="15">
        <f ca="1">IFERROR(OFFSET(Taxable!$A$5,MATCH($A6,NrProduit,0),8),"")</f>
        <v>25.600000000000009</v>
      </c>
    </row>
    <row r="7" spans="1:12" x14ac:dyDescent="0.3">
      <c r="A7">
        <v>124</v>
      </c>
      <c r="B7" s="15" t="str">
        <f ca="1">IFERROR(OFFSET(Taxable!$A$5,MATCH($A7,NrProduit,0),1),"codAbs")</f>
        <v>aa04</v>
      </c>
      <c r="C7" s="14">
        <f ca="1">IFERROR(OFFSET(Taxable!$A$5,MATCH($A7,NrProduit,0),2),"")</f>
        <v>40</v>
      </c>
      <c r="D7" s="10">
        <f ca="1">IFERROR(OFFSET(Taxable!$A$5,MATCH($A7,NrProduit,0),3),"")</f>
        <v>12.940580560000001</v>
      </c>
      <c r="E7" s="23">
        <f t="shared" ca="1" si="0"/>
        <v>517.62322240000003</v>
      </c>
      <c r="F7" s="24">
        <f ca="1">IFERROR(OFFSET(Taxable!$A$5,MATCH($A7,NrProduit,0),8),"")</f>
        <v>517.62322240000003</v>
      </c>
    </row>
    <row r="8" spans="1:12" x14ac:dyDescent="0.3">
      <c r="A8">
        <v>128</v>
      </c>
      <c r="B8" s="15" t="str">
        <f ca="1">IFERROR(OFFSET(Taxable!$A$5,MATCH($A8,NrProduit,0),1),"codAbs")</f>
        <v>aa08</v>
      </c>
      <c r="C8" s="14">
        <f ca="1">IFERROR(OFFSET(Taxable!$A$5,MATCH($A8,NrProduit,0),2),"")</f>
        <v>80</v>
      </c>
      <c r="D8" s="10">
        <f ca="1">IFERROR(OFFSET(Taxable!$A$5,MATCH($A8,NrProduit,0),3),"")</f>
        <v>13.466020022464045</v>
      </c>
      <c r="E8" s="25">
        <f ca="1">IFERROR(D8*C8,0)</f>
        <v>1077.2816017971236</v>
      </c>
      <c r="F8" s="24">
        <f ca="1">IFERROR(OFFSET(Taxable!$A$5,MATCH($A8,NrProduit,0),8),"")</f>
        <v>1077.2816017971236</v>
      </c>
    </row>
  </sheetData>
  <pageMargins left="0.7" right="0.7" top="0.75" bottom="0.75" header="0.3" footer="0.3"/>
  <pageSetup orientation="portrait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Taxable</vt:lpstr>
      <vt:lpstr>Non Taxable</vt:lpstr>
      <vt:lpstr>inventaire</vt:lpstr>
      <vt:lpstr>coupons</vt:lpstr>
      <vt:lpstr>Note</vt:lpstr>
      <vt:lpstr>NrProd</vt:lpstr>
      <vt:lpstr>NrProduit</vt:lpstr>
      <vt:lpstr>Price_match1</vt:lpstr>
      <vt:lpstr>Price_match2</vt:lpstr>
      <vt:lpstr>Prix</vt:lpstr>
      <vt:lpstr>Produit</vt:lpstr>
      <vt:lpstr>Quantité</vt:lpstr>
      <vt:lpstr>Total</vt:lpstr>
      <vt:lpstr>Total_Apres_Coupons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tite-demone</dc:creator>
  <cp:lastModifiedBy>André BOSCHI</cp:lastModifiedBy>
  <cp:lastPrinted>2014-12-11T10:40:49Z</cp:lastPrinted>
  <dcterms:created xsi:type="dcterms:W3CDTF">2014-12-09T23:26:17Z</dcterms:created>
  <dcterms:modified xsi:type="dcterms:W3CDTF">2014-12-11T10:49:29Z</dcterms:modified>
</cp:coreProperties>
</file>