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TOTAL" sheetId="6" r:id="rId1"/>
    <sheet name="Table" sheetId="7" r:id="rId2"/>
  </sheets>
  <definedNames>
    <definedName name="TableM">Table!$A$2:$A$13</definedName>
    <definedName name="Vcolm">Table!$B$2:$B$13</definedName>
  </definedNames>
  <calcPr calcId="152511"/>
</workbook>
</file>

<file path=xl/calcChain.xml><?xml version="1.0" encoding="utf-8"?>
<calcChain xmlns="http://schemas.openxmlformats.org/spreadsheetml/2006/main">
  <c r="AW17" i="6" l="1"/>
  <c r="AX17" i="6" s="1"/>
  <c r="AV17" i="6"/>
  <c r="AW16" i="6"/>
  <c r="AX16" i="6" s="1"/>
  <c r="AV16" i="6"/>
  <c r="AW15" i="6"/>
  <c r="AX15" i="6" s="1"/>
  <c r="AV15" i="6"/>
  <c r="AW14" i="6"/>
  <c r="AX14" i="6" s="1"/>
  <c r="AV14" i="6"/>
  <c r="AW13" i="6"/>
  <c r="AX13" i="6" s="1"/>
  <c r="AV13" i="6"/>
  <c r="AX12" i="6"/>
  <c r="AW12" i="6"/>
  <c r="AV12" i="6"/>
  <c r="AW11" i="6"/>
  <c r="AX11" i="6" s="1"/>
  <c r="AV11" i="6"/>
  <c r="AX10" i="6"/>
  <c r="AW10" i="6"/>
  <c r="AV10" i="6"/>
  <c r="AW9" i="6"/>
  <c r="AX9" i="6" s="1"/>
  <c r="AV9" i="6"/>
  <c r="AW8" i="6"/>
  <c r="AX8" i="6" s="1"/>
  <c r="AV8" i="6"/>
  <c r="AK17" i="6"/>
  <c r="AL17" i="6" s="1"/>
  <c r="AJ17" i="6"/>
  <c r="AK16" i="6"/>
  <c r="AL16" i="6" s="1"/>
  <c r="AJ16" i="6"/>
  <c r="AL15" i="6"/>
  <c r="AK15" i="6"/>
  <c r="AJ15" i="6"/>
  <c r="AK14" i="6"/>
  <c r="AL14" i="6" s="1"/>
  <c r="AJ14" i="6"/>
  <c r="AK13" i="6"/>
  <c r="AL13" i="6" s="1"/>
  <c r="AJ13" i="6"/>
  <c r="AL12" i="6"/>
  <c r="AK12" i="6"/>
  <c r="AJ12" i="6"/>
  <c r="AK11" i="6"/>
  <c r="AL11" i="6" s="1"/>
  <c r="AJ11" i="6"/>
  <c r="AK10" i="6"/>
  <c r="AL10" i="6" s="1"/>
  <c r="AJ10" i="6"/>
  <c r="AK9" i="6"/>
  <c r="AL9" i="6" s="1"/>
  <c r="AJ9" i="6"/>
  <c r="AK8" i="6"/>
  <c r="AL8" i="6" s="1"/>
  <c r="AJ8" i="6"/>
  <c r="Y16" i="6"/>
  <c r="X16" i="6"/>
  <c r="Y15" i="6"/>
  <c r="X15" i="6"/>
  <c r="Z15" i="6" s="1"/>
  <c r="Y14" i="6"/>
  <c r="Z14" i="6" s="1"/>
  <c r="X14" i="6"/>
  <c r="Y13" i="6"/>
  <c r="Z13" i="6" s="1"/>
  <c r="X13" i="6"/>
  <c r="Y12" i="6"/>
  <c r="X12" i="6"/>
  <c r="Y11" i="6"/>
  <c r="X11" i="6"/>
  <c r="Y10" i="6"/>
  <c r="Z10" i="6" s="1"/>
  <c r="X10" i="6"/>
  <c r="Z9" i="6"/>
  <c r="Y9" i="6"/>
  <c r="X9" i="6"/>
  <c r="Y8" i="6"/>
  <c r="Z8" i="6" s="1"/>
  <c r="X8" i="6"/>
  <c r="L9" i="6"/>
  <c r="M9" i="6"/>
  <c r="L10" i="6"/>
  <c r="M10" i="6"/>
  <c r="L11" i="6"/>
  <c r="M11" i="6"/>
  <c r="N11" i="6" s="1"/>
  <c r="L12" i="6"/>
  <c r="N12" i="6" s="1"/>
  <c r="M12" i="6"/>
  <c r="L13" i="6"/>
  <c r="M13" i="6"/>
  <c r="L14" i="6"/>
  <c r="M14" i="6"/>
  <c r="L15" i="6"/>
  <c r="M15" i="6"/>
  <c r="N15" i="6" s="1"/>
  <c r="L16" i="6"/>
  <c r="N16" i="6" s="1"/>
  <c r="M16" i="6"/>
  <c r="N14" i="6"/>
  <c r="M8" i="6"/>
  <c r="N8" i="6" s="1"/>
  <c r="L8" i="6"/>
  <c r="AS6" i="6"/>
  <c r="AP6" i="6"/>
  <c r="AM6" i="6"/>
  <c r="AG6" i="6"/>
  <c r="AD6" i="6"/>
  <c r="AA6" i="6"/>
  <c r="AA7" i="6" s="1"/>
  <c r="U6" i="6"/>
  <c r="R6" i="6"/>
  <c r="O6" i="6"/>
  <c r="I6" i="6"/>
  <c r="F6" i="6"/>
  <c r="D6" i="6"/>
  <c r="E2" i="6" s="1"/>
  <c r="Z11" i="6" l="1"/>
  <c r="Z12" i="6"/>
  <c r="Z16" i="6"/>
  <c r="AT6" i="6"/>
  <c r="N10" i="6"/>
  <c r="AE6" i="6"/>
  <c r="P6" i="6"/>
  <c r="N13" i="6"/>
  <c r="N9" i="6"/>
  <c r="G6" i="6"/>
  <c r="V6" i="6"/>
  <c r="AN6" i="6"/>
  <c r="AY10" i="6"/>
  <c r="S6" i="6"/>
  <c r="AH6" i="6"/>
  <c r="AB6" i="6"/>
  <c r="AB7" i="6" s="1"/>
  <c r="AZ9" i="6" s="1"/>
  <c r="J6" i="6"/>
  <c r="AY15" i="6" s="1"/>
  <c r="AQ6" i="6"/>
  <c r="D2" i="6"/>
  <c r="AM24" i="6"/>
  <c r="AM22" i="6"/>
  <c r="AY7" i="6" l="1"/>
  <c r="AZ7" i="6"/>
  <c r="AZ12" i="6"/>
  <c r="AY8" i="6"/>
  <c r="AY14" i="6"/>
  <c r="AZ16" i="6"/>
  <c r="AZ8" i="6"/>
  <c r="AY11" i="6"/>
  <c r="AZ15" i="6"/>
  <c r="BA15" i="6" s="1"/>
  <c r="AZ11" i="6"/>
  <c r="AY16" i="6"/>
  <c r="AY12" i="6"/>
  <c r="AY9" i="6"/>
  <c r="BA9" i="6" s="1"/>
  <c r="AZ14" i="6"/>
  <c r="AZ10" i="6"/>
  <c r="BA10" i="6" s="1"/>
  <c r="AZ13" i="6"/>
  <c r="AY13" i="6"/>
  <c r="H16" i="6"/>
  <c r="H15" i="6"/>
  <c r="H14" i="6"/>
  <c r="H13" i="6"/>
  <c r="H12" i="6"/>
  <c r="H11" i="6"/>
  <c r="H10" i="6"/>
  <c r="H9" i="6"/>
  <c r="H8" i="6"/>
  <c r="BA13" i="6" l="1"/>
  <c r="BA8" i="6"/>
  <c r="BA16" i="6"/>
  <c r="BA11" i="6"/>
  <c r="BA12" i="6"/>
  <c r="BA14" i="6"/>
  <c r="AU16" i="6"/>
  <c r="AU15" i="6"/>
  <c r="AU14" i="6"/>
  <c r="AU13" i="6"/>
  <c r="AU12" i="6"/>
  <c r="AU11" i="6"/>
  <c r="AU10" i="6"/>
  <c r="AU9" i="6"/>
  <c r="AU8" i="6"/>
  <c r="AR16" i="6"/>
  <c r="AR15" i="6"/>
  <c r="AR14" i="6"/>
  <c r="AR13" i="6"/>
  <c r="AR12" i="6"/>
  <c r="AR11" i="6"/>
  <c r="AR10" i="6"/>
  <c r="AR9" i="6"/>
  <c r="AR8" i="6"/>
  <c r="AO16" i="6"/>
  <c r="AO15" i="6"/>
  <c r="AO14" i="6"/>
  <c r="AO13" i="6"/>
  <c r="AO12" i="6"/>
  <c r="AO11" i="6"/>
  <c r="AO10" i="6"/>
  <c r="AO9" i="6"/>
  <c r="AO8" i="6"/>
  <c r="AI16" i="6"/>
  <c r="AI15" i="6"/>
  <c r="AI14" i="6"/>
  <c r="AI13" i="6"/>
  <c r="AI12" i="6"/>
  <c r="AI11" i="6"/>
  <c r="AI10" i="6"/>
  <c r="AI9" i="6"/>
  <c r="AI8" i="6"/>
  <c r="AF16" i="6"/>
  <c r="AF15" i="6"/>
  <c r="AF14" i="6"/>
  <c r="AF13" i="6"/>
  <c r="AF12" i="6"/>
  <c r="AF11" i="6"/>
  <c r="AF10" i="6"/>
  <c r="AF9" i="6"/>
  <c r="AF8" i="6"/>
  <c r="AC16" i="6"/>
  <c r="AC15" i="6"/>
  <c r="AC14" i="6"/>
  <c r="AC13" i="6"/>
  <c r="AC12" i="6"/>
  <c r="AC11" i="6"/>
  <c r="AC10" i="6"/>
  <c r="AC9" i="6"/>
  <c r="AC8" i="6"/>
  <c r="W16" i="6"/>
  <c r="W15" i="6"/>
  <c r="W14" i="6"/>
  <c r="W13" i="6"/>
  <c r="W12" i="6"/>
  <c r="W11" i="6"/>
  <c r="W10" i="6"/>
  <c r="W9" i="6"/>
  <c r="W8" i="6"/>
  <c r="T16" i="6"/>
  <c r="T15" i="6"/>
  <c r="T14" i="6"/>
  <c r="T13" i="6"/>
  <c r="T12" i="6"/>
  <c r="T11" i="6"/>
  <c r="T10" i="6"/>
  <c r="T9" i="6"/>
  <c r="T8" i="6"/>
  <c r="Q16" i="6"/>
  <c r="Q15" i="6"/>
  <c r="Q14" i="6"/>
  <c r="Q13" i="6"/>
  <c r="Q12" i="6"/>
  <c r="Q11" i="6"/>
  <c r="Q10" i="6"/>
  <c r="Q9" i="6"/>
  <c r="Q8" i="6"/>
  <c r="K16" i="6"/>
  <c r="K15" i="6"/>
  <c r="K14" i="6"/>
  <c r="K13" i="6"/>
  <c r="K12" i="6"/>
  <c r="K11" i="6"/>
  <c r="K10" i="6"/>
  <c r="K9" i="6"/>
  <c r="K8" i="6"/>
  <c r="E16" i="6"/>
  <c r="E15" i="6"/>
  <c r="E14" i="6"/>
  <c r="E13" i="6"/>
  <c r="E12" i="6"/>
  <c r="E11" i="6"/>
  <c r="E10" i="6"/>
  <c r="E9" i="6"/>
  <c r="E8" i="6"/>
  <c r="AT17" i="6" l="1"/>
  <c r="AS17" i="6"/>
  <c r="AQ17" i="6"/>
  <c r="AP17" i="6"/>
  <c r="AN17" i="6"/>
  <c r="AM17" i="6"/>
  <c r="AH17" i="6"/>
  <c r="AG17" i="6"/>
  <c r="AE17" i="6"/>
  <c r="AD17" i="6"/>
  <c r="AB17" i="6"/>
  <c r="AA17" i="6"/>
  <c r="V17" i="6"/>
  <c r="U17" i="6"/>
  <c r="S17" i="6"/>
  <c r="R17" i="6"/>
  <c r="P17" i="6"/>
  <c r="O17" i="6"/>
  <c r="J17" i="6"/>
  <c r="I17" i="6"/>
  <c r="G17" i="6"/>
  <c r="F17" i="6"/>
  <c r="D17" i="6"/>
  <c r="M17" i="6" s="1"/>
  <c r="C17" i="6"/>
  <c r="X17" i="6" l="1"/>
  <c r="Y17" i="6"/>
  <c r="AY17" i="6"/>
  <c r="L17" i="6"/>
  <c r="N17" i="6" s="1"/>
  <c r="AZ17" i="6"/>
  <c r="E17" i="6"/>
  <c r="T17" i="6"/>
  <c r="AI17" i="6"/>
  <c r="W17" i="6"/>
  <c r="K17" i="6"/>
  <c r="AC17" i="6"/>
  <c r="AR17" i="6"/>
  <c r="AO17" i="6"/>
  <c r="H17" i="6"/>
  <c r="Q17" i="6"/>
  <c r="AF17" i="6"/>
  <c r="AU17" i="6"/>
  <c r="BA17" i="6" l="1"/>
  <c r="Z17" i="6"/>
</calcChain>
</file>

<file path=xl/sharedStrings.xml><?xml version="1.0" encoding="utf-8"?>
<sst xmlns="http://schemas.openxmlformats.org/spreadsheetml/2006/main" count="49" uniqueCount="32">
  <si>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</si>
  <si>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</si>
  <si>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</si>
  <si>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</si>
  <si>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</si>
  <si>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</si>
  <si>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</si>
  <si>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</si>
  <si>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</si>
  <si>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</si>
  <si>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</si>
  <si>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</si>
  <si>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TOTAL</t>
  </si>
  <si>
    <t>Catégories</t>
  </si>
  <si>
    <t>Petfood</t>
  </si>
  <si>
    <t>Riz-Blé-Sauces</t>
  </si>
  <si>
    <t>Suzi-Wan</t>
  </si>
  <si>
    <t>Chocolat FDR</t>
  </si>
  <si>
    <t>Chocolat Pâques</t>
  </si>
  <si>
    <t>Chocolat Noël</t>
  </si>
  <si>
    <t>Chocolat DVC</t>
  </si>
  <si>
    <t>SUM Q1</t>
  </si>
  <si>
    <t>SUM Q2</t>
  </si>
  <si>
    <t>SUM Q3</t>
  </si>
  <si>
    <t>SUM Q4</t>
  </si>
  <si>
    <t>%</t>
  </si>
  <si>
    <t>TOTAL CA 100% des réseaux</t>
  </si>
  <si>
    <t>Gum / Wrigley</t>
  </si>
  <si>
    <t>Glace</t>
  </si>
  <si>
    <t>Mois</t>
  </si>
  <si>
    <t>TableM</t>
  </si>
  <si>
    <t>Vcolm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</si>
</sst>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6" formatCode="yyyy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26"/>
      <color indexed="9"/>
      <name val="Calibri"/>
      <family val="2"/>
    </font>
    <font>
      <b/>
      <sz val="26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53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0" fillId="2" borderId="1" xfId="0" applyFill="1" applyBorder="1"/>
    <xf numFmtId="0" fontId="2" fillId="2" borderId="1" xfId="0" applyFont="1" applyFill="1" applyBorder="1"/>
    <xf numFmtId="3" fontId="0" fillId="0" borderId="1" xfId="0" applyNumberFormat="1" applyBorder="1"/>
    <xf numFmtId="3" fontId="2" fillId="0" borderId="1" xfId="0" applyNumberFormat="1" applyFont="1" applyBorder="1"/>
    <xf numFmtId="0" fontId="2" fillId="0" borderId="0" xfId="0" applyFont="1" applyFill="1" applyBorder="1" applyAlignment="1">
      <alignment horizontal="center" vertical="center" textRotation="90"/>
    </xf>
    <xf numFmtId="0" fontId="0" fillId="0" borderId="0" xfId="0" applyFill="1"/>
    <xf numFmtId="0" fontId="0" fillId="2" borderId="2" xfId="0" applyFill="1" applyBorder="1" applyAlignment="1">
      <alignment horizontal="center"/>
    </xf>
    <xf numFmtId="9" fontId="5" fillId="0" borderId="1" xfId="1" applyFont="1" applyBorder="1"/>
    <xf numFmtId="3" fontId="2" fillId="0" borderId="3" xfId="0" applyNumberFormat="1" applyFont="1" applyBorder="1"/>
    <xf numFmtId="3" fontId="2" fillId="0" borderId="5" xfId="0" applyNumberFormat="1" applyFont="1" applyBorder="1"/>
    <xf numFmtId="9" fontId="7" fillId="0" borderId="6" xfId="1" applyFont="1" applyBorder="1"/>
    <xf numFmtId="0" fontId="2" fillId="4" borderId="6" xfId="0" applyFont="1" applyFill="1" applyBorder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7" fillId="0" borderId="14" xfId="0" applyFont="1" applyBorder="1" applyAlignment="1">
      <alignment horizontal="center"/>
    </xf>
    <xf numFmtId="164" fontId="7" fillId="0" borderId="16" xfId="0" applyNumberFormat="1" applyFont="1" applyBorder="1"/>
    <xf numFmtId="0" fontId="7" fillId="8" borderId="15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/>
    </xf>
    <xf numFmtId="0" fontId="6" fillId="7" borderId="10" xfId="0" applyFont="1" applyFill="1" applyBorder="1" applyAlignment="1">
      <alignment horizontal="center"/>
    </xf>
    <xf numFmtId="0" fontId="6" fillId="7" borderId="1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 textRotation="90"/>
    </xf>
    <xf numFmtId="0" fontId="2" fillId="3" borderId="12" xfId="0" applyFont="1" applyFill="1" applyBorder="1" applyAlignment="1">
      <alignment horizontal="center" vertical="center" textRotation="90"/>
    </xf>
    <xf numFmtId="0" fontId="0" fillId="2" borderId="13" xfId="0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4" fillId="6" borderId="0" xfId="0" applyNumberFormat="1" applyFont="1" applyFill="1" applyAlignment="1">
      <alignment horizontal="center"/>
    </xf>
    <xf numFmtId="0" fontId="8" fillId="5" borderId="5" xfId="0" applyNumberFormat="1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0" fillId="0" borderId="0" xfId="0"/>
    <xf numFmtId="3" fontId="0" fillId="0" borderId="1" xfId="0" applyNumberFormat="1" applyBorder="1"/>
    <xf numFmtId="0" fontId="0" fillId="0" borderId="0" xfId="0" applyFill="1"/>
    <xf numFmtId="0" fontId="7" fillId="2" borderId="1" xfId="0" applyFont="1" applyFill="1" applyBorder="1"/>
    <xf numFmtId="9" fontId="5" fillId="0" borderId="1" xfId="1" applyFont="1" applyBorder="1"/>
    <xf numFmtId="0" fontId="7" fillId="2" borderId="5" xfId="0" applyFont="1" applyFill="1" applyBorder="1"/>
    <xf numFmtId="0" fontId="7" fillId="2" borderId="6" xfId="0" applyFont="1" applyFill="1" applyBorder="1"/>
    <xf numFmtId="0" fontId="2" fillId="9" borderId="8" xfId="0" applyFont="1" applyFill="1" applyBorder="1" applyAlignment="1">
      <alignment horizontal="left"/>
    </xf>
    <xf numFmtId="0" fontId="2" fillId="9" borderId="0" xfId="0" applyFont="1" applyFill="1" applyBorder="1" applyAlignment="1">
      <alignment horizontal="left"/>
    </xf>
    <xf numFmtId="0" fontId="0" fillId="9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4"/>
  <sheetViews>
    <sheetView tabSelected="1" zoomScaleNormal="100" workbookViewId="0">
      <selection activeCell="BC3" sqref="BC3"/>
    </sheetView>
  </sheetViews>
  <sheetFormatPr baseColWidth="10" defaultColWidth="11.44140625" defaultRowHeight="14.4" x14ac:dyDescent="0.3"/>
  <cols>
    <col min="1" max="1" width="11.44140625" customWidth="1"/>
    <col min="2" max="2" width="19.109375" bestFit="1" customWidth="1"/>
    <col min="3" max="3" width="7.44140625" bestFit="1" customWidth="1"/>
    <col min="4" max="4" width="9.44140625" bestFit="1" customWidth="1"/>
    <col min="5" max="5" width="11.44140625" bestFit="1" customWidth="1"/>
    <col min="6" max="6" width="7.44140625" bestFit="1" customWidth="1"/>
    <col min="7" max="7" width="5" bestFit="1" customWidth="1"/>
    <col min="8" max="8" width="6.109375" bestFit="1" customWidth="1"/>
    <col min="9" max="10" width="7.44140625" bestFit="1" customWidth="1"/>
    <col min="11" max="11" width="6.109375" bestFit="1" customWidth="1"/>
    <col min="12" max="13" width="7.44140625" bestFit="1" customWidth="1"/>
    <col min="14" max="14" width="6.109375" customWidth="1"/>
    <col min="15" max="15" width="7.44140625" bestFit="1" customWidth="1"/>
    <col min="16" max="16" width="5" bestFit="1" customWidth="1"/>
    <col min="17" max="17" width="6.109375" bestFit="1" customWidth="1"/>
    <col min="18" max="18" width="6.44140625" bestFit="1" customWidth="1"/>
    <col min="19" max="19" width="5" bestFit="1" customWidth="1"/>
    <col min="20" max="20" width="6.109375" bestFit="1" customWidth="1"/>
    <col min="21" max="21" width="7.44140625" bestFit="1" customWidth="1"/>
    <col min="22" max="22" width="5" bestFit="1" customWidth="1"/>
    <col min="23" max="23" width="6.109375" bestFit="1" customWidth="1"/>
    <col min="24" max="24" width="7.44140625" bestFit="1" customWidth="1"/>
    <col min="25" max="25" width="5" bestFit="1" customWidth="1"/>
    <col min="26" max="26" width="6.109375" bestFit="1" customWidth="1"/>
    <col min="27" max="27" width="7.44140625" bestFit="1" customWidth="1"/>
    <col min="28" max="28" width="5" bestFit="1" customWidth="1"/>
    <col min="29" max="29" width="6.109375" bestFit="1" customWidth="1"/>
    <col min="30" max="30" width="7.44140625" bestFit="1" customWidth="1"/>
    <col min="31" max="31" width="5" bestFit="1" customWidth="1"/>
    <col min="32" max="32" width="6.109375" bestFit="1" customWidth="1"/>
    <col min="33" max="33" width="7.44140625" bestFit="1" customWidth="1"/>
    <col min="34" max="34" width="6.44140625" bestFit="1" customWidth="1"/>
    <col min="35" max="35" width="6.109375" bestFit="1" customWidth="1"/>
    <col min="36" max="36" width="7.44140625" bestFit="1" customWidth="1"/>
    <col min="37" max="37" width="6.44140625" bestFit="1" customWidth="1"/>
    <col min="38" max="38" width="6.109375" bestFit="1" customWidth="1"/>
    <col min="39" max="39" width="7.44140625" bestFit="1" customWidth="1"/>
    <col min="40" max="40" width="5" bestFit="1" customWidth="1"/>
    <col min="41" max="41" width="6.109375" bestFit="1" customWidth="1"/>
    <col min="42" max="42" width="7.44140625" bestFit="1" customWidth="1"/>
    <col min="43" max="43" width="5" bestFit="1" customWidth="1"/>
    <col min="44" max="44" width="6.109375" bestFit="1" customWidth="1"/>
    <col min="45" max="45" width="7.44140625" bestFit="1" customWidth="1"/>
    <col min="46" max="46" width="5" bestFit="1" customWidth="1"/>
    <col min="47" max="47" width="6.109375" bestFit="1" customWidth="1"/>
    <col min="48" max="48" width="7.44140625" style="38" bestFit="1" customWidth="1"/>
    <col min="49" max="49" width="5" style="38" bestFit="1" customWidth="1"/>
    <col min="50" max="50" width="6.109375" style="38" bestFit="1" customWidth="1"/>
    <col min="51" max="52" width="14" bestFit="1" customWidth="1"/>
    <col min="53" max="53" width="6.109375" bestFit="1" customWidth="1"/>
  </cols>
  <sheetData>
    <row r="1" spans="1:53" ht="34.200000000000003" thickBot="1" x14ac:dyDescent="0.7">
      <c r="B1" s="15"/>
      <c r="C1" s="16"/>
      <c r="D1" s="16"/>
      <c r="E1" s="16"/>
      <c r="F1" s="16"/>
      <c r="G1" s="16"/>
      <c r="H1" s="16"/>
      <c r="I1" s="16"/>
      <c r="J1" s="15"/>
    </row>
    <row r="2" spans="1:53" ht="34.200000000000003" thickBot="1" x14ac:dyDescent="0.7">
      <c r="B2" s="17" t="s">
        <v>29</v>
      </c>
      <c r="C2" s="19">
        <v>12</v>
      </c>
      <c r="D2" s="18">
        <f>DATE(YEAR(D6),$C$2,1)</f>
        <v>2162</v>
      </c>
      <c r="E2" s="34">
        <f>D6</f>
        <v>2015</v>
      </c>
      <c r="F2" s="16"/>
      <c r="G2" s="16"/>
      <c r="H2" s="16"/>
      <c r="I2" s="16"/>
      <c r="J2" s="15"/>
    </row>
    <row r="3" spans="1:53" s="7" customFormat="1" ht="33.6" x14ac:dyDescent="0.65">
      <c r="A3" s="14"/>
      <c r="B3" s="14"/>
      <c r="C3" s="14"/>
      <c r="D3" s="14"/>
      <c r="E3" s="14"/>
      <c r="F3" s="14"/>
      <c r="G3" s="14"/>
      <c r="H3" s="14"/>
      <c r="I3" s="14"/>
      <c r="J3" s="14"/>
      <c r="AV3" s="40"/>
      <c r="AW3" s="40"/>
      <c r="AX3" s="40"/>
    </row>
    <row r="4" spans="1:53" ht="15" thickBot="1" x14ac:dyDescent="0.35">
      <c r="C4" s="45" t="s">
        <v>26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7"/>
      <c r="AT4" s="47"/>
      <c r="AU4" s="47"/>
      <c r="AV4" s="47"/>
      <c r="AW4" s="47"/>
      <c r="AX4" s="47"/>
      <c r="AY4" s="47"/>
      <c r="AZ4" s="47"/>
      <c r="BA4" s="47"/>
    </row>
    <row r="5" spans="1:53" x14ac:dyDescent="0.3">
      <c r="C5" s="20" t="s">
        <v>0</v>
      </c>
      <c r="D5" s="21"/>
      <c r="E5" s="22"/>
      <c r="F5" s="20" t="s">
        <v>1</v>
      </c>
      <c r="G5" s="21"/>
      <c r="H5" s="22"/>
      <c r="I5" s="20" t="s">
        <v>2</v>
      </c>
      <c r="J5" s="21"/>
      <c r="K5" s="21"/>
      <c r="L5" s="23" t="s">
        <v>21</v>
      </c>
      <c r="M5" s="24"/>
      <c r="N5" s="25"/>
      <c r="O5" s="21" t="s">
        <v>3</v>
      </c>
      <c r="P5" s="21"/>
      <c r="Q5" s="8"/>
      <c r="R5" s="20" t="s">
        <v>4</v>
      </c>
      <c r="S5" s="21"/>
      <c r="T5" s="22"/>
      <c r="U5" s="20" t="s">
        <v>5</v>
      </c>
      <c r="V5" s="21"/>
      <c r="W5" s="21"/>
      <c r="X5" s="23" t="s">
        <v>22</v>
      </c>
      <c r="Y5" s="24"/>
      <c r="Z5" s="25"/>
      <c r="AA5" s="31" t="s">
        <v>6</v>
      </c>
      <c r="AB5" s="21"/>
      <c r="AC5" s="22"/>
      <c r="AD5" s="20" t="s">
        <v>7</v>
      </c>
      <c r="AE5" s="21"/>
      <c r="AF5" s="22"/>
      <c r="AG5" s="20" t="s">
        <v>8</v>
      </c>
      <c r="AH5" s="21"/>
      <c r="AI5" s="21"/>
      <c r="AJ5" s="23" t="s">
        <v>23</v>
      </c>
      <c r="AK5" s="24"/>
      <c r="AL5" s="25"/>
      <c r="AM5" s="31" t="s">
        <v>9</v>
      </c>
      <c r="AN5" s="21"/>
      <c r="AO5" s="22"/>
      <c r="AP5" s="20" t="s">
        <v>10</v>
      </c>
      <c r="AQ5" s="21"/>
      <c r="AR5" s="22"/>
      <c r="AS5" s="20" t="s">
        <v>11</v>
      </c>
      <c r="AT5" s="21"/>
      <c r="AU5" s="21"/>
      <c r="AV5" s="23" t="s">
        <v>24</v>
      </c>
      <c r="AW5" s="24"/>
      <c r="AX5" s="25"/>
      <c r="AY5" s="26" t="s">
        <v>12</v>
      </c>
      <c r="AZ5" s="27"/>
      <c r="BA5" s="28"/>
    </row>
    <row r="6" spans="1:53" x14ac:dyDescent="0.3">
      <c r="C6" s="33">
        <v>2014</v>
      </c>
      <c r="D6" s="33">
        <f>C6+1</f>
        <v>2015</v>
      </c>
      <c r="E6" s="32" t="s">
        <v>25</v>
      </c>
      <c r="F6" s="33">
        <f>$C$6</f>
        <v>2014</v>
      </c>
      <c r="G6" s="33">
        <f>$D$6</f>
        <v>2015</v>
      </c>
      <c r="H6" s="32" t="s">
        <v>25</v>
      </c>
      <c r="I6" s="33">
        <f t="shared" ref="I6" si="0">$C$6</f>
        <v>2014</v>
      </c>
      <c r="J6" s="33">
        <f t="shared" ref="J6" si="1">$D$6</f>
        <v>2015</v>
      </c>
      <c r="K6" s="32" t="s">
        <v>25</v>
      </c>
      <c r="L6" s="43">
        <v>2014</v>
      </c>
      <c r="M6" s="41">
        <v>2015</v>
      </c>
      <c r="N6" s="44" t="s">
        <v>25</v>
      </c>
      <c r="O6" s="33">
        <f t="shared" ref="O6" si="2">$C$6</f>
        <v>2014</v>
      </c>
      <c r="P6" s="33">
        <f t="shared" ref="P6" si="3">$D$6</f>
        <v>2015</v>
      </c>
      <c r="Q6" s="32" t="s">
        <v>25</v>
      </c>
      <c r="R6" s="33">
        <f t="shared" ref="R6" si="4">$C$6</f>
        <v>2014</v>
      </c>
      <c r="S6" s="33">
        <f t="shared" ref="S6" si="5">$D$6</f>
        <v>2015</v>
      </c>
      <c r="T6" s="32" t="s">
        <v>25</v>
      </c>
      <c r="U6" s="33">
        <f t="shared" ref="U6" si="6">$C$6</f>
        <v>2014</v>
      </c>
      <c r="V6" s="33">
        <f t="shared" ref="V6" si="7">$D$6</f>
        <v>2015</v>
      </c>
      <c r="W6" s="32" t="s">
        <v>25</v>
      </c>
      <c r="X6" s="43">
        <v>2014</v>
      </c>
      <c r="Y6" s="41">
        <v>2015</v>
      </c>
      <c r="Z6" s="44" t="s">
        <v>25</v>
      </c>
      <c r="AA6" s="33">
        <f t="shared" ref="AA6" si="8">$C$6</f>
        <v>2014</v>
      </c>
      <c r="AB6" s="33">
        <f t="shared" ref="AB6" si="9">$D$6</f>
        <v>2015</v>
      </c>
      <c r="AC6" s="32" t="s">
        <v>25</v>
      </c>
      <c r="AD6" s="33">
        <f t="shared" ref="AD6" si="10">$C$6</f>
        <v>2014</v>
      </c>
      <c r="AE6" s="33">
        <f t="shared" ref="AE6" si="11">$D$6</f>
        <v>2015</v>
      </c>
      <c r="AF6" s="32" t="s">
        <v>25</v>
      </c>
      <c r="AG6" s="33">
        <f t="shared" ref="AG6" si="12">$C$6</f>
        <v>2014</v>
      </c>
      <c r="AH6" s="33">
        <f t="shared" ref="AH6" si="13">$D$6</f>
        <v>2015</v>
      </c>
      <c r="AI6" s="32" t="s">
        <v>25</v>
      </c>
      <c r="AJ6" s="43">
        <v>2014</v>
      </c>
      <c r="AK6" s="41">
        <v>2015</v>
      </c>
      <c r="AL6" s="44" t="s">
        <v>25</v>
      </c>
      <c r="AM6" s="33">
        <f t="shared" ref="AM6" si="14">$C$6</f>
        <v>2014</v>
      </c>
      <c r="AN6" s="33">
        <f t="shared" ref="AN6" si="15">$D$6</f>
        <v>2015</v>
      </c>
      <c r="AO6" s="32" t="s">
        <v>25</v>
      </c>
      <c r="AP6" s="33">
        <f t="shared" ref="AP6" si="16">$C$6</f>
        <v>2014</v>
      </c>
      <c r="AQ6" s="33">
        <f t="shared" ref="AQ6" si="17">$D$6</f>
        <v>2015</v>
      </c>
      <c r="AR6" s="32" t="s">
        <v>25</v>
      </c>
      <c r="AS6" s="33">
        <f t="shared" ref="AS6" si="18">$C$6</f>
        <v>2014</v>
      </c>
      <c r="AT6" s="33">
        <f t="shared" ref="AT6" si="19">$D$6</f>
        <v>2015</v>
      </c>
      <c r="AU6" s="32" t="s">
        <v>25</v>
      </c>
      <c r="AV6" s="43">
        <v>2014</v>
      </c>
      <c r="AW6" s="41">
        <v>2015</v>
      </c>
      <c r="AX6" s="44" t="s">
        <v>25</v>
      </c>
      <c r="AY6" s="36">
        <v>2014</v>
      </c>
      <c r="AZ6" s="37">
        <v>2015</v>
      </c>
      <c r="BA6" s="13" t="s">
        <v>25</v>
      </c>
    </row>
    <row r="7" spans="1:53" x14ac:dyDescent="0.3">
      <c r="C7" s="33">
        <v>1</v>
      </c>
      <c r="D7" s="33">
        <v>1</v>
      </c>
      <c r="E7" s="32"/>
      <c r="F7" s="33">
        <v>2</v>
      </c>
      <c r="G7" s="33">
        <v>2</v>
      </c>
      <c r="H7" s="32"/>
      <c r="I7" s="33">
        <v>3</v>
      </c>
      <c r="J7" s="33">
        <v>3</v>
      </c>
      <c r="K7" s="32"/>
      <c r="L7" s="32"/>
      <c r="M7" s="32"/>
      <c r="N7" s="32"/>
      <c r="O7" s="33">
        <v>4</v>
      </c>
      <c r="P7" s="33">
        <v>4</v>
      </c>
      <c r="Q7" s="32"/>
      <c r="R7" s="33">
        <v>5</v>
      </c>
      <c r="S7" s="33">
        <v>5</v>
      </c>
      <c r="T7" s="32"/>
      <c r="U7" s="33">
        <v>6</v>
      </c>
      <c r="V7" s="33">
        <v>6</v>
      </c>
      <c r="W7" s="32"/>
      <c r="X7" s="32"/>
      <c r="Y7" s="32"/>
      <c r="Z7" s="32"/>
      <c r="AA7" s="33">
        <f t="shared" ref="AA7:AB7" si="20">MONTH(AA6)</f>
        <v>7</v>
      </c>
      <c r="AB7" s="33">
        <f t="shared" si="20"/>
        <v>7</v>
      </c>
      <c r="AC7" s="32"/>
      <c r="AD7" s="33">
        <v>8</v>
      </c>
      <c r="AE7" s="33">
        <v>8</v>
      </c>
      <c r="AF7" s="32"/>
      <c r="AG7" s="33">
        <v>9</v>
      </c>
      <c r="AH7" s="33">
        <v>9</v>
      </c>
      <c r="AI7" s="32"/>
      <c r="AJ7" s="32"/>
      <c r="AK7" s="32"/>
      <c r="AL7" s="32"/>
      <c r="AM7" s="33">
        <v>10</v>
      </c>
      <c r="AN7" s="33">
        <v>10</v>
      </c>
      <c r="AO7" s="32"/>
      <c r="AP7" s="33">
        <v>11</v>
      </c>
      <c r="AQ7" s="33">
        <v>11</v>
      </c>
      <c r="AR7" s="32"/>
      <c r="AS7" s="33">
        <v>12</v>
      </c>
      <c r="AT7" s="33">
        <v>12</v>
      </c>
      <c r="AU7" s="32"/>
      <c r="AV7" s="32"/>
      <c r="AW7" s="32"/>
      <c r="AX7" s="32"/>
      <c r="AY7" s="35" t="str">
        <f>PROPER(TEXT(D2,"MMMM"))&amp;" "&amp;E2-1</f>
        <v>Décembre 2014</v>
      </c>
      <c r="AZ7" s="35" t="str">
        <f>PROPER(TEXT(D2,"MMMM"))&amp;" "&amp;AZ6</f>
        <v>Décembre 2015</v>
      </c>
      <c r="BA7" s="13"/>
    </row>
    <row r="8" spans="1:53" ht="15" customHeight="1" x14ac:dyDescent="0.3">
      <c r="A8" s="29" t="s">
        <v>13</v>
      </c>
      <c r="B8" s="2" t="s">
        <v>14</v>
      </c>
      <c r="C8" s="4">
        <v>85773</v>
      </c>
      <c r="D8" s="4"/>
      <c r="E8" s="9">
        <f>IFERROR(D8/C8-1,0)</f>
        <v>-1</v>
      </c>
      <c r="F8" s="4">
        <v>71991</v>
      </c>
      <c r="G8" s="4"/>
      <c r="H8" s="9">
        <f>IFERROR(G8/F8-1,0)</f>
        <v>-1</v>
      </c>
      <c r="I8" s="4">
        <v>66768</v>
      </c>
      <c r="J8" s="4">
        <v>100000</v>
      </c>
      <c r="K8" s="9">
        <f>IFERROR(J8/I8-1,0)</f>
        <v>0.4977234603402827</v>
      </c>
      <c r="L8" s="39">
        <f>C8+F8+I8</f>
        <v>224532</v>
      </c>
      <c r="M8" s="39">
        <f>D8+G8+J8</f>
        <v>100000</v>
      </c>
      <c r="N8" s="42">
        <f>IFERROR(M8/L8-1,0)</f>
        <v>-0.55462918425881391</v>
      </c>
      <c r="O8" s="4">
        <v>77208</v>
      </c>
      <c r="P8" s="4"/>
      <c r="Q8" s="9">
        <f>IFERROR(P8/O8-1,0)</f>
        <v>-1</v>
      </c>
      <c r="R8" s="4">
        <v>60489</v>
      </c>
      <c r="S8" s="4"/>
      <c r="T8" s="9">
        <f>IFERROR(S8/R8-1,0)</f>
        <v>-1</v>
      </c>
      <c r="U8" s="4">
        <v>64318</v>
      </c>
      <c r="V8" s="4"/>
      <c r="W8" s="9">
        <f>IFERROR(V8/U8-1,0)</f>
        <v>-1</v>
      </c>
      <c r="X8" s="39">
        <f>O8+R8+U8</f>
        <v>202015</v>
      </c>
      <c r="Y8" s="39">
        <f>P8+S8+V8</f>
        <v>0</v>
      </c>
      <c r="Z8" s="42">
        <f>IFERROR(Y8/X8-1,0)</f>
        <v>-1</v>
      </c>
      <c r="AA8" s="4">
        <v>80620</v>
      </c>
      <c r="AB8" s="4"/>
      <c r="AC8" s="9">
        <f>IFERROR(AB8/AA8-1,0)</f>
        <v>-1</v>
      </c>
      <c r="AD8" s="4">
        <v>67399</v>
      </c>
      <c r="AE8" s="4"/>
      <c r="AF8" s="9">
        <f>IFERROR(AE8/AD8-1,0)</f>
        <v>-1</v>
      </c>
      <c r="AG8" s="4">
        <v>76502</v>
      </c>
      <c r="AH8" s="4">
        <v>80000</v>
      </c>
      <c r="AI8" s="9">
        <f>IFERROR(AH8/AG8-1,0)</f>
        <v>4.5724294789678765E-2</v>
      </c>
      <c r="AJ8" s="39">
        <f>AA8+AD8+AG8</f>
        <v>224521</v>
      </c>
      <c r="AK8" s="39">
        <f>AB8+AE8+AH8</f>
        <v>80000</v>
      </c>
      <c r="AL8" s="42">
        <f>IFERROR(AK8/AJ8-1,0)</f>
        <v>-0.64368589129747322</v>
      </c>
      <c r="AM8" s="4">
        <v>71875</v>
      </c>
      <c r="AN8" s="4"/>
      <c r="AO8" s="9">
        <f>IFERROR(AN8/AM8-1,0)</f>
        <v>-1</v>
      </c>
      <c r="AP8" s="4">
        <v>56487</v>
      </c>
      <c r="AQ8" s="4"/>
      <c r="AR8" s="9">
        <f>IFERROR(AQ8/AP8-1,0)</f>
        <v>-1</v>
      </c>
      <c r="AS8" s="4">
        <v>72685</v>
      </c>
      <c r="AT8" s="4"/>
      <c r="AU8" s="9">
        <f>IFERROR(AT8/AS8-1,0)</f>
        <v>-1</v>
      </c>
      <c r="AV8" s="39">
        <f>AM8+AP8+AS8</f>
        <v>201047</v>
      </c>
      <c r="AW8" s="39">
        <f>AN8+AQ8+AT8</f>
        <v>0</v>
      </c>
      <c r="AX8" s="42">
        <f>IFERROR(AW8/AV8-1,0)</f>
        <v>-1</v>
      </c>
      <c r="AY8" s="11">
        <f>SUMIFS($C8:$AU8,$C$6:$AU$6,$AY$6,$C$7:$AU$7,"&lt;="&amp;$C$2)</f>
        <v>852115</v>
      </c>
      <c r="AZ8" s="11">
        <f>SUMIFS($C8:$AU8,$C$6:$AU$6,$AZ$6,$C$7:$AU$7,"&lt;="&amp;$C$2)</f>
        <v>180000</v>
      </c>
      <c r="BA8" s="12">
        <f>IFERROR(AZ8/AY8-1,0)</f>
        <v>-0.78876090668513055</v>
      </c>
    </row>
    <row r="9" spans="1:53" x14ac:dyDescent="0.3">
      <c r="A9" s="30"/>
      <c r="B9" s="2" t="s">
        <v>15</v>
      </c>
      <c r="C9" s="4">
        <v>19475</v>
      </c>
      <c r="D9" s="4"/>
      <c r="E9" s="9">
        <f t="shared" ref="E9:E17" si="21">IFERROR(D9/C9-1,0)</f>
        <v>-1</v>
      </c>
      <c r="F9" s="4">
        <v>16891</v>
      </c>
      <c r="G9" s="4"/>
      <c r="H9" s="9">
        <f t="shared" ref="H9:H17" si="22">IFERROR(G9/F9-1,0)</f>
        <v>-1</v>
      </c>
      <c r="I9" s="4">
        <v>18330</v>
      </c>
      <c r="J9" s="4"/>
      <c r="K9" s="9">
        <f t="shared" ref="K9:K17" si="23">IFERROR(J9/I9-1,0)</f>
        <v>-1</v>
      </c>
      <c r="L9" s="39">
        <f t="shared" ref="L9:L17" si="24">C9+F9+I9</f>
        <v>54696</v>
      </c>
      <c r="M9" s="39">
        <f t="shared" ref="M9:M17" si="25">D9+G9+J9</f>
        <v>0</v>
      </c>
      <c r="N9" s="42">
        <f t="shared" ref="N9:N17" si="26">IFERROR(M9/L9-1,0)</f>
        <v>-1</v>
      </c>
      <c r="O9" s="4">
        <v>19772</v>
      </c>
      <c r="P9" s="4"/>
      <c r="Q9" s="9">
        <f t="shared" ref="Q9:Q17" si="27">IFERROR(P9/O9-1,0)</f>
        <v>-1</v>
      </c>
      <c r="R9" s="4">
        <v>15183</v>
      </c>
      <c r="S9" s="4"/>
      <c r="T9" s="9">
        <f t="shared" ref="T9:T17" si="28">IFERROR(S9/R9-1,0)</f>
        <v>-1</v>
      </c>
      <c r="U9" s="4">
        <v>13537</v>
      </c>
      <c r="V9" s="4"/>
      <c r="W9" s="9">
        <f t="shared" ref="W9:W17" si="29">IFERROR(V9/U9-1,0)</f>
        <v>-1</v>
      </c>
      <c r="X9" s="39">
        <f t="shared" ref="X9:X17" si="30">O9+R9+U9</f>
        <v>48492</v>
      </c>
      <c r="Y9" s="39">
        <f t="shared" ref="Y9:Y17" si="31">P9+S9+V9</f>
        <v>0</v>
      </c>
      <c r="Z9" s="42">
        <f t="shared" ref="Z9:Z17" si="32">IFERROR(Y9/X9-1,0)</f>
        <v>-1</v>
      </c>
      <c r="AA9" s="4">
        <v>20716</v>
      </c>
      <c r="AB9" s="4"/>
      <c r="AC9" s="9">
        <f t="shared" ref="AC9:AC17" si="33">IFERROR(AB9/AA9-1,0)</f>
        <v>-1</v>
      </c>
      <c r="AD9" s="4">
        <v>15077</v>
      </c>
      <c r="AE9" s="4"/>
      <c r="AF9" s="9">
        <f t="shared" ref="AF9:AF17" si="34">IFERROR(AE9/AD9-1,0)</f>
        <v>-1</v>
      </c>
      <c r="AG9" s="4">
        <v>15420</v>
      </c>
      <c r="AH9" s="4"/>
      <c r="AI9" s="9">
        <f t="shared" ref="AI9:AI17" si="35">IFERROR(AH9/AG9-1,0)</f>
        <v>-1</v>
      </c>
      <c r="AJ9" s="39">
        <f t="shared" ref="AJ9:AJ17" si="36">AA9+AD9+AG9</f>
        <v>51213</v>
      </c>
      <c r="AK9" s="39">
        <f t="shared" ref="AK9:AK17" si="37">AB9+AE9+AH9</f>
        <v>0</v>
      </c>
      <c r="AL9" s="42">
        <f t="shared" ref="AL9:AL17" si="38">IFERROR(AK9/AJ9-1,0)</f>
        <v>-1</v>
      </c>
      <c r="AM9" s="4">
        <v>14109</v>
      </c>
      <c r="AN9" s="4"/>
      <c r="AO9" s="9">
        <f t="shared" ref="AO9:AO17" si="39">IFERROR(AN9/AM9-1,0)</f>
        <v>-1</v>
      </c>
      <c r="AP9" s="4">
        <v>14377</v>
      </c>
      <c r="AQ9" s="4"/>
      <c r="AR9" s="9">
        <f t="shared" ref="AR9:AR17" si="40">IFERROR(AQ9/AP9-1,0)</f>
        <v>-1</v>
      </c>
      <c r="AS9" s="4">
        <v>18354</v>
      </c>
      <c r="AT9" s="4"/>
      <c r="AU9" s="9">
        <f t="shared" ref="AU9:AU17" si="41">IFERROR(AT9/AS9-1,0)</f>
        <v>-1</v>
      </c>
      <c r="AV9" s="39">
        <f t="shared" ref="AV9:AV17" si="42">AM9+AP9+AS9</f>
        <v>46840</v>
      </c>
      <c r="AW9" s="39">
        <f t="shared" ref="AW9:AW17" si="43">AN9+AQ9+AT9</f>
        <v>0</v>
      </c>
      <c r="AX9" s="42">
        <f t="shared" ref="AX9:AX17" si="44">IFERROR(AW9/AV9-1,0)</f>
        <v>-1</v>
      </c>
      <c r="AY9" s="11">
        <f>SUMIFS($C9:$AU9,$C$6:$AU$6,$AY$6,$C$7:$AU$7,"&lt;="&amp;$C$2)</f>
        <v>201241</v>
      </c>
      <c r="AZ9" s="11">
        <f>SUMIFS($C9:$AU9,$C$6:$AU$6,$AZ$6,$C$7:$AU$7,"&lt;="&amp;$C$2)</f>
        <v>0</v>
      </c>
      <c r="BA9" s="12">
        <f t="shared" ref="BA9:BA17" si="45">IFERROR(AZ9/AY9-1,0)</f>
        <v>-1</v>
      </c>
    </row>
    <row r="10" spans="1:53" x14ac:dyDescent="0.3">
      <c r="A10" s="30"/>
      <c r="B10" s="2" t="s">
        <v>16</v>
      </c>
      <c r="C10" s="4">
        <v>56024</v>
      </c>
      <c r="D10" s="4"/>
      <c r="E10" s="9">
        <f t="shared" si="21"/>
        <v>-1</v>
      </c>
      <c r="F10" s="4">
        <v>14974</v>
      </c>
      <c r="G10" s="4"/>
      <c r="H10" s="9">
        <f t="shared" si="22"/>
        <v>-1</v>
      </c>
      <c r="I10" s="4">
        <v>5254</v>
      </c>
      <c r="J10" s="4"/>
      <c r="K10" s="9">
        <f t="shared" si="23"/>
        <v>-1</v>
      </c>
      <c r="L10" s="39">
        <f t="shared" si="24"/>
        <v>76252</v>
      </c>
      <c r="M10" s="39">
        <f t="shared" si="25"/>
        <v>0</v>
      </c>
      <c r="N10" s="42">
        <f t="shared" si="26"/>
        <v>-1</v>
      </c>
      <c r="O10" s="4">
        <v>8000</v>
      </c>
      <c r="P10" s="4"/>
      <c r="Q10" s="9">
        <f t="shared" si="27"/>
        <v>-1</v>
      </c>
      <c r="R10" s="4">
        <v>8541</v>
      </c>
      <c r="S10" s="4"/>
      <c r="T10" s="9">
        <f t="shared" si="28"/>
        <v>-1</v>
      </c>
      <c r="U10" s="4">
        <v>7910</v>
      </c>
      <c r="V10" s="4"/>
      <c r="W10" s="9">
        <f t="shared" si="29"/>
        <v>-1</v>
      </c>
      <c r="X10" s="39">
        <f t="shared" si="30"/>
        <v>24451</v>
      </c>
      <c r="Y10" s="39">
        <f t="shared" si="31"/>
        <v>0</v>
      </c>
      <c r="Z10" s="42">
        <f t="shared" si="32"/>
        <v>-1</v>
      </c>
      <c r="AA10" s="4">
        <v>7517</v>
      </c>
      <c r="AB10" s="4"/>
      <c r="AC10" s="9">
        <f t="shared" si="33"/>
        <v>-1</v>
      </c>
      <c r="AD10" s="4">
        <v>10199</v>
      </c>
      <c r="AE10" s="4"/>
      <c r="AF10" s="9">
        <f t="shared" si="34"/>
        <v>-1</v>
      </c>
      <c r="AG10" s="4">
        <v>9188</v>
      </c>
      <c r="AH10" s="4"/>
      <c r="AI10" s="9">
        <f t="shared" si="35"/>
        <v>-1</v>
      </c>
      <c r="AJ10" s="39">
        <f t="shared" si="36"/>
        <v>26904</v>
      </c>
      <c r="AK10" s="39">
        <f t="shared" si="37"/>
        <v>0</v>
      </c>
      <c r="AL10" s="42">
        <f t="shared" si="38"/>
        <v>-1</v>
      </c>
      <c r="AM10" s="4">
        <v>9653</v>
      </c>
      <c r="AN10" s="4"/>
      <c r="AO10" s="9">
        <f t="shared" si="39"/>
        <v>-1</v>
      </c>
      <c r="AP10" s="4">
        <v>7642</v>
      </c>
      <c r="AQ10" s="4"/>
      <c r="AR10" s="9">
        <f t="shared" si="40"/>
        <v>-1</v>
      </c>
      <c r="AS10" s="4">
        <v>12141</v>
      </c>
      <c r="AT10" s="4"/>
      <c r="AU10" s="9">
        <f t="shared" si="41"/>
        <v>-1</v>
      </c>
      <c r="AV10" s="39">
        <f t="shared" si="42"/>
        <v>29436</v>
      </c>
      <c r="AW10" s="39">
        <f t="shared" si="43"/>
        <v>0</v>
      </c>
      <c r="AX10" s="42">
        <f t="shared" si="44"/>
        <v>-1</v>
      </c>
      <c r="AY10" s="11">
        <f>SUMIFS($C10:$AU10,$C$6:$AU$6,$AY$6,$C$7:$AU$7,"&lt;="&amp;$C$2)</f>
        <v>157043</v>
      </c>
      <c r="AZ10" s="11">
        <f>SUMIFS($C10:$AU10,$C$6:$AU$6,$AZ$6,$C$7:$AU$7,"&lt;="&amp;$C$2)</f>
        <v>0</v>
      </c>
      <c r="BA10" s="12">
        <f t="shared" si="45"/>
        <v>-1</v>
      </c>
    </row>
    <row r="11" spans="1:53" x14ac:dyDescent="0.3">
      <c r="A11" s="30"/>
      <c r="B11" s="2" t="s">
        <v>17</v>
      </c>
      <c r="C11" s="4">
        <v>80665</v>
      </c>
      <c r="D11" s="4"/>
      <c r="E11" s="9">
        <f t="shared" si="21"/>
        <v>-1</v>
      </c>
      <c r="F11" s="4">
        <v>90174</v>
      </c>
      <c r="G11" s="4"/>
      <c r="H11" s="9">
        <f t="shared" si="22"/>
        <v>-1</v>
      </c>
      <c r="I11" s="4">
        <v>67549</v>
      </c>
      <c r="J11" s="4"/>
      <c r="K11" s="9">
        <f t="shared" si="23"/>
        <v>-1</v>
      </c>
      <c r="L11" s="39">
        <f t="shared" si="24"/>
        <v>238388</v>
      </c>
      <c r="M11" s="39">
        <f t="shared" si="25"/>
        <v>0</v>
      </c>
      <c r="N11" s="42">
        <f t="shared" si="26"/>
        <v>-1</v>
      </c>
      <c r="O11" s="4">
        <v>68201</v>
      </c>
      <c r="P11" s="4"/>
      <c r="Q11" s="9">
        <f t="shared" si="27"/>
        <v>-1</v>
      </c>
      <c r="R11" s="4"/>
      <c r="S11" s="4"/>
      <c r="T11" s="9">
        <f t="shared" si="28"/>
        <v>0</v>
      </c>
      <c r="U11" s="4">
        <v>75620</v>
      </c>
      <c r="V11" s="4"/>
      <c r="W11" s="9">
        <f t="shared" si="29"/>
        <v>-1</v>
      </c>
      <c r="X11" s="39">
        <f t="shared" si="30"/>
        <v>143821</v>
      </c>
      <c r="Y11" s="39">
        <f t="shared" si="31"/>
        <v>0</v>
      </c>
      <c r="Z11" s="42">
        <f t="shared" si="32"/>
        <v>-1</v>
      </c>
      <c r="AA11" s="4">
        <v>93682</v>
      </c>
      <c r="AB11" s="4"/>
      <c r="AC11" s="9">
        <f t="shared" si="33"/>
        <v>-1</v>
      </c>
      <c r="AD11" s="4">
        <v>49700</v>
      </c>
      <c r="AE11" s="4"/>
      <c r="AF11" s="9">
        <f t="shared" si="34"/>
        <v>-1</v>
      </c>
      <c r="AG11" s="4">
        <v>66439</v>
      </c>
      <c r="AH11" s="4"/>
      <c r="AI11" s="9">
        <f t="shared" si="35"/>
        <v>-1</v>
      </c>
      <c r="AJ11" s="39">
        <f t="shared" si="36"/>
        <v>209821</v>
      </c>
      <c r="AK11" s="39">
        <f t="shared" si="37"/>
        <v>0</v>
      </c>
      <c r="AL11" s="42">
        <f t="shared" si="38"/>
        <v>-1</v>
      </c>
      <c r="AM11" s="4">
        <v>79316</v>
      </c>
      <c r="AN11" s="4"/>
      <c r="AO11" s="9">
        <f t="shared" si="39"/>
        <v>-1</v>
      </c>
      <c r="AP11" s="4">
        <v>37380</v>
      </c>
      <c r="AQ11" s="4"/>
      <c r="AR11" s="9">
        <f t="shared" si="40"/>
        <v>-1</v>
      </c>
      <c r="AS11" s="4">
        <v>46018</v>
      </c>
      <c r="AT11" s="4"/>
      <c r="AU11" s="9">
        <f t="shared" si="41"/>
        <v>-1</v>
      </c>
      <c r="AV11" s="39">
        <f t="shared" si="42"/>
        <v>162714</v>
      </c>
      <c r="AW11" s="39">
        <f t="shared" si="43"/>
        <v>0</v>
      </c>
      <c r="AX11" s="42">
        <f t="shared" si="44"/>
        <v>-1</v>
      </c>
      <c r="AY11" s="11">
        <f>SUMIFS($C11:$AU11,$C$6:$AU$6,$AY$6,$C$7:$AU$7,"&lt;="&amp;$C$2)</f>
        <v>754744</v>
      </c>
      <c r="AZ11" s="11">
        <f>SUMIFS($C11:$AU11,$C$6:$AU$6,$AZ$6,$C$7:$AU$7,"&lt;="&amp;$C$2)</f>
        <v>0</v>
      </c>
      <c r="BA11" s="12">
        <f t="shared" si="45"/>
        <v>-1</v>
      </c>
    </row>
    <row r="12" spans="1:53" x14ac:dyDescent="0.3">
      <c r="A12" s="30"/>
      <c r="B12" s="2" t="s">
        <v>18</v>
      </c>
      <c r="C12" s="4"/>
      <c r="D12" s="4"/>
      <c r="E12" s="9">
        <f t="shared" si="21"/>
        <v>0</v>
      </c>
      <c r="F12" s="4"/>
      <c r="G12" s="4"/>
      <c r="H12" s="9">
        <f t="shared" si="22"/>
        <v>0</v>
      </c>
      <c r="I12" s="4">
        <v>950</v>
      </c>
      <c r="J12" s="4"/>
      <c r="K12" s="9">
        <f t="shared" si="23"/>
        <v>-1</v>
      </c>
      <c r="L12" s="39">
        <f t="shared" si="24"/>
        <v>950</v>
      </c>
      <c r="M12" s="39">
        <f t="shared" si="25"/>
        <v>0</v>
      </c>
      <c r="N12" s="42">
        <f t="shared" si="26"/>
        <v>-1</v>
      </c>
      <c r="O12" s="4">
        <v>20485</v>
      </c>
      <c r="P12" s="4"/>
      <c r="Q12" s="9">
        <f t="shared" si="27"/>
        <v>-1</v>
      </c>
      <c r="R12" s="4"/>
      <c r="S12" s="4"/>
      <c r="T12" s="9">
        <f t="shared" si="28"/>
        <v>0</v>
      </c>
      <c r="U12" s="4"/>
      <c r="V12" s="4"/>
      <c r="W12" s="9">
        <f t="shared" si="29"/>
        <v>0</v>
      </c>
      <c r="X12" s="39">
        <f t="shared" si="30"/>
        <v>20485</v>
      </c>
      <c r="Y12" s="39">
        <f t="shared" si="31"/>
        <v>0</v>
      </c>
      <c r="Z12" s="42">
        <f t="shared" si="32"/>
        <v>-1</v>
      </c>
      <c r="AA12" s="4"/>
      <c r="AB12" s="4"/>
      <c r="AC12" s="9">
        <f t="shared" si="33"/>
        <v>0</v>
      </c>
      <c r="AD12" s="4"/>
      <c r="AE12" s="4"/>
      <c r="AF12" s="9">
        <f t="shared" si="34"/>
        <v>0</v>
      </c>
      <c r="AG12" s="4"/>
      <c r="AH12" s="4"/>
      <c r="AI12" s="9">
        <f t="shared" si="35"/>
        <v>0</v>
      </c>
      <c r="AJ12" s="39">
        <f t="shared" si="36"/>
        <v>0</v>
      </c>
      <c r="AK12" s="39">
        <f t="shared" si="37"/>
        <v>0</v>
      </c>
      <c r="AL12" s="42">
        <f t="shared" si="38"/>
        <v>0</v>
      </c>
      <c r="AM12" s="4"/>
      <c r="AN12" s="4"/>
      <c r="AO12" s="9">
        <f t="shared" si="39"/>
        <v>0</v>
      </c>
      <c r="AP12" s="4"/>
      <c r="AQ12" s="4"/>
      <c r="AR12" s="9">
        <f t="shared" si="40"/>
        <v>0</v>
      </c>
      <c r="AS12" s="4"/>
      <c r="AT12" s="4"/>
      <c r="AU12" s="9">
        <f t="shared" si="41"/>
        <v>0</v>
      </c>
      <c r="AV12" s="39">
        <f t="shared" si="42"/>
        <v>0</v>
      </c>
      <c r="AW12" s="39">
        <f t="shared" si="43"/>
        <v>0</v>
      </c>
      <c r="AX12" s="42">
        <f t="shared" si="44"/>
        <v>0</v>
      </c>
      <c r="AY12" s="11">
        <f>SUMIFS($C12:$AU12,$C$6:$AU$6,$AY$6,$C$7:$AU$7,"&lt;="&amp;$C$2)</f>
        <v>21435</v>
      </c>
      <c r="AZ12" s="11">
        <f>SUMIFS($C12:$AU12,$C$6:$AU$6,$AZ$6,$C$7:$AU$7,"&lt;="&amp;$C$2)</f>
        <v>0</v>
      </c>
      <c r="BA12" s="12">
        <f t="shared" si="45"/>
        <v>-1</v>
      </c>
    </row>
    <row r="13" spans="1:53" x14ac:dyDescent="0.3">
      <c r="A13" s="30"/>
      <c r="B13" s="2" t="s">
        <v>19</v>
      </c>
      <c r="C13" s="4"/>
      <c r="D13" s="4"/>
      <c r="E13" s="9">
        <f t="shared" si="21"/>
        <v>0</v>
      </c>
      <c r="F13" s="4"/>
      <c r="G13" s="4"/>
      <c r="H13" s="9">
        <f t="shared" si="22"/>
        <v>0</v>
      </c>
      <c r="I13" s="4"/>
      <c r="J13" s="4"/>
      <c r="K13" s="9">
        <f t="shared" si="23"/>
        <v>0</v>
      </c>
      <c r="L13" s="39">
        <f t="shared" si="24"/>
        <v>0</v>
      </c>
      <c r="M13" s="39">
        <f t="shared" si="25"/>
        <v>0</v>
      </c>
      <c r="N13" s="42">
        <f t="shared" si="26"/>
        <v>0</v>
      </c>
      <c r="O13" s="4"/>
      <c r="P13" s="4"/>
      <c r="Q13" s="9">
        <f t="shared" si="27"/>
        <v>0</v>
      </c>
      <c r="R13" s="4"/>
      <c r="S13" s="4"/>
      <c r="T13" s="9">
        <f t="shared" si="28"/>
        <v>0</v>
      </c>
      <c r="U13" s="4"/>
      <c r="V13" s="4"/>
      <c r="W13" s="9">
        <f t="shared" si="29"/>
        <v>0</v>
      </c>
      <c r="X13" s="39">
        <f t="shared" si="30"/>
        <v>0</v>
      </c>
      <c r="Y13" s="39">
        <f t="shared" si="31"/>
        <v>0</v>
      </c>
      <c r="Z13" s="42">
        <f t="shared" si="32"/>
        <v>0</v>
      </c>
      <c r="AA13" s="4"/>
      <c r="AB13" s="4"/>
      <c r="AC13" s="9">
        <f t="shared" si="33"/>
        <v>0</v>
      </c>
      <c r="AD13" s="4"/>
      <c r="AE13" s="4"/>
      <c r="AF13" s="9">
        <f t="shared" si="34"/>
        <v>0</v>
      </c>
      <c r="AG13" s="4"/>
      <c r="AH13" s="4"/>
      <c r="AI13" s="9">
        <f t="shared" si="35"/>
        <v>0</v>
      </c>
      <c r="AJ13" s="39">
        <f t="shared" si="36"/>
        <v>0</v>
      </c>
      <c r="AK13" s="39">
        <f t="shared" si="37"/>
        <v>0</v>
      </c>
      <c r="AL13" s="42">
        <f t="shared" si="38"/>
        <v>0</v>
      </c>
      <c r="AM13" s="4">
        <v>682</v>
      </c>
      <c r="AN13" s="4"/>
      <c r="AO13" s="9">
        <f t="shared" si="39"/>
        <v>-1</v>
      </c>
      <c r="AP13" s="4">
        <v>49779</v>
      </c>
      <c r="AQ13" s="4"/>
      <c r="AR13" s="9">
        <f t="shared" si="40"/>
        <v>-1</v>
      </c>
      <c r="AS13" s="4">
        <v>17030</v>
      </c>
      <c r="AT13" s="4"/>
      <c r="AU13" s="9">
        <f t="shared" si="41"/>
        <v>-1</v>
      </c>
      <c r="AV13" s="39">
        <f t="shared" si="42"/>
        <v>67491</v>
      </c>
      <c r="AW13" s="39">
        <f t="shared" si="43"/>
        <v>0</v>
      </c>
      <c r="AX13" s="42">
        <f t="shared" si="44"/>
        <v>-1</v>
      </c>
      <c r="AY13" s="11">
        <f>SUMIFS($C13:$AU13,$C$6:$AU$6,$AY$6,$C$7:$AU$7,"&lt;="&amp;$C$2)</f>
        <v>67491</v>
      </c>
      <c r="AZ13" s="11">
        <f>SUMIFS($C13:$AU13,$C$6:$AU$6,$AZ$6,$C$7:$AU$7,"&lt;="&amp;$C$2)</f>
        <v>0</v>
      </c>
      <c r="BA13" s="12">
        <f t="shared" si="45"/>
        <v>-1</v>
      </c>
    </row>
    <row r="14" spans="1:53" x14ac:dyDescent="0.3">
      <c r="A14" s="30"/>
      <c r="B14" s="2" t="s">
        <v>20</v>
      </c>
      <c r="C14" s="4"/>
      <c r="D14" s="4"/>
      <c r="E14" s="9">
        <f t="shared" si="21"/>
        <v>0</v>
      </c>
      <c r="F14" s="4"/>
      <c r="G14" s="4"/>
      <c r="H14" s="9">
        <f t="shared" si="22"/>
        <v>0</v>
      </c>
      <c r="I14" s="4"/>
      <c r="J14" s="4"/>
      <c r="K14" s="9">
        <f t="shared" si="23"/>
        <v>0</v>
      </c>
      <c r="L14" s="39">
        <f t="shared" si="24"/>
        <v>0</v>
      </c>
      <c r="M14" s="39">
        <f t="shared" si="25"/>
        <v>0</v>
      </c>
      <c r="N14" s="42">
        <f t="shared" si="26"/>
        <v>0</v>
      </c>
      <c r="O14" s="4"/>
      <c r="P14" s="4"/>
      <c r="Q14" s="9">
        <f t="shared" si="27"/>
        <v>0</v>
      </c>
      <c r="R14" s="4"/>
      <c r="S14" s="4"/>
      <c r="T14" s="9">
        <f t="shared" si="28"/>
        <v>0</v>
      </c>
      <c r="U14" s="4"/>
      <c r="V14" s="4"/>
      <c r="W14" s="9">
        <f t="shared" si="29"/>
        <v>0</v>
      </c>
      <c r="X14" s="39">
        <f t="shared" si="30"/>
        <v>0</v>
      </c>
      <c r="Y14" s="39">
        <f t="shared" si="31"/>
        <v>0</v>
      </c>
      <c r="Z14" s="42">
        <f t="shared" si="32"/>
        <v>0</v>
      </c>
      <c r="AA14" s="4">
        <v>102785</v>
      </c>
      <c r="AB14" s="4"/>
      <c r="AC14" s="9">
        <f t="shared" si="33"/>
        <v>-1</v>
      </c>
      <c r="AD14" s="4">
        <v>86443</v>
      </c>
      <c r="AE14" s="4"/>
      <c r="AF14" s="9">
        <f t="shared" si="34"/>
        <v>-1</v>
      </c>
      <c r="AG14" s="4">
        <v>72463</v>
      </c>
      <c r="AH14" s="4"/>
      <c r="AI14" s="9">
        <f t="shared" si="35"/>
        <v>-1</v>
      </c>
      <c r="AJ14" s="39">
        <f t="shared" si="36"/>
        <v>261691</v>
      </c>
      <c r="AK14" s="39">
        <f t="shared" si="37"/>
        <v>0</v>
      </c>
      <c r="AL14" s="42">
        <f t="shared" si="38"/>
        <v>-1</v>
      </c>
      <c r="AM14" s="4">
        <v>101274</v>
      </c>
      <c r="AN14" s="4"/>
      <c r="AO14" s="9">
        <f t="shared" si="39"/>
        <v>-1</v>
      </c>
      <c r="AP14" s="4">
        <v>78457</v>
      </c>
      <c r="AQ14" s="4"/>
      <c r="AR14" s="9">
        <f t="shared" si="40"/>
        <v>-1</v>
      </c>
      <c r="AS14" s="4">
        <v>88804</v>
      </c>
      <c r="AT14" s="4"/>
      <c r="AU14" s="9">
        <f t="shared" si="41"/>
        <v>-1</v>
      </c>
      <c r="AV14" s="39">
        <f t="shared" si="42"/>
        <v>268535</v>
      </c>
      <c r="AW14" s="39">
        <f t="shared" si="43"/>
        <v>0</v>
      </c>
      <c r="AX14" s="42">
        <f t="shared" si="44"/>
        <v>-1</v>
      </c>
      <c r="AY14" s="11">
        <f>SUMIFS($C14:$AU14,$C$6:$AU$6,$AY$6,$C$7:$AU$7,"&lt;="&amp;$C$2)</f>
        <v>530226</v>
      </c>
      <c r="AZ14" s="11">
        <f>SUMIFS($C14:$AU14,$C$6:$AU$6,$AZ$6,$C$7:$AU$7,"&lt;="&amp;$C$2)</f>
        <v>0</v>
      </c>
      <c r="BA14" s="12">
        <f t="shared" si="45"/>
        <v>-1</v>
      </c>
    </row>
    <row r="15" spans="1:53" x14ac:dyDescent="0.3">
      <c r="A15" s="30"/>
      <c r="B15" s="2" t="s">
        <v>27</v>
      </c>
      <c r="C15" s="4"/>
      <c r="D15" s="4"/>
      <c r="E15" s="9">
        <f t="shared" si="21"/>
        <v>0</v>
      </c>
      <c r="F15" s="4"/>
      <c r="G15" s="4"/>
      <c r="H15" s="9">
        <f t="shared" si="22"/>
        <v>0</v>
      </c>
      <c r="I15" s="4"/>
      <c r="J15" s="4"/>
      <c r="K15" s="9">
        <f t="shared" si="23"/>
        <v>0</v>
      </c>
      <c r="L15" s="39">
        <f t="shared" si="24"/>
        <v>0</v>
      </c>
      <c r="M15" s="39">
        <f t="shared" si="25"/>
        <v>0</v>
      </c>
      <c r="N15" s="42">
        <f t="shared" si="26"/>
        <v>0</v>
      </c>
      <c r="O15" s="4">
        <v>9203</v>
      </c>
      <c r="P15" s="4"/>
      <c r="Q15" s="9">
        <f t="shared" si="27"/>
        <v>-1</v>
      </c>
      <c r="R15" s="4">
        <v>8448</v>
      </c>
      <c r="S15" s="4"/>
      <c r="T15" s="9">
        <f t="shared" si="28"/>
        <v>-1</v>
      </c>
      <c r="U15" s="4"/>
      <c r="V15" s="4"/>
      <c r="W15" s="9">
        <f t="shared" si="29"/>
        <v>0</v>
      </c>
      <c r="X15" s="39">
        <f t="shared" si="30"/>
        <v>17651</v>
      </c>
      <c r="Y15" s="39">
        <f t="shared" si="31"/>
        <v>0</v>
      </c>
      <c r="Z15" s="42">
        <f t="shared" si="32"/>
        <v>-1</v>
      </c>
      <c r="AA15" s="4">
        <v>17012</v>
      </c>
      <c r="AB15" s="4"/>
      <c r="AC15" s="9">
        <f t="shared" si="33"/>
        <v>-1</v>
      </c>
      <c r="AD15" s="4">
        <v>15534</v>
      </c>
      <c r="AE15" s="4"/>
      <c r="AF15" s="9">
        <f t="shared" si="34"/>
        <v>-1</v>
      </c>
      <c r="AG15" s="4">
        <v>9485</v>
      </c>
      <c r="AH15" s="4"/>
      <c r="AI15" s="9">
        <f t="shared" si="35"/>
        <v>-1</v>
      </c>
      <c r="AJ15" s="39">
        <f t="shared" si="36"/>
        <v>42031</v>
      </c>
      <c r="AK15" s="39">
        <f t="shared" si="37"/>
        <v>0</v>
      </c>
      <c r="AL15" s="42">
        <f t="shared" si="38"/>
        <v>-1</v>
      </c>
      <c r="AM15" s="4">
        <v>7718</v>
      </c>
      <c r="AN15" s="4"/>
      <c r="AO15" s="9">
        <f t="shared" si="39"/>
        <v>-1</v>
      </c>
      <c r="AP15" s="4">
        <v>14156</v>
      </c>
      <c r="AQ15" s="4"/>
      <c r="AR15" s="9">
        <f t="shared" si="40"/>
        <v>-1</v>
      </c>
      <c r="AS15" s="4">
        <v>10068</v>
      </c>
      <c r="AT15" s="4"/>
      <c r="AU15" s="9">
        <f t="shared" si="41"/>
        <v>-1</v>
      </c>
      <c r="AV15" s="39">
        <f t="shared" si="42"/>
        <v>31942</v>
      </c>
      <c r="AW15" s="39">
        <f t="shared" si="43"/>
        <v>0</v>
      </c>
      <c r="AX15" s="42">
        <f t="shared" si="44"/>
        <v>-1</v>
      </c>
      <c r="AY15" s="11">
        <f>SUMIFS($C15:$AU15,$C$6:$AU$6,$AY$6,$C$7:$AU$7,"&lt;="&amp;$C$2)</f>
        <v>91624</v>
      </c>
      <c r="AZ15" s="11">
        <f>SUMIFS($C15:$AU15,$C$6:$AU$6,$AZ$6,$C$7:$AU$7,"&lt;="&amp;$C$2)</f>
        <v>0</v>
      </c>
      <c r="BA15" s="12">
        <f t="shared" si="45"/>
        <v>-1</v>
      </c>
    </row>
    <row r="16" spans="1:53" x14ac:dyDescent="0.3">
      <c r="A16" s="30"/>
      <c r="B16" s="2" t="s">
        <v>28</v>
      </c>
      <c r="C16" s="4">
        <v>15444</v>
      </c>
      <c r="D16" s="4"/>
      <c r="E16" s="9">
        <f t="shared" si="21"/>
        <v>-1</v>
      </c>
      <c r="F16" s="4">
        <v>7512</v>
      </c>
      <c r="G16" s="4"/>
      <c r="H16" s="9">
        <f t="shared" si="22"/>
        <v>-1</v>
      </c>
      <c r="I16" s="4">
        <v>5101</v>
      </c>
      <c r="J16" s="4"/>
      <c r="K16" s="9">
        <f t="shared" si="23"/>
        <v>-1</v>
      </c>
      <c r="L16" s="39">
        <f t="shared" si="24"/>
        <v>28057</v>
      </c>
      <c r="M16" s="39">
        <f t="shared" si="25"/>
        <v>0</v>
      </c>
      <c r="N16" s="42">
        <f t="shared" si="26"/>
        <v>-1</v>
      </c>
      <c r="O16" s="4">
        <v>4587</v>
      </c>
      <c r="P16" s="4"/>
      <c r="Q16" s="9">
        <f t="shared" si="27"/>
        <v>-1</v>
      </c>
      <c r="R16" s="4">
        <v>5410</v>
      </c>
      <c r="S16" s="4"/>
      <c r="T16" s="9">
        <f t="shared" si="28"/>
        <v>-1</v>
      </c>
      <c r="U16" s="4">
        <v>4338</v>
      </c>
      <c r="V16" s="4"/>
      <c r="W16" s="9">
        <f t="shared" si="29"/>
        <v>-1</v>
      </c>
      <c r="X16" s="39">
        <f t="shared" si="30"/>
        <v>14335</v>
      </c>
      <c r="Y16" s="39">
        <f t="shared" si="31"/>
        <v>0</v>
      </c>
      <c r="Z16" s="42">
        <f t="shared" si="32"/>
        <v>-1</v>
      </c>
      <c r="AA16" s="4">
        <v>10338</v>
      </c>
      <c r="AB16" s="4"/>
      <c r="AC16" s="9">
        <f t="shared" si="33"/>
        <v>-1</v>
      </c>
      <c r="AD16" s="4">
        <v>6499</v>
      </c>
      <c r="AE16" s="4"/>
      <c r="AF16" s="9">
        <f t="shared" si="34"/>
        <v>-1</v>
      </c>
      <c r="AG16" s="4">
        <v>4600</v>
      </c>
      <c r="AH16" s="4"/>
      <c r="AI16" s="9">
        <f t="shared" si="35"/>
        <v>-1</v>
      </c>
      <c r="AJ16" s="39">
        <f t="shared" si="36"/>
        <v>21437</v>
      </c>
      <c r="AK16" s="39">
        <f t="shared" si="37"/>
        <v>0</v>
      </c>
      <c r="AL16" s="42">
        <f t="shared" si="38"/>
        <v>-1</v>
      </c>
      <c r="AM16" s="4">
        <v>4823</v>
      </c>
      <c r="AN16" s="4"/>
      <c r="AO16" s="9">
        <f t="shared" si="39"/>
        <v>-1</v>
      </c>
      <c r="AP16" s="4">
        <v>3582</v>
      </c>
      <c r="AQ16" s="4"/>
      <c r="AR16" s="9">
        <f t="shared" si="40"/>
        <v>-1</v>
      </c>
      <c r="AS16" s="4">
        <v>3849</v>
      </c>
      <c r="AT16" s="4"/>
      <c r="AU16" s="9">
        <f t="shared" si="41"/>
        <v>-1</v>
      </c>
      <c r="AV16" s="39">
        <f t="shared" si="42"/>
        <v>12254</v>
      </c>
      <c r="AW16" s="39">
        <f t="shared" si="43"/>
        <v>0</v>
      </c>
      <c r="AX16" s="42">
        <f t="shared" si="44"/>
        <v>-1</v>
      </c>
      <c r="AY16" s="11">
        <f>SUMIFS($C16:$AU16,$C$6:$AU$6,$AY$6,$C$7:$AU$7,"&lt;="&amp;$C$2)</f>
        <v>76083</v>
      </c>
      <c r="AZ16" s="11">
        <f>SUMIFS($C16:$AU16,$C$6:$AU$6,$AZ$6,$C$7:$AU$7,"&lt;="&amp;$C$2)</f>
        <v>0</v>
      </c>
      <c r="BA16" s="12">
        <f t="shared" si="45"/>
        <v>-1</v>
      </c>
    </row>
    <row r="17" spans="1:53" s="1" customFormat="1" x14ac:dyDescent="0.3">
      <c r="A17" s="6"/>
      <c r="B17" s="3" t="s">
        <v>12</v>
      </c>
      <c r="C17" s="5">
        <f>SUM(C8:C16)</f>
        <v>257381</v>
      </c>
      <c r="D17" s="5">
        <f>SUM(D8:D16)</f>
        <v>0</v>
      </c>
      <c r="E17" s="9">
        <f t="shared" si="21"/>
        <v>-1</v>
      </c>
      <c r="F17" s="5">
        <f>SUM(F8:F16)</f>
        <v>201542</v>
      </c>
      <c r="G17" s="5">
        <f>SUM(G8:G16)</f>
        <v>0</v>
      </c>
      <c r="H17" s="9">
        <f t="shared" si="22"/>
        <v>-1</v>
      </c>
      <c r="I17" s="5">
        <f>SUM(I8:I16)</f>
        <v>163952</v>
      </c>
      <c r="J17" s="5">
        <f>SUM(J8:J16)</f>
        <v>100000</v>
      </c>
      <c r="K17" s="9">
        <f t="shared" si="23"/>
        <v>-0.39006538499072896</v>
      </c>
      <c r="L17" s="39">
        <f t="shared" si="24"/>
        <v>622875</v>
      </c>
      <c r="M17" s="39">
        <f t="shared" si="25"/>
        <v>100000</v>
      </c>
      <c r="N17" s="42">
        <f t="shared" si="26"/>
        <v>-0.83945414408990571</v>
      </c>
      <c r="O17" s="10">
        <f>SUM(O8:O16)</f>
        <v>207456</v>
      </c>
      <c r="P17" s="10">
        <f>SUM(P8:P16)</f>
        <v>0</v>
      </c>
      <c r="Q17" s="9">
        <f t="shared" si="27"/>
        <v>-1</v>
      </c>
      <c r="R17" s="5">
        <f>SUM(R8:R16)</f>
        <v>98071</v>
      </c>
      <c r="S17" s="5">
        <f>SUM(S8:S16)</f>
        <v>0</v>
      </c>
      <c r="T17" s="9">
        <f t="shared" si="28"/>
        <v>-1</v>
      </c>
      <c r="U17" s="5">
        <f>SUM(U8:U16)</f>
        <v>165723</v>
      </c>
      <c r="V17" s="5">
        <f>SUM(V8:V16)</f>
        <v>0</v>
      </c>
      <c r="W17" s="9">
        <f t="shared" si="29"/>
        <v>-1</v>
      </c>
      <c r="X17" s="39">
        <f t="shared" si="30"/>
        <v>471250</v>
      </c>
      <c r="Y17" s="39">
        <f t="shared" si="31"/>
        <v>0</v>
      </c>
      <c r="Z17" s="42">
        <f t="shared" si="32"/>
        <v>-1</v>
      </c>
      <c r="AA17" s="10">
        <f>SUM(AA8:AA16)</f>
        <v>332670</v>
      </c>
      <c r="AB17" s="10">
        <f>SUM(AB8:AB16)</f>
        <v>0</v>
      </c>
      <c r="AC17" s="9">
        <f t="shared" si="33"/>
        <v>-1</v>
      </c>
      <c r="AD17" s="5">
        <f>SUM(AD8:AD16)</f>
        <v>250851</v>
      </c>
      <c r="AE17" s="5">
        <f>SUM(AE8:AE16)</f>
        <v>0</v>
      </c>
      <c r="AF17" s="9">
        <f t="shared" si="34"/>
        <v>-1</v>
      </c>
      <c r="AG17" s="5">
        <f>SUM(AG8:AG16)</f>
        <v>254097</v>
      </c>
      <c r="AH17" s="5">
        <f>SUM(AH8:AH16)</f>
        <v>80000</v>
      </c>
      <c r="AI17" s="9">
        <f t="shared" si="35"/>
        <v>-0.68515960440304291</v>
      </c>
      <c r="AJ17" s="39">
        <f t="shared" si="36"/>
        <v>837618</v>
      </c>
      <c r="AK17" s="39">
        <f t="shared" si="37"/>
        <v>80000</v>
      </c>
      <c r="AL17" s="42">
        <f t="shared" si="38"/>
        <v>-0.90449106872106377</v>
      </c>
      <c r="AM17" s="10">
        <f>SUM(AM8:AM16)</f>
        <v>289450</v>
      </c>
      <c r="AN17" s="10">
        <f>SUM(AN8:AN16)</f>
        <v>0</v>
      </c>
      <c r="AO17" s="9">
        <f t="shared" si="39"/>
        <v>-1</v>
      </c>
      <c r="AP17" s="5">
        <f>SUM(AP8:AP16)</f>
        <v>261860</v>
      </c>
      <c r="AQ17" s="5">
        <f>SUM(AQ8:AQ16)</f>
        <v>0</v>
      </c>
      <c r="AR17" s="9">
        <f t="shared" si="40"/>
        <v>-1</v>
      </c>
      <c r="AS17" s="5">
        <f>SUM(AS8:AS16)</f>
        <v>268949</v>
      </c>
      <c r="AT17" s="5">
        <f>SUM(AT8:AT16)</f>
        <v>0</v>
      </c>
      <c r="AU17" s="9">
        <f t="shared" si="41"/>
        <v>-1</v>
      </c>
      <c r="AV17" s="39">
        <f t="shared" si="42"/>
        <v>820259</v>
      </c>
      <c r="AW17" s="39">
        <f t="shared" si="43"/>
        <v>0</v>
      </c>
      <c r="AX17" s="42">
        <f t="shared" si="44"/>
        <v>-1</v>
      </c>
      <c r="AY17" s="11">
        <f>SUMIFS($C17:$AU17,$C$6:$AU$6,$AY$6,$C$7:$AU$7,"&lt;="&amp;$C$2)</f>
        <v>2752002</v>
      </c>
      <c r="AZ17" s="11">
        <f>SUMIFS($C17:$AU17,$C$6:$AU$6,$AZ$6,$C$7:$AU$7,"&lt;="&amp;$C$2)</f>
        <v>180000</v>
      </c>
      <c r="BA17" s="12">
        <f t="shared" si="45"/>
        <v>-0.93459307078991949</v>
      </c>
    </row>
    <row r="22" spans="1:53" x14ac:dyDescent="0.3">
      <c r="AM22">
        <f ca="1">OFFSET(Table!$A$1,MATCH($C$2,TableM,0),2)</f>
        <v>0</v>
      </c>
    </row>
    <row r="24" spans="1:53" x14ac:dyDescent="0.3">
      <c r="AM24">
        <f>MATCH($C$2,TableM,0)</f>
        <v>12</v>
      </c>
    </row>
  </sheetData>
  <mergeCells count="19">
    <mergeCell ref="A8:A16"/>
    <mergeCell ref="AP5:AR5"/>
    <mergeCell ref="AM5:AO5"/>
    <mergeCell ref="AG5:AI5"/>
    <mergeCell ref="AD5:AF5"/>
    <mergeCell ref="AA5:AC5"/>
    <mergeCell ref="L5:N5"/>
    <mergeCell ref="X5:Z5"/>
    <mergeCell ref="AJ5:AL5"/>
    <mergeCell ref="C4:AR4"/>
    <mergeCell ref="C5:E5"/>
    <mergeCell ref="F5:H5"/>
    <mergeCell ref="I5:K5"/>
    <mergeCell ref="AY5:BA5"/>
    <mergeCell ref="AS5:AU5"/>
    <mergeCell ref="O5:P5"/>
    <mergeCell ref="U5:W5"/>
    <mergeCell ref="R5:T5"/>
    <mergeCell ref="AV5:AX5"/>
  </mergeCells>
  <dataValidations count="1">
    <dataValidation type="list" allowBlank="1" showInputMessage="1" showErrorMessage="1" sqref="C2">
      <formula1>TableM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3" sqref="B3"/>
    </sheetView>
  </sheetViews>
  <sheetFormatPr baseColWidth="10" defaultRowHeight="14.4" x14ac:dyDescent="0.3"/>
  <cols>
    <col min="7" max="7" width="11.33203125" customWidth="1"/>
  </cols>
  <sheetData>
    <row r="1" spans="1:2" x14ac:dyDescent="0.3">
      <c r="A1" t="s">
        <v>30</v>
      </c>
      <c r="B1" t="s">
        <v>31</v>
      </c>
    </row>
    <row r="2" spans="1:2" x14ac:dyDescent="0.3">
      <c r="A2">
        <v>1</v>
      </c>
      <c r="B2">
        <v>1</v>
      </c>
    </row>
    <row r="3" spans="1:2" x14ac:dyDescent="0.3">
      <c r="A3">
        <v>2</v>
      </c>
      <c r="B3">
        <v>4</v>
      </c>
    </row>
    <row r="4" spans="1:2" x14ac:dyDescent="0.3">
      <c r="A4">
        <v>3</v>
      </c>
      <c r="B4">
        <v>7</v>
      </c>
    </row>
    <row r="5" spans="1:2" x14ac:dyDescent="0.3">
      <c r="A5">
        <v>4</v>
      </c>
      <c r="B5">
        <v>13</v>
      </c>
    </row>
    <row r="6" spans="1:2" x14ac:dyDescent="0.3">
      <c r="A6">
        <v>5</v>
      </c>
      <c r="B6">
        <v>16</v>
      </c>
    </row>
    <row r="7" spans="1:2" x14ac:dyDescent="0.3">
      <c r="A7">
        <v>6</v>
      </c>
      <c r="B7">
        <v>19</v>
      </c>
    </row>
    <row r="8" spans="1:2" x14ac:dyDescent="0.3">
      <c r="A8">
        <v>7</v>
      </c>
      <c r="B8">
        <v>25</v>
      </c>
    </row>
    <row r="9" spans="1:2" x14ac:dyDescent="0.3">
      <c r="A9">
        <v>8</v>
      </c>
      <c r="B9">
        <v>28</v>
      </c>
    </row>
    <row r="10" spans="1:2" x14ac:dyDescent="0.3">
      <c r="A10">
        <v>9</v>
      </c>
      <c r="B10">
        <v>31</v>
      </c>
    </row>
    <row r="11" spans="1:2" x14ac:dyDescent="0.3">
      <c r="A11">
        <v>10</v>
      </c>
      <c r="B11">
        <v>37</v>
      </c>
    </row>
    <row r="12" spans="1:2" x14ac:dyDescent="0.3">
      <c r="A12">
        <v>11</v>
      </c>
      <c r="B12">
        <v>40</v>
      </c>
    </row>
    <row r="13" spans="1:2" x14ac:dyDescent="0.3">
      <c r="A13">
        <v>12</v>
      </c>
      <c r="B13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TOTAL</vt:lpstr>
      <vt:lpstr>Table</vt:lpstr>
      <vt:lpstr>TableM</vt:lpstr>
      <vt:lpstr>Vcolm</vt:lpstr>
    </vt:vector>
  </TitlesOfParts>
  <Company>Mars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 Inc.</dc:creator>
  <cp:lastModifiedBy>André BOSCHI</cp:lastModifiedBy>
  <cp:lastPrinted>2014-10-30T21:49:24Z</cp:lastPrinted>
  <dcterms:created xsi:type="dcterms:W3CDTF">2011-09-14T13:23:24Z</dcterms:created>
  <dcterms:modified xsi:type="dcterms:W3CDTF">2015-02-05T16:05:25Z</dcterms:modified>
</cp:coreProperties>
</file>