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Forum 2016 04\"/>
    </mc:Choice>
  </mc:AlternateContent>
  <bookViews>
    <workbookView xWindow="0" yWindow="0" windowWidth="28800" windowHeight="12210"/>
  </bookViews>
  <sheets>
    <sheet name="Ce que j'ai" sheetId="1" r:id="rId1"/>
    <sheet name="Ce que je veux" sheetId="2" r:id="rId2"/>
  </sheets>
  <definedNames>
    <definedName name="champ1">'Ce que j''ai'!$A$3:$A$11</definedName>
    <definedName name="champ10">'Ce que j''ai'!$J$3:$J$11</definedName>
    <definedName name="champ11">'Ce que j''ai'!$K$3:$K$11</definedName>
    <definedName name="champ12">'Ce que j''ai'!$L$3:$L$11</definedName>
    <definedName name="champ13">'Ce que j''ai'!$M$3:$M$11</definedName>
    <definedName name="champ14">'Ce que j''ai'!$N$3:$N$11</definedName>
    <definedName name="champ2">'Ce que j''ai'!$B$3:$B$11</definedName>
    <definedName name="champ3">'Ce que j''ai'!$C$3:$C$11</definedName>
    <definedName name="champ4">'Ce que j''ai'!$D$3:$D$11</definedName>
    <definedName name="champ5">'Ce que j''ai'!$E$3:$E$11</definedName>
    <definedName name="champ6">'Ce que j''ai'!$F$3:$F$11</definedName>
    <definedName name="champ7">'Ce que j''ai'!$G$3:$G$11</definedName>
    <definedName name="champ8">'Ce que j''ai'!$H$3:$H$11</definedName>
    <definedName name="champ9">'Ce que j''ai'!$I$3:$I$11</definedName>
    <definedName name="refer">'Ce que j''ai'!$T$2:$T$78</definedName>
    <definedName name="valeur">'Ce que j''ai'!$U$2:$U$78</definedName>
  </definedNames>
  <calcPr calcId="171027"/>
</workbook>
</file>

<file path=xl/calcChain.xml><?xml version="1.0" encoding="utf-8"?>
<calcChain xmlns="http://schemas.openxmlformats.org/spreadsheetml/2006/main">
  <c r="U78" i="1" l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J5" i="1" s="1"/>
  <c r="U2" i="1"/>
  <c r="G2" i="2"/>
  <c r="H2" i="2"/>
  <c r="K2" i="2"/>
  <c r="N2" i="2"/>
  <c r="G3" i="2"/>
  <c r="H3" i="2"/>
  <c r="K3" i="2"/>
  <c r="N3" i="2"/>
  <c r="G4" i="2"/>
  <c r="H4" i="2"/>
  <c r="K4" i="2"/>
  <c r="N4" i="2"/>
  <c r="G5" i="2"/>
  <c r="H5" i="2"/>
  <c r="K5" i="2"/>
  <c r="N5" i="2"/>
  <c r="G6" i="2"/>
  <c r="H6" i="2"/>
  <c r="K6" i="2"/>
  <c r="N6" i="2"/>
  <c r="U2" i="2"/>
  <c r="U3" i="2"/>
  <c r="U4" i="2"/>
  <c r="U5" i="2"/>
  <c r="U6" i="2"/>
  <c r="H30" i="2"/>
  <c r="G30" i="2"/>
  <c r="U29" i="2"/>
  <c r="H29" i="2"/>
  <c r="G29" i="2"/>
  <c r="U28" i="2"/>
  <c r="H28" i="2"/>
  <c r="G28" i="2"/>
  <c r="U27" i="2"/>
  <c r="H27" i="2"/>
  <c r="G27" i="2"/>
  <c r="U26" i="2"/>
  <c r="H26" i="2"/>
  <c r="G26" i="2"/>
  <c r="U25" i="2"/>
  <c r="H25" i="2"/>
  <c r="G25" i="2"/>
  <c r="U24" i="2"/>
  <c r="H24" i="2"/>
  <c r="G24" i="2"/>
  <c r="U23" i="2"/>
  <c r="H23" i="2"/>
  <c r="G23" i="2"/>
  <c r="H22" i="2"/>
  <c r="G22" i="2"/>
  <c r="U21" i="2"/>
  <c r="H21" i="2"/>
  <c r="G21" i="2"/>
  <c r="U20" i="2"/>
  <c r="H20" i="2"/>
  <c r="G20" i="2"/>
  <c r="U19" i="2"/>
  <c r="H19" i="2"/>
  <c r="G19" i="2"/>
  <c r="U18" i="2"/>
  <c r="H18" i="2"/>
  <c r="G18" i="2"/>
  <c r="U17" i="2"/>
  <c r="H17" i="2"/>
  <c r="G17" i="2"/>
  <c r="U16" i="2"/>
  <c r="H16" i="2"/>
  <c r="G16" i="2"/>
  <c r="U15" i="2"/>
  <c r="N15" i="2"/>
  <c r="H15" i="2"/>
  <c r="G15" i="2"/>
  <c r="U14" i="2"/>
  <c r="N14" i="2"/>
  <c r="H14" i="2"/>
  <c r="G14" i="2"/>
  <c r="N13" i="2"/>
  <c r="H13" i="2"/>
  <c r="G13" i="2"/>
  <c r="U12" i="2"/>
  <c r="N12" i="2"/>
  <c r="K12" i="2"/>
  <c r="H12" i="2"/>
  <c r="G12" i="2"/>
  <c r="U11" i="2"/>
  <c r="N11" i="2"/>
  <c r="K11" i="2"/>
  <c r="H11" i="2"/>
  <c r="G11" i="2"/>
  <c r="U10" i="2"/>
  <c r="N10" i="2"/>
  <c r="K10" i="2"/>
  <c r="H10" i="2"/>
  <c r="G10" i="2"/>
  <c r="U9" i="2"/>
  <c r="N9" i="2"/>
  <c r="H9" i="2"/>
  <c r="G9" i="2"/>
  <c r="U8" i="2"/>
  <c r="N8" i="2"/>
  <c r="H8" i="2"/>
  <c r="G8" i="2"/>
  <c r="J8" i="2" s="1"/>
  <c r="I8" i="2" s="1"/>
  <c r="U7" i="2"/>
  <c r="N7" i="2"/>
  <c r="H7" i="2"/>
  <c r="G7" i="2"/>
  <c r="J7" i="2" s="1"/>
  <c r="I7" i="2" s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N11" i="1"/>
  <c r="H11" i="1"/>
  <c r="G11" i="1"/>
  <c r="J11" i="1" s="1"/>
  <c r="N10" i="1"/>
  <c r="H10" i="1"/>
  <c r="G10" i="1"/>
  <c r="J10" i="1" s="1"/>
  <c r="N9" i="1"/>
  <c r="H9" i="1"/>
  <c r="G9" i="1"/>
  <c r="J9" i="1" s="1"/>
  <c r="N8" i="1"/>
  <c r="K8" i="1"/>
  <c r="H8" i="1"/>
  <c r="G8" i="1"/>
  <c r="N7" i="1"/>
  <c r="K7" i="1"/>
  <c r="H7" i="1"/>
  <c r="L7" i="1" s="1"/>
  <c r="G7" i="1"/>
  <c r="J7" i="1" s="1"/>
  <c r="N6" i="1"/>
  <c r="K6" i="1"/>
  <c r="H6" i="1"/>
  <c r="L6" i="1" s="1"/>
  <c r="G6" i="1"/>
  <c r="N5" i="1"/>
  <c r="H5" i="1"/>
  <c r="G5" i="1"/>
  <c r="N4" i="1"/>
  <c r="H4" i="1"/>
  <c r="G4" i="1"/>
  <c r="J4" i="1" s="1"/>
  <c r="N3" i="1"/>
  <c r="H3" i="1"/>
  <c r="G3" i="1"/>
  <c r="J3" i="1" s="1"/>
  <c r="J6" i="1" l="1"/>
  <c r="I6" i="1" s="1"/>
  <c r="J8" i="1"/>
  <c r="I8" i="1" s="1"/>
  <c r="I10" i="1"/>
  <c r="I5" i="1"/>
  <c r="J3" i="2"/>
  <c r="I3" i="2" s="1"/>
  <c r="J6" i="2"/>
  <c r="I6" i="2" s="1"/>
  <c r="J5" i="2"/>
  <c r="I5" i="2" s="1"/>
  <c r="J2" i="2"/>
  <c r="I2" i="2" s="1"/>
  <c r="J4" i="2"/>
  <c r="I4" i="2" s="1"/>
  <c r="J10" i="2"/>
  <c r="I10" i="2" s="1"/>
  <c r="K9" i="2"/>
  <c r="J13" i="2"/>
  <c r="I13" i="2" s="1"/>
  <c r="K8" i="2"/>
  <c r="J12" i="2"/>
  <c r="I12" i="2" s="1"/>
  <c r="J14" i="2"/>
  <c r="I14" i="2" s="1"/>
  <c r="J15" i="2"/>
  <c r="I15" i="2" s="1"/>
  <c r="K7" i="2"/>
  <c r="J9" i="2"/>
  <c r="I9" i="2" s="1"/>
  <c r="J11" i="2"/>
  <c r="I11" i="2" s="1"/>
  <c r="K5" i="1"/>
  <c r="K9" i="1"/>
  <c r="K10" i="1"/>
  <c r="I7" i="1"/>
  <c r="I3" i="1"/>
  <c r="I4" i="1"/>
  <c r="I11" i="1"/>
  <c r="K13" i="2"/>
  <c r="K14" i="2"/>
  <c r="K15" i="2"/>
  <c r="K4" i="1"/>
  <c r="I9" i="1"/>
  <c r="K3" i="1"/>
  <c r="K11" i="1"/>
  <c r="M4" i="2" l="1"/>
  <c r="M2" i="2"/>
  <c r="M3" i="2"/>
  <c r="M5" i="2"/>
  <c r="M6" i="2"/>
  <c r="M15" i="2"/>
  <c r="M11" i="2"/>
  <c r="M7" i="2"/>
  <c r="M8" i="2"/>
  <c r="M10" i="2"/>
  <c r="M12" i="2"/>
  <c r="M9" i="2"/>
  <c r="M14" i="2"/>
  <c r="M13" i="2"/>
  <c r="M9" i="1"/>
  <c r="M3" i="1"/>
  <c r="M10" i="1"/>
  <c r="M11" i="1"/>
  <c r="M4" i="1"/>
  <c r="M6" i="1"/>
  <c r="M7" i="1"/>
  <c r="M8" i="1"/>
  <c r="M5" i="1"/>
</calcChain>
</file>

<file path=xl/sharedStrings.xml><?xml version="1.0" encoding="utf-8"?>
<sst xmlns="http://schemas.openxmlformats.org/spreadsheetml/2006/main" count="170" uniqueCount="114">
  <si>
    <t>Nom_Carr</t>
  </si>
  <si>
    <t>De</t>
  </si>
  <si>
    <t>Vers</t>
  </si>
  <si>
    <t>VH</t>
  </si>
  <si>
    <t>Connexion</t>
  </si>
  <si>
    <t>Connecter_A</t>
  </si>
  <si>
    <t>Ligne</t>
  </si>
  <si>
    <t>Colonne</t>
  </si>
  <si>
    <t>%</t>
  </si>
  <si>
    <t>Somme_Branche</t>
  </si>
  <si>
    <t>Lien</t>
  </si>
  <si>
    <t>Colonne_Connexion</t>
  </si>
  <si>
    <t>ID</t>
  </si>
  <si>
    <t>A</t>
  </si>
  <si>
    <t>A1</t>
  </si>
  <si>
    <t>A2</t>
  </si>
  <si>
    <t>A3</t>
  </si>
  <si>
    <t>A4</t>
  </si>
  <si>
    <t>B</t>
  </si>
  <si>
    <t>C</t>
  </si>
  <si>
    <t>D1</t>
  </si>
  <si>
    <t>D2</t>
  </si>
  <si>
    <t>D3</t>
  </si>
  <si>
    <t>D4</t>
  </si>
  <si>
    <t>D5</t>
  </si>
  <si>
    <t>D6</t>
  </si>
  <si>
    <t>E</t>
  </si>
  <si>
    <t>E1</t>
  </si>
  <si>
    <t>E2</t>
  </si>
  <si>
    <t>E3</t>
  </si>
  <si>
    <t>E4</t>
  </si>
  <si>
    <t>E5</t>
  </si>
  <si>
    <t>E6</t>
  </si>
  <si>
    <t>F</t>
  </si>
  <si>
    <t>F1</t>
  </si>
  <si>
    <t>F2</t>
  </si>
  <si>
    <t>F3</t>
  </si>
  <si>
    <t>F4</t>
  </si>
  <si>
    <t>F5</t>
  </si>
  <si>
    <t>F6</t>
  </si>
  <si>
    <t>G</t>
  </si>
  <si>
    <t>G1</t>
  </si>
  <si>
    <t>G2</t>
  </si>
  <si>
    <t>G3</t>
  </si>
  <si>
    <t>G4</t>
  </si>
  <si>
    <t>G5</t>
  </si>
  <si>
    <t>G6</t>
  </si>
  <si>
    <t>H</t>
  </si>
  <si>
    <t>H1</t>
  </si>
  <si>
    <t>H2</t>
  </si>
  <si>
    <t>H3</t>
  </si>
  <si>
    <t>H4</t>
  </si>
  <si>
    <t>H5</t>
  </si>
  <si>
    <t>H6</t>
  </si>
  <si>
    <t>I</t>
  </si>
  <si>
    <t>I1</t>
  </si>
  <si>
    <t>I2</t>
  </si>
  <si>
    <t>I3</t>
  </si>
  <si>
    <t>I4</t>
  </si>
  <si>
    <t>I5</t>
  </si>
  <si>
    <t>I6</t>
  </si>
  <si>
    <t>J</t>
  </si>
  <si>
    <t>J1</t>
  </si>
  <si>
    <t>J2</t>
  </si>
  <si>
    <t>J3</t>
  </si>
  <si>
    <t>J4</t>
  </si>
  <si>
    <t>J5</t>
  </si>
  <si>
    <t>J6</t>
  </si>
  <si>
    <t>K</t>
  </si>
  <si>
    <t>K1</t>
  </si>
  <si>
    <t>K2</t>
  </si>
  <si>
    <t>K3</t>
  </si>
  <si>
    <t>K4</t>
  </si>
  <si>
    <t>K5</t>
  </si>
  <si>
    <t>K6</t>
  </si>
  <si>
    <t>L</t>
  </si>
  <si>
    <t>L1</t>
  </si>
  <si>
    <t>L2</t>
  </si>
  <si>
    <t>L3</t>
  </si>
  <si>
    <t>L4</t>
  </si>
  <si>
    <t>L5</t>
  </si>
  <si>
    <t>L6</t>
  </si>
  <si>
    <t>M</t>
  </si>
  <si>
    <t>M1</t>
  </si>
  <si>
    <t>M2</t>
  </si>
  <si>
    <t>M3</t>
  </si>
  <si>
    <t>M4</t>
  </si>
  <si>
    <t>M5</t>
  </si>
  <si>
    <t>M6</t>
  </si>
  <si>
    <t>N</t>
  </si>
  <si>
    <t>N1</t>
  </si>
  <si>
    <t>N2</t>
  </si>
  <si>
    <t>N3</t>
  </si>
  <si>
    <t>N4</t>
  </si>
  <si>
    <t>N5</t>
  </si>
  <si>
    <t>N6</t>
  </si>
  <si>
    <t>Nouveau</t>
  </si>
  <si>
    <t>refer</t>
  </si>
  <si>
    <t>valeur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</si>
  <si>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</si>
  <si>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</si>
  <si>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</si>
  <si>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</si>
  <si>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</si>
  <si>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</si>
  <si>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</si>
  <si>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</si>
  <si>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</si>
  <si>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</si>
  <si>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</si>
  <si>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champ12</t>
  </si>
  <si>
    <t>champ13</t>
  </si>
  <si>
    <t>champ14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</si>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</sst>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1" applyFont="1" applyFill="1"/>
    <xf numFmtId="0" fontId="2" fillId="0" borderId="2" xfId="1" applyFont="1" applyBorder="1" applyAlignment="1" applyProtection="1">
      <alignment horizontal="center" vertical="center"/>
      <protection locked="0"/>
    </xf>
    <xf numFmtId="10" fontId="0" fillId="0" borderId="0" xfId="0" applyNumberFormat="1"/>
    <xf numFmtId="0" fontId="0" fillId="0" borderId="3" xfId="0" applyBorder="1"/>
    <xf numFmtId="0" fontId="0" fillId="0" borderId="4" xfId="0" applyBorder="1"/>
    <xf numFmtId="0" fontId="2" fillId="0" borderId="5" xfId="1" applyFont="1" applyBorder="1" applyAlignment="1" applyProtection="1">
      <alignment horizontal="center" vertical="center"/>
      <protection locked="0"/>
    </xf>
    <xf numFmtId="0" fontId="0" fillId="2" borderId="0" xfId="0" applyFill="1"/>
    <xf numFmtId="0" fontId="0" fillId="0" borderId="0" xfId="0" applyFill="1"/>
    <xf numFmtId="0" fontId="0" fillId="3" borderId="1" xfId="0" applyFill="1" applyBorder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5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2"/>
  <sheetViews>
    <sheetView tabSelected="1" workbookViewId="0">
      <selection activeCell="M14" sqref="M14"/>
    </sheetView>
  </sheetViews>
  <sheetFormatPr baseColWidth="10" defaultRowHeight="15" x14ac:dyDescent="0.25"/>
  <cols>
    <col min="6" max="6" width="14.85546875" customWidth="1"/>
    <col min="13" max="13" width="19.7109375" customWidth="1"/>
  </cols>
  <sheetData>
    <row r="1" spans="1:21" x14ac:dyDescent="0.25">
      <c r="T1" t="s">
        <v>97</v>
      </c>
      <c r="U1" t="s">
        <v>98</v>
      </c>
    </row>
    <row r="2" spans="1:21" x14ac:dyDescent="0.25">
      <c r="A2" t="s">
        <v>99</v>
      </c>
      <c r="B2" t="s">
        <v>100</v>
      </c>
      <c r="C2" t="s">
        <v>101</v>
      </c>
      <c r="D2" t="s">
        <v>102</v>
      </c>
      <c r="E2" t="s">
        <v>103</v>
      </c>
      <c r="F2" t="s">
        <v>104</v>
      </c>
      <c r="G2" t="s">
        <v>105</v>
      </c>
      <c r="H2" t="s">
        <v>106</v>
      </c>
      <c r="I2" t="s">
        <v>107</v>
      </c>
      <c r="J2" t="s">
        <v>108</v>
      </c>
      <c r="K2" t="s">
        <v>109</v>
      </c>
      <c r="L2" t="s">
        <v>110</v>
      </c>
      <c r="M2" t="s">
        <v>111</v>
      </c>
      <c r="N2" t="s">
        <v>112</v>
      </c>
      <c r="T2" t="s">
        <v>113</v>
      </c>
      <c r="U2">
        <f>SUMIFS(champ4,champ1,LEFT(T2,1),champ2,RIGHT(T2,1))</f>
        <v>0</v>
      </c>
    </row>
    <row r="3" spans="1:21" x14ac:dyDescent="0.25">
      <c r="A3" t="s">
        <v>26</v>
      </c>
      <c r="B3">
        <v>1</v>
      </c>
      <c r="C3">
        <v>2</v>
      </c>
      <c r="D3" s="3">
        <v>88</v>
      </c>
      <c r="E3" t="b">
        <v>1</v>
      </c>
      <c r="F3" s="14" t="s">
        <v>13</v>
      </c>
      <c r="G3" s="13" t="str">
        <f t="shared" ref="G3:G11" si="0">$A3&amp;$B3</f>
        <v>E1</v>
      </c>
      <c r="H3" t="str">
        <f t="shared" ref="H3:H11" si="1">$A3&amp;$C3</f>
        <v>E2</v>
      </c>
      <c r="I3" s="4">
        <f t="shared" ref="I3:I11" ca="1" si="2">D3/J3</f>
        <v>1</v>
      </c>
      <c r="J3">
        <f ca="1">IFERROR(OFFSET($T$1,MATCH(G3,refer,0),1),"err")</f>
        <v>88</v>
      </c>
      <c r="K3" t="e">
        <f>IF(E3=TRUE,VLOOKUP(G3,H:H,1,FALSE),"")</f>
        <v>#N/A</v>
      </c>
      <c r="M3" t="str">
        <f>IFERROR(VLOOKUP(H3,K3:K:K,1,FALSE),"")</f>
        <v/>
      </c>
      <c r="N3" t="str">
        <f t="shared" ref="N3:N11" si="3">A3&amp;"_"&amp;B3&amp;"_"&amp;C3</f>
        <v>E_1_2</v>
      </c>
      <c r="T3" t="s">
        <v>20</v>
      </c>
      <c r="U3">
        <f>SUMIFS(champ4,champ1,LEFT(T3,1),champ2,RIGHT(T3,1))</f>
        <v>533</v>
      </c>
    </row>
    <row r="4" spans="1:21" x14ac:dyDescent="0.25">
      <c r="A4" t="s">
        <v>113</v>
      </c>
      <c r="B4">
        <v>1</v>
      </c>
      <c r="C4">
        <v>3</v>
      </c>
      <c r="D4" s="3">
        <v>531</v>
      </c>
      <c r="E4" t="b">
        <v>1</v>
      </c>
      <c r="F4" s="14" t="s">
        <v>13</v>
      </c>
      <c r="G4" s="13" t="str">
        <f t="shared" si="0"/>
        <v>D1</v>
      </c>
      <c r="H4" t="str">
        <f t="shared" si="1"/>
        <v>D3</v>
      </c>
      <c r="I4" s="4">
        <f t="shared" ca="1" si="2"/>
        <v>0.99624765478424016</v>
      </c>
      <c r="J4">
        <f ca="1">IFERROR(OFFSET($T$1,MATCH(G4,refer,0),1),"err")</f>
        <v>533</v>
      </c>
      <c r="K4" t="str">
        <f>IF(E4=TRUE,VLOOKUP(G4,H:H,1,FALSE),"")</f>
        <v>D1</v>
      </c>
      <c r="M4" t="str">
        <f>IFERROR(VLOOKUP(H4,K4:K:K,1,FALSE),"")</f>
        <v>D3</v>
      </c>
      <c r="N4" t="str">
        <f t="shared" si="3"/>
        <v>D_1_3</v>
      </c>
      <c r="T4" t="s">
        <v>21</v>
      </c>
      <c r="U4">
        <f>SUMIFS(champ4,champ1,LEFT(T4,1),champ2,RIGHT(T4,1))</f>
        <v>141</v>
      </c>
    </row>
    <row r="5" spans="1:21" x14ac:dyDescent="0.25">
      <c r="A5" t="s">
        <v>113</v>
      </c>
      <c r="B5">
        <v>1</v>
      </c>
      <c r="C5">
        <v>1</v>
      </c>
      <c r="D5" s="3">
        <v>2</v>
      </c>
      <c r="E5" t="b">
        <v>1</v>
      </c>
      <c r="F5" s="14" t="s">
        <v>13</v>
      </c>
      <c r="G5" s="13" t="str">
        <f t="shared" si="0"/>
        <v>D1</v>
      </c>
      <c r="H5" t="str">
        <f t="shared" si="1"/>
        <v>D1</v>
      </c>
      <c r="I5" s="4">
        <f t="shared" ca="1" si="2"/>
        <v>3.7523452157598499E-3</v>
      </c>
      <c r="J5">
        <f ca="1">IFERROR(OFFSET($T$1,MATCH(G5,refer,0),1),"err")</f>
        <v>533</v>
      </c>
      <c r="K5" t="str">
        <f>IF(E5=TRUE,VLOOKUP(G5,H:H,1,FALSE),"")</f>
        <v>D1</v>
      </c>
      <c r="M5" t="str">
        <f>IFERROR(VLOOKUP(H5,K5:K:K,1,FALSE),"")</f>
        <v>D1</v>
      </c>
      <c r="N5" t="str">
        <f t="shared" si="3"/>
        <v>D_1_1</v>
      </c>
      <c r="T5" t="s">
        <v>22</v>
      </c>
      <c r="U5">
        <f>SUMIFS(champ4,champ1,LEFT(T5,1),champ2,RIGHT(T5,1))</f>
        <v>1</v>
      </c>
    </row>
    <row r="6" spans="1:21" x14ac:dyDescent="0.25">
      <c r="A6" t="s">
        <v>26</v>
      </c>
      <c r="B6">
        <v>2</v>
      </c>
      <c r="C6">
        <v>3</v>
      </c>
      <c r="D6" s="3">
        <v>10</v>
      </c>
      <c r="E6" t="b">
        <v>0</v>
      </c>
      <c r="G6" s="1" t="str">
        <f t="shared" si="0"/>
        <v>E2</v>
      </c>
      <c r="H6" t="str">
        <f t="shared" si="1"/>
        <v>E3</v>
      </c>
      <c r="I6" s="4">
        <f t="shared" ca="1" si="2"/>
        <v>1</v>
      </c>
      <c r="J6">
        <f ca="1">IFERROR(OFFSET($T$1,MATCH(G6,refer,0),1),"err")</f>
        <v>10</v>
      </c>
      <c r="K6" t="str">
        <f>IF(E6=TRUE,VLOOKUP(G6,H:H,1,FALSE),"")</f>
        <v/>
      </c>
      <c r="L6" s="8" t="str">
        <f>VLOOKUP(H6,F:G,1)</f>
        <v>C</v>
      </c>
      <c r="M6" s="11" t="str">
        <f>IFERROR(VLOOKUP(H6,K6:K:K,1,FALSE),"")</f>
        <v/>
      </c>
      <c r="N6" t="str">
        <f t="shared" si="3"/>
        <v>E_2_3</v>
      </c>
      <c r="T6" t="s">
        <v>23</v>
      </c>
      <c r="U6">
        <f>SUMIFS(champ4,champ1,LEFT(T6,1),champ2,RIGHT(T6,1))</f>
        <v>0</v>
      </c>
    </row>
    <row r="7" spans="1:21" x14ac:dyDescent="0.25">
      <c r="A7" t="s">
        <v>113</v>
      </c>
      <c r="B7">
        <v>2</v>
      </c>
      <c r="C7">
        <v>1</v>
      </c>
      <c r="D7" s="3">
        <v>141</v>
      </c>
      <c r="E7" t="b">
        <v>0</v>
      </c>
      <c r="G7" s="1" t="str">
        <f t="shared" si="0"/>
        <v>D2</v>
      </c>
      <c r="H7" t="str">
        <f t="shared" si="1"/>
        <v>D1</v>
      </c>
      <c r="I7" s="4">
        <f t="shared" ca="1" si="2"/>
        <v>1</v>
      </c>
      <c r="J7">
        <f ca="1">IFERROR(OFFSET($T$1,MATCH(G7,refer,0),1),"err")</f>
        <v>141</v>
      </c>
      <c r="K7" t="str">
        <f>IF(E7=TRUE,VLOOKUP(G7,H:H,1,FALSE),"")</f>
        <v/>
      </c>
      <c r="L7" s="14" t="str">
        <f>VLOOKUP(H7,F:G,1)</f>
        <v>C</v>
      </c>
      <c r="M7" s="12" t="str">
        <f>IFERROR(VLOOKUP(H7,K7:K:K,1,FALSE),"")</f>
        <v>D1</v>
      </c>
      <c r="N7" t="str">
        <f t="shared" si="3"/>
        <v>D_2_1</v>
      </c>
      <c r="T7" t="s">
        <v>24</v>
      </c>
      <c r="U7">
        <f>SUMIFS(champ4,champ1,LEFT(T7,1),champ2,RIGHT(T7,1))</f>
        <v>0</v>
      </c>
    </row>
    <row r="8" spans="1:21" x14ac:dyDescent="0.25">
      <c r="A8" t="s">
        <v>26</v>
      </c>
      <c r="B8">
        <v>2</v>
      </c>
      <c r="C8">
        <v>2</v>
      </c>
      <c r="D8" s="3">
        <v>0</v>
      </c>
      <c r="E8" t="b">
        <v>0</v>
      </c>
      <c r="G8" s="1" t="str">
        <f t="shared" si="0"/>
        <v>E2</v>
      </c>
      <c r="H8" t="str">
        <f t="shared" si="1"/>
        <v>E2</v>
      </c>
      <c r="I8" s="4">
        <f t="shared" ca="1" si="2"/>
        <v>0</v>
      </c>
      <c r="J8">
        <f ca="1">IFERROR(OFFSET($T$1,MATCH(G8,refer,0),1),"err")</f>
        <v>10</v>
      </c>
      <c r="K8" t="str">
        <f>IF(E8=TRUE,VLOOKUP(G8,H:H,1,FALSE),"")</f>
        <v/>
      </c>
      <c r="L8" s="9"/>
      <c r="M8" t="str">
        <f>IFERROR(VLOOKUP(H8,K8:K:K,1,FALSE),"")</f>
        <v/>
      </c>
      <c r="N8" t="str">
        <f t="shared" si="3"/>
        <v>E_2_2</v>
      </c>
      <c r="T8" t="s">
        <v>25</v>
      </c>
      <c r="U8">
        <f>SUMIFS(champ4,champ1,LEFT(T8,1),champ2,RIGHT(T8,1))</f>
        <v>0</v>
      </c>
    </row>
    <row r="9" spans="1:21" x14ac:dyDescent="0.25">
      <c r="A9" t="s">
        <v>33</v>
      </c>
      <c r="B9">
        <v>3</v>
      </c>
      <c r="C9">
        <v>1</v>
      </c>
      <c r="D9" s="3">
        <v>817</v>
      </c>
      <c r="E9" t="b">
        <v>1</v>
      </c>
      <c r="F9" s="8" t="s">
        <v>19</v>
      </c>
      <c r="G9" s="10" t="str">
        <f t="shared" si="0"/>
        <v>F3</v>
      </c>
      <c r="H9" t="str">
        <f t="shared" si="1"/>
        <v>F1</v>
      </c>
      <c r="I9" s="4">
        <f t="shared" ca="1" si="2"/>
        <v>0.99755799755799757</v>
      </c>
      <c r="J9">
        <f ca="1">IFERROR(OFFSET($T$1,MATCH(G9,refer,0),1),"err")</f>
        <v>819</v>
      </c>
      <c r="K9" t="e">
        <f>IF(E9=TRUE,VLOOKUP(G9,H:H,1,FALSE),"")</f>
        <v>#N/A</v>
      </c>
      <c r="M9" t="str">
        <f>IFERROR(VLOOKUP(H9,K9:K:K,1,FALSE),"")</f>
        <v/>
      </c>
      <c r="N9" t="str">
        <f t="shared" si="3"/>
        <v>F_3_1</v>
      </c>
      <c r="T9" s="5" t="s">
        <v>26</v>
      </c>
      <c r="U9" s="6">
        <f>SUMIFS(champ4,champ1,LEFT(T9,1),champ2,RIGHT(T9,1))</f>
        <v>0</v>
      </c>
    </row>
    <row r="10" spans="1:21" x14ac:dyDescent="0.25">
      <c r="A10" t="s">
        <v>33</v>
      </c>
      <c r="B10">
        <v>3</v>
      </c>
      <c r="C10">
        <v>2</v>
      </c>
      <c r="D10" s="3">
        <v>2</v>
      </c>
      <c r="E10" t="b">
        <v>1</v>
      </c>
      <c r="F10" s="8" t="s">
        <v>19</v>
      </c>
      <c r="G10" s="10" t="str">
        <f t="shared" si="0"/>
        <v>F3</v>
      </c>
      <c r="H10" t="str">
        <f t="shared" si="1"/>
        <v>F2</v>
      </c>
      <c r="I10" s="4">
        <f t="shared" ca="1" si="2"/>
        <v>2.442002442002442E-3</v>
      </c>
      <c r="J10">
        <f ca="1">IFERROR(OFFSET($T$1,MATCH(G10,refer,0),1),"err")</f>
        <v>819</v>
      </c>
      <c r="K10" t="e">
        <f>IF(E10=TRUE,VLOOKUP(G10,H:H,1,FALSE),"")</f>
        <v>#N/A</v>
      </c>
      <c r="M10" t="str">
        <f>IFERROR(VLOOKUP(H10,K10:K:K,1,FALSE),"")</f>
        <v/>
      </c>
      <c r="N10" t="str">
        <f t="shared" si="3"/>
        <v>F_3_2</v>
      </c>
      <c r="T10" t="s">
        <v>27</v>
      </c>
      <c r="U10">
        <f>SUMIFS(champ4,champ1,LEFT(T10,1),champ2,RIGHT(T10,1))</f>
        <v>88</v>
      </c>
    </row>
    <row r="11" spans="1:21" x14ac:dyDescent="0.25">
      <c r="A11" t="s">
        <v>113</v>
      </c>
      <c r="B11">
        <v>3</v>
      </c>
      <c r="C11">
        <v>3</v>
      </c>
      <c r="D11" s="3">
        <v>1</v>
      </c>
      <c r="E11" t="b">
        <v>1</v>
      </c>
      <c r="F11" s="8" t="s">
        <v>19</v>
      </c>
      <c r="G11" s="10" t="str">
        <f t="shared" si="0"/>
        <v>D3</v>
      </c>
      <c r="H11" t="str">
        <f t="shared" si="1"/>
        <v>D3</v>
      </c>
      <c r="I11" s="4">
        <f t="shared" ca="1" si="2"/>
        <v>1</v>
      </c>
      <c r="J11">
        <f ca="1">IFERROR(OFFSET($T$1,MATCH(G11,refer,0),1),"err")</f>
        <v>1</v>
      </c>
      <c r="K11" t="str">
        <f>IF(E11=TRUE,VLOOKUP(G11,H:H,1,FALSE),"")</f>
        <v>D3</v>
      </c>
      <c r="M11" t="str">
        <f>IFERROR(VLOOKUP(H11,K11:K:K,1,FALSE),"")</f>
        <v>D3</v>
      </c>
      <c r="N11" t="str">
        <f t="shared" si="3"/>
        <v>D_3_3</v>
      </c>
      <c r="T11" t="s">
        <v>28</v>
      </c>
      <c r="U11">
        <f>SUMIFS(champ4,champ1,LEFT(T11,1),champ2,RIGHT(T11,1))</f>
        <v>10</v>
      </c>
    </row>
    <row r="12" spans="1:21" x14ac:dyDescent="0.25">
      <c r="D12" s="3"/>
      <c r="G12" s="1"/>
      <c r="I12" s="4"/>
      <c r="T12" t="s">
        <v>29</v>
      </c>
      <c r="U12">
        <f>SUMIFS(champ4,champ1,LEFT(T12,1),champ2,RIGHT(T12,1))</f>
        <v>0</v>
      </c>
    </row>
    <row r="13" spans="1:21" x14ac:dyDescent="0.25">
      <c r="D13" s="3"/>
      <c r="G13" s="1"/>
      <c r="I13" s="4"/>
      <c r="T13" t="s">
        <v>30</v>
      </c>
      <c r="U13">
        <f>SUMIFS(champ4,champ1,LEFT(T13,1),champ2,RIGHT(T13,1))</f>
        <v>0</v>
      </c>
    </row>
    <row r="14" spans="1:21" x14ac:dyDescent="0.25">
      <c r="D14" s="3"/>
      <c r="G14" s="1"/>
      <c r="I14" s="4"/>
      <c r="T14" t="s">
        <v>31</v>
      </c>
      <c r="U14">
        <f>SUMIFS(champ4,champ1,LEFT(T14,1),champ2,RIGHT(T14,1))</f>
        <v>0</v>
      </c>
    </row>
    <row r="15" spans="1:21" x14ac:dyDescent="0.25">
      <c r="D15" s="3"/>
      <c r="G15" s="1"/>
      <c r="I15" s="4"/>
      <c r="T15" t="s">
        <v>32</v>
      </c>
      <c r="U15">
        <f>SUMIFS(champ4,champ1,LEFT(T15,1),champ2,RIGHT(T15,1))</f>
        <v>0</v>
      </c>
    </row>
    <row r="16" spans="1:21" x14ac:dyDescent="0.25">
      <c r="D16" s="3"/>
      <c r="G16" s="1"/>
      <c r="I16" s="4"/>
      <c r="T16" s="5" t="s">
        <v>33</v>
      </c>
      <c r="U16" s="6">
        <f>SUMIFS(champ4,champ1,LEFT(T16,1),champ2,RIGHT(T16,1))</f>
        <v>0</v>
      </c>
    </row>
    <row r="17" spans="4:21" x14ac:dyDescent="0.25">
      <c r="D17" s="3"/>
      <c r="G17" s="1"/>
      <c r="I17" s="4"/>
      <c r="T17" t="s">
        <v>34</v>
      </c>
      <c r="U17">
        <f>SUMIFS(champ4,champ1,LEFT(T17,1),champ2,RIGHT(T17,1))</f>
        <v>0</v>
      </c>
    </row>
    <row r="18" spans="4:21" x14ac:dyDescent="0.25">
      <c r="D18" s="3"/>
      <c r="G18" s="1"/>
      <c r="I18" s="4"/>
      <c r="T18" t="s">
        <v>35</v>
      </c>
      <c r="U18">
        <f>SUMIFS(champ4,champ1,LEFT(T18,1),champ2,RIGHT(T18,1))</f>
        <v>0</v>
      </c>
    </row>
    <row r="19" spans="4:21" x14ac:dyDescent="0.25">
      <c r="D19" s="3"/>
      <c r="G19" s="1"/>
      <c r="I19" s="4"/>
      <c r="T19" t="s">
        <v>36</v>
      </c>
      <c r="U19">
        <f>SUMIFS(champ4,champ1,LEFT(T19,1),champ2,RIGHT(T19,1))</f>
        <v>819</v>
      </c>
    </row>
    <row r="20" spans="4:21" x14ac:dyDescent="0.25">
      <c r="D20" s="3"/>
      <c r="G20" s="1"/>
      <c r="I20" s="4"/>
      <c r="T20" t="s">
        <v>37</v>
      </c>
      <c r="U20">
        <f>SUMIFS(champ4,champ1,LEFT(T20,1),champ2,RIGHT(T20,1))</f>
        <v>0</v>
      </c>
    </row>
    <row r="21" spans="4:21" x14ac:dyDescent="0.25">
      <c r="D21" s="3"/>
      <c r="G21" s="1"/>
      <c r="I21" s="4"/>
      <c r="T21" t="s">
        <v>38</v>
      </c>
      <c r="U21">
        <f>SUMIFS(champ4,champ1,LEFT(T21,1),champ2,RIGHT(T21,1))</f>
        <v>0</v>
      </c>
    </row>
    <row r="22" spans="4:21" x14ac:dyDescent="0.25">
      <c r="D22" s="3"/>
      <c r="G22" s="1"/>
      <c r="I22" s="4"/>
      <c r="T22" t="s">
        <v>39</v>
      </c>
      <c r="U22">
        <f>SUMIFS(champ4,champ1,LEFT(T22,1),champ2,RIGHT(T22,1))</f>
        <v>0</v>
      </c>
    </row>
    <row r="23" spans="4:21" x14ac:dyDescent="0.25">
      <c r="D23" s="3"/>
      <c r="G23" s="1"/>
      <c r="I23" s="4"/>
      <c r="T23" s="5" t="s">
        <v>40</v>
      </c>
      <c r="U23" s="6">
        <f>SUMIFS(champ4,champ1,LEFT(T23,1),champ2,RIGHT(T23,1))</f>
        <v>0</v>
      </c>
    </row>
    <row r="24" spans="4:21" x14ac:dyDescent="0.25">
      <c r="D24" s="3"/>
      <c r="G24" s="1"/>
      <c r="I24" s="4"/>
      <c r="T24" t="s">
        <v>41</v>
      </c>
      <c r="U24">
        <f>SUMIFS(champ4,champ1,LEFT(T24,1),champ2,RIGHT(T24,1))</f>
        <v>0</v>
      </c>
    </row>
    <row r="25" spans="4:21" x14ac:dyDescent="0.25">
      <c r="D25" s="3"/>
      <c r="G25" s="1"/>
      <c r="I25" s="4"/>
      <c r="T25" t="s">
        <v>42</v>
      </c>
      <c r="U25">
        <f>SUMIFS(champ4,champ1,LEFT(T25,1),champ2,RIGHT(T25,1))</f>
        <v>0</v>
      </c>
    </row>
    <row r="26" spans="4:21" x14ac:dyDescent="0.25">
      <c r="D26" s="3"/>
      <c r="G26" s="1"/>
      <c r="I26" s="4"/>
      <c r="T26" t="s">
        <v>43</v>
      </c>
      <c r="U26">
        <f>SUMIFS(champ4,champ1,LEFT(T26,1),champ2,RIGHT(T26,1))</f>
        <v>0</v>
      </c>
    </row>
    <row r="27" spans="4:21" x14ac:dyDescent="0.25">
      <c r="D27" s="7"/>
      <c r="G27" s="1"/>
      <c r="I27" s="4"/>
      <c r="T27" t="s">
        <v>44</v>
      </c>
      <c r="U27">
        <f>SUMIFS(champ4,champ1,LEFT(T27,1),champ2,RIGHT(T27,1))</f>
        <v>0</v>
      </c>
    </row>
    <row r="28" spans="4:21" x14ac:dyDescent="0.25">
      <c r="D28" s="3"/>
      <c r="G28" s="1"/>
      <c r="I28" s="4"/>
      <c r="T28" t="s">
        <v>45</v>
      </c>
      <c r="U28">
        <f>SUMIFS(champ4,champ1,LEFT(T28,1),champ2,RIGHT(T28,1))</f>
        <v>0</v>
      </c>
    </row>
    <row r="29" spans="4:21" x14ac:dyDescent="0.25">
      <c r="D29" s="3"/>
      <c r="G29" s="1"/>
      <c r="I29" s="4"/>
      <c r="T29" t="s">
        <v>46</v>
      </c>
      <c r="U29">
        <f>SUMIFS(champ4,champ1,LEFT(T29,1),champ2,RIGHT(T29,1))</f>
        <v>0</v>
      </c>
    </row>
    <row r="30" spans="4:21" x14ac:dyDescent="0.25">
      <c r="D30" s="3"/>
      <c r="G30" s="1"/>
      <c r="I30" s="4"/>
      <c r="T30" s="5" t="s">
        <v>47</v>
      </c>
      <c r="U30" s="6">
        <f>SUMIFS(champ4,champ1,LEFT(T30,1),champ2,RIGHT(T30,1))</f>
        <v>0</v>
      </c>
    </row>
    <row r="31" spans="4:21" x14ac:dyDescent="0.25">
      <c r="D31" s="3"/>
      <c r="G31" s="1"/>
      <c r="I31" s="4"/>
      <c r="T31" t="s">
        <v>48</v>
      </c>
      <c r="U31">
        <f>SUMIFS(champ4,champ1,LEFT(T31,1),champ2,RIGHT(T31,1))</f>
        <v>0</v>
      </c>
    </row>
    <row r="32" spans="4:21" x14ac:dyDescent="0.25">
      <c r="D32" s="3"/>
      <c r="G32" s="1"/>
      <c r="I32" s="4"/>
      <c r="T32" t="s">
        <v>49</v>
      </c>
      <c r="U32">
        <f>SUMIFS(champ4,champ1,LEFT(T32,1),champ2,RIGHT(T32,1))</f>
        <v>0</v>
      </c>
    </row>
    <row r="33" spans="4:21" x14ac:dyDescent="0.25">
      <c r="D33" s="3"/>
      <c r="G33" s="1"/>
      <c r="I33" s="4"/>
      <c r="T33" t="s">
        <v>50</v>
      </c>
      <c r="U33">
        <f>SUMIFS(champ4,champ1,LEFT(T33,1),champ2,RIGHT(T33,1))</f>
        <v>0</v>
      </c>
    </row>
    <row r="34" spans="4:21" x14ac:dyDescent="0.25">
      <c r="D34" s="3"/>
      <c r="G34" s="1"/>
      <c r="I34" s="4"/>
      <c r="T34" t="s">
        <v>51</v>
      </c>
      <c r="U34">
        <f>SUMIFS(champ4,champ1,LEFT(T34,1),champ2,RIGHT(T34,1))</f>
        <v>0</v>
      </c>
    </row>
    <row r="35" spans="4:21" x14ac:dyDescent="0.25">
      <c r="D35" s="3"/>
      <c r="G35" s="1"/>
      <c r="I35" s="4"/>
      <c r="T35" t="s">
        <v>52</v>
      </c>
      <c r="U35">
        <f>SUMIFS(champ4,champ1,LEFT(T35,1),champ2,RIGHT(T35,1))</f>
        <v>0</v>
      </c>
    </row>
    <row r="36" spans="4:21" x14ac:dyDescent="0.25">
      <c r="D36" s="3"/>
      <c r="G36" s="1"/>
      <c r="I36" s="4"/>
      <c r="T36" t="s">
        <v>53</v>
      </c>
      <c r="U36">
        <f>SUMIFS(champ4,champ1,LEFT(T36,1),champ2,RIGHT(T36,1))</f>
        <v>0</v>
      </c>
    </row>
    <row r="37" spans="4:21" x14ac:dyDescent="0.25">
      <c r="D37" s="3"/>
      <c r="G37" s="1"/>
      <c r="I37" s="4"/>
      <c r="T37" s="5" t="s">
        <v>54</v>
      </c>
      <c r="U37" s="6">
        <f>SUMIFS(champ4,champ1,LEFT(T37,1),champ2,RIGHT(T37,1))</f>
        <v>0</v>
      </c>
    </row>
    <row r="38" spans="4:21" x14ac:dyDescent="0.25">
      <c r="D38" s="3"/>
      <c r="G38" s="1"/>
      <c r="I38" s="4"/>
      <c r="T38" t="s">
        <v>55</v>
      </c>
      <c r="U38">
        <f>SUMIFS(champ4,champ1,LEFT(T38,1),champ2,RIGHT(T38,1))</f>
        <v>0</v>
      </c>
    </row>
    <row r="39" spans="4:21" x14ac:dyDescent="0.25">
      <c r="D39" s="3"/>
      <c r="G39" s="1"/>
      <c r="I39" s="4"/>
      <c r="T39" t="s">
        <v>56</v>
      </c>
      <c r="U39">
        <f>SUMIFS(champ4,champ1,LEFT(T39,1),champ2,RIGHT(T39,1))</f>
        <v>0</v>
      </c>
    </row>
    <row r="40" spans="4:21" x14ac:dyDescent="0.25">
      <c r="D40" s="3"/>
      <c r="G40" s="1"/>
      <c r="I40" s="4"/>
      <c r="T40" t="s">
        <v>57</v>
      </c>
      <c r="U40">
        <f>SUMIFS(champ4,champ1,LEFT(T40,1),champ2,RIGHT(T40,1))</f>
        <v>0</v>
      </c>
    </row>
    <row r="41" spans="4:21" x14ac:dyDescent="0.25">
      <c r="D41" s="3"/>
      <c r="G41" s="1"/>
      <c r="I41" s="4"/>
      <c r="T41" t="s">
        <v>58</v>
      </c>
      <c r="U41">
        <f>SUMIFS(champ4,champ1,LEFT(T41,1),champ2,RIGHT(T41,1))</f>
        <v>0</v>
      </c>
    </row>
    <row r="42" spans="4:21" x14ac:dyDescent="0.25">
      <c r="D42" s="3"/>
      <c r="G42" s="1"/>
      <c r="I42" s="4"/>
      <c r="T42" t="s">
        <v>59</v>
      </c>
      <c r="U42">
        <f>SUMIFS(champ4,champ1,LEFT(T42,1),champ2,RIGHT(T42,1))</f>
        <v>0</v>
      </c>
    </row>
    <row r="43" spans="4:21" x14ac:dyDescent="0.25">
      <c r="D43" s="3"/>
      <c r="G43" s="1"/>
      <c r="I43" s="4"/>
      <c r="T43" t="s">
        <v>60</v>
      </c>
      <c r="U43">
        <f>SUMIFS(champ4,champ1,LEFT(T43,1),champ2,RIGHT(T43,1))</f>
        <v>0</v>
      </c>
    </row>
    <row r="44" spans="4:21" x14ac:dyDescent="0.25">
      <c r="D44" s="3"/>
      <c r="G44" s="1"/>
      <c r="I44" s="4"/>
      <c r="T44" s="5" t="s">
        <v>61</v>
      </c>
      <c r="U44" s="6">
        <f>SUMIFS(champ4,champ1,LEFT(T44,1),champ2,RIGHT(T44,1))</f>
        <v>0</v>
      </c>
    </row>
    <row r="45" spans="4:21" x14ac:dyDescent="0.25">
      <c r="D45" s="3"/>
      <c r="G45" s="1"/>
      <c r="I45" s="4"/>
      <c r="T45" t="s">
        <v>62</v>
      </c>
      <c r="U45">
        <f>SUMIFS(champ4,champ1,LEFT(T45,1),champ2,RIGHT(T45,1))</f>
        <v>0</v>
      </c>
    </row>
    <row r="46" spans="4:21" x14ac:dyDescent="0.25">
      <c r="D46" s="3"/>
      <c r="G46" s="1"/>
      <c r="I46" s="4"/>
      <c r="T46" t="s">
        <v>63</v>
      </c>
      <c r="U46">
        <f>SUMIFS(champ4,champ1,LEFT(T46,1),champ2,RIGHT(T46,1))</f>
        <v>0</v>
      </c>
    </row>
    <row r="47" spans="4:21" x14ac:dyDescent="0.25">
      <c r="D47" s="3"/>
      <c r="G47" s="1"/>
      <c r="I47" s="4"/>
      <c r="T47" t="s">
        <v>64</v>
      </c>
      <c r="U47">
        <f>SUMIFS(champ4,champ1,LEFT(T47,1),champ2,RIGHT(T47,1))</f>
        <v>0</v>
      </c>
    </row>
    <row r="48" spans="4:21" x14ac:dyDescent="0.25">
      <c r="D48" s="3"/>
      <c r="G48" s="1"/>
      <c r="I48" s="4"/>
      <c r="T48" t="s">
        <v>65</v>
      </c>
      <c r="U48">
        <f>SUMIFS(champ4,champ1,LEFT(T48,1),champ2,RIGHT(T48,1))</f>
        <v>0</v>
      </c>
    </row>
    <row r="49" spans="4:21" x14ac:dyDescent="0.25">
      <c r="D49" s="3"/>
      <c r="G49" s="1"/>
      <c r="I49" s="4"/>
      <c r="T49" t="s">
        <v>66</v>
      </c>
      <c r="U49">
        <f>SUMIFS(champ4,champ1,LEFT(T49,1),champ2,RIGHT(T49,1))</f>
        <v>0</v>
      </c>
    </row>
    <row r="50" spans="4:21" x14ac:dyDescent="0.25">
      <c r="D50" s="3"/>
      <c r="G50" s="1"/>
      <c r="I50" s="4"/>
      <c r="T50" t="s">
        <v>67</v>
      </c>
      <c r="U50">
        <f>SUMIFS(champ4,champ1,LEFT(T50,1),champ2,RIGHT(T50,1))</f>
        <v>0</v>
      </c>
    </row>
    <row r="51" spans="4:21" x14ac:dyDescent="0.25">
      <c r="D51" s="3"/>
      <c r="G51" s="1"/>
      <c r="I51" s="4"/>
      <c r="T51" s="5" t="s">
        <v>68</v>
      </c>
      <c r="U51" s="6">
        <f>SUMIFS(champ4,champ1,LEFT(T51,1),champ2,RIGHT(T51,1))</f>
        <v>0</v>
      </c>
    </row>
    <row r="52" spans="4:21" x14ac:dyDescent="0.25">
      <c r="D52" s="3"/>
      <c r="G52" s="1"/>
      <c r="I52" s="4"/>
      <c r="T52" t="s">
        <v>69</v>
      </c>
      <c r="U52">
        <f>SUMIFS(champ4,champ1,LEFT(T52,1),champ2,RIGHT(T52,1))</f>
        <v>0</v>
      </c>
    </row>
    <row r="53" spans="4:21" x14ac:dyDescent="0.25">
      <c r="D53" s="3"/>
      <c r="G53" s="1"/>
      <c r="I53" s="4"/>
      <c r="T53" t="s">
        <v>70</v>
      </c>
      <c r="U53">
        <f>SUMIFS(champ4,champ1,LEFT(T53,1),champ2,RIGHT(T53,1))</f>
        <v>0</v>
      </c>
    </row>
    <row r="54" spans="4:21" x14ac:dyDescent="0.25">
      <c r="D54" s="3"/>
      <c r="G54" s="1"/>
      <c r="I54" s="4"/>
      <c r="T54" t="s">
        <v>71</v>
      </c>
      <c r="U54">
        <f>SUMIFS(champ4,champ1,LEFT(T54,1),champ2,RIGHT(T54,1))</f>
        <v>0</v>
      </c>
    </row>
    <row r="55" spans="4:21" x14ac:dyDescent="0.25">
      <c r="D55" s="3"/>
      <c r="G55" s="1"/>
      <c r="I55" s="4"/>
      <c r="T55" t="s">
        <v>72</v>
      </c>
      <c r="U55">
        <f>SUMIFS(champ4,champ1,LEFT(T55,1),champ2,RIGHT(T55,1))</f>
        <v>0</v>
      </c>
    </row>
    <row r="56" spans="4:21" x14ac:dyDescent="0.25">
      <c r="D56" s="3"/>
      <c r="G56" s="1"/>
      <c r="I56" s="4"/>
      <c r="T56" t="s">
        <v>73</v>
      </c>
      <c r="U56">
        <f>SUMIFS(champ4,champ1,LEFT(T56,1),champ2,RIGHT(T56,1))</f>
        <v>0</v>
      </c>
    </row>
    <row r="57" spans="4:21" x14ac:dyDescent="0.25">
      <c r="D57" s="3"/>
      <c r="G57" s="1"/>
      <c r="I57" s="4"/>
      <c r="T57" t="s">
        <v>74</v>
      </c>
      <c r="U57">
        <f>SUMIFS(champ4,champ1,LEFT(T57,1),champ2,RIGHT(T57,1))</f>
        <v>0</v>
      </c>
    </row>
    <row r="58" spans="4:21" x14ac:dyDescent="0.25">
      <c r="D58" s="3"/>
      <c r="G58" s="1"/>
      <c r="I58" s="4"/>
      <c r="T58" s="5" t="s">
        <v>75</v>
      </c>
      <c r="U58" s="6">
        <f>SUMIFS(champ4,champ1,LEFT(T58,1),champ2,RIGHT(T58,1))</f>
        <v>0</v>
      </c>
    </row>
    <row r="59" spans="4:21" x14ac:dyDescent="0.25">
      <c r="D59" s="3"/>
      <c r="G59" s="1"/>
      <c r="I59" s="4"/>
      <c r="T59" t="s">
        <v>76</v>
      </c>
      <c r="U59">
        <f>SUMIFS(champ4,champ1,LEFT(T59,1),champ2,RIGHT(T59,1))</f>
        <v>0</v>
      </c>
    </row>
    <row r="60" spans="4:21" x14ac:dyDescent="0.25">
      <c r="D60" s="3"/>
      <c r="G60" s="1"/>
      <c r="I60" s="4"/>
      <c r="T60" t="s">
        <v>77</v>
      </c>
      <c r="U60">
        <f>SUMIFS(champ4,champ1,LEFT(T60,1),champ2,RIGHT(T60,1))</f>
        <v>0</v>
      </c>
    </row>
    <row r="61" spans="4:21" x14ac:dyDescent="0.25">
      <c r="D61" s="3"/>
      <c r="G61" s="1"/>
      <c r="I61" s="4"/>
      <c r="T61" t="s">
        <v>78</v>
      </c>
      <c r="U61">
        <f>SUMIFS(champ4,champ1,LEFT(T61,1),champ2,RIGHT(T61,1))</f>
        <v>0</v>
      </c>
    </row>
    <row r="62" spans="4:21" x14ac:dyDescent="0.25">
      <c r="D62" s="3"/>
      <c r="G62" s="1"/>
      <c r="I62" s="4"/>
      <c r="T62" t="s">
        <v>79</v>
      </c>
      <c r="U62">
        <f>SUMIFS(champ4,champ1,LEFT(T62,1),champ2,RIGHT(T62,1))</f>
        <v>0</v>
      </c>
    </row>
    <row r="63" spans="4:21" x14ac:dyDescent="0.25">
      <c r="D63" s="3"/>
      <c r="G63" s="1"/>
      <c r="I63" s="4"/>
      <c r="T63" t="s">
        <v>80</v>
      </c>
      <c r="U63">
        <f>SUMIFS(champ4,champ1,LEFT(T63,1),champ2,RIGHT(T63,1))</f>
        <v>0</v>
      </c>
    </row>
    <row r="64" spans="4:21" x14ac:dyDescent="0.25">
      <c r="D64" s="3"/>
      <c r="G64" s="1"/>
      <c r="I64" s="4"/>
      <c r="T64" t="s">
        <v>81</v>
      </c>
      <c r="U64">
        <f>SUMIFS(champ4,champ1,LEFT(T64,1),champ2,RIGHT(T64,1))</f>
        <v>0</v>
      </c>
    </row>
    <row r="65" spans="4:21" x14ac:dyDescent="0.25">
      <c r="D65" s="3"/>
      <c r="G65" s="1"/>
      <c r="I65" s="4"/>
      <c r="T65" s="5" t="s">
        <v>82</v>
      </c>
      <c r="U65" s="6">
        <f>SUMIFS(champ4,champ1,LEFT(T65,1),champ2,RIGHT(T65,1))</f>
        <v>0</v>
      </c>
    </row>
    <row r="66" spans="4:21" x14ac:dyDescent="0.25">
      <c r="D66" s="3"/>
      <c r="G66" s="1"/>
      <c r="I66" s="4"/>
      <c r="T66" t="s">
        <v>83</v>
      </c>
      <c r="U66">
        <f>SUMIFS(champ4,champ1,LEFT(T66,1),champ2,RIGHT(T66,1))</f>
        <v>0</v>
      </c>
    </row>
    <row r="67" spans="4:21" x14ac:dyDescent="0.25">
      <c r="D67" s="3"/>
      <c r="G67" s="1"/>
      <c r="I67" s="4"/>
      <c r="T67" t="s">
        <v>84</v>
      </c>
      <c r="U67">
        <f>SUMIFS(champ4,champ1,LEFT(T67,1),champ2,RIGHT(T67,1))</f>
        <v>0</v>
      </c>
    </row>
    <row r="68" spans="4:21" x14ac:dyDescent="0.25">
      <c r="D68" s="3"/>
      <c r="G68" s="1"/>
      <c r="I68" s="4"/>
      <c r="T68" t="s">
        <v>85</v>
      </c>
      <c r="U68">
        <f>SUMIFS(champ4,champ1,LEFT(T68,1),champ2,RIGHT(T68,1))</f>
        <v>0</v>
      </c>
    </row>
    <row r="69" spans="4:21" x14ac:dyDescent="0.25">
      <c r="D69" s="3"/>
      <c r="G69" s="1"/>
      <c r="I69" s="4"/>
      <c r="T69" t="s">
        <v>86</v>
      </c>
      <c r="U69">
        <f>SUMIFS(champ4,champ1,LEFT(T69,1),champ2,RIGHT(T69,1))</f>
        <v>0</v>
      </c>
    </row>
    <row r="70" spans="4:21" x14ac:dyDescent="0.25">
      <c r="D70" s="3"/>
      <c r="G70" s="1"/>
      <c r="I70" s="4"/>
      <c r="T70" t="s">
        <v>87</v>
      </c>
      <c r="U70">
        <f>SUMIFS(champ4,champ1,LEFT(T70,1),champ2,RIGHT(T70,1))</f>
        <v>0</v>
      </c>
    </row>
    <row r="71" spans="4:21" x14ac:dyDescent="0.25">
      <c r="D71" s="3"/>
      <c r="G71" s="1"/>
      <c r="I71" s="4"/>
      <c r="T71" t="s">
        <v>88</v>
      </c>
      <c r="U71">
        <f>SUMIFS(champ4,champ1,LEFT(T71,1),champ2,RIGHT(T71,1))</f>
        <v>0</v>
      </c>
    </row>
    <row r="72" spans="4:21" x14ac:dyDescent="0.25">
      <c r="D72" s="3"/>
      <c r="G72" s="1"/>
      <c r="I72" s="4"/>
      <c r="T72" s="5" t="s">
        <v>89</v>
      </c>
      <c r="U72" s="6">
        <f>SUMIFS(champ4,champ1,LEFT(T72,1),champ2,RIGHT(T72,1))</f>
        <v>0</v>
      </c>
    </row>
    <row r="73" spans="4:21" x14ac:dyDescent="0.25">
      <c r="D73" s="3"/>
      <c r="G73" s="1"/>
      <c r="I73" s="4"/>
      <c r="T73" t="s">
        <v>90</v>
      </c>
      <c r="U73">
        <f>SUMIFS(champ4,champ1,LEFT(T73,1),champ2,RIGHT(T73,1))</f>
        <v>0</v>
      </c>
    </row>
    <row r="74" spans="4:21" x14ac:dyDescent="0.25">
      <c r="D74" s="3"/>
      <c r="G74" s="1"/>
      <c r="I74" s="4"/>
      <c r="T74" t="s">
        <v>91</v>
      </c>
      <c r="U74">
        <f>SUMIFS(champ4,champ1,LEFT(T74,1),champ2,RIGHT(T74,1))</f>
        <v>0</v>
      </c>
    </row>
    <row r="75" spans="4:21" x14ac:dyDescent="0.25">
      <c r="D75" s="3"/>
      <c r="G75" s="1"/>
      <c r="I75" s="4"/>
      <c r="T75" t="s">
        <v>92</v>
      </c>
      <c r="U75">
        <f>SUMIFS(champ4,champ1,LEFT(T75,1),champ2,RIGHT(T75,1))</f>
        <v>0</v>
      </c>
    </row>
    <row r="76" spans="4:21" x14ac:dyDescent="0.25">
      <c r="D76" s="3"/>
      <c r="G76" s="1"/>
      <c r="I76" s="4"/>
      <c r="T76" t="s">
        <v>93</v>
      </c>
      <c r="U76">
        <f>SUMIFS(champ4,champ1,LEFT(T76,1),champ2,RIGHT(T76,1))</f>
        <v>0</v>
      </c>
    </row>
    <row r="77" spans="4:21" x14ac:dyDescent="0.25">
      <c r="D77" s="3"/>
      <c r="G77" s="1"/>
      <c r="I77" s="4"/>
      <c r="T77" t="s">
        <v>94</v>
      </c>
      <c r="U77">
        <f>SUMIFS(champ4,champ1,LEFT(T77,1),champ2,RIGHT(T77,1))</f>
        <v>0</v>
      </c>
    </row>
    <row r="78" spans="4:21" x14ac:dyDescent="0.25">
      <c r="G78" s="1" t="str">
        <f t="shared" ref="G78:G92" si="4">$A78&amp;$B78</f>
        <v/>
      </c>
      <c r="H78" t="str">
        <f t="shared" ref="H78:H92" si="5">$A78&amp;$C78</f>
        <v/>
      </c>
      <c r="I78" s="4"/>
      <c r="T78" t="s">
        <v>95</v>
      </c>
      <c r="U78">
        <f>SUMIFS(champ4,champ1,LEFT(T78,1),champ2,RIGHT(T78,1))</f>
        <v>0</v>
      </c>
    </row>
    <row r="79" spans="4:21" x14ac:dyDescent="0.25">
      <c r="G79" s="1" t="str">
        <f t="shared" si="4"/>
        <v/>
      </c>
      <c r="H79" t="str">
        <f t="shared" si="5"/>
        <v/>
      </c>
      <c r="I79" s="4"/>
    </row>
    <row r="80" spans="4:21" x14ac:dyDescent="0.25">
      <c r="G80" s="1" t="str">
        <f t="shared" si="4"/>
        <v/>
      </c>
      <c r="H80" t="str">
        <f t="shared" si="5"/>
        <v/>
      </c>
      <c r="I80" s="4"/>
    </row>
    <row r="81" spans="7:9" x14ac:dyDescent="0.25">
      <c r="G81" s="1" t="str">
        <f t="shared" si="4"/>
        <v/>
      </c>
      <c r="H81" t="str">
        <f t="shared" si="5"/>
        <v/>
      </c>
      <c r="I81" s="4"/>
    </row>
    <row r="82" spans="7:9" x14ac:dyDescent="0.25">
      <c r="G82" s="1" t="str">
        <f t="shared" si="4"/>
        <v/>
      </c>
      <c r="H82" t="str">
        <f t="shared" si="5"/>
        <v/>
      </c>
      <c r="I82" s="4"/>
    </row>
    <row r="83" spans="7:9" x14ac:dyDescent="0.25">
      <c r="G83" s="1" t="str">
        <f t="shared" si="4"/>
        <v/>
      </c>
      <c r="H83" t="str">
        <f t="shared" si="5"/>
        <v/>
      </c>
      <c r="I83" s="4"/>
    </row>
    <row r="84" spans="7:9" x14ac:dyDescent="0.25">
      <c r="G84" s="1" t="str">
        <f t="shared" si="4"/>
        <v/>
      </c>
      <c r="H84" t="str">
        <f t="shared" si="5"/>
        <v/>
      </c>
      <c r="I84" s="4"/>
    </row>
    <row r="85" spans="7:9" x14ac:dyDescent="0.25">
      <c r="G85" s="1" t="str">
        <f t="shared" si="4"/>
        <v/>
      </c>
      <c r="H85" t="str">
        <f t="shared" si="5"/>
        <v/>
      </c>
      <c r="I85" s="4"/>
    </row>
    <row r="86" spans="7:9" x14ac:dyDescent="0.25">
      <c r="G86" s="1" t="str">
        <f t="shared" si="4"/>
        <v/>
      </c>
      <c r="H86" t="str">
        <f t="shared" si="5"/>
        <v/>
      </c>
      <c r="I86" s="4"/>
    </row>
    <row r="87" spans="7:9" x14ac:dyDescent="0.25">
      <c r="G87" s="1" t="str">
        <f t="shared" si="4"/>
        <v/>
      </c>
      <c r="H87" t="str">
        <f t="shared" si="5"/>
        <v/>
      </c>
      <c r="I87" s="4"/>
    </row>
    <row r="88" spans="7:9" x14ac:dyDescent="0.25">
      <c r="G88" s="1" t="str">
        <f t="shared" si="4"/>
        <v/>
      </c>
      <c r="H88" t="str">
        <f t="shared" si="5"/>
        <v/>
      </c>
      <c r="I88" s="4"/>
    </row>
    <row r="89" spans="7:9" x14ac:dyDescent="0.25">
      <c r="G89" s="1" t="str">
        <f t="shared" si="4"/>
        <v/>
      </c>
      <c r="H89" t="str">
        <f t="shared" si="5"/>
        <v/>
      </c>
      <c r="I89" s="4"/>
    </row>
    <row r="90" spans="7:9" x14ac:dyDescent="0.25">
      <c r="G90" s="1" t="str">
        <f t="shared" si="4"/>
        <v/>
      </c>
      <c r="H90" t="str">
        <f t="shared" si="5"/>
        <v/>
      </c>
      <c r="I90" s="4"/>
    </row>
    <row r="91" spans="7:9" x14ac:dyDescent="0.25">
      <c r="G91" s="1" t="str">
        <f t="shared" si="4"/>
        <v/>
      </c>
      <c r="H91" t="str">
        <f t="shared" si="5"/>
        <v/>
      </c>
      <c r="I91" s="4"/>
    </row>
    <row r="92" spans="7:9" x14ac:dyDescent="0.25">
      <c r="G92" s="1" t="str">
        <f t="shared" si="4"/>
        <v/>
      </c>
      <c r="H92" t="str">
        <f t="shared" si="5"/>
        <v/>
      </c>
      <c r="I9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opLeftCell="A7" workbookViewId="0">
      <selection activeCell="L10" sqref="L10"/>
    </sheetView>
  </sheetViews>
  <sheetFormatPr baseColWidth="10" defaultRowHeight="15" x14ac:dyDescent="0.25"/>
  <cols>
    <col min="6" max="6" width="14.85546875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s="2" t="s">
        <v>8</v>
      </c>
      <c r="J1" s="2" t="s">
        <v>9</v>
      </c>
      <c r="K1" s="2" t="s">
        <v>10</v>
      </c>
      <c r="L1" s="2" t="s">
        <v>96</v>
      </c>
      <c r="M1" s="2" t="s">
        <v>11</v>
      </c>
      <c r="N1" s="2" t="s">
        <v>12</v>
      </c>
    </row>
    <row r="2" spans="1:21" x14ac:dyDescent="0.25">
      <c r="A2" t="s">
        <v>13</v>
      </c>
      <c r="B2">
        <v>1</v>
      </c>
      <c r="C2">
        <v>2</v>
      </c>
      <c r="D2" s="3">
        <v>4</v>
      </c>
      <c r="E2" t="b">
        <v>0</v>
      </c>
      <c r="G2" s="1" t="str">
        <f t="shared" ref="G2:G15" si="0">$A2&amp;$B2</f>
        <v>A1</v>
      </c>
      <c r="H2" t="str">
        <f t="shared" ref="H2:H15" si="1">$A2&amp;$C2</f>
        <v>A2</v>
      </c>
      <c r="I2" s="4">
        <f t="shared" ref="I2:I15" si="2">D2/J2</f>
        <v>1.2903225806451613E-2</v>
      </c>
      <c r="J2">
        <f t="shared" ref="J2:J15" si="3">VLOOKUP(G2,$T$2:$U$15,2,)</f>
        <v>310</v>
      </c>
      <c r="K2" t="str">
        <f t="shared" ref="K2:K15" si="4">IF(E2=TRUE,VLOOKUP(G2,H:H,1,FALSE),"")</f>
        <v/>
      </c>
      <c r="M2" t="str">
        <f>IFERROR(VLOOKUP(H2,K2:K:K,1,FALSE),"")</f>
        <v/>
      </c>
      <c r="N2" t="str">
        <f>A2&amp;"_"&amp;B2&amp;"_"&amp;C2</f>
        <v>A_1_2</v>
      </c>
      <c r="T2" s="5" t="s">
        <v>13</v>
      </c>
      <c r="U2" s="6">
        <f>SUMIF(A:A,"A",D:D)</f>
        <v>310</v>
      </c>
    </row>
    <row r="3" spans="1:21" x14ac:dyDescent="0.25">
      <c r="A3" t="s">
        <v>13</v>
      </c>
      <c r="B3">
        <v>1</v>
      </c>
      <c r="C3">
        <v>3</v>
      </c>
      <c r="D3" s="3">
        <v>11</v>
      </c>
      <c r="E3" t="b">
        <v>0</v>
      </c>
      <c r="G3" s="1" t="str">
        <f t="shared" si="0"/>
        <v>A1</v>
      </c>
      <c r="H3" t="str">
        <f t="shared" si="1"/>
        <v>A3</v>
      </c>
      <c r="I3" s="4">
        <f t="shared" si="2"/>
        <v>3.5483870967741936E-2</v>
      </c>
      <c r="J3">
        <f t="shared" si="3"/>
        <v>310</v>
      </c>
      <c r="K3" t="str">
        <f t="shared" si="4"/>
        <v/>
      </c>
      <c r="M3" t="str">
        <f>IFERROR(VLOOKUP(H3,K3:K:K,1,FALSE),"")</f>
        <v/>
      </c>
      <c r="N3" t="str">
        <f t="shared" ref="N3:N15" si="5">A3&amp;"_"&amp;B3&amp;"_"&amp;C3</f>
        <v>A_1_3</v>
      </c>
      <c r="T3" t="s">
        <v>14</v>
      </c>
      <c r="U3">
        <f>SUMIFS(D:D,A:A,"A",B:B,"1")</f>
        <v>310</v>
      </c>
    </row>
    <row r="4" spans="1:21" x14ac:dyDescent="0.25">
      <c r="A4" t="s">
        <v>13</v>
      </c>
      <c r="B4">
        <v>1</v>
      </c>
      <c r="C4">
        <v>4</v>
      </c>
      <c r="D4" s="3">
        <v>146</v>
      </c>
      <c r="E4" t="b">
        <v>0</v>
      </c>
      <c r="G4" s="1" t="str">
        <f t="shared" si="0"/>
        <v>A1</v>
      </c>
      <c r="H4" t="str">
        <f t="shared" si="1"/>
        <v>A4</v>
      </c>
      <c r="I4" s="4">
        <f t="shared" si="2"/>
        <v>0.47096774193548385</v>
      </c>
      <c r="J4">
        <f t="shared" si="3"/>
        <v>310</v>
      </c>
      <c r="K4" t="str">
        <f t="shared" si="4"/>
        <v/>
      </c>
      <c r="M4" t="str">
        <f>IFERROR(VLOOKUP(H4,K4:K:K,1,FALSE),"")</f>
        <v/>
      </c>
      <c r="N4" t="str">
        <f t="shared" si="5"/>
        <v>A_1_4</v>
      </c>
      <c r="T4" t="s">
        <v>15</v>
      </c>
      <c r="U4">
        <f>SUMIFS(D:D,A:A,"A",B:B,"2")</f>
        <v>0</v>
      </c>
    </row>
    <row r="5" spans="1:21" x14ac:dyDescent="0.25">
      <c r="A5" t="s">
        <v>13</v>
      </c>
      <c r="B5">
        <v>1</v>
      </c>
      <c r="C5">
        <v>5</v>
      </c>
      <c r="D5" s="3">
        <v>143</v>
      </c>
      <c r="E5" t="b">
        <v>0</v>
      </c>
      <c r="G5" s="1" t="str">
        <f t="shared" si="0"/>
        <v>A1</v>
      </c>
      <c r="H5" t="str">
        <f t="shared" si="1"/>
        <v>A5</v>
      </c>
      <c r="I5" s="4">
        <f t="shared" si="2"/>
        <v>0.46129032258064517</v>
      </c>
      <c r="J5">
        <f t="shared" si="3"/>
        <v>310</v>
      </c>
      <c r="K5" t="str">
        <f t="shared" si="4"/>
        <v/>
      </c>
      <c r="M5" t="str">
        <f>IFERROR(VLOOKUP(H5,K5:K:K,1,FALSE),"")</f>
        <v/>
      </c>
      <c r="N5" t="str">
        <f t="shared" si="5"/>
        <v>A_1_5</v>
      </c>
      <c r="T5" t="s">
        <v>16</v>
      </c>
      <c r="U5">
        <f>SUMIFS(D:D,A:A,"A",B:B,"3")</f>
        <v>0</v>
      </c>
    </row>
    <row r="6" spans="1:21" x14ac:dyDescent="0.25">
      <c r="A6" t="s">
        <v>13</v>
      </c>
      <c r="B6">
        <v>1</v>
      </c>
      <c r="C6">
        <v>1</v>
      </c>
      <c r="D6" s="3">
        <v>6</v>
      </c>
      <c r="E6" t="b">
        <v>0</v>
      </c>
      <c r="G6" s="1" t="str">
        <f t="shared" si="0"/>
        <v>A1</v>
      </c>
      <c r="H6" t="str">
        <f t="shared" si="1"/>
        <v>A1</v>
      </c>
      <c r="I6" s="4">
        <f t="shared" si="2"/>
        <v>1.935483870967742E-2</v>
      </c>
      <c r="J6">
        <f t="shared" si="3"/>
        <v>310</v>
      </c>
      <c r="K6" t="str">
        <f t="shared" si="4"/>
        <v/>
      </c>
      <c r="M6" t="str">
        <f>IFERROR(VLOOKUP(H6,K6:K:K,1,FALSE),"")</f>
        <v/>
      </c>
      <c r="N6" t="str">
        <f t="shared" si="5"/>
        <v>A_1_1</v>
      </c>
      <c r="T6" t="s">
        <v>17</v>
      </c>
      <c r="U6">
        <f>SUMIFS(D:D,A:A,"A",B:B,"4")</f>
        <v>0</v>
      </c>
    </row>
    <row r="7" spans="1:21" x14ac:dyDescent="0.25">
      <c r="A7" t="s">
        <v>18</v>
      </c>
      <c r="B7">
        <v>1</v>
      </c>
      <c r="C7">
        <v>2</v>
      </c>
      <c r="D7" s="3">
        <v>88</v>
      </c>
      <c r="E7" t="b">
        <v>1</v>
      </c>
      <c r="F7" t="s">
        <v>13</v>
      </c>
      <c r="G7" s="1" t="str">
        <f t="shared" si="0"/>
        <v>B1</v>
      </c>
      <c r="H7" t="str">
        <f t="shared" si="1"/>
        <v>B2</v>
      </c>
      <c r="I7" s="4" t="e">
        <f t="shared" si="2"/>
        <v>#N/A</v>
      </c>
      <c r="J7" t="e">
        <f t="shared" si="3"/>
        <v>#N/A</v>
      </c>
      <c r="K7" t="str">
        <f t="shared" si="4"/>
        <v>B1</v>
      </c>
      <c r="M7" t="str">
        <f>IFERROR(VLOOKUP(H7,K7:K:K,1,FALSE),"")</f>
        <v/>
      </c>
      <c r="N7" t="str">
        <f t="shared" si="5"/>
        <v>B_1_2</v>
      </c>
      <c r="T7" t="s">
        <v>20</v>
      </c>
      <c r="U7">
        <f>SUMIFS(D:D,A:A,"D",B:B,"1")</f>
        <v>0</v>
      </c>
    </row>
    <row r="8" spans="1:21" x14ac:dyDescent="0.25">
      <c r="A8" t="s">
        <v>18</v>
      </c>
      <c r="B8">
        <v>1</v>
      </c>
      <c r="C8">
        <v>3</v>
      </c>
      <c r="D8" s="3">
        <v>531</v>
      </c>
      <c r="E8" t="b">
        <v>1</v>
      </c>
      <c r="F8" t="s">
        <v>13</v>
      </c>
      <c r="G8" s="1" t="str">
        <f t="shared" si="0"/>
        <v>B1</v>
      </c>
      <c r="H8" t="str">
        <f t="shared" si="1"/>
        <v>B3</v>
      </c>
      <c r="I8" s="4" t="e">
        <f t="shared" si="2"/>
        <v>#N/A</v>
      </c>
      <c r="J8" t="e">
        <f t="shared" si="3"/>
        <v>#N/A</v>
      </c>
      <c r="K8" t="str">
        <f t="shared" si="4"/>
        <v>B1</v>
      </c>
      <c r="M8" t="str">
        <f>IFERROR(VLOOKUP(H8,K8:K:K,1,FALSE),"")</f>
        <v>B3</v>
      </c>
      <c r="N8" t="str">
        <f t="shared" si="5"/>
        <v>B_1_3</v>
      </c>
      <c r="T8" t="s">
        <v>21</v>
      </c>
      <c r="U8">
        <f>SUMIFS(D:D,A:A,"D",B:B,"2")</f>
        <v>0</v>
      </c>
    </row>
    <row r="9" spans="1:21" x14ac:dyDescent="0.25">
      <c r="A9" t="s">
        <v>18</v>
      </c>
      <c r="B9">
        <v>1</v>
      </c>
      <c r="C9">
        <v>1</v>
      </c>
      <c r="D9" s="3">
        <v>2</v>
      </c>
      <c r="E9" t="b">
        <v>1</v>
      </c>
      <c r="F9" t="s">
        <v>13</v>
      </c>
      <c r="G9" s="1" t="str">
        <f t="shared" si="0"/>
        <v>B1</v>
      </c>
      <c r="H9" t="str">
        <f t="shared" si="1"/>
        <v>B1</v>
      </c>
      <c r="I9" s="4" t="e">
        <f t="shared" si="2"/>
        <v>#N/A</v>
      </c>
      <c r="J9" t="e">
        <f t="shared" si="3"/>
        <v>#N/A</v>
      </c>
      <c r="K9" t="str">
        <f t="shared" si="4"/>
        <v>B1</v>
      </c>
      <c r="M9" t="str">
        <f>IFERROR(VLOOKUP(H9,K9:K:K,1,FALSE),"")</f>
        <v>B1</v>
      </c>
      <c r="N9" t="str">
        <f t="shared" si="5"/>
        <v>B_1_1</v>
      </c>
      <c r="T9" t="s">
        <v>22</v>
      </c>
      <c r="U9">
        <f>SUMIFS(D:D,A:A,"D",B:B,"3")</f>
        <v>0</v>
      </c>
    </row>
    <row r="10" spans="1:21" x14ac:dyDescent="0.25">
      <c r="A10" t="s">
        <v>18</v>
      </c>
      <c r="B10">
        <v>2</v>
      </c>
      <c r="C10">
        <v>3</v>
      </c>
      <c r="D10" s="3">
        <v>10</v>
      </c>
      <c r="E10" t="b">
        <v>0</v>
      </c>
      <c r="G10" s="1" t="str">
        <f t="shared" si="0"/>
        <v>B2</v>
      </c>
      <c r="H10" t="str">
        <f t="shared" si="1"/>
        <v>B3</v>
      </c>
      <c r="I10" s="4" t="e">
        <f t="shared" si="2"/>
        <v>#N/A</v>
      </c>
      <c r="J10" t="e">
        <f t="shared" si="3"/>
        <v>#N/A</v>
      </c>
      <c r="K10" t="str">
        <f t="shared" si="4"/>
        <v/>
      </c>
      <c r="L10" t="s">
        <v>19</v>
      </c>
      <c r="M10" t="str">
        <f>IFERROR(VLOOKUP(H10,K10:K:K,1,FALSE),"")</f>
        <v>B3</v>
      </c>
      <c r="N10" t="str">
        <f t="shared" si="5"/>
        <v>B_2_3</v>
      </c>
      <c r="T10" t="s">
        <v>23</v>
      </c>
      <c r="U10">
        <f>SUMIFS(D:D,A:A,"D",B:B,"4")</f>
        <v>0</v>
      </c>
    </row>
    <row r="11" spans="1:21" x14ac:dyDescent="0.25">
      <c r="A11" t="s">
        <v>18</v>
      </c>
      <c r="B11">
        <v>2</v>
      </c>
      <c r="C11">
        <v>1</v>
      </c>
      <c r="D11" s="3">
        <v>141</v>
      </c>
      <c r="E11" t="b">
        <v>0</v>
      </c>
      <c r="G11" s="1" t="str">
        <f t="shared" si="0"/>
        <v>B2</v>
      </c>
      <c r="H11" t="str">
        <f t="shared" si="1"/>
        <v>B1</v>
      </c>
      <c r="I11" s="4" t="e">
        <f t="shared" si="2"/>
        <v>#N/A</v>
      </c>
      <c r="J11" t="e">
        <f t="shared" si="3"/>
        <v>#N/A</v>
      </c>
      <c r="K11" t="str">
        <f t="shared" si="4"/>
        <v/>
      </c>
      <c r="L11" t="s">
        <v>13</v>
      </c>
      <c r="M11" t="str">
        <f>IFERROR(VLOOKUP(H11,K11:K:K,1,FALSE),"")</f>
        <v>B1</v>
      </c>
      <c r="N11" t="str">
        <f t="shared" si="5"/>
        <v>B_2_1</v>
      </c>
      <c r="T11" t="s">
        <v>24</v>
      </c>
      <c r="U11">
        <f>SUMIFS(D:D,A:A,"D",B:B,"5")</f>
        <v>0</v>
      </c>
    </row>
    <row r="12" spans="1:21" x14ac:dyDescent="0.25">
      <c r="A12" t="s">
        <v>18</v>
      </c>
      <c r="B12">
        <v>2</v>
      </c>
      <c r="C12">
        <v>2</v>
      </c>
      <c r="D12" s="3">
        <v>0</v>
      </c>
      <c r="E12" t="b">
        <v>0</v>
      </c>
      <c r="G12" s="1" t="str">
        <f t="shared" si="0"/>
        <v>B2</v>
      </c>
      <c r="H12" t="str">
        <f t="shared" si="1"/>
        <v>B2</v>
      </c>
      <c r="I12" s="4" t="e">
        <f t="shared" si="2"/>
        <v>#N/A</v>
      </c>
      <c r="J12" t="e">
        <f t="shared" si="3"/>
        <v>#N/A</v>
      </c>
      <c r="K12" t="str">
        <f t="shared" si="4"/>
        <v/>
      </c>
      <c r="M12" t="str">
        <f>IFERROR(VLOOKUP(H12,K12:K:K,1,FALSE),"")</f>
        <v/>
      </c>
      <c r="N12" t="str">
        <f t="shared" si="5"/>
        <v>B_2_2</v>
      </c>
      <c r="T12" t="s">
        <v>25</v>
      </c>
      <c r="U12">
        <f>SUMIFS(D:D,A:A,"D",B:B,"6")</f>
        <v>0</v>
      </c>
    </row>
    <row r="13" spans="1:21" x14ac:dyDescent="0.25">
      <c r="A13" t="s">
        <v>18</v>
      </c>
      <c r="B13">
        <v>3</v>
      </c>
      <c r="C13">
        <v>1</v>
      </c>
      <c r="D13" s="3">
        <v>817</v>
      </c>
      <c r="E13" t="b">
        <v>1</v>
      </c>
      <c r="F13" t="s">
        <v>19</v>
      </c>
      <c r="G13" s="1" t="str">
        <f t="shared" si="0"/>
        <v>B3</v>
      </c>
      <c r="H13" t="str">
        <f t="shared" si="1"/>
        <v>B1</v>
      </c>
      <c r="I13" s="4" t="e">
        <f t="shared" si="2"/>
        <v>#N/A</v>
      </c>
      <c r="J13" t="e">
        <f t="shared" si="3"/>
        <v>#N/A</v>
      </c>
      <c r="K13" t="str">
        <f t="shared" si="4"/>
        <v>B3</v>
      </c>
      <c r="M13" t="str">
        <f>IFERROR(VLOOKUP(H13,K13:K:K,1,FALSE),"")</f>
        <v>B1</v>
      </c>
      <c r="N13" t="str">
        <f t="shared" si="5"/>
        <v>B_3_1</v>
      </c>
    </row>
    <row r="14" spans="1:21" x14ac:dyDescent="0.25">
      <c r="A14" t="s">
        <v>18</v>
      </c>
      <c r="B14">
        <v>3</v>
      </c>
      <c r="C14">
        <v>2</v>
      </c>
      <c r="D14" s="3">
        <v>2</v>
      </c>
      <c r="E14" t="b">
        <v>1</v>
      </c>
      <c r="F14" t="s">
        <v>19</v>
      </c>
      <c r="G14" s="1" t="str">
        <f t="shared" si="0"/>
        <v>B3</v>
      </c>
      <c r="H14" t="str">
        <f t="shared" si="1"/>
        <v>B2</v>
      </c>
      <c r="I14" s="4" t="e">
        <f t="shared" si="2"/>
        <v>#N/A</v>
      </c>
      <c r="J14" t="e">
        <f t="shared" si="3"/>
        <v>#N/A</v>
      </c>
      <c r="K14" t="str">
        <f t="shared" si="4"/>
        <v>B3</v>
      </c>
      <c r="M14" t="str">
        <f>IFERROR(VLOOKUP(H14,K14:K:K,1,FALSE),"")</f>
        <v/>
      </c>
      <c r="N14" t="str">
        <f t="shared" si="5"/>
        <v>B_3_2</v>
      </c>
      <c r="T14" s="5" t="s">
        <v>26</v>
      </c>
      <c r="U14" s="6">
        <f>SUMIF(A:A,"E",D:D)</f>
        <v>0</v>
      </c>
    </row>
    <row r="15" spans="1:21" x14ac:dyDescent="0.25">
      <c r="A15" t="s">
        <v>18</v>
      </c>
      <c r="B15">
        <v>3</v>
      </c>
      <c r="C15">
        <v>3</v>
      </c>
      <c r="D15" s="3">
        <v>1</v>
      </c>
      <c r="E15" t="b">
        <v>1</v>
      </c>
      <c r="F15" t="s">
        <v>19</v>
      </c>
      <c r="G15" s="1" t="str">
        <f t="shared" si="0"/>
        <v>B3</v>
      </c>
      <c r="H15" t="str">
        <f t="shared" si="1"/>
        <v>B3</v>
      </c>
      <c r="I15" s="4" t="e">
        <f t="shared" si="2"/>
        <v>#N/A</v>
      </c>
      <c r="J15" t="e">
        <f t="shared" si="3"/>
        <v>#N/A</v>
      </c>
      <c r="K15" t="str">
        <f t="shared" si="4"/>
        <v>B3</v>
      </c>
      <c r="M15" t="str">
        <f>IFERROR(VLOOKUP(H15,K15:K:K,1,FALSE),"")</f>
        <v>B3</v>
      </c>
      <c r="N15" t="str">
        <f t="shared" si="5"/>
        <v>B_3_3</v>
      </c>
      <c r="T15" t="s">
        <v>27</v>
      </c>
      <c r="U15">
        <f>SUMIFS(D:D,A:A,"E",B:B,"1")</f>
        <v>0</v>
      </c>
    </row>
    <row r="16" spans="1:21" x14ac:dyDescent="0.25">
      <c r="G16" s="1" t="str">
        <f t="shared" ref="G16:G30" si="6">$A16&amp;$B16</f>
        <v/>
      </c>
      <c r="H16" t="str">
        <f t="shared" ref="H16:H30" si="7">$A16&amp;$C16</f>
        <v/>
      </c>
      <c r="I16" s="4"/>
      <c r="T16" t="s">
        <v>83</v>
      </c>
      <c r="U16">
        <f t="shared" ref="U16:U21" si="8">SUMIFS(D:D,A:A,"B",B:B,"6")</f>
        <v>0</v>
      </c>
    </row>
    <row r="17" spans="7:21" x14ac:dyDescent="0.25">
      <c r="G17" s="1" t="str">
        <f t="shared" si="6"/>
        <v/>
      </c>
      <c r="H17" t="str">
        <f t="shared" si="7"/>
        <v/>
      </c>
      <c r="I17" s="4"/>
      <c r="T17" t="s">
        <v>84</v>
      </c>
      <c r="U17">
        <f t="shared" si="8"/>
        <v>0</v>
      </c>
    </row>
    <row r="18" spans="7:21" x14ac:dyDescent="0.25">
      <c r="G18" s="1" t="str">
        <f t="shared" si="6"/>
        <v/>
      </c>
      <c r="H18" t="str">
        <f t="shared" si="7"/>
        <v/>
      </c>
      <c r="I18" s="4"/>
      <c r="T18" t="s">
        <v>85</v>
      </c>
      <c r="U18">
        <f t="shared" si="8"/>
        <v>0</v>
      </c>
    </row>
    <row r="19" spans="7:21" x14ac:dyDescent="0.25">
      <c r="G19" s="1" t="str">
        <f t="shared" si="6"/>
        <v/>
      </c>
      <c r="H19" t="str">
        <f t="shared" si="7"/>
        <v/>
      </c>
      <c r="I19" s="4"/>
      <c r="T19" t="s">
        <v>86</v>
      </c>
      <c r="U19">
        <f t="shared" si="8"/>
        <v>0</v>
      </c>
    </row>
    <row r="20" spans="7:21" x14ac:dyDescent="0.25">
      <c r="G20" s="1" t="str">
        <f t="shared" si="6"/>
        <v/>
      </c>
      <c r="H20" t="str">
        <f t="shared" si="7"/>
        <v/>
      </c>
      <c r="I20" s="4"/>
      <c r="T20" t="s">
        <v>87</v>
      </c>
      <c r="U20">
        <f t="shared" si="8"/>
        <v>0</v>
      </c>
    </row>
    <row r="21" spans="7:21" x14ac:dyDescent="0.25">
      <c r="G21" s="1" t="str">
        <f t="shared" si="6"/>
        <v/>
      </c>
      <c r="H21" t="str">
        <f t="shared" si="7"/>
        <v/>
      </c>
      <c r="I21" s="4"/>
      <c r="T21" t="s">
        <v>88</v>
      </c>
      <c r="U21">
        <f t="shared" si="8"/>
        <v>0</v>
      </c>
    </row>
    <row r="22" spans="7:21" x14ac:dyDescent="0.25">
      <c r="G22" s="1" t="str">
        <f t="shared" si="6"/>
        <v/>
      </c>
      <c r="H22" t="str">
        <f t="shared" si="7"/>
        <v/>
      </c>
      <c r="I22" s="4"/>
    </row>
    <row r="23" spans="7:21" x14ac:dyDescent="0.25">
      <c r="G23" s="1" t="str">
        <f t="shared" si="6"/>
        <v/>
      </c>
      <c r="H23" t="str">
        <f t="shared" si="7"/>
        <v/>
      </c>
      <c r="I23" s="4"/>
      <c r="T23" s="5" t="s">
        <v>89</v>
      </c>
      <c r="U23" s="6">
        <f>SUMIF(A:A,"N",D:D)</f>
        <v>0</v>
      </c>
    </row>
    <row r="24" spans="7:21" x14ac:dyDescent="0.25">
      <c r="G24" s="1" t="str">
        <f t="shared" si="6"/>
        <v/>
      </c>
      <c r="H24" t="str">
        <f t="shared" si="7"/>
        <v/>
      </c>
      <c r="I24" s="4"/>
      <c r="T24" t="s">
        <v>90</v>
      </c>
      <c r="U24">
        <f t="shared" ref="U24:U29" si="9">SUMIFS(D:D,A:A,"B",B:B,"6")</f>
        <v>0</v>
      </c>
    </row>
    <row r="25" spans="7:21" x14ac:dyDescent="0.25">
      <c r="G25" s="1" t="str">
        <f t="shared" si="6"/>
        <v/>
      </c>
      <c r="H25" t="str">
        <f t="shared" si="7"/>
        <v/>
      </c>
      <c r="I25" s="4"/>
      <c r="T25" t="s">
        <v>91</v>
      </c>
      <c r="U25">
        <f t="shared" si="9"/>
        <v>0</v>
      </c>
    </row>
    <row r="26" spans="7:21" x14ac:dyDescent="0.25">
      <c r="G26" s="1" t="str">
        <f t="shared" si="6"/>
        <v/>
      </c>
      <c r="H26" t="str">
        <f t="shared" si="7"/>
        <v/>
      </c>
      <c r="I26" s="4"/>
      <c r="T26" t="s">
        <v>92</v>
      </c>
      <c r="U26">
        <f t="shared" si="9"/>
        <v>0</v>
      </c>
    </row>
    <row r="27" spans="7:21" x14ac:dyDescent="0.25">
      <c r="G27" s="1" t="str">
        <f t="shared" si="6"/>
        <v/>
      </c>
      <c r="H27" t="str">
        <f t="shared" si="7"/>
        <v/>
      </c>
      <c r="I27" s="4"/>
      <c r="T27" t="s">
        <v>93</v>
      </c>
      <c r="U27">
        <f t="shared" si="9"/>
        <v>0</v>
      </c>
    </row>
    <row r="28" spans="7:21" x14ac:dyDescent="0.25">
      <c r="G28" s="1" t="str">
        <f t="shared" si="6"/>
        <v/>
      </c>
      <c r="H28" t="str">
        <f t="shared" si="7"/>
        <v/>
      </c>
      <c r="I28" s="4"/>
      <c r="T28" t="s">
        <v>94</v>
      </c>
      <c r="U28">
        <f t="shared" si="9"/>
        <v>0</v>
      </c>
    </row>
    <row r="29" spans="7:21" x14ac:dyDescent="0.25">
      <c r="G29" s="1" t="str">
        <f t="shared" si="6"/>
        <v/>
      </c>
      <c r="H29" t="str">
        <f t="shared" si="7"/>
        <v/>
      </c>
      <c r="I29" s="4"/>
      <c r="T29" t="s">
        <v>95</v>
      </c>
      <c r="U29">
        <f t="shared" si="9"/>
        <v>0</v>
      </c>
    </row>
    <row r="30" spans="7:21" x14ac:dyDescent="0.25">
      <c r="G30" s="1" t="str">
        <f t="shared" si="6"/>
        <v/>
      </c>
      <c r="H30" t="str">
        <f t="shared" si="7"/>
        <v/>
      </c>
      <c r="I3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Ce que j'ai</vt:lpstr>
      <vt:lpstr>Ce que je veux</vt:lpstr>
      <vt:lpstr>champ1</vt:lpstr>
      <vt:lpstr>champ10</vt:lpstr>
      <vt:lpstr>champ11</vt:lpstr>
      <vt:lpstr>champ12</vt:lpstr>
      <vt:lpstr>champ13</vt:lpstr>
      <vt:lpstr>champ14</vt:lpstr>
      <vt:lpstr>champ2</vt:lpstr>
      <vt:lpstr>champ3</vt:lpstr>
      <vt:lpstr>champ4</vt:lpstr>
      <vt:lpstr>champ5</vt:lpstr>
      <vt:lpstr>champ6</vt:lpstr>
      <vt:lpstr>champ7</vt:lpstr>
      <vt:lpstr>champ8</vt:lpstr>
      <vt:lpstr>champ9</vt:lpstr>
      <vt:lpstr>refer</vt:lpstr>
      <vt:lpstr>valeur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KERR</dc:creator>
  <cp:lastModifiedBy>André BOSCHI</cp:lastModifiedBy>
  <dcterms:created xsi:type="dcterms:W3CDTF">2016-05-02T07:28:00Z</dcterms:created>
  <dcterms:modified xsi:type="dcterms:W3CDTF">2016-05-02T12:24:07Z</dcterms:modified>
</cp:coreProperties>
</file>