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Q53" i="1" l="1"/>
  <c r="J102" i="1"/>
  <c r="K102" i="1"/>
  <c r="L102" i="1"/>
  <c r="M102" i="1"/>
  <c r="J103" i="1"/>
  <c r="K103" i="1"/>
  <c r="L103" i="1"/>
  <c r="M103" i="1"/>
  <c r="K101" i="1"/>
  <c r="L101" i="1"/>
  <c r="M101" i="1"/>
  <c r="Q103" i="1"/>
  <c r="Q102" i="1"/>
  <c r="Q104" i="1" s="1"/>
  <c r="Q19" i="1"/>
  <c r="Q20" i="1"/>
  <c r="Q21" i="1"/>
  <c r="Q22" i="1"/>
  <c r="Q23" i="1"/>
  <c r="Q24" i="1"/>
  <c r="Q25" i="1"/>
  <c r="Q26" i="1"/>
  <c r="Q18" i="1"/>
  <c r="J101" i="1"/>
  <c r="J85" i="1"/>
  <c r="J86" i="1" l="1"/>
  <c r="K86" i="1"/>
  <c r="L86" i="1"/>
  <c r="M86" i="1"/>
  <c r="J87" i="1"/>
  <c r="K87" i="1"/>
  <c r="L87" i="1"/>
  <c r="M87" i="1"/>
  <c r="K85" i="1"/>
  <c r="L85" i="1"/>
  <c r="M85" i="1"/>
  <c r="J98" i="1"/>
  <c r="J97" i="1" a="1"/>
  <c r="J97" i="1" s="1"/>
  <c r="K97" i="1" a="1"/>
  <c r="K97" i="1" s="1"/>
  <c r="L97" i="1" a="1"/>
  <c r="L97" i="1" s="1"/>
  <c r="M97" i="1" a="1"/>
  <c r="M97" i="1" s="1"/>
  <c r="K98" i="1" a="1"/>
  <c r="K98" i="1" s="1"/>
  <c r="L98" i="1" a="1"/>
  <c r="L98" i="1" s="1"/>
  <c r="M98" i="1" a="1"/>
  <c r="M98" i="1"/>
  <c r="K96" i="1" a="1"/>
  <c r="K96" i="1" s="1"/>
  <c r="L96" i="1" a="1"/>
  <c r="L96" i="1" s="1"/>
  <c r="M96" i="1" a="1"/>
  <c r="M96" i="1" s="1"/>
  <c r="J96" i="1" a="1"/>
  <c r="J96" i="1" s="1"/>
  <c r="I98" i="1"/>
  <c r="I97" i="1"/>
  <c r="I96" i="1"/>
  <c r="N65" i="1" l="1"/>
  <c r="N64" i="1"/>
  <c r="N63" i="1"/>
  <c r="N62" i="1"/>
  <c r="N61" i="1"/>
  <c r="N60" i="1"/>
  <c r="N59" i="1"/>
  <c r="N58" i="1"/>
  <c r="N57" i="1"/>
  <c r="N56" i="1"/>
  <c r="N55" i="1"/>
  <c r="N54" i="1"/>
  <c r="N53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18" i="1"/>
  <c r="I86" i="1"/>
  <c r="I87" i="1"/>
  <c r="I85" i="1"/>
  <c r="M10" i="1" l="1"/>
  <c r="L10" i="1"/>
  <c r="K10" i="1"/>
  <c r="K11" i="1" s="1"/>
  <c r="J10" i="1"/>
  <c r="L11" i="1" l="1"/>
  <c r="M11" i="1" s="1"/>
  <c r="G48" i="1"/>
  <c r="J6" i="1"/>
  <c r="J7" i="1"/>
  <c r="J16" i="1"/>
  <c r="J17" i="1"/>
  <c r="G66" i="1"/>
  <c r="J84" i="1" l="1"/>
  <c r="J95" i="1"/>
  <c r="J83" i="1"/>
  <c r="J94" i="1"/>
  <c r="K7" i="1"/>
  <c r="K6" i="1"/>
  <c r="K17" i="1"/>
  <c r="K16" i="1"/>
  <c r="J70" i="1"/>
  <c r="J52" i="1"/>
  <c r="J69" i="1"/>
  <c r="J51" i="1"/>
  <c r="J66" i="1"/>
  <c r="J75" i="1"/>
  <c r="J48" i="1"/>
  <c r="K83" i="1" l="1"/>
  <c r="K94" i="1"/>
  <c r="K84" i="1"/>
  <c r="K95" i="1"/>
  <c r="K51" i="1"/>
  <c r="K69" i="1"/>
  <c r="L16" i="1"/>
  <c r="L7" i="1"/>
  <c r="L6" i="1"/>
  <c r="L17" i="1"/>
  <c r="K66" i="1"/>
  <c r="K70" i="1"/>
  <c r="K52" i="1"/>
  <c r="K48" i="1"/>
  <c r="L83" i="1" l="1"/>
  <c r="L94" i="1"/>
  <c r="L84" i="1"/>
  <c r="L95" i="1"/>
  <c r="M7" i="1"/>
  <c r="M17" i="1"/>
  <c r="M16" i="1"/>
  <c r="M6" i="1"/>
  <c r="L69" i="1"/>
  <c r="L51" i="1"/>
  <c r="L48" i="1"/>
  <c r="L66" i="1"/>
  <c r="L70" i="1"/>
  <c r="L52" i="1"/>
  <c r="K75" i="1"/>
  <c r="M84" i="1" l="1"/>
  <c r="M95" i="1"/>
  <c r="M83" i="1"/>
  <c r="M94" i="1"/>
  <c r="M66" i="1"/>
  <c r="M69" i="1"/>
  <c r="M51" i="1"/>
  <c r="M48" i="1"/>
  <c r="L75" i="1"/>
  <c r="M70" i="1"/>
  <c r="M52" i="1"/>
  <c r="M75" i="1" l="1"/>
</calcChain>
</file>

<file path=xl/sharedStrings.xml><?xml version="1.0" encoding="utf-8"?>
<sst xmlns="http://schemas.openxmlformats.org/spreadsheetml/2006/main" count="96" uniqueCount="32">
  <si>
    <t>Quarter</t>
  </si>
  <si>
    <t>3Q2014</t>
  </si>
  <si>
    <t>4Q2014</t>
  </si>
  <si>
    <t>Year Fiscal Days</t>
  </si>
  <si>
    <t>Month Fiscal Days</t>
  </si>
  <si>
    <t>Month</t>
  </si>
  <si>
    <t>Funding needs movements</t>
  </si>
  <si>
    <t>ENI</t>
  </si>
  <si>
    <t>Deposits</t>
  </si>
  <si>
    <t>Net</t>
  </si>
  <si>
    <t>Movement</t>
  </si>
  <si>
    <t>Outstanding debt</t>
  </si>
  <si>
    <t>Lender</t>
  </si>
  <si>
    <t>Borrower</t>
  </si>
  <si>
    <t>Amount</t>
  </si>
  <si>
    <t xml:space="preserve">Starting </t>
  </si>
  <si>
    <t>Maturity</t>
  </si>
  <si>
    <t>Rate</t>
  </si>
  <si>
    <t>Sub Entity</t>
  </si>
  <si>
    <t>Sub Entity Amount</t>
  </si>
  <si>
    <t>Total</t>
  </si>
  <si>
    <t>Revolving</t>
  </si>
  <si>
    <t>Renewals</t>
  </si>
  <si>
    <t>Loan type</t>
  </si>
  <si>
    <t>LTF</t>
  </si>
  <si>
    <t>A</t>
  </si>
  <si>
    <t>B</t>
  </si>
  <si>
    <t>C</t>
  </si>
  <si>
    <t>E3M</t>
  </si>
  <si>
    <t>Taux by quarter</t>
  </si>
  <si>
    <t>Taux</t>
  </si>
  <si>
    <t>Taux moyen sur la période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</si>
</sst>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mmm"/>
    <numFmt numFmtId="166" formatCode="mm/dd/yy"/>
    <numFmt numFmtId="167" formatCode="#,##0;\(#,##0\);&quot;-&quot;"/>
    <numFmt numFmtId="172" formatCode="_-* #,##0.0000000\ _€_-;\-* #,##0.000000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 tint="-0.14999847407452621"/>
      <name val="GE Inspira"/>
      <family val="2"/>
    </font>
    <font>
      <b/>
      <sz val="14"/>
      <color theme="0"/>
      <name val="GE Inspira"/>
      <family val="2"/>
    </font>
    <font>
      <sz val="14"/>
      <color theme="3"/>
      <name val="GE Inspira"/>
      <family val="2"/>
    </font>
    <font>
      <sz val="14"/>
      <color theme="1"/>
      <name val="GE Inspira"/>
      <family val="2"/>
    </font>
    <font>
      <sz val="14"/>
      <color theme="3" tint="-0.249977111117893"/>
      <name val="GE Inspira"/>
      <family val="2"/>
    </font>
    <font>
      <b/>
      <sz val="14"/>
      <color theme="3" tint="-0.249977111117893"/>
      <name val="GE Inspira"/>
      <family val="2"/>
    </font>
    <font>
      <b/>
      <sz val="14"/>
      <color theme="1"/>
      <name val="GE Inspira"/>
      <family val="2"/>
    </font>
    <font>
      <sz val="11"/>
      <color theme="1"/>
      <name val="GE Inspira"/>
      <family val="2"/>
    </font>
    <font>
      <b/>
      <sz val="18"/>
      <color theme="1"/>
      <name val="GE Inspira"/>
      <family val="2"/>
    </font>
    <font>
      <sz val="14"/>
      <color rgb="FFFF0000"/>
      <name val="GE Inspira"/>
      <family val="2"/>
    </font>
    <font>
      <b/>
      <sz val="11"/>
      <color rgb="FF00B050"/>
      <name val="GE Inspira"/>
    </font>
    <font>
      <sz val="11"/>
      <color rgb="FFFF0000"/>
      <name val="GE Inspir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/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medium">
        <color rgb="FF0070C0"/>
      </bottom>
      <diagonal/>
    </border>
    <border>
      <left/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2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10" fontId="2" fillId="0" borderId="0" xfId="0" quotePrefix="1" applyNumberFormat="1" applyFont="1" applyFill="1" applyBorder="1" applyAlignment="1" applyProtection="1">
      <alignment horizontal="left" vertic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165" fontId="4" fillId="3" borderId="4" xfId="0" applyNumberFormat="1" applyFont="1" applyFill="1" applyBorder="1" applyAlignment="1">
      <alignment horizontal="center"/>
    </xf>
    <xf numFmtId="165" fontId="4" fillId="3" borderId="5" xfId="0" applyNumberFormat="1" applyFont="1" applyFill="1" applyBorder="1" applyAlignment="1">
      <alignment horizontal="center"/>
    </xf>
    <xf numFmtId="0" fontId="5" fillId="0" borderId="0" xfId="0" applyFont="1"/>
    <xf numFmtId="1" fontId="6" fillId="4" borderId="3" xfId="0" applyNumberFormat="1" applyFont="1" applyFill="1" applyBorder="1" applyAlignment="1">
      <alignment vertical="top"/>
    </xf>
    <xf numFmtId="166" fontId="6" fillId="4" borderId="1" xfId="0" applyNumberFormat="1" applyFont="1" applyFill="1" applyBorder="1"/>
    <xf numFmtId="3" fontId="6" fillId="4" borderId="1" xfId="0" applyNumberFormat="1" applyFont="1" applyFill="1" applyBorder="1"/>
    <xf numFmtId="2" fontId="6" fillId="4" borderId="1" xfId="0" applyNumberFormat="1" applyFont="1" applyFill="1" applyBorder="1" applyAlignment="1">
      <alignment horizontal="center"/>
    </xf>
    <xf numFmtId="10" fontId="6" fillId="4" borderId="1" xfId="0" applyNumberFormat="1" applyFont="1" applyFill="1" applyBorder="1" applyAlignment="1">
      <alignment horizontal="center"/>
    </xf>
    <xf numFmtId="167" fontId="6" fillId="4" borderId="1" xfId="0" applyNumberFormat="1" applyFont="1" applyFill="1" applyBorder="1"/>
    <xf numFmtId="167" fontId="5" fillId="0" borderId="1" xfId="1" applyNumberFormat="1" applyFont="1" applyBorder="1"/>
    <xf numFmtId="0" fontId="5" fillId="0" borderId="0" xfId="0" applyFont="1" applyBorder="1"/>
    <xf numFmtId="1" fontId="6" fillId="4" borderId="6" xfId="0" applyNumberFormat="1" applyFont="1" applyFill="1" applyBorder="1" applyAlignment="1">
      <alignment vertical="top"/>
    </xf>
    <xf numFmtId="166" fontId="6" fillId="4" borderId="0" xfId="0" applyNumberFormat="1" applyFont="1" applyFill="1" applyBorder="1"/>
    <xf numFmtId="3" fontId="6" fillId="4" borderId="0" xfId="0" applyNumberFormat="1" applyFont="1" applyFill="1" applyBorder="1"/>
    <xf numFmtId="2" fontId="6" fillId="4" borderId="0" xfId="0" applyNumberFormat="1" applyFont="1" applyFill="1" applyBorder="1" applyAlignment="1">
      <alignment horizontal="center"/>
    </xf>
    <xf numFmtId="10" fontId="6" fillId="4" borderId="0" xfId="0" applyNumberFormat="1" applyFont="1" applyFill="1" applyBorder="1" applyAlignment="1">
      <alignment horizontal="center"/>
    </xf>
    <xf numFmtId="167" fontId="6" fillId="4" borderId="0" xfId="0" applyNumberFormat="1" applyFont="1" applyFill="1" applyBorder="1"/>
    <xf numFmtId="167" fontId="5" fillId="0" borderId="0" xfId="1" applyNumberFormat="1" applyFont="1" applyBorder="1"/>
    <xf numFmtId="1" fontId="7" fillId="4" borderId="7" xfId="0" applyNumberFormat="1" applyFont="1" applyFill="1" applyBorder="1" applyAlignment="1">
      <alignment horizontal="left"/>
    </xf>
    <xf numFmtId="166" fontId="7" fillId="4" borderId="8" xfId="0" applyNumberFormat="1" applyFont="1" applyFill="1" applyBorder="1"/>
    <xf numFmtId="3" fontId="7" fillId="4" borderId="8" xfId="0" applyNumberFormat="1" applyFont="1" applyFill="1" applyBorder="1"/>
    <xf numFmtId="2" fontId="7" fillId="4" borderId="8" xfId="0" applyNumberFormat="1" applyFont="1" applyFill="1" applyBorder="1" applyAlignment="1">
      <alignment horizontal="center"/>
    </xf>
    <xf numFmtId="10" fontId="7" fillId="4" borderId="8" xfId="0" applyNumberFormat="1" applyFont="1" applyFill="1" applyBorder="1" applyAlignment="1">
      <alignment horizontal="center"/>
    </xf>
    <xf numFmtId="167" fontId="7" fillId="4" borderId="8" xfId="0" applyNumberFormat="1" applyFont="1" applyFill="1" applyBorder="1"/>
    <xf numFmtId="167" fontId="8" fillId="0" borderId="8" xfId="0" applyNumberFormat="1" applyFont="1" applyBorder="1"/>
    <xf numFmtId="1" fontId="6" fillId="4" borderId="0" xfId="0" applyNumberFormat="1" applyFont="1" applyFill="1" applyBorder="1" applyAlignment="1">
      <alignment horizontal="left"/>
    </xf>
    <xf numFmtId="10" fontId="6" fillId="4" borderId="0" xfId="2" applyNumberFormat="1" applyFont="1" applyFill="1" applyBorder="1"/>
    <xf numFmtId="165" fontId="4" fillId="3" borderId="12" xfId="0" applyNumberFormat="1" applyFont="1" applyFill="1" applyBorder="1" applyAlignment="1">
      <alignment horizontal="center"/>
    </xf>
    <xf numFmtId="165" fontId="4" fillId="3" borderId="13" xfId="0" applyNumberFormat="1" applyFont="1" applyFill="1" applyBorder="1" applyAlignment="1">
      <alignment horizontal="center"/>
    </xf>
    <xf numFmtId="165" fontId="4" fillId="3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" fontId="6" fillId="4" borderId="3" xfId="0" applyNumberFormat="1" applyFont="1" applyFill="1" applyBorder="1" applyAlignment="1">
      <alignment horizontal="center"/>
    </xf>
    <xf numFmtId="1" fontId="6" fillId="4" borderId="6" xfId="0" applyNumberFormat="1" applyFont="1" applyFill="1" applyBorder="1" applyAlignment="1">
      <alignment horizontal="center"/>
    </xf>
    <xf numFmtId="167" fontId="5" fillId="0" borderId="4" xfId="1" applyNumberFormat="1" applyFont="1" applyBorder="1"/>
    <xf numFmtId="0" fontId="8" fillId="0" borderId="0" xfId="0" applyFont="1"/>
    <xf numFmtId="1" fontId="7" fillId="4" borderId="0" xfId="0" applyNumberFormat="1" applyFont="1" applyFill="1" applyBorder="1" applyAlignment="1">
      <alignment horizontal="left"/>
    </xf>
    <xf numFmtId="166" fontId="7" fillId="4" borderId="0" xfId="0" applyNumberFormat="1" applyFont="1" applyFill="1" applyBorder="1"/>
    <xf numFmtId="3" fontId="7" fillId="4" borderId="0" xfId="0" applyNumberFormat="1" applyFont="1" applyFill="1" applyBorder="1"/>
    <xf numFmtId="2" fontId="7" fillId="4" borderId="0" xfId="0" applyNumberFormat="1" applyFont="1" applyFill="1" applyBorder="1" applyAlignment="1">
      <alignment horizontal="center"/>
    </xf>
    <xf numFmtId="167" fontId="7" fillId="4" borderId="0" xfId="0" applyNumberFormat="1" applyFont="1" applyFill="1" applyBorder="1"/>
    <xf numFmtId="10" fontId="8" fillId="0" borderId="0" xfId="2" applyNumberFormat="1" applyFont="1" applyBorder="1"/>
    <xf numFmtId="167" fontId="8" fillId="0" borderId="0" xfId="0" applyNumberFormat="1" applyFont="1" applyBorder="1"/>
    <xf numFmtId="1" fontId="6" fillId="4" borderId="0" xfId="0" applyNumberFormat="1" applyFont="1" applyFill="1" applyBorder="1" applyAlignment="1">
      <alignment horizontal="center"/>
    </xf>
    <xf numFmtId="167" fontId="5" fillId="0" borderId="0" xfId="0" applyNumberFormat="1" applyFont="1"/>
    <xf numFmtId="0" fontId="10" fillId="4" borderId="0" xfId="0" applyFont="1" applyFill="1" applyBorder="1"/>
    <xf numFmtId="0" fontId="9" fillId="4" borderId="0" xfId="0" applyFont="1" applyFill="1" applyBorder="1"/>
    <xf numFmtId="165" fontId="4" fillId="3" borderId="13" xfId="0" applyNumberFormat="1" applyFont="1" applyFill="1" applyBorder="1" applyAlignment="1">
      <alignment horizontal="left"/>
    </xf>
    <xf numFmtId="10" fontId="6" fillId="0" borderId="10" xfId="0" applyNumberFormat="1" applyFont="1" applyFill="1" applyBorder="1" applyAlignment="1">
      <alignment horizontal="center"/>
    </xf>
    <xf numFmtId="10" fontId="6" fillId="0" borderId="10" xfId="0" applyNumberFormat="1" applyFont="1" applyFill="1" applyBorder="1" applyAlignment="1">
      <alignment horizontal="left"/>
    </xf>
    <xf numFmtId="167" fontId="5" fillId="0" borderId="10" xfId="0" applyNumberFormat="1" applyFont="1" applyBorder="1"/>
    <xf numFmtId="10" fontId="6" fillId="0" borderId="15" xfId="0" applyNumberFormat="1" applyFont="1" applyFill="1" applyBorder="1" applyAlignment="1">
      <alignment horizontal="center"/>
    </xf>
    <xf numFmtId="10" fontId="6" fillId="0" borderId="15" xfId="0" applyNumberFormat="1" applyFont="1" applyFill="1" applyBorder="1" applyAlignment="1">
      <alignment horizontal="left"/>
    </xf>
    <xf numFmtId="167" fontId="5" fillId="0" borderId="15" xfId="0" applyNumberFormat="1" applyFont="1" applyBorder="1"/>
    <xf numFmtId="10" fontId="6" fillId="0" borderId="13" xfId="0" applyNumberFormat="1" applyFont="1" applyFill="1" applyBorder="1" applyAlignment="1">
      <alignment horizontal="center"/>
    </xf>
    <xf numFmtId="10" fontId="6" fillId="0" borderId="13" xfId="0" applyNumberFormat="1" applyFont="1" applyFill="1" applyBorder="1" applyAlignment="1">
      <alignment horizontal="left"/>
    </xf>
    <xf numFmtId="167" fontId="5" fillId="0" borderId="13" xfId="0" applyNumberFormat="1" applyFont="1" applyBorder="1"/>
    <xf numFmtId="0" fontId="9" fillId="0" borderId="0" xfId="0" applyFont="1"/>
    <xf numFmtId="166" fontId="6" fillId="4" borderId="10" xfId="0" applyNumberFormat="1" applyFont="1" applyFill="1" applyBorder="1"/>
    <xf numFmtId="3" fontId="6" fillId="4" borderId="10" xfId="0" applyNumberFormat="1" applyFont="1" applyFill="1" applyBorder="1"/>
    <xf numFmtId="2" fontId="6" fillId="4" borderId="10" xfId="0" applyNumberFormat="1" applyFont="1" applyFill="1" applyBorder="1" applyAlignment="1">
      <alignment horizontal="center"/>
    </xf>
    <xf numFmtId="166" fontId="6" fillId="4" borderId="15" xfId="0" applyNumberFormat="1" applyFont="1" applyFill="1" applyBorder="1"/>
    <xf numFmtId="3" fontId="6" fillId="4" borderId="15" xfId="0" applyNumberFormat="1" applyFont="1" applyFill="1" applyBorder="1"/>
    <xf numFmtId="2" fontId="6" fillId="4" borderId="15" xfId="0" applyNumberFormat="1" applyFont="1" applyFill="1" applyBorder="1" applyAlignment="1">
      <alignment horizontal="center"/>
    </xf>
    <xf numFmtId="166" fontId="6" fillId="4" borderId="13" xfId="0" applyNumberFormat="1" applyFont="1" applyFill="1" applyBorder="1"/>
    <xf numFmtId="3" fontId="6" fillId="4" borderId="13" xfId="0" applyNumberFormat="1" applyFont="1" applyFill="1" applyBorder="1"/>
    <xf numFmtId="2" fontId="6" fillId="4" borderId="13" xfId="0" applyNumberFormat="1" applyFont="1" applyFill="1" applyBorder="1" applyAlignment="1">
      <alignment horizontal="center"/>
    </xf>
    <xf numFmtId="10" fontId="9" fillId="0" borderId="0" xfId="2" applyNumberFormat="1" applyFont="1"/>
    <xf numFmtId="167" fontId="8" fillId="0" borderId="1" xfId="0" applyNumberFormat="1" applyFont="1" applyBorder="1"/>
    <xf numFmtId="0" fontId="9" fillId="0" borderId="0" xfId="0" applyFont="1" applyBorder="1"/>
    <xf numFmtId="0" fontId="9" fillId="0" borderId="0" xfId="0" applyFont="1" applyAlignment="1">
      <alignment horizontal="center"/>
    </xf>
    <xf numFmtId="167" fontId="5" fillId="5" borderId="1" xfId="1" applyNumberFormat="1" applyFont="1" applyFill="1" applyBorder="1"/>
    <xf numFmtId="167" fontId="5" fillId="5" borderId="0" xfId="1" applyNumberFormat="1" applyFont="1" applyFill="1" applyBorder="1"/>
    <xf numFmtId="167" fontId="5" fillId="5" borderId="4" xfId="1" applyNumberFormat="1" applyFont="1" applyFill="1" applyBorder="1"/>
    <xf numFmtId="167" fontId="8" fillId="5" borderId="8" xfId="0" applyNumberFormat="1" applyFont="1" applyFill="1" applyBorder="1"/>
    <xf numFmtId="10" fontId="8" fillId="5" borderId="0" xfId="2" applyNumberFormat="1" applyFont="1" applyFill="1" applyBorder="1"/>
    <xf numFmtId="167" fontId="5" fillId="5" borderId="0" xfId="0" applyNumberFormat="1" applyFont="1" applyFill="1"/>
    <xf numFmtId="1" fontId="4" fillId="5" borderId="1" xfId="0" applyNumberFormat="1" applyFont="1" applyFill="1" applyBorder="1" applyAlignment="1">
      <alignment horizontal="center"/>
    </xf>
    <xf numFmtId="165" fontId="4" fillId="5" borderId="4" xfId="0" applyNumberFormat="1" applyFont="1" applyFill="1" applyBorder="1" applyAlignment="1">
      <alignment horizontal="center"/>
    </xf>
    <xf numFmtId="167" fontId="8" fillId="5" borderId="0" xfId="0" applyNumberFormat="1" applyFont="1" applyFill="1" applyBorder="1"/>
    <xf numFmtId="0" fontId="5" fillId="5" borderId="0" xfId="0" applyFont="1" applyFill="1"/>
    <xf numFmtId="167" fontId="5" fillId="5" borderId="10" xfId="0" applyNumberFormat="1" applyFont="1" applyFill="1" applyBorder="1"/>
    <xf numFmtId="167" fontId="5" fillId="5" borderId="15" xfId="0" applyNumberFormat="1" applyFont="1" applyFill="1" applyBorder="1"/>
    <xf numFmtId="167" fontId="5" fillId="5" borderId="13" xfId="0" applyNumberFormat="1" applyFont="1" applyFill="1" applyBorder="1"/>
    <xf numFmtId="165" fontId="4" fillId="5" borderId="13" xfId="0" applyNumberFormat="1" applyFont="1" applyFill="1" applyBorder="1" applyAlignment="1">
      <alignment horizontal="center"/>
    </xf>
    <xf numFmtId="10" fontId="6" fillId="5" borderId="10" xfId="0" applyNumberFormat="1" applyFont="1" applyFill="1" applyBorder="1" applyAlignment="1">
      <alignment horizontal="center"/>
    </xf>
    <xf numFmtId="10" fontId="6" fillId="5" borderId="15" xfId="0" applyNumberFormat="1" applyFont="1" applyFill="1" applyBorder="1" applyAlignment="1">
      <alignment horizontal="center"/>
    </xf>
    <xf numFmtId="10" fontId="6" fillId="5" borderId="13" xfId="0" applyNumberFormat="1" applyFont="1" applyFill="1" applyBorder="1" applyAlignment="1">
      <alignment horizontal="center"/>
    </xf>
    <xf numFmtId="10" fontId="6" fillId="5" borderId="0" xfId="0" applyNumberFormat="1" applyFont="1" applyFill="1" applyBorder="1" applyAlignment="1">
      <alignment horizontal="center"/>
    </xf>
    <xf numFmtId="10" fontId="7" fillId="5" borderId="8" xfId="0" applyNumberFormat="1" applyFont="1" applyFill="1" applyBorder="1" applyAlignment="1">
      <alignment horizontal="center"/>
    </xf>
    <xf numFmtId="10" fontId="7" fillId="5" borderId="0" xfId="0" applyNumberFormat="1" applyFont="1" applyFill="1" applyBorder="1" applyAlignment="1">
      <alignment horizontal="center"/>
    </xf>
    <xf numFmtId="0" fontId="9" fillId="5" borderId="0" xfId="0" applyFont="1" applyFill="1" applyBorder="1"/>
    <xf numFmtId="10" fontId="6" fillId="5" borderId="1" xfId="0" applyNumberFormat="1" applyFont="1" applyFill="1" applyBorder="1" applyAlignment="1">
      <alignment horizontal="center"/>
    </xf>
    <xf numFmtId="1" fontId="6" fillId="5" borderId="0" xfId="0" applyNumberFormat="1" applyFont="1" applyFill="1" applyBorder="1" applyAlignment="1">
      <alignment horizontal="center"/>
    </xf>
    <xf numFmtId="166" fontId="6" fillId="5" borderId="1" xfId="0" applyNumberFormat="1" applyFont="1" applyFill="1" applyBorder="1"/>
    <xf numFmtId="166" fontId="6" fillId="5" borderId="0" xfId="0" applyNumberFormat="1" applyFont="1" applyFill="1" applyBorder="1"/>
    <xf numFmtId="166" fontId="7" fillId="5" borderId="8" xfId="0" applyNumberFormat="1" applyFont="1" applyFill="1" applyBorder="1"/>
    <xf numFmtId="166" fontId="7" fillId="5" borderId="0" xfId="0" applyNumberFormat="1" applyFont="1" applyFill="1" applyBorder="1"/>
    <xf numFmtId="10" fontId="6" fillId="5" borderId="10" xfId="0" applyNumberFormat="1" applyFont="1" applyFill="1" applyBorder="1" applyAlignment="1">
      <alignment horizontal="left"/>
    </xf>
    <xf numFmtId="10" fontId="6" fillId="5" borderId="15" xfId="0" applyNumberFormat="1" applyFont="1" applyFill="1" applyBorder="1" applyAlignment="1">
      <alignment horizontal="left"/>
    </xf>
    <xf numFmtId="10" fontId="6" fillId="5" borderId="13" xfId="0" applyNumberFormat="1" applyFont="1" applyFill="1" applyBorder="1" applyAlignment="1">
      <alignment horizontal="left"/>
    </xf>
    <xf numFmtId="10" fontId="11" fillId="4" borderId="10" xfId="0" applyNumberFormat="1" applyFont="1" applyFill="1" applyBorder="1" applyAlignment="1">
      <alignment horizontal="center"/>
    </xf>
    <xf numFmtId="10" fontId="12" fillId="0" borderId="0" xfId="2" applyNumberFormat="1" applyFont="1"/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/>
    <xf numFmtId="164" fontId="5" fillId="0" borderId="0" xfId="1" applyFont="1"/>
    <xf numFmtId="164" fontId="8" fillId="0" borderId="0" xfId="1" applyFont="1"/>
    <xf numFmtId="164" fontId="5" fillId="0" borderId="0" xfId="0" applyNumberFormat="1" applyFont="1"/>
    <xf numFmtId="172" fontId="11" fillId="0" borderId="0" xfId="0" applyNumberFormat="1" applyFont="1"/>
    <xf numFmtId="10" fontId="13" fillId="0" borderId="0" xfId="2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08"/>
  <sheetViews>
    <sheetView showGridLines="0" tabSelected="1" topLeftCell="A89" zoomScale="60" zoomScaleNormal="60" workbookViewId="0">
      <selection activeCell="J101" sqref="J101"/>
    </sheetView>
  </sheetViews>
  <sheetFormatPr baseColWidth="10" defaultColWidth="9.109375" defaultRowHeight="13.8"/>
  <cols>
    <col min="1" max="1" width="8.6640625" style="65" customWidth="1"/>
    <col min="2" max="2" width="21.109375" style="65" bestFit="1" customWidth="1"/>
    <col min="3" max="3" width="17.5546875" style="65" bestFit="1" customWidth="1"/>
    <col min="4" max="5" width="12" style="65" bestFit="1" customWidth="1"/>
    <col min="6" max="6" width="6.6640625" style="65" bestFit="1" customWidth="1"/>
    <col min="7" max="7" width="20.109375" style="65" bestFit="1" customWidth="1"/>
    <col min="8" max="8" width="20.88671875" style="65" bestFit="1" customWidth="1"/>
    <col min="9" max="9" width="23" style="65" customWidth="1"/>
    <col min="10" max="10" width="20.109375" style="65" bestFit="1" customWidth="1"/>
    <col min="11" max="11" width="20" style="65" bestFit="1" customWidth="1"/>
    <col min="12" max="12" width="19.88671875" style="65" bestFit="1" customWidth="1"/>
    <col min="13" max="13" width="20.44140625" style="65" bestFit="1" customWidth="1"/>
    <col min="14" max="16" width="9.109375" style="65"/>
    <col min="17" max="17" width="20.33203125" style="65" bestFit="1" customWidth="1"/>
    <col min="18" max="16384" width="9.109375" style="65"/>
  </cols>
  <sheetData>
    <row r="2" spans="1:13" s="2" customFormat="1" ht="17.399999999999999">
      <c r="A2" s="1"/>
      <c r="I2" s="3" t="s">
        <v>0</v>
      </c>
      <c r="J2" s="4" t="s">
        <v>1</v>
      </c>
      <c r="K2" s="4" t="s">
        <v>2</v>
      </c>
      <c r="L2" s="4" t="s">
        <v>2</v>
      </c>
      <c r="M2" s="4" t="s">
        <v>2</v>
      </c>
    </row>
    <row r="3" spans="1:13" s="2" customFormat="1" ht="17.399999999999999">
      <c r="I3" s="5" t="s">
        <v>3</v>
      </c>
      <c r="J3" s="2">
        <v>365</v>
      </c>
      <c r="K3" s="2">
        <v>365</v>
      </c>
      <c r="L3" s="2">
        <v>365</v>
      </c>
      <c r="M3" s="2">
        <v>365</v>
      </c>
    </row>
    <row r="4" spans="1:13" s="2" customFormat="1" ht="17.399999999999999">
      <c r="I4" s="5" t="s">
        <v>4</v>
      </c>
      <c r="J4" s="2">
        <v>28</v>
      </c>
      <c r="K4" s="2">
        <v>35</v>
      </c>
      <c r="L4" s="2">
        <v>28</v>
      </c>
      <c r="M4" s="2">
        <v>30</v>
      </c>
    </row>
    <row r="5" spans="1:13" s="2" customFormat="1" ht="18" thickBot="1">
      <c r="I5" s="3" t="s">
        <v>5</v>
      </c>
      <c r="J5" s="4">
        <v>41883</v>
      </c>
      <c r="K5" s="4">
        <v>41913</v>
      </c>
      <c r="L5" s="4">
        <v>41944</v>
      </c>
      <c r="M5" s="4">
        <v>41974</v>
      </c>
    </row>
    <row r="6" spans="1:13" s="2" customFormat="1" ht="17.399999999999999">
      <c r="A6" s="114" t="s">
        <v>6</v>
      </c>
      <c r="B6" s="114"/>
      <c r="C6" s="114"/>
      <c r="D6" s="114"/>
      <c r="E6" s="114"/>
      <c r="F6" s="114"/>
      <c r="G6" s="114"/>
      <c r="H6" s="114"/>
      <c r="I6" s="114"/>
      <c r="J6" s="6">
        <f>YEAR(J5)</f>
        <v>2014</v>
      </c>
      <c r="K6" s="7">
        <f t="shared" ref="K6:M6" si="0">YEAR(K5)</f>
        <v>2014</v>
      </c>
      <c r="L6" s="7">
        <f t="shared" si="0"/>
        <v>2014</v>
      </c>
      <c r="M6" s="8">
        <f t="shared" si="0"/>
        <v>2014</v>
      </c>
    </row>
    <row r="7" spans="1:13" s="11" customFormat="1" ht="18" thickBot="1">
      <c r="A7" s="115"/>
      <c r="B7" s="115"/>
      <c r="C7" s="115"/>
      <c r="D7" s="115"/>
      <c r="E7" s="115"/>
      <c r="F7" s="115"/>
      <c r="G7" s="115"/>
      <c r="H7" s="115"/>
      <c r="I7" s="115"/>
      <c r="J7" s="9">
        <f>J5</f>
        <v>41883</v>
      </c>
      <c r="K7" s="9">
        <f t="shared" ref="K7:M7" si="1">K5</f>
        <v>41913</v>
      </c>
      <c r="L7" s="9">
        <f t="shared" si="1"/>
        <v>41944</v>
      </c>
      <c r="M7" s="10">
        <f t="shared" si="1"/>
        <v>41974</v>
      </c>
    </row>
    <row r="8" spans="1:13" s="19" customFormat="1" ht="21.75" customHeight="1">
      <c r="A8" s="12" t="s">
        <v>7</v>
      </c>
      <c r="B8" s="13"/>
      <c r="C8" s="14"/>
      <c r="D8" s="13"/>
      <c r="E8" s="13"/>
      <c r="F8" s="15"/>
      <c r="G8" s="16"/>
      <c r="H8" s="14"/>
      <c r="I8" s="17"/>
      <c r="J8" s="18">
        <v>0</v>
      </c>
      <c r="K8" s="18">
        <v>0</v>
      </c>
      <c r="L8" s="18">
        <v>0</v>
      </c>
      <c r="M8" s="18">
        <v>0</v>
      </c>
    </row>
    <row r="9" spans="1:13" s="19" customFormat="1" ht="18" thickBot="1">
      <c r="A9" s="20" t="s">
        <v>8</v>
      </c>
      <c r="B9" s="21"/>
      <c r="C9" s="22"/>
      <c r="D9" s="21"/>
      <c r="E9" s="21"/>
      <c r="F9" s="23"/>
      <c r="G9" s="24"/>
      <c r="H9" s="22"/>
      <c r="I9" s="25"/>
      <c r="J9" s="26">
        <v>0</v>
      </c>
      <c r="K9" s="26">
        <v>0</v>
      </c>
      <c r="L9" s="26">
        <v>0</v>
      </c>
      <c r="M9" s="26">
        <v>0</v>
      </c>
    </row>
    <row r="10" spans="1:13" s="11" customFormat="1" ht="18" thickBot="1">
      <c r="A10" s="27" t="s">
        <v>9</v>
      </c>
      <c r="B10" s="28"/>
      <c r="C10" s="29"/>
      <c r="D10" s="28"/>
      <c r="E10" s="28"/>
      <c r="F10" s="30"/>
      <c r="G10" s="31"/>
      <c r="H10" s="29"/>
      <c r="I10" s="32"/>
      <c r="J10" s="33">
        <f>+J8-J9</f>
        <v>0</v>
      </c>
      <c r="K10" s="33">
        <f t="shared" ref="K10:M10" si="2">+K8-K9</f>
        <v>0</v>
      </c>
      <c r="L10" s="33">
        <f t="shared" si="2"/>
        <v>0</v>
      </c>
      <c r="M10" s="33">
        <f t="shared" si="2"/>
        <v>0</v>
      </c>
    </row>
    <row r="11" spans="1:13" s="11" customFormat="1" ht="18" thickBot="1">
      <c r="A11" s="27" t="s">
        <v>10</v>
      </c>
      <c r="B11" s="28"/>
      <c r="C11" s="29"/>
      <c r="D11" s="28"/>
      <c r="E11" s="28"/>
      <c r="F11" s="30"/>
      <c r="G11" s="31"/>
      <c r="H11" s="29"/>
      <c r="I11" s="32"/>
      <c r="J11" s="33"/>
      <c r="K11" s="33">
        <f t="shared" ref="K11:M11" si="3">+K10+J11</f>
        <v>0</v>
      </c>
      <c r="L11" s="33">
        <f t="shared" si="3"/>
        <v>0</v>
      </c>
      <c r="M11" s="33">
        <f t="shared" si="3"/>
        <v>0</v>
      </c>
    </row>
    <row r="12" spans="1:13" s="11" customFormat="1" ht="17.399999999999999">
      <c r="A12" s="34"/>
      <c r="B12" s="21"/>
      <c r="C12" s="22"/>
      <c r="D12" s="21"/>
      <c r="E12" s="21"/>
      <c r="F12" s="23"/>
      <c r="G12" s="24"/>
      <c r="H12" s="22"/>
      <c r="I12" s="25"/>
      <c r="J12" s="26"/>
      <c r="K12" s="26"/>
      <c r="L12" s="26"/>
      <c r="M12" s="26"/>
    </row>
    <row r="13" spans="1:13" s="11" customFormat="1" ht="17.399999999999999">
      <c r="A13" s="34"/>
      <c r="B13" s="21"/>
      <c r="C13" s="22"/>
      <c r="D13" s="21"/>
      <c r="E13" s="21"/>
      <c r="F13" s="23"/>
      <c r="G13" s="35"/>
      <c r="H13" s="35"/>
      <c r="I13" s="25"/>
      <c r="J13" s="26"/>
      <c r="K13" s="26"/>
      <c r="L13" s="26"/>
      <c r="M13" s="26"/>
    </row>
    <row r="14" spans="1:13" s="11" customFormat="1" ht="17.399999999999999">
      <c r="A14" s="34"/>
      <c r="B14" s="21"/>
      <c r="C14" s="22"/>
      <c r="D14" s="21"/>
      <c r="E14" s="21"/>
      <c r="F14" s="23"/>
      <c r="G14" s="24"/>
      <c r="H14" s="22"/>
      <c r="I14" s="25"/>
      <c r="J14" s="26"/>
      <c r="K14" s="26"/>
      <c r="L14" s="26"/>
      <c r="M14" s="26"/>
    </row>
    <row r="15" spans="1:13" s="2" customFormat="1" ht="18" thickBot="1">
      <c r="I15" s="3"/>
      <c r="J15" s="4"/>
      <c r="K15" s="4"/>
      <c r="L15" s="4"/>
      <c r="M15" s="4"/>
    </row>
    <row r="16" spans="1:13" s="11" customFormat="1" ht="17.399999999999999">
      <c r="A16" s="111" t="s">
        <v>11</v>
      </c>
      <c r="B16" s="112"/>
      <c r="C16" s="112"/>
      <c r="D16" s="112"/>
      <c r="E16" s="112"/>
      <c r="F16" s="112"/>
      <c r="G16" s="112"/>
      <c r="H16" s="112"/>
      <c r="I16" s="113"/>
      <c r="J16" s="6">
        <f>YEAR(J5)</f>
        <v>2014</v>
      </c>
      <c r="K16" s="7">
        <f t="shared" ref="K16:M16" si="4">YEAR(K5)</f>
        <v>2014</v>
      </c>
      <c r="L16" s="7">
        <f t="shared" si="4"/>
        <v>2014</v>
      </c>
      <c r="M16" s="8">
        <f t="shared" si="4"/>
        <v>2014</v>
      </c>
    </row>
    <row r="17" spans="1:17" s="39" customFormat="1" ht="18" thickBot="1">
      <c r="A17" s="36" t="s">
        <v>12</v>
      </c>
      <c r="B17" s="37" t="s">
        <v>13</v>
      </c>
      <c r="C17" s="37" t="s">
        <v>14</v>
      </c>
      <c r="D17" s="37" t="s">
        <v>15</v>
      </c>
      <c r="E17" s="37" t="s">
        <v>16</v>
      </c>
      <c r="F17" s="37" t="s">
        <v>17</v>
      </c>
      <c r="G17" s="37" t="s">
        <v>30</v>
      </c>
      <c r="H17" s="37" t="s">
        <v>18</v>
      </c>
      <c r="I17" s="38" t="s">
        <v>19</v>
      </c>
      <c r="J17" s="9">
        <f>J5</f>
        <v>41883</v>
      </c>
      <c r="K17" s="9">
        <f t="shared" ref="K17:M17" si="5">K5</f>
        <v>41913</v>
      </c>
      <c r="L17" s="9">
        <f t="shared" si="5"/>
        <v>41944</v>
      </c>
      <c r="M17" s="10">
        <f t="shared" si="5"/>
        <v>41974</v>
      </c>
    </row>
    <row r="18" spans="1:17" s="11" customFormat="1" ht="17.399999999999999">
      <c r="A18" s="40">
        <v>0</v>
      </c>
      <c r="B18" s="102" t="s">
        <v>25</v>
      </c>
      <c r="C18" s="14">
        <v>110000000</v>
      </c>
      <c r="D18" s="13">
        <v>41820</v>
      </c>
      <c r="E18" s="13">
        <v>41912</v>
      </c>
      <c r="F18" s="15" t="s">
        <v>28</v>
      </c>
      <c r="G18" s="100">
        <v>1.8E-3</v>
      </c>
      <c r="H18" s="14">
        <v>0</v>
      </c>
      <c r="I18" s="17">
        <v>110000000</v>
      </c>
      <c r="J18" s="79">
        <v>110000000</v>
      </c>
      <c r="K18" s="18">
        <v>0</v>
      </c>
      <c r="L18" s="18">
        <v>0</v>
      </c>
      <c r="M18" s="18">
        <v>0</v>
      </c>
      <c r="N18" s="11">
        <f>MONTH(E18)</f>
        <v>9</v>
      </c>
      <c r="Q18" s="117">
        <f>G18*J18</f>
        <v>198000</v>
      </c>
    </row>
    <row r="19" spans="1:17" s="11" customFormat="1" ht="17.399999999999999">
      <c r="A19" s="41">
        <v>0</v>
      </c>
      <c r="B19" s="103" t="s">
        <v>25</v>
      </c>
      <c r="C19" s="22">
        <v>10000000</v>
      </c>
      <c r="D19" s="21">
        <v>41820</v>
      </c>
      <c r="E19" s="21">
        <v>42004</v>
      </c>
      <c r="F19" s="23" t="s">
        <v>28</v>
      </c>
      <c r="G19" s="96">
        <v>2.2000000000000001E-3</v>
      </c>
      <c r="H19" s="22">
        <v>0</v>
      </c>
      <c r="I19" s="25">
        <v>10000000</v>
      </c>
      <c r="J19" s="80">
        <v>10000000</v>
      </c>
      <c r="K19" s="26">
        <v>10000000</v>
      </c>
      <c r="L19" s="26">
        <v>10000000</v>
      </c>
      <c r="M19" s="26">
        <v>10000000</v>
      </c>
      <c r="N19" s="11">
        <f t="shared" ref="N19:N47" si="6">MONTH(E19)</f>
        <v>12</v>
      </c>
      <c r="Q19" s="117">
        <f t="shared" ref="Q19:Q26" si="7">G19*J19</f>
        <v>22000</v>
      </c>
    </row>
    <row r="20" spans="1:17" s="11" customFormat="1" ht="17.399999999999999">
      <c r="A20" s="41">
        <v>0</v>
      </c>
      <c r="B20" s="103" t="s">
        <v>25</v>
      </c>
      <c r="C20" s="22">
        <v>50000000</v>
      </c>
      <c r="D20" s="21">
        <v>41820</v>
      </c>
      <c r="E20" s="21">
        <v>42094</v>
      </c>
      <c r="F20" s="23" t="s">
        <v>28</v>
      </c>
      <c r="G20" s="96">
        <v>2.5999999999999999E-3</v>
      </c>
      <c r="H20" s="22">
        <v>0</v>
      </c>
      <c r="I20" s="25">
        <v>50000000</v>
      </c>
      <c r="J20" s="80">
        <v>50000000</v>
      </c>
      <c r="K20" s="26">
        <v>50000000</v>
      </c>
      <c r="L20" s="26">
        <v>50000000</v>
      </c>
      <c r="M20" s="26">
        <v>50000000</v>
      </c>
      <c r="N20" s="11">
        <f t="shared" si="6"/>
        <v>3</v>
      </c>
      <c r="Q20" s="117">
        <f t="shared" si="7"/>
        <v>130000</v>
      </c>
    </row>
    <row r="21" spans="1:17" s="11" customFormat="1" ht="17.399999999999999">
      <c r="A21" s="41">
        <v>0</v>
      </c>
      <c r="B21" s="103" t="s">
        <v>25</v>
      </c>
      <c r="C21" s="22">
        <v>60000000</v>
      </c>
      <c r="D21" s="21">
        <v>41820</v>
      </c>
      <c r="E21" s="21">
        <v>42185</v>
      </c>
      <c r="F21" s="23" t="s">
        <v>28</v>
      </c>
      <c r="G21" s="96">
        <v>2.8999999999999998E-3</v>
      </c>
      <c r="H21" s="22">
        <v>0</v>
      </c>
      <c r="I21" s="25">
        <v>60000000</v>
      </c>
      <c r="J21" s="80">
        <v>60000000</v>
      </c>
      <c r="K21" s="26">
        <v>60000000</v>
      </c>
      <c r="L21" s="26">
        <v>60000000</v>
      </c>
      <c r="M21" s="26">
        <v>60000000</v>
      </c>
      <c r="N21" s="11">
        <f t="shared" si="6"/>
        <v>6</v>
      </c>
      <c r="Q21" s="117">
        <f t="shared" si="7"/>
        <v>174000</v>
      </c>
    </row>
    <row r="22" spans="1:17" s="11" customFormat="1" ht="17.399999999999999">
      <c r="A22" s="41">
        <v>0</v>
      </c>
      <c r="B22" s="103" t="s">
        <v>25</v>
      </c>
      <c r="C22" s="22">
        <v>50000000</v>
      </c>
      <c r="D22" s="21">
        <v>41820</v>
      </c>
      <c r="E22" s="21">
        <v>42460</v>
      </c>
      <c r="F22" s="23" t="s">
        <v>28</v>
      </c>
      <c r="G22" s="96">
        <v>3.8999999999999998E-3</v>
      </c>
      <c r="H22" s="22">
        <v>0</v>
      </c>
      <c r="I22" s="25">
        <v>50000000</v>
      </c>
      <c r="J22" s="80">
        <v>50000000</v>
      </c>
      <c r="K22" s="26">
        <v>50000000</v>
      </c>
      <c r="L22" s="26">
        <v>50000000</v>
      </c>
      <c r="M22" s="26">
        <v>50000000</v>
      </c>
      <c r="N22" s="11">
        <f t="shared" si="6"/>
        <v>3</v>
      </c>
      <c r="Q22" s="117">
        <f t="shared" si="7"/>
        <v>195000</v>
      </c>
    </row>
    <row r="23" spans="1:17" s="11" customFormat="1" ht="17.399999999999999">
      <c r="A23" s="41">
        <v>0</v>
      </c>
      <c r="B23" s="103" t="s">
        <v>25</v>
      </c>
      <c r="C23" s="22">
        <v>50000000</v>
      </c>
      <c r="D23" s="21">
        <v>41820</v>
      </c>
      <c r="E23" s="21">
        <v>42643</v>
      </c>
      <c r="F23" s="23" t="s">
        <v>28</v>
      </c>
      <c r="G23" s="96">
        <v>4.4999999999999997E-3</v>
      </c>
      <c r="H23" s="22">
        <v>0</v>
      </c>
      <c r="I23" s="25">
        <v>50000000</v>
      </c>
      <c r="J23" s="80">
        <v>50000000</v>
      </c>
      <c r="K23" s="26">
        <v>50000000</v>
      </c>
      <c r="L23" s="26">
        <v>50000000</v>
      </c>
      <c r="M23" s="26">
        <v>50000000</v>
      </c>
      <c r="N23" s="11">
        <f t="shared" si="6"/>
        <v>9</v>
      </c>
      <c r="Q23" s="117">
        <f t="shared" si="7"/>
        <v>224999.99999999997</v>
      </c>
    </row>
    <row r="24" spans="1:17" s="11" customFormat="1" ht="17.399999999999999">
      <c r="A24" s="41">
        <v>0</v>
      </c>
      <c r="B24" s="103" t="s">
        <v>25</v>
      </c>
      <c r="C24" s="22">
        <v>60000000</v>
      </c>
      <c r="D24" s="21">
        <v>41820</v>
      </c>
      <c r="E24" s="21">
        <v>42825</v>
      </c>
      <c r="F24" s="23" t="s">
        <v>28</v>
      </c>
      <c r="G24" s="96">
        <v>5.1000000000000004E-3</v>
      </c>
      <c r="H24" s="22">
        <v>0</v>
      </c>
      <c r="I24" s="25">
        <v>60000000</v>
      </c>
      <c r="J24" s="80">
        <v>60000000</v>
      </c>
      <c r="K24" s="26">
        <v>60000000</v>
      </c>
      <c r="L24" s="26">
        <v>60000000</v>
      </c>
      <c r="M24" s="26">
        <v>60000000</v>
      </c>
      <c r="N24" s="11">
        <f t="shared" si="6"/>
        <v>3</v>
      </c>
      <c r="Q24" s="117">
        <f t="shared" si="7"/>
        <v>306000</v>
      </c>
    </row>
    <row r="25" spans="1:17" s="11" customFormat="1" ht="17.399999999999999">
      <c r="A25" s="41">
        <v>0</v>
      </c>
      <c r="B25" s="103" t="s">
        <v>25</v>
      </c>
      <c r="C25" s="22">
        <v>50000000</v>
      </c>
      <c r="D25" s="21">
        <v>41820</v>
      </c>
      <c r="E25" s="21">
        <v>42916</v>
      </c>
      <c r="F25" s="23" t="s">
        <v>28</v>
      </c>
      <c r="G25" s="96">
        <v>5.4000000000000003E-3</v>
      </c>
      <c r="H25" s="22">
        <v>0</v>
      </c>
      <c r="I25" s="25">
        <v>50000000</v>
      </c>
      <c r="J25" s="80">
        <v>50000000</v>
      </c>
      <c r="K25" s="26">
        <v>50000000</v>
      </c>
      <c r="L25" s="26">
        <v>50000000</v>
      </c>
      <c r="M25" s="26">
        <v>50000000</v>
      </c>
      <c r="N25" s="11">
        <f t="shared" si="6"/>
        <v>6</v>
      </c>
      <c r="Q25" s="117">
        <f t="shared" si="7"/>
        <v>270000</v>
      </c>
    </row>
    <row r="26" spans="1:17" s="11" customFormat="1" ht="17.399999999999999">
      <c r="A26" s="41">
        <v>0</v>
      </c>
      <c r="B26" s="103" t="s">
        <v>25</v>
      </c>
      <c r="C26" s="22">
        <v>50000000</v>
      </c>
      <c r="D26" s="21">
        <v>41820</v>
      </c>
      <c r="E26" s="21">
        <v>43010</v>
      </c>
      <c r="F26" s="23" t="s">
        <v>28</v>
      </c>
      <c r="G26" s="96">
        <v>5.4999999999999997E-3</v>
      </c>
      <c r="H26" s="22">
        <v>0</v>
      </c>
      <c r="I26" s="25">
        <v>50000000</v>
      </c>
      <c r="J26" s="80">
        <v>50000000</v>
      </c>
      <c r="K26" s="26">
        <v>50000000</v>
      </c>
      <c r="L26" s="26">
        <v>50000000</v>
      </c>
      <c r="M26" s="26">
        <v>50000000</v>
      </c>
      <c r="N26" s="11">
        <f t="shared" si="6"/>
        <v>10</v>
      </c>
      <c r="Q26" s="117">
        <f t="shared" si="7"/>
        <v>275000</v>
      </c>
    </row>
    <row r="27" spans="1:17" s="11" customFormat="1" ht="17.399999999999999">
      <c r="A27" s="41">
        <v>0</v>
      </c>
      <c r="B27" s="103" t="s">
        <v>26</v>
      </c>
      <c r="C27" s="22">
        <v>50000000</v>
      </c>
      <c r="D27" s="21">
        <v>41820</v>
      </c>
      <c r="E27" s="21">
        <v>41912</v>
      </c>
      <c r="F27" s="23" t="s">
        <v>28</v>
      </c>
      <c r="G27" s="96">
        <v>1.8E-3</v>
      </c>
      <c r="H27" s="22">
        <v>0</v>
      </c>
      <c r="I27" s="25">
        <v>50000000</v>
      </c>
      <c r="J27" s="80">
        <v>50000000</v>
      </c>
      <c r="K27" s="26">
        <v>0</v>
      </c>
      <c r="L27" s="26">
        <v>0</v>
      </c>
      <c r="M27" s="26">
        <v>0</v>
      </c>
      <c r="N27" s="11">
        <f t="shared" si="6"/>
        <v>9</v>
      </c>
      <c r="Q27" s="117"/>
    </row>
    <row r="28" spans="1:17" s="11" customFormat="1" ht="17.399999999999999">
      <c r="A28" s="41">
        <v>0</v>
      </c>
      <c r="B28" s="103" t="s">
        <v>26</v>
      </c>
      <c r="C28" s="22">
        <v>50000000</v>
      </c>
      <c r="D28" s="21">
        <v>41820</v>
      </c>
      <c r="E28" s="21">
        <v>42277</v>
      </c>
      <c r="F28" s="23" t="s">
        <v>28</v>
      </c>
      <c r="G28" s="96">
        <v>3.3E-3</v>
      </c>
      <c r="H28" s="22">
        <v>0</v>
      </c>
      <c r="I28" s="25">
        <v>50000000</v>
      </c>
      <c r="J28" s="80">
        <v>50000000</v>
      </c>
      <c r="K28" s="26">
        <v>50000000</v>
      </c>
      <c r="L28" s="26">
        <v>50000000</v>
      </c>
      <c r="M28" s="26">
        <v>50000000</v>
      </c>
      <c r="N28" s="11">
        <f t="shared" si="6"/>
        <v>9</v>
      </c>
      <c r="Q28" s="117"/>
    </row>
    <row r="29" spans="1:17" s="11" customFormat="1" ht="17.399999999999999">
      <c r="A29" s="41">
        <v>0</v>
      </c>
      <c r="B29" s="103" t="s">
        <v>26</v>
      </c>
      <c r="C29" s="22">
        <v>50000000</v>
      </c>
      <c r="D29" s="21">
        <v>41820</v>
      </c>
      <c r="E29" s="21">
        <v>42369</v>
      </c>
      <c r="F29" s="23" t="s">
        <v>28</v>
      </c>
      <c r="G29" s="96">
        <v>3.5999999999999999E-3</v>
      </c>
      <c r="H29" s="22">
        <v>0</v>
      </c>
      <c r="I29" s="25">
        <v>50000000</v>
      </c>
      <c r="J29" s="80">
        <v>50000000</v>
      </c>
      <c r="K29" s="26">
        <v>50000000</v>
      </c>
      <c r="L29" s="26">
        <v>50000000</v>
      </c>
      <c r="M29" s="26">
        <v>50000000</v>
      </c>
      <c r="N29" s="11">
        <f t="shared" si="6"/>
        <v>12</v>
      </c>
      <c r="Q29" s="117"/>
    </row>
    <row r="30" spans="1:17" s="11" customFormat="1" ht="17.399999999999999">
      <c r="A30" s="41">
        <v>0</v>
      </c>
      <c r="B30" s="103" t="s">
        <v>26</v>
      </c>
      <c r="C30" s="22">
        <v>50000000</v>
      </c>
      <c r="D30" s="21">
        <v>41820</v>
      </c>
      <c r="E30" s="21">
        <v>42551</v>
      </c>
      <c r="F30" s="23" t="s">
        <v>28</v>
      </c>
      <c r="G30" s="96">
        <v>4.1999999999999997E-3</v>
      </c>
      <c r="H30" s="22">
        <v>0</v>
      </c>
      <c r="I30" s="25">
        <v>50000000</v>
      </c>
      <c r="J30" s="80">
        <v>50000000</v>
      </c>
      <c r="K30" s="26">
        <v>50000000</v>
      </c>
      <c r="L30" s="26">
        <v>50000000</v>
      </c>
      <c r="M30" s="26">
        <v>50000000</v>
      </c>
      <c r="N30" s="11">
        <f t="shared" si="6"/>
        <v>6</v>
      </c>
      <c r="Q30" s="117"/>
    </row>
    <row r="31" spans="1:17" s="11" customFormat="1" ht="17.399999999999999">
      <c r="A31" s="41">
        <v>0</v>
      </c>
      <c r="B31" s="103" t="s">
        <v>26</v>
      </c>
      <c r="C31" s="22">
        <v>50000000</v>
      </c>
      <c r="D31" s="21">
        <v>41820</v>
      </c>
      <c r="E31" s="21">
        <v>42794</v>
      </c>
      <c r="F31" s="23" t="s">
        <v>28</v>
      </c>
      <c r="G31" s="96">
        <v>5.0000000000000001E-3</v>
      </c>
      <c r="H31" s="22">
        <v>0</v>
      </c>
      <c r="I31" s="25">
        <v>50000000</v>
      </c>
      <c r="J31" s="80">
        <v>50000000</v>
      </c>
      <c r="K31" s="26">
        <v>50000000</v>
      </c>
      <c r="L31" s="26">
        <v>50000000</v>
      </c>
      <c r="M31" s="26">
        <v>50000000</v>
      </c>
      <c r="N31" s="11">
        <f t="shared" si="6"/>
        <v>2</v>
      </c>
      <c r="Q31" s="117"/>
    </row>
    <row r="32" spans="1:17" s="11" customFormat="1" ht="17.399999999999999">
      <c r="A32" s="41">
        <v>0</v>
      </c>
      <c r="B32" s="103" t="s">
        <v>26</v>
      </c>
      <c r="C32" s="22">
        <v>50000000</v>
      </c>
      <c r="D32" s="21">
        <v>41820</v>
      </c>
      <c r="E32" s="21">
        <v>43131</v>
      </c>
      <c r="F32" s="23" t="s">
        <v>28</v>
      </c>
      <c r="G32" s="96">
        <v>5.7999999999999996E-3</v>
      </c>
      <c r="H32" s="22">
        <v>0</v>
      </c>
      <c r="I32" s="25">
        <v>50000000</v>
      </c>
      <c r="J32" s="80">
        <v>50000000</v>
      </c>
      <c r="K32" s="26">
        <v>50000000</v>
      </c>
      <c r="L32" s="26">
        <v>50000000</v>
      </c>
      <c r="M32" s="26">
        <v>50000000</v>
      </c>
      <c r="N32" s="11">
        <f t="shared" si="6"/>
        <v>1</v>
      </c>
      <c r="Q32" s="117"/>
    </row>
    <row r="33" spans="1:17" s="11" customFormat="1" ht="17.399999999999999">
      <c r="A33" s="41">
        <v>0</v>
      </c>
      <c r="B33" s="103">
        <v>0</v>
      </c>
      <c r="C33" s="22">
        <v>0</v>
      </c>
      <c r="D33" s="21">
        <v>0</v>
      </c>
      <c r="E33" s="21">
        <v>0</v>
      </c>
      <c r="F33" s="23">
        <v>0</v>
      </c>
      <c r="G33" s="96">
        <v>0</v>
      </c>
      <c r="H33" s="22">
        <v>0</v>
      </c>
      <c r="I33" s="25">
        <v>0</v>
      </c>
      <c r="J33" s="80">
        <v>0</v>
      </c>
      <c r="K33" s="26">
        <v>0</v>
      </c>
      <c r="L33" s="26">
        <v>0</v>
      </c>
      <c r="M33" s="26">
        <v>0</v>
      </c>
      <c r="N33" s="11">
        <f t="shared" si="6"/>
        <v>1</v>
      </c>
      <c r="Q33" s="117"/>
    </row>
    <row r="34" spans="1:17" s="11" customFormat="1" ht="17.399999999999999">
      <c r="A34" s="41">
        <v>0</v>
      </c>
      <c r="B34" s="103">
        <v>0</v>
      </c>
      <c r="C34" s="22">
        <v>0</v>
      </c>
      <c r="D34" s="21">
        <v>0</v>
      </c>
      <c r="E34" s="21">
        <v>0</v>
      </c>
      <c r="F34" s="23">
        <v>0</v>
      </c>
      <c r="G34" s="96">
        <v>0</v>
      </c>
      <c r="H34" s="22">
        <v>0</v>
      </c>
      <c r="I34" s="25">
        <v>0</v>
      </c>
      <c r="J34" s="80">
        <v>0</v>
      </c>
      <c r="K34" s="26">
        <v>0</v>
      </c>
      <c r="L34" s="26">
        <v>0</v>
      </c>
      <c r="M34" s="26">
        <v>0</v>
      </c>
      <c r="N34" s="11">
        <f t="shared" si="6"/>
        <v>1</v>
      </c>
      <c r="Q34" s="117"/>
    </row>
    <row r="35" spans="1:17" s="11" customFormat="1" ht="17.399999999999999">
      <c r="A35" s="41">
        <v>0</v>
      </c>
      <c r="B35" s="103">
        <v>0</v>
      </c>
      <c r="C35" s="22">
        <v>0</v>
      </c>
      <c r="D35" s="21">
        <v>0</v>
      </c>
      <c r="E35" s="21">
        <v>0</v>
      </c>
      <c r="F35" s="23">
        <v>0</v>
      </c>
      <c r="G35" s="96">
        <v>0</v>
      </c>
      <c r="H35" s="22">
        <v>0</v>
      </c>
      <c r="I35" s="25">
        <v>0</v>
      </c>
      <c r="J35" s="80">
        <v>0</v>
      </c>
      <c r="K35" s="26">
        <v>0</v>
      </c>
      <c r="L35" s="26">
        <v>0</v>
      </c>
      <c r="M35" s="26">
        <v>0</v>
      </c>
      <c r="N35" s="11">
        <f t="shared" si="6"/>
        <v>1</v>
      </c>
      <c r="Q35" s="117"/>
    </row>
    <row r="36" spans="1:17" s="11" customFormat="1" ht="17.399999999999999">
      <c r="A36" s="41">
        <v>0</v>
      </c>
      <c r="B36" s="103">
        <v>0</v>
      </c>
      <c r="C36" s="22">
        <v>0</v>
      </c>
      <c r="D36" s="21">
        <v>0</v>
      </c>
      <c r="E36" s="21">
        <v>0</v>
      </c>
      <c r="F36" s="23">
        <v>0</v>
      </c>
      <c r="G36" s="96">
        <v>0</v>
      </c>
      <c r="H36" s="22">
        <v>0</v>
      </c>
      <c r="I36" s="25">
        <v>0</v>
      </c>
      <c r="J36" s="80">
        <v>0</v>
      </c>
      <c r="K36" s="26">
        <v>0</v>
      </c>
      <c r="L36" s="26">
        <v>0</v>
      </c>
      <c r="M36" s="26">
        <v>0</v>
      </c>
      <c r="N36" s="11">
        <f t="shared" si="6"/>
        <v>1</v>
      </c>
      <c r="Q36" s="117"/>
    </row>
    <row r="37" spans="1:17" s="11" customFormat="1" ht="17.399999999999999">
      <c r="A37" s="41">
        <v>0</v>
      </c>
      <c r="B37" s="103">
        <v>0</v>
      </c>
      <c r="C37" s="22">
        <v>0</v>
      </c>
      <c r="D37" s="21">
        <v>0</v>
      </c>
      <c r="E37" s="21">
        <v>0</v>
      </c>
      <c r="F37" s="23">
        <v>0</v>
      </c>
      <c r="G37" s="96">
        <v>0</v>
      </c>
      <c r="H37" s="22">
        <v>0</v>
      </c>
      <c r="I37" s="25">
        <v>0</v>
      </c>
      <c r="J37" s="80">
        <v>0</v>
      </c>
      <c r="K37" s="26">
        <v>0</v>
      </c>
      <c r="L37" s="26">
        <v>0</v>
      </c>
      <c r="M37" s="26">
        <v>0</v>
      </c>
      <c r="N37" s="11">
        <f t="shared" si="6"/>
        <v>1</v>
      </c>
      <c r="Q37" s="117"/>
    </row>
    <row r="38" spans="1:17" s="11" customFormat="1" ht="17.399999999999999">
      <c r="A38" s="41">
        <v>0</v>
      </c>
      <c r="B38" s="103">
        <v>0</v>
      </c>
      <c r="C38" s="22">
        <v>0</v>
      </c>
      <c r="D38" s="21">
        <v>0</v>
      </c>
      <c r="E38" s="21">
        <v>0</v>
      </c>
      <c r="F38" s="23">
        <v>0</v>
      </c>
      <c r="G38" s="96">
        <v>0</v>
      </c>
      <c r="H38" s="22">
        <v>0</v>
      </c>
      <c r="I38" s="25">
        <v>0</v>
      </c>
      <c r="J38" s="80">
        <v>0</v>
      </c>
      <c r="K38" s="26">
        <v>0</v>
      </c>
      <c r="L38" s="26">
        <v>0</v>
      </c>
      <c r="M38" s="26">
        <v>0</v>
      </c>
      <c r="N38" s="11">
        <f t="shared" si="6"/>
        <v>1</v>
      </c>
      <c r="Q38" s="117"/>
    </row>
    <row r="39" spans="1:17" s="11" customFormat="1" ht="17.399999999999999">
      <c r="A39" s="41">
        <v>0</v>
      </c>
      <c r="B39" s="103">
        <v>0</v>
      </c>
      <c r="C39" s="22">
        <v>0</v>
      </c>
      <c r="D39" s="21">
        <v>0</v>
      </c>
      <c r="E39" s="21">
        <v>0</v>
      </c>
      <c r="F39" s="23">
        <v>0</v>
      </c>
      <c r="G39" s="96">
        <v>0</v>
      </c>
      <c r="H39" s="22">
        <v>0</v>
      </c>
      <c r="I39" s="25">
        <v>0</v>
      </c>
      <c r="J39" s="80">
        <v>0</v>
      </c>
      <c r="K39" s="26">
        <v>0</v>
      </c>
      <c r="L39" s="26">
        <v>0</v>
      </c>
      <c r="M39" s="26">
        <v>0</v>
      </c>
      <c r="N39" s="11">
        <f t="shared" si="6"/>
        <v>1</v>
      </c>
      <c r="Q39" s="117"/>
    </row>
    <row r="40" spans="1:17" s="11" customFormat="1" ht="17.399999999999999">
      <c r="A40" s="41">
        <v>0</v>
      </c>
      <c r="B40" s="103">
        <v>0</v>
      </c>
      <c r="C40" s="22">
        <v>0</v>
      </c>
      <c r="D40" s="21">
        <v>0</v>
      </c>
      <c r="E40" s="21">
        <v>0</v>
      </c>
      <c r="F40" s="23">
        <v>0</v>
      </c>
      <c r="G40" s="96">
        <v>0</v>
      </c>
      <c r="H40" s="22">
        <v>0</v>
      </c>
      <c r="I40" s="25">
        <v>0</v>
      </c>
      <c r="J40" s="80">
        <v>0</v>
      </c>
      <c r="K40" s="26">
        <v>0</v>
      </c>
      <c r="L40" s="26">
        <v>0</v>
      </c>
      <c r="M40" s="26">
        <v>0</v>
      </c>
      <c r="N40" s="11">
        <f t="shared" si="6"/>
        <v>1</v>
      </c>
      <c r="Q40" s="117"/>
    </row>
    <row r="41" spans="1:17" s="11" customFormat="1" ht="17.399999999999999">
      <c r="A41" s="41">
        <v>0</v>
      </c>
      <c r="B41" s="103">
        <v>0</v>
      </c>
      <c r="C41" s="22">
        <v>0</v>
      </c>
      <c r="D41" s="21">
        <v>0</v>
      </c>
      <c r="E41" s="21">
        <v>0</v>
      </c>
      <c r="F41" s="23">
        <v>0</v>
      </c>
      <c r="G41" s="96">
        <v>0</v>
      </c>
      <c r="H41" s="22">
        <v>0</v>
      </c>
      <c r="I41" s="25">
        <v>0</v>
      </c>
      <c r="J41" s="80">
        <v>0</v>
      </c>
      <c r="K41" s="26">
        <v>0</v>
      </c>
      <c r="L41" s="26">
        <v>0</v>
      </c>
      <c r="M41" s="26">
        <v>0</v>
      </c>
      <c r="N41" s="11">
        <f t="shared" si="6"/>
        <v>1</v>
      </c>
      <c r="Q41" s="117"/>
    </row>
    <row r="42" spans="1:17" s="11" customFormat="1" ht="17.399999999999999">
      <c r="A42" s="41">
        <v>0</v>
      </c>
      <c r="B42" s="103">
        <v>0</v>
      </c>
      <c r="C42" s="22">
        <v>0</v>
      </c>
      <c r="D42" s="21">
        <v>0</v>
      </c>
      <c r="E42" s="21">
        <v>0</v>
      </c>
      <c r="F42" s="23">
        <v>0</v>
      </c>
      <c r="G42" s="96">
        <v>0</v>
      </c>
      <c r="H42" s="22">
        <v>0</v>
      </c>
      <c r="I42" s="25">
        <v>0</v>
      </c>
      <c r="J42" s="80">
        <v>0</v>
      </c>
      <c r="K42" s="26">
        <v>0</v>
      </c>
      <c r="L42" s="26">
        <v>0</v>
      </c>
      <c r="M42" s="26">
        <v>0</v>
      </c>
      <c r="N42" s="11">
        <f t="shared" si="6"/>
        <v>1</v>
      </c>
      <c r="Q42" s="117"/>
    </row>
    <row r="43" spans="1:17" s="11" customFormat="1" ht="17.399999999999999">
      <c r="A43" s="41">
        <v>0</v>
      </c>
      <c r="B43" s="103">
        <v>0</v>
      </c>
      <c r="C43" s="22">
        <v>0</v>
      </c>
      <c r="D43" s="21">
        <v>0</v>
      </c>
      <c r="E43" s="21">
        <v>0</v>
      </c>
      <c r="F43" s="23">
        <v>0</v>
      </c>
      <c r="G43" s="96">
        <v>0</v>
      </c>
      <c r="H43" s="22">
        <v>0</v>
      </c>
      <c r="I43" s="25">
        <v>0</v>
      </c>
      <c r="J43" s="80">
        <v>0</v>
      </c>
      <c r="K43" s="26">
        <v>0</v>
      </c>
      <c r="L43" s="26">
        <v>0</v>
      </c>
      <c r="M43" s="26">
        <v>0</v>
      </c>
      <c r="N43" s="11">
        <f t="shared" si="6"/>
        <v>1</v>
      </c>
      <c r="Q43" s="117"/>
    </row>
    <row r="44" spans="1:17" s="11" customFormat="1" ht="17.399999999999999">
      <c r="A44" s="41">
        <v>0</v>
      </c>
      <c r="B44" s="103">
        <v>0</v>
      </c>
      <c r="C44" s="22">
        <v>0</v>
      </c>
      <c r="D44" s="21">
        <v>0</v>
      </c>
      <c r="E44" s="21">
        <v>0</v>
      </c>
      <c r="F44" s="23">
        <v>0</v>
      </c>
      <c r="G44" s="96">
        <v>0</v>
      </c>
      <c r="H44" s="22">
        <v>0</v>
      </c>
      <c r="I44" s="25">
        <v>0</v>
      </c>
      <c r="J44" s="80">
        <v>0</v>
      </c>
      <c r="K44" s="26">
        <v>0</v>
      </c>
      <c r="L44" s="26">
        <v>0</v>
      </c>
      <c r="M44" s="26">
        <v>0</v>
      </c>
      <c r="N44" s="11">
        <f t="shared" si="6"/>
        <v>1</v>
      </c>
      <c r="Q44" s="117"/>
    </row>
    <row r="45" spans="1:17" s="11" customFormat="1" ht="17.399999999999999">
      <c r="A45" s="41">
        <v>0</v>
      </c>
      <c r="B45" s="103">
        <v>0</v>
      </c>
      <c r="C45" s="22">
        <v>0</v>
      </c>
      <c r="D45" s="21">
        <v>0</v>
      </c>
      <c r="E45" s="21">
        <v>0</v>
      </c>
      <c r="F45" s="23">
        <v>0</v>
      </c>
      <c r="G45" s="96">
        <v>0</v>
      </c>
      <c r="H45" s="22">
        <v>0</v>
      </c>
      <c r="I45" s="25">
        <v>0</v>
      </c>
      <c r="J45" s="80">
        <v>0</v>
      </c>
      <c r="K45" s="26">
        <v>0</v>
      </c>
      <c r="L45" s="26">
        <v>0</v>
      </c>
      <c r="M45" s="26">
        <v>0</v>
      </c>
      <c r="N45" s="11">
        <f t="shared" si="6"/>
        <v>1</v>
      </c>
      <c r="Q45" s="117"/>
    </row>
    <row r="46" spans="1:17" s="11" customFormat="1" ht="17.399999999999999">
      <c r="A46" s="41">
        <v>0</v>
      </c>
      <c r="B46" s="103">
        <v>0</v>
      </c>
      <c r="C46" s="22">
        <v>0</v>
      </c>
      <c r="D46" s="21">
        <v>0</v>
      </c>
      <c r="E46" s="21">
        <v>0</v>
      </c>
      <c r="F46" s="23">
        <v>0</v>
      </c>
      <c r="G46" s="96">
        <v>0</v>
      </c>
      <c r="H46" s="22">
        <v>0</v>
      </c>
      <c r="I46" s="25">
        <v>0</v>
      </c>
      <c r="J46" s="80">
        <v>0</v>
      </c>
      <c r="K46" s="26">
        <v>0</v>
      </c>
      <c r="L46" s="26">
        <v>0</v>
      </c>
      <c r="M46" s="26">
        <v>0</v>
      </c>
      <c r="N46" s="11">
        <f t="shared" si="6"/>
        <v>1</v>
      </c>
      <c r="Q46" s="117"/>
    </row>
    <row r="47" spans="1:17" s="11" customFormat="1" ht="18" thickBot="1">
      <c r="A47" s="41">
        <v>0</v>
      </c>
      <c r="B47" s="103">
        <v>0</v>
      </c>
      <c r="C47" s="22">
        <v>0</v>
      </c>
      <c r="D47" s="21">
        <v>0</v>
      </c>
      <c r="E47" s="21">
        <v>0</v>
      </c>
      <c r="F47" s="23">
        <v>0</v>
      </c>
      <c r="G47" s="96">
        <v>0</v>
      </c>
      <c r="H47" s="22">
        <v>0</v>
      </c>
      <c r="I47" s="25">
        <v>0</v>
      </c>
      <c r="J47" s="81">
        <v>0</v>
      </c>
      <c r="K47" s="42">
        <v>0</v>
      </c>
      <c r="L47" s="42">
        <v>0</v>
      </c>
      <c r="M47" s="42">
        <v>0</v>
      </c>
      <c r="N47" s="11">
        <f t="shared" si="6"/>
        <v>1</v>
      </c>
      <c r="Q47" s="117"/>
    </row>
    <row r="48" spans="1:17" s="43" customFormat="1" ht="18" thickBot="1">
      <c r="A48" s="27" t="s">
        <v>20</v>
      </c>
      <c r="B48" s="104"/>
      <c r="C48" s="29"/>
      <c r="D48" s="28"/>
      <c r="E48" s="28"/>
      <c r="F48" s="30"/>
      <c r="G48" s="97">
        <f>SUMPRODUCT(G18:G47,I18:I47)/SUM(I18:I47)</f>
        <v>3.7721518987341774E-3</v>
      </c>
      <c r="H48"/>
      <c r="I48"/>
      <c r="J48" s="82">
        <f t="shared" ref="J48:M48" si="8">SUM(J18:J32)</f>
        <v>790000000</v>
      </c>
      <c r="K48" s="33">
        <f t="shared" si="8"/>
        <v>630000000</v>
      </c>
      <c r="L48" s="33">
        <f t="shared" si="8"/>
        <v>630000000</v>
      </c>
      <c r="M48" s="33">
        <f t="shared" si="8"/>
        <v>630000000</v>
      </c>
      <c r="Q48" s="118"/>
    </row>
    <row r="49" spans="1:17" s="43" customFormat="1" ht="17.399999999999999">
      <c r="A49" s="44"/>
      <c r="B49" s="105"/>
      <c r="C49" s="46"/>
      <c r="D49" s="45"/>
      <c r="E49" s="45"/>
      <c r="F49" s="47"/>
      <c r="G49" s="98"/>
      <c r="H49" s="46"/>
      <c r="I49" s="48"/>
      <c r="J49" s="83"/>
      <c r="K49" s="49"/>
      <c r="L49" s="50"/>
      <c r="M49" s="50"/>
      <c r="Q49" s="118"/>
    </row>
    <row r="50" spans="1:17" s="11" customFormat="1" ht="18" thickBot="1">
      <c r="A50" s="51"/>
      <c r="B50" s="103"/>
      <c r="C50" s="22"/>
      <c r="D50" s="21"/>
      <c r="E50" s="21"/>
      <c r="F50" s="23"/>
      <c r="G50" s="101"/>
      <c r="H50" s="22"/>
      <c r="I50" s="25"/>
      <c r="J50" s="84"/>
      <c r="K50" s="52"/>
      <c r="L50" s="52"/>
      <c r="M50" s="52"/>
      <c r="Q50" s="117"/>
    </row>
    <row r="51" spans="1:17" s="11" customFormat="1" ht="17.399999999999999">
      <c r="A51" s="116" t="s">
        <v>21</v>
      </c>
      <c r="B51"/>
      <c r="C51"/>
      <c r="D51"/>
      <c r="E51"/>
      <c r="F51"/>
      <c r="G51"/>
      <c r="H51"/>
      <c r="I51"/>
      <c r="J51" s="85">
        <f>J$16</f>
        <v>2014</v>
      </c>
      <c r="K51" s="7">
        <f t="shared" ref="K51:M51" si="9">K$16</f>
        <v>2014</v>
      </c>
      <c r="L51" s="7">
        <f t="shared" si="9"/>
        <v>2014</v>
      </c>
      <c r="M51" s="8">
        <f t="shared" si="9"/>
        <v>2014</v>
      </c>
      <c r="Q51" s="117"/>
    </row>
    <row r="52" spans="1:17" s="11" customFormat="1" ht="18" thickBot="1">
      <c r="A52" s="36" t="s">
        <v>12</v>
      </c>
      <c r="B52" s="92"/>
      <c r="C52" s="37" t="s">
        <v>14</v>
      </c>
      <c r="D52" s="37" t="s">
        <v>15</v>
      </c>
      <c r="E52" s="37" t="s">
        <v>16</v>
      </c>
      <c r="F52" s="37" t="s">
        <v>17</v>
      </c>
      <c r="G52" s="92"/>
      <c r="H52" s="37" t="s">
        <v>18</v>
      </c>
      <c r="I52" s="38"/>
      <c r="J52" s="86">
        <f>J$17</f>
        <v>41883</v>
      </c>
      <c r="K52" s="9">
        <f t="shared" ref="K52:M52" si="10">K$17</f>
        <v>41913</v>
      </c>
      <c r="L52" s="9">
        <f t="shared" si="10"/>
        <v>41944</v>
      </c>
      <c r="M52" s="10">
        <f t="shared" si="10"/>
        <v>41974</v>
      </c>
      <c r="Q52" s="117"/>
    </row>
    <row r="53" spans="1:17" s="11" customFormat="1" ht="17.399999999999999">
      <c r="A53" s="41">
        <v>0</v>
      </c>
      <c r="B53" s="103" t="s">
        <v>25</v>
      </c>
      <c r="C53" s="22">
        <v>800000000</v>
      </c>
      <c r="D53" s="21">
        <v>40507</v>
      </c>
      <c r="E53" s="21">
        <v>42330</v>
      </c>
      <c r="F53" s="23" t="s">
        <v>28</v>
      </c>
      <c r="G53" s="96">
        <v>1.7000000000000001E-2</v>
      </c>
      <c r="H53" s="22">
        <v>0</v>
      </c>
      <c r="I53" s="25">
        <v>680000000</v>
      </c>
      <c r="J53" s="80">
        <v>680000000</v>
      </c>
      <c r="K53" s="26">
        <v>680000000</v>
      </c>
      <c r="L53" s="26">
        <v>680000000</v>
      </c>
      <c r="M53" s="26">
        <v>680000000</v>
      </c>
      <c r="N53" s="11">
        <f t="shared" ref="N53:N65" si="11">MONTH(E53)</f>
        <v>11</v>
      </c>
      <c r="Q53" s="117">
        <f>J53*G53</f>
        <v>11560000</v>
      </c>
    </row>
    <row r="54" spans="1:17" s="11" customFormat="1" ht="17.399999999999999">
      <c r="A54" s="41">
        <v>0</v>
      </c>
      <c r="B54" s="103" t="s">
        <v>27</v>
      </c>
      <c r="C54" s="22">
        <v>160000000</v>
      </c>
      <c r="D54" s="21">
        <v>41305</v>
      </c>
      <c r="E54" s="21">
        <v>42035</v>
      </c>
      <c r="F54" s="23" t="s">
        <v>28</v>
      </c>
      <c r="G54" s="96">
        <v>0.01</v>
      </c>
      <c r="H54" s="22">
        <v>0</v>
      </c>
      <c r="I54" s="25">
        <v>35000000</v>
      </c>
      <c r="J54" s="80">
        <v>35000000</v>
      </c>
      <c r="K54" s="26">
        <v>35000000</v>
      </c>
      <c r="L54" s="26">
        <v>35000000</v>
      </c>
      <c r="M54" s="26">
        <v>35000000</v>
      </c>
      <c r="N54" s="11">
        <f t="shared" si="11"/>
        <v>1</v>
      </c>
    </row>
    <row r="55" spans="1:17" s="11" customFormat="1" ht="17.399999999999999">
      <c r="A55" s="41">
        <v>0</v>
      </c>
      <c r="B55" s="103">
        <v>0</v>
      </c>
      <c r="C55" s="22">
        <v>0</v>
      </c>
      <c r="D55" s="21">
        <v>0</v>
      </c>
      <c r="E55" s="21">
        <v>0</v>
      </c>
      <c r="F55" s="23">
        <v>0</v>
      </c>
      <c r="G55" s="96">
        <v>0</v>
      </c>
      <c r="H55" s="22">
        <v>0</v>
      </c>
      <c r="I55" s="25">
        <v>0</v>
      </c>
      <c r="J55" s="80">
        <v>0</v>
      </c>
      <c r="K55" s="26">
        <v>0</v>
      </c>
      <c r="L55" s="26">
        <v>0</v>
      </c>
      <c r="M55" s="26">
        <v>0</v>
      </c>
      <c r="N55" s="11">
        <f t="shared" si="11"/>
        <v>1</v>
      </c>
    </row>
    <row r="56" spans="1:17" s="11" customFormat="1" ht="17.399999999999999">
      <c r="A56" s="41">
        <v>0</v>
      </c>
      <c r="B56" s="103">
        <v>0</v>
      </c>
      <c r="C56" s="22">
        <v>0</v>
      </c>
      <c r="D56" s="21">
        <v>0</v>
      </c>
      <c r="E56" s="21">
        <v>0</v>
      </c>
      <c r="F56" s="23">
        <v>0</v>
      </c>
      <c r="G56" s="96">
        <v>0</v>
      </c>
      <c r="H56" s="22">
        <v>0</v>
      </c>
      <c r="I56" s="25">
        <v>0</v>
      </c>
      <c r="J56" s="80">
        <v>0</v>
      </c>
      <c r="K56" s="26">
        <v>0</v>
      </c>
      <c r="L56" s="26">
        <v>0</v>
      </c>
      <c r="M56" s="26">
        <v>0</v>
      </c>
      <c r="N56" s="11">
        <f t="shared" si="11"/>
        <v>1</v>
      </c>
    </row>
    <row r="57" spans="1:17" s="11" customFormat="1" ht="17.399999999999999">
      <c r="A57" s="41">
        <v>0</v>
      </c>
      <c r="B57" s="103">
        <v>0</v>
      </c>
      <c r="C57" s="22">
        <v>0</v>
      </c>
      <c r="D57" s="21">
        <v>0</v>
      </c>
      <c r="E57" s="21">
        <v>0</v>
      </c>
      <c r="F57" s="23">
        <v>0</v>
      </c>
      <c r="G57" s="96">
        <v>0</v>
      </c>
      <c r="H57" s="22">
        <v>0</v>
      </c>
      <c r="I57" s="25">
        <v>0</v>
      </c>
      <c r="J57" s="80">
        <v>0</v>
      </c>
      <c r="K57" s="26">
        <v>0</v>
      </c>
      <c r="L57" s="26">
        <v>0</v>
      </c>
      <c r="M57" s="26">
        <v>0</v>
      </c>
      <c r="N57" s="11">
        <f t="shared" si="11"/>
        <v>1</v>
      </c>
    </row>
    <row r="58" spans="1:17" s="11" customFormat="1" ht="17.399999999999999">
      <c r="A58" s="41">
        <v>0</v>
      </c>
      <c r="B58" s="103">
        <v>0</v>
      </c>
      <c r="C58" s="22">
        <v>0</v>
      </c>
      <c r="D58" s="21">
        <v>0</v>
      </c>
      <c r="E58" s="21">
        <v>0</v>
      </c>
      <c r="F58" s="23">
        <v>0</v>
      </c>
      <c r="G58" s="96">
        <v>0</v>
      </c>
      <c r="H58" s="22">
        <v>0</v>
      </c>
      <c r="I58" s="25">
        <v>0</v>
      </c>
      <c r="J58" s="80">
        <v>0</v>
      </c>
      <c r="K58" s="26">
        <v>0</v>
      </c>
      <c r="L58" s="26">
        <v>0</v>
      </c>
      <c r="M58" s="26">
        <v>0</v>
      </c>
      <c r="N58" s="11">
        <f t="shared" si="11"/>
        <v>1</v>
      </c>
    </row>
    <row r="59" spans="1:17" s="11" customFormat="1" ht="17.399999999999999">
      <c r="A59" s="41">
        <v>0</v>
      </c>
      <c r="B59" s="103">
        <v>0</v>
      </c>
      <c r="C59" s="22">
        <v>0</v>
      </c>
      <c r="D59" s="21">
        <v>0</v>
      </c>
      <c r="E59" s="21">
        <v>0</v>
      </c>
      <c r="F59" s="23">
        <v>0</v>
      </c>
      <c r="G59" s="96">
        <v>0</v>
      </c>
      <c r="H59" s="22">
        <v>0</v>
      </c>
      <c r="I59" s="25">
        <v>0</v>
      </c>
      <c r="J59" s="80">
        <v>0</v>
      </c>
      <c r="K59" s="26">
        <v>0</v>
      </c>
      <c r="L59" s="26">
        <v>0</v>
      </c>
      <c r="M59" s="26">
        <v>0</v>
      </c>
      <c r="N59" s="11">
        <f t="shared" si="11"/>
        <v>1</v>
      </c>
    </row>
    <row r="60" spans="1:17" s="11" customFormat="1" ht="17.399999999999999">
      <c r="A60" s="41">
        <v>0</v>
      </c>
      <c r="B60" s="103">
        <v>0</v>
      </c>
      <c r="C60" s="22">
        <v>0</v>
      </c>
      <c r="D60" s="21">
        <v>0</v>
      </c>
      <c r="E60" s="21">
        <v>0</v>
      </c>
      <c r="F60" s="23">
        <v>0</v>
      </c>
      <c r="G60" s="96">
        <v>0</v>
      </c>
      <c r="H60" s="22">
        <v>0</v>
      </c>
      <c r="I60" s="25">
        <v>0</v>
      </c>
      <c r="J60" s="80">
        <v>0</v>
      </c>
      <c r="K60" s="26">
        <v>0</v>
      </c>
      <c r="L60" s="26">
        <v>0</v>
      </c>
      <c r="M60" s="26">
        <v>0</v>
      </c>
      <c r="N60" s="11">
        <f t="shared" si="11"/>
        <v>1</v>
      </c>
    </row>
    <row r="61" spans="1:17" s="11" customFormat="1" ht="17.399999999999999">
      <c r="A61" s="41">
        <v>0</v>
      </c>
      <c r="B61" s="103">
        <v>0</v>
      </c>
      <c r="C61" s="22">
        <v>0</v>
      </c>
      <c r="D61" s="21">
        <v>0</v>
      </c>
      <c r="E61" s="21">
        <v>0</v>
      </c>
      <c r="F61" s="23">
        <v>0</v>
      </c>
      <c r="G61" s="96">
        <v>0</v>
      </c>
      <c r="H61" s="22">
        <v>0</v>
      </c>
      <c r="I61" s="25">
        <v>0</v>
      </c>
      <c r="J61" s="80">
        <v>0</v>
      </c>
      <c r="K61" s="26">
        <v>0</v>
      </c>
      <c r="L61" s="26">
        <v>0</v>
      </c>
      <c r="M61" s="26">
        <v>0</v>
      </c>
      <c r="N61" s="11">
        <f t="shared" si="11"/>
        <v>1</v>
      </c>
    </row>
    <row r="62" spans="1:17" s="11" customFormat="1" ht="17.399999999999999">
      <c r="A62" s="41">
        <v>0</v>
      </c>
      <c r="B62" s="103">
        <v>0</v>
      </c>
      <c r="C62" s="22">
        <v>0</v>
      </c>
      <c r="D62" s="21">
        <v>0</v>
      </c>
      <c r="E62" s="21">
        <v>0</v>
      </c>
      <c r="F62" s="23">
        <v>0</v>
      </c>
      <c r="G62" s="96">
        <v>0</v>
      </c>
      <c r="H62" s="22">
        <v>0</v>
      </c>
      <c r="I62" s="25">
        <v>0</v>
      </c>
      <c r="J62" s="80">
        <v>0</v>
      </c>
      <c r="K62" s="26">
        <v>0</v>
      </c>
      <c r="L62" s="26">
        <v>0</v>
      </c>
      <c r="M62" s="26">
        <v>0</v>
      </c>
      <c r="N62" s="11">
        <f t="shared" si="11"/>
        <v>1</v>
      </c>
    </row>
    <row r="63" spans="1:17" s="11" customFormat="1" ht="17.399999999999999">
      <c r="A63" s="41">
        <v>0</v>
      </c>
      <c r="B63" s="103">
        <v>0</v>
      </c>
      <c r="C63" s="22">
        <v>0</v>
      </c>
      <c r="D63" s="21">
        <v>0</v>
      </c>
      <c r="E63" s="21">
        <v>0</v>
      </c>
      <c r="F63" s="23">
        <v>0</v>
      </c>
      <c r="G63" s="96">
        <v>0</v>
      </c>
      <c r="H63" s="22">
        <v>0</v>
      </c>
      <c r="I63" s="25">
        <v>0</v>
      </c>
      <c r="J63" s="80">
        <v>0</v>
      </c>
      <c r="K63" s="26">
        <v>0</v>
      </c>
      <c r="L63" s="26">
        <v>0</v>
      </c>
      <c r="M63" s="26">
        <v>0</v>
      </c>
      <c r="N63" s="11">
        <f t="shared" si="11"/>
        <v>1</v>
      </c>
    </row>
    <row r="64" spans="1:17" s="11" customFormat="1" ht="17.399999999999999">
      <c r="A64" s="41">
        <v>0</v>
      </c>
      <c r="B64" s="103">
        <v>0</v>
      </c>
      <c r="C64" s="22">
        <v>0</v>
      </c>
      <c r="D64" s="21">
        <v>0</v>
      </c>
      <c r="E64" s="21">
        <v>0</v>
      </c>
      <c r="F64" s="23">
        <v>0</v>
      </c>
      <c r="G64" s="96">
        <v>0</v>
      </c>
      <c r="H64" s="22">
        <v>0</v>
      </c>
      <c r="I64" s="25">
        <v>0</v>
      </c>
      <c r="J64" s="80">
        <v>0</v>
      </c>
      <c r="K64" s="26">
        <v>0</v>
      </c>
      <c r="L64" s="26">
        <v>0</v>
      </c>
      <c r="M64" s="26">
        <v>0</v>
      </c>
      <c r="N64" s="11">
        <f t="shared" si="11"/>
        <v>1</v>
      </c>
    </row>
    <row r="65" spans="1:14" s="11" customFormat="1" ht="18" thickBot="1">
      <c r="A65" s="41">
        <v>0</v>
      </c>
      <c r="B65" s="103">
        <v>0</v>
      </c>
      <c r="C65" s="22">
        <v>0</v>
      </c>
      <c r="D65" s="21">
        <v>0</v>
      </c>
      <c r="E65" s="21">
        <v>0</v>
      </c>
      <c r="F65" s="23">
        <v>0</v>
      </c>
      <c r="G65" s="96">
        <v>0</v>
      </c>
      <c r="H65" s="22">
        <v>0</v>
      </c>
      <c r="I65" s="25">
        <v>0</v>
      </c>
      <c r="J65" s="81">
        <v>0</v>
      </c>
      <c r="K65" s="42">
        <v>0</v>
      </c>
      <c r="L65" s="42">
        <v>0</v>
      </c>
      <c r="M65" s="42">
        <v>0</v>
      </c>
      <c r="N65" s="11">
        <f t="shared" si="11"/>
        <v>1</v>
      </c>
    </row>
    <row r="66" spans="1:14" s="11" customFormat="1" ht="18" thickBot="1">
      <c r="A66" s="27" t="s">
        <v>20</v>
      </c>
      <c r="B66" s="104"/>
      <c r="C66" s="29"/>
      <c r="D66" s="28"/>
      <c r="E66" s="28"/>
      <c r="F66" s="30"/>
      <c r="G66" s="97">
        <f>SUMPRODUCT(G53:G65,I53:I65)/SUM(I53:I65)</f>
        <v>1.6657342657342658E-2</v>
      </c>
      <c r="H66" s="29"/>
      <c r="I66" s="32"/>
      <c r="J66" s="82">
        <f>+J54+J53</f>
        <v>715000000</v>
      </c>
      <c r="K66" s="33">
        <f t="shared" ref="K66:M66" si="12">+K54+K53</f>
        <v>715000000</v>
      </c>
      <c r="L66" s="33">
        <f t="shared" si="12"/>
        <v>715000000</v>
      </c>
      <c r="M66" s="33">
        <f t="shared" si="12"/>
        <v>715000000</v>
      </c>
    </row>
    <row r="67" spans="1:14" s="11" customFormat="1" ht="17.399999999999999">
      <c r="A67" s="44"/>
      <c r="B67" s="105"/>
      <c r="C67" s="46"/>
      <c r="D67" s="45"/>
      <c r="E67" s="45"/>
      <c r="F67" s="47"/>
      <c r="G67" s="98"/>
      <c r="H67" s="46"/>
      <c r="I67" s="48"/>
      <c r="J67" s="87"/>
      <c r="K67" s="50"/>
      <c r="L67" s="50"/>
      <c r="M67" s="50"/>
    </row>
    <row r="68" spans="1:14" s="11" customFormat="1" ht="23.4" thickBot="1">
      <c r="A68" s="53"/>
      <c r="B68" s="99"/>
      <c r="C68" s="54"/>
      <c r="D68" s="54"/>
      <c r="E68" s="54"/>
      <c r="F68" s="54"/>
      <c r="G68" s="99"/>
      <c r="H68" s="54"/>
      <c r="I68" s="54"/>
      <c r="J68" s="88"/>
    </row>
    <row r="69" spans="1:14" s="11" customFormat="1" ht="17.399999999999999">
      <c r="A69" s="111" t="s">
        <v>22</v>
      </c>
      <c r="B69" s="112"/>
      <c r="C69" s="112"/>
      <c r="D69" s="112"/>
      <c r="E69" s="112"/>
      <c r="F69" s="112"/>
      <c r="G69" s="112"/>
      <c r="H69" s="112"/>
      <c r="I69" s="113"/>
      <c r="J69" s="85">
        <f>J$16</f>
        <v>2014</v>
      </c>
      <c r="K69" s="7">
        <f t="shared" ref="K69:M69" si="13">K$16</f>
        <v>2014</v>
      </c>
      <c r="L69" s="7">
        <f t="shared" si="13"/>
        <v>2014</v>
      </c>
      <c r="M69" s="8">
        <f t="shared" si="13"/>
        <v>2014</v>
      </c>
    </row>
    <row r="70" spans="1:14" s="11" customFormat="1" ht="18" thickBot="1">
      <c r="A70" s="36"/>
      <c r="B70" s="92" t="s">
        <v>13</v>
      </c>
      <c r="C70" s="37"/>
      <c r="D70" s="37"/>
      <c r="E70" s="37"/>
      <c r="F70" s="55" t="s">
        <v>23</v>
      </c>
      <c r="G70" s="92" t="s">
        <v>30</v>
      </c>
      <c r="H70" s="37"/>
      <c r="I70" s="37"/>
      <c r="J70" s="86">
        <f>J$17</f>
        <v>41883</v>
      </c>
      <c r="K70" s="9">
        <f t="shared" ref="K70:M70" si="14">K$17</f>
        <v>41913</v>
      </c>
      <c r="L70" s="9">
        <f t="shared" si="14"/>
        <v>41944</v>
      </c>
      <c r="M70" s="10">
        <f t="shared" si="14"/>
        <v>41974</v>
      </c>
    </row>
    <row r="71" spans="1:14" s="11" customFormat="1" ht="17.399999999999999">
      <c r="A71" s="56"/>
      <c r="B71" s="106" t="s">
        <v>25</v>
      </c>
      <c r="C71" s="57"/>
      <c r="D71" s="57"/>
      <c r="E71" s="57"/>
      <c r="F71" s="57" t="s">
        <v>24</v>
      </c>
      <c r="G71" s="93">
        <v>4.3E-3</v>
      </c>
      <c r="H71" s="57"/>
      <c r="I71" s="57"/>
      <c r="J71" s="89"/>
      <c r="K71" s="58">
        <v>110000000</v>
      </c>
      <c r="L71" s="58">
        <v>110000000</v>
      </c>
      <c r="M71" s="58">
        <v>110000000</v>
      </c>
    </row>
    <row r="72" spans="1:14" s="11" customFormat="1" ht="17.399999999999999">
      <c r="A72" s="59"/>
      <c r="B72" s="107" t="s">
        <v>26</v>
      </c>
      <c r="C72" s="60"/>
      <c r="D72" s="60"/>
      <c r="E72" s="60"/>
      <c r="F72" s="60" t="s">
        <v>24</v>
      </c>
      <c r="G72" s="94">
        <v>4.3E-3</v>
      </c>
      <c r="H72" s="60"/>
      <c r="I72" s="60"/>
      <c r="J72" s="90"/>
      <c r="K72" s="61">
        <v>50000000</v>
      </c>
      <c r="L72" s="61">
        <v>50000000</v>
      </c>
      <c r="M72" s="61">
        <v>50000000</v>
      </c>
    </row>
    <row r="73" spans="1:14" s="11" customFormat="1" ht="17.399999999999999">
      <c r="A73" s="59"/>
      <c r="B73" s="107" t="s">
        <v>25</v>
      </c>
      <c r="C73" s="60"/>
      <c r="D73" s="60"/>
      <c r="E73" s="60"/>
      <c r="F73" s="60" t="s">
        <v>21</v>
      </c>
      <c r="G73" s="94">
        <v>0.01</v>
      </c>
      <c r="H73" s="60"/>
      <c r="I73" s="60"/>
      <c r="J73" s="90"/>
      <c r="K73" s="61">
        <v>0</v>
      </c>
      <c r="L73" s="61">
        <v>0</v>
      </c>
      <c r="M73" s="61">
        <v>0</v>
      </c>
    </row>
    <row r="74" spans="1:14" s="11" customFormat="1" ht="18" thickBot="1">
      <c r="A74" s="62"/>
      <c r="B74" s="108" t="s">
        <v>27</v>
      </c>
      <c r="C74" s="63"/>
      <c r="D74" s="63"/>
      <c r="E74" s="63"/>
      <c r="F74" s="63" t="s">
        <v>21</v>
      </c>
      <c r="G74" s="95">
        <v>0.01</v>
      </c>
      <c r="H74" s="63"/>
      <c r="I74" s="63"/>
      <c r="J74" s="91"/>
      <c r="K74" s="64">
        <v>0</v>
      </c>
      <c r="L74" s="64">
        <v>0</v>
      </c>
      <c r="M74" s="64">
        <v>0</v>
      </c>
    </row>
    <row r="75" spans="1:14" s="11" customFormat="1" ht="18" thickBot="1">
      <c r="A75" s="27" t="s">
        <v>20</v>
      </c>
      <c r="B75" s="28"/>
      <c r="C75" s="29"/>
      <c r="D75" s="28"/>
      <c r="E75" s="28"/>
      <c r="F75" s="30"/>
      <c r="G75" s="31"/>
      <c r="H75" s="29"/>
      <c r="I75" s="32"/>
      <c r="J75" s="33">
        <f>+J63+J62</f>
        <v>0</v>
      </c>
      <c r="K75" s="33">
        <f>SUM(K71:K74)</f>
        <v>160000000</v>
      </c>
      <c r="L75" s="33">
        <f t="shared" ref="L75:M75" si="15">SUM(L71:L74)</f>
        <v>160000000</v>
      </c>
      <c r="M75" s="33">
        <f t="shared" si="15"/>
        <v>160000000</v>
      </c>
    </row>
    <row r="76" spans="1:14" s="11" customFormat="1" ht="22.8">
      <c r="A76" s="53"/>
      <c r="B76" s="54"/>
      <c r="C76" s="54"/>
      <c r="D76" s="54"/>
      <c r="E76" s="54"/>
      <c r="F76" s="54"/>
      <c r="G76" s="54"/>
      <c r="H76" s="54"/>
      <c r="I76" s="54"/>
    </row>
    <row r="77" spans="1:14" s="11" customFormat="1" ht="17.399999999999999">
      <c r="A77" s="54"/>
      <c r="B77" s="54"/>
      <c r="C77" s="54"/>
      <c r="D77" s="54"/>
      <c r="E77" s="54"/>
      <c r="F77" s="54"/>
      <c r="G77" s="54"/>
      <c r="H77" s="54"/>
      <c r="I77" s="54"/>
    </row>
    <row r="78" spans="1:14" s="11" customFormat="1" ht="17.399999999999999">
      <c r="A78" s="54"/>
      <c r="B78" s="54"/>
      <c r="C78" s="54"/>
      <c r="D78" s="54"/>
      <c r="E78" s="54"/>
      <c r="F78" s="54"/>
      <c r="G78" s="54"/>
      <c r="H78" s="54"/>
      <c r="I78" s="54"/>
    </row>
    <row r="79" spans="1:14" s="11" customFormat="1" ht="17.399999999999999"/>
    <row r="80" spans="1:14" s="11" customFormat="1" ht="17.399999999999999">
      <c r="H80" s="65" t="s">
        <v>31</v>
      </c>
    </row>
    <row r="82" spans="1:13" ht="14.4" thickBot="1">
      <c r="J82" s="78" t="s">
        <v>30</v>
      </c>
      <c r="K82" s="78" t="s">
        <v>30</v>
      </c>
      <c r="L82" s="78" t="s">
        <v>30</v>
      </c>
      <c r="M82" s="78" t="s">
        <v>30</v>
      </c>
    </row>
    <row r="83" spans="1:13" ht="17.399999999999999">
      <c r="A83" s="111" t="s">
        <v>29</v>
      </c>
      <c r="B83" s="112"/>
      <c r="C83" s="112"/>
      <c r="D83" s="112"/>
      <c r="E83" s="112"/>
      <c r="F83" s="112"/>
      <c r="G83" s="112"/>
      <c r="H83" s="112"/>
      <c r="I83" s="113"/>
      <c r="J83" s="6">
        <f>J$16</f>
        <v>2014</v>
      </c>
      <c r="K83" s="7">
        <f t="shared" ref="K83:M83" si="16">K$16</f>
        <v>2014</v>
      </c>
      <c r="L83" s="7">
        <f t="shared" si="16"/>
        <v>2014</v>
      </c>
      <c r="M83" s="8">
        <f t="shared" si="16"/>
        <v>2014</v>
      </c>
    </row>
    <row r="84" spans="1:13" ht="18" thickBot="1">
      <c r="A84" s="55"/>
      <c r="B84" s="55" t="s">
        <v>13</v>
      </c>
      <c r="C84" s="37"/>
      <c r="D84" s="37"/>
      <c r="E84" s="37"/>
      <c r="F84" s="37"/>
      <c r="G84" s="37"/>
      <c r="H84" s="37"/>
      <c r="I84" s="37"/>
      <c r="J84" s="9">
        <f>J$17</f>
        <v>41883</v>
      </c>
      <c r="K84" s="9">
        <f t="shared" ref="K84:M84" si="17">K$17</f>
        <v>41913</v>
      </c>
      <c r="L84" s="9">
        <f t="shared" si="17"/>
        <v>41944</v>
      </c>
      <c r="M84" s="10">
        <f t="shared" si="17"/>
        <v>41974</v>
      </c>
    </row>
    <row r="85" spans="1:13" ht="18" thickBot="1">
      <c r="A85" s="66"/>
      <c r="B85" s="66" t="s">
        <v>25</v>
      </c>
      <c r="C85" s="67"/>
      <c r="D85" s="66"/>
      <c r="E85" s="66"/>
      <c r="F85" s="68"/>
      <c r="H85" s="67"/>
      <c r="I85" s="109">
        <f>(SUMIF($B$18:$B$47,$B85,$G$18:$G$47)+SUMIF($B$53:$B$65,$B85,$G$53:$G$65))/(COUNTIF($B$18:$B$47,$B85)+COUNTIF($B$53:$B$65,$B85))</f>
        <v>5.0899999999999999E-3</v>
      </c>
      <c r="J85" s="110">
        <f>(SUMPRODUCT(($B$18:$B$47=$B85)*(($G$18:$G$47)*(J$18:J$47)))+SUMPRODUCT(($B$53:$B$65=$B85)*(($G$53:$G$65)*(J$53:J$65))))/(SUMIF($B$53:$B$65,$B85,J$65:J$535)+SUMIF($B$18:$B$47,$B85,J$18:J$47))</f>
        <v>2.7255102040816326E-2</v>
      </c>
      <c r="K85" s="110">
        <f t="shared" ref="K85:M87" si="18">(SUMPRODUCT(($B$18:$B$47=$B85)*(($G$18:$G$47)*(K$18:K$47)))+SUMPRODUCT(($B$53:$B$65=$B85)*(($G$53:$G$65)*(K$53:K$65))))/(SUMIF($B$53:$B$65,$B85,K$65:K$535)+SUMIF($B$18:$B$47,$B85,K$18:K$47))</f>
        <v>3.4623684210526313E-2</v>
      </c>
      <c r="L85" s="110">
        <f t="shared" si="18"/>
        <v>3.4623684210526313E-2</v>
      </c>
      <c r="M85" s="110">
        <f t="shared" si="18"/>
        <v>3.4623684210526313E-2</v>
      </c>
    </row>
    <row r="86" spans="1:13" ht="18" thickBot="1">
      <c r="A86" s="69"/>
      <c r="B86" s="69" t="s">
        <v>26</v>
      </c>
      <c r="C86" s="70"/>
      <c r="D86" s="69"/>
      <c r="E86" s="69"/>
      <c r="F86" s="71"/>
      <c r="H86" s="70"/>
      <c r="I86" s="109">
        <f t="shared" ref="I86:I87" si="19">(SUMIF($B$18:$B$47,$B86,$G$18:$G$47)+SUMIF($B$53:$B$65,$B86,$G$53:$G$65))/(COUNTIF($B$18:$B$47,$B86)+COUNTIF($B$53:$B$65,$B86))</f>
        <v>3.9499999999999995E-3</v>
      </c>
      <c r="J86" s="110">
        <f t="shared" ref="J86:J87" si="20">(SUMPRODUCT(($B$18:$B$47=$B86)*(($G$18:$G$47)*(J$18:J$47)))+SUMPRODUCT(($B$53:$B$65=$B86)*(($G$53:$G$65)*(J$53:J$65))))/(SUMIF($B$53:$B$65,$B86,J$65:J$535)+SUMIF($B$18:$B$47,$B86,J$18:J$47))</f>
        <v>3.9500000000000004E-3</v>
      </c>
      <c r="K86" s="110">
        <f t="shared" si="18"/>
        <v>4.3800000000000002E-3</v>
      </c>
      <c r="L86" s="110">
        <f t="shared" si="18"/>
        <v>4.3800000000000002E-3</v>
      </c>
      <c r="M86" s="110">
        <f t="shared" si="18"/>
        <v>4.3800000000000002E-3</v>
      </c>
    </row>
    <row r="87" spans="1:13" ht="18" thickBot="1">
      <c r="A87" s="72"/>
      <c r="B87" s="72" t="s">
        <v>27</v>
      </c>
      <c r="C87" s="73"/>
      <c r="D87" s="72"/>
      <c r="E87" s="72"/>
      <c r="F87" s="74"/>
      <c r="H87" s="73"/>
      <c r="I87" s="109">
        <f t="shared" si="19"/>
        <v>0.01</v>
      </c>
      <c r="J87" s="110">
        <f t="shared" si="20"/>
        <v>4.8951048951048951E-4</v>
      </c>
      <c r="K87" s="110">
        <f t="shared" si="18"/>
        <v>4.8951048951048951E-4</v>
      </c>
      <c r="L87" s="110">
        <f t="shared" si="18"/>
        <v>4.8951048951048951E-4</v>
      </c>
      <c r="M87" s="110">
        <f t="shared" si="18"/>
        <v>4.8951048951048951E-4</v>
      </c>
    </row>
    <row r="88" spans="1:13" s="11" customFormat="1" ht="18" thickBot="1">
      <c r="A88" s="27" t="s">
        <v>20</v>
      </c>
      <c r="B88" s="28"/>
      <c r="C88" s="29"/>
      <c r="D88" s="28"/>
      <c r="E88" s="28"/>
      <c r="F88" s="30"/>
      <c r="G88" s="31"/>
      <c r="H88" s="29"/>
      <c r="I88" s="32"/>
      <c r="J88" s="33"/>
      <c r="K88" s="33"/>
      <c r="L88" s="33"/>
      <c r="M88" s="33"/>
    </row>
    <row r="89" spans="1:13" ht="17.399999999999999">
      <c r="J89" s="76"/>
      <c r="K89" s="76"/>
      <c r="L89" s="76"/>
      <c r="M89" s="76"/>
    </row>
    <row r="90" spans="1:13">
      <c r="J90" s="77"/>
      <c r="K90" s="77"/>
      <c r="L90" s="77"/>
      <c r="M90" s="77"/>
    </row>
    <row r="91" spans="1:13">
      <c r="J91" s="77"/>
      <c r="K91" s="77"/>
      <c r="L91" s="77"/>
      <c r="M91" s="77"/>
    </row>
    <row r="92" spans="1:13">
      <c r="J92" s="77"/>
      <c r="K92" s="77"/>
      <c r="L92" s="77"/>
      <c r="M92" s="77"/>
    </row>
    <row r="93" spans="1:13" ht="15.6" customHeight="1" thickBot="1"/>
    <row r="94" spans="1:13" ht="17.399999999999999">
      <c r="A94" s="111" t="s">
        <v>29</v>
      </c>
      <c r="B94" s="112"/>
      <c r="C94" s="112"/>
      <c r="D94" s="112"/>
      <c r="E94" s="112"/>
      <c r="F94" s="112"/>
      <c r="G94" s="112"/>
      <c r="H94" s="112"/>
      <c r="I94" s="113"/>
      <c r="J94" s="6">
        <f>J$16</f>
        <v>2014</v>
      </c>
      <c r="K94" s="7">
        <f t="shared" ref="K94:M94" si="21">K$16</f>
        <v>2014</v>
      </c>
      <c r="L94" s="7">
        <f t="shared" si="21"/>
        <v>2014</v>
      </c>
      <c r="M94" s="8">
        <f t="shared" si="21"/>
        <v>2014</v>
      </c>
    </row>
    <row r="95" spans="1:13" ht="18" thickBot="1">
      <c r="A95" s="55"/>
      <c r="B95" s="55" t="s">
        <v>13</v>
      </c>
      <c r="C95" s="37"/>
      <c r="D95" s="37"/>
      <c r="E95" s="37"/>
      <c r="F95" s="37"/>
      <c r="G95" s="37"/>
      <c r="H95" s="37"/>
      <c r="I95" s="37"/>
      <c r="J95" s="9">
        <f>J$17</f>
        <v>41883</v>
      </c>
      <c r="K95" s="9">
        <f t="shared" ref="K95:M95" si="22">K$17</f>
        <v>41913</v>
      </c>
      <c r="L95" s="9">
        <f t="shared" si="22"/>
        <v>41944</v>
      </c>
      <c r="M95" s="10">
        <f t="shared" si="22"/>
        <v>41974</v>
      </c>
    </row>
    <row r="96" spans="1:13" ht="18" thickBot="1">
      <c r="A96" s="66"/>
      <c r="B96" s="66" t="s">
        <v>25</v>
      </c>
      <c r="C96" s="67"/>
      <c r="D96" s="66"/>
      <c r="E96" s="66"/>
      <c r="F96" s="68"/>
      <c r="H96" s="67"/>
      <c r="I96" s="109">
        <f>(SUMIF($B$18:$B$47,$B96,$G$18:$G$47)+SUMIF($B$53:$B$65,$B96,$G$53:$G$65))/(COUNTIF($B$18:$B$47,$B96)+COUNTIF($B$53:$B$65,$B96))</f>
        <v>5.0899999999999999E-3</v>
      </c>
      <c r="J96" s="75">
        <f t="array" ref="J96">(SUMPRODUCT(($B$18:$B$47=$B96)*(($G$18:$G$47)*(J$18:J$47)))+SUMPRODUCT(($B$53:$B$65=$B96)*(($G$53:$G$65)*(J$53:J$65))))/(SUMIF($B$53:$B$65,$B96,J$535:J$654)+SUMIF($B$18:$B$47,$B96,J$18:J$47))</f>
        <v>2.7255102040816326E-2</v>
      </c>
      <c r="K96" s="75">
        <f t="array" ref="K96">(SUMPRODUCT(($B$18:$B$47=$B96)*(($G$18:$G$47)*(K$18:K$47)))+SUMPRODUCT(($B$53:$B$65=$B96)*(($G$53:$G$65)*(K$53:K$65))))/(SUMIF($B$53:$B$65,$B96,K$535:K$654)+SUMIF($B$18:$B$47,$B96,K$18:K$47))</f>
        <v>3.4623684210526313E-2</v>
      </c>
      <c r="L96" s="75">
        <f t="array" ref="L96">(SUMPRODUCT(($B$18:$B$47=$B96)*(($G$18:$G$47)*(L$18:L$47)))+SUMPRODUCT(($B$53:$B$65=$B96)*(($G$53:$G$65)*(L$53:L$65))))/(SUMIF($B$53:$B$65,$B96,L$535:L$654)+SUMIF($B$18:$B$47,$B96,L$18:L$47))</f>
        <v>3.4623684210526313E-2</v>
      </c>
      <c r="M96" s="75">
        <f t="array" ref="M96">(SUMPRODUCT(($B$18:$B$47=$B96)*(($G$18:$G$47)*(M$18:M$47)))+SUMPRODUCT(($B$53:$B$65=$B96)*(($G$53:$G$65)*(M$53:M$65))))/(SUMIF($B$53:$B$65,$B96,M$535:M$654)+SUMIF($B$18:$B$47,$B96,M$18:M$47))</f>
        <v>3.4623684210526313E-2</v>
      </c>
    </row>
    <row r="97" spans="1:17" ht="18" thickBot="1">
      <c r="A97" s="69"/>
      <c r="B97" s="69" t="s">
        <v>26</v>
      </c>
      <c r="C97" s="70"/>
      <c r="D97" s="69"/>
      <c r="E97" s="69"/>
      <c r="F97" s="71"/>
      <c r="H97" s="70"/>
      <c r="I97" s="109">
        <f t="shared" ref="I97:I98" si="23">(SUMIF($B$18:$B$47,$B97,$G$18:$G$47)+SUMIF($B$53:$B$65,$B97,$G$53:$G$65))/(COUNTIF($B$18:$B$47,$B97)+COUNTIF($B$53:$B$65,$B97))</f>
        <v>3.9499999999999995E-3</v>
      </c>
      <c r="J97" s="75">
        <f t="array" ref="J97">(SUMPRODUCT(($B$18:$B$47=$B97)*(($G$18:$G$47)*(J$18:J$47)))+SUMPRODUCT(($B$53:$B$65=$B97)*(($G$53:$G$65)*(J$53:J$65))))/(SUMIF($B$53:$B$65,$B97,J$535:J$654)+SUMIF($B$18:$B$47,$B97,J$18:J$47))</f>
        <v>3.9500000000000004E-3</v>
      </c>
      <c r="K97" s="75">
        <f t="array" ref="K97">(SUMPRODUCT(($B$18:$B$47=$B97)*(($G$18:$G$47)*(K$18:K$47)))+SUMPRODUCT(($B$53:$B$65=$B97)*(($G$53:$G$65)*(K$53:K$65))))/(SUMIF($B$53:$B$65,$B97,K$535:K$654)+SUMIF($B$18:$B$47,$B97,K$18:K$47))</f>
        <v>4.3800000000000002E-3</v>
      </c>
      <c r="L97" s="75">
        <f t="array" ref="L97">(SUMPRODUCT(($B$18:$B$47=$B97)*(($G$18:$G$47)*(L$18:L$47)))+SUMPRODUCT(($B$53:$B$65=$B97)*(($G$53:$G$65)*(L$53:L$65))))/(SUMIF($B$53:$B$65,$B97,L$535:L$654)+SUMIF($B$18:$B$47,$B97,L$18:L$47))</f>
        <v>4.3800000000000002E-3</v>
      </c>
      <c r="M97" s="75">
        <f t="array" ref="M97">(SUMPRODUCT(($B$18:$B$47=$B97)*(($G$18:$G$47)*(M$18:M$47)))+SUMPRODUCT(($B$53:$B$65=$B97)*(($G$53:$G$65)*(M$53:M$65))))/(SUMIF($B$53:$B$65,$B97,M$535:M$654)+SUMIF($B$18:$B$47,$B97,M$18:M$47))</f>
        <v>4.3800000000000002E-3</v>
      </c>
    </row>
    <row r="98" spans="1:17" ht="18" thickBot="1">
      <c r="A98" s="72"/>
      <c r="B98" s="72" t="s">
        <v>27</v>
      </c>
      <c r="C98" s="73"/>
      <c r="D98" s="72"/>
      <c r="E98" s="72"/>
      <c r="F98" s="74"/>
      <c r="H98" s="73"/>
      <c r="I98" s="109">
        <f t="shared" si="23"/>
        <v>0.01</v>
      </c>
      <c r="J98" s="75" t="e">
        <f>(SUMPRODUCT(($B$18:$B$47=$B98)*(($G$18:$G$47)*(J$18:J$47)))+SUMPRODUCT(($B$53:$B$65=$B98)*(($G$53:$G$65)*(J$53:J$65))))/(SUMIF($B$53:$B$65,$B98,J$535:J$654)+SUMIF($B$18:$B$47,$B98,J$18:J$47))</f>
        <v>#DIV/0!</v>
      </c>
      <c r="K98" s="75" t="e">
        <f t="array" ref="K98">(SUMPRODUCT(($B$18:$B$47=$B98)*(($G$18:$G$47)*(K$18:K$47)))+SUMPRODUCT(($B$53:$B$65=$B98)*(($G$53:$G$65)*(K$53:K$65))))/(SUMIF($B$53:$B$65,$B98,K$535:K$654)+SUMIF($B$18:$B$47,$B98,K$18:K$47))</f>
        <v>#DIV/0!</v>
      </c>
      <c r="L98" s="75" t="e">
        <f t="array" ref="L98">(SUMPRODUCT(($B$18:$B$47=$B98)*(($G$18:$G$47)*(L$18:L$47)))+SUMPRODUCT(($B$53:$B$65=$B98)*(($G$53:$G$65)*(L$53:L$65))))/(SUMIF($B$53:$B$65,$B98,L$535:L$654)+SUMIF($B$18:$B$47,$B98,L$18:L$47))</f>
        <v>#DIV/0!</v>
      </c>
      <c r="M98" s="75" t="e">
        <f t="array" ref="M98">(SUMPRODUCT(($B$18:$B$47=$B98)*(($G$18:$G$47)*(M$18:M$47)))+SUMPRODUCT(($B$53:$B$65=$B98)*(($G$53:$G$65)*(M$53:M$65))))/(SUMIF($B$53:$B$65,$B98,M$535:M$654)+SUMIF($B$18:$B$47,$B98,M$18:M$47))</f>
        <v>#DIV/0!</v>
      </c>
    </row>
    <row r="99" spans="1:17" s="11" customFormat="1" ht="18" thickBot="1">
      <c r="A99" s="27" t="s">
        <v>20</v>
      </c>
      <c r="B99" s="28"/>
      <c r="C99" s="29"/>
      <c r="D99" s="28"/>
      <c r="E99" s="28"/>
      <c r="F99" s="30"/>
      <c r="G99" s="31"/>
      <c r="H99" s="29"/>
      <c r="I99" s="32"/>
      <c r="J99" s="33"/>
      <c r="K99" s="33"/>
      <c r="L99" s="33"/>
      <c r="M99" s="33"/>
    </row>
    <row r="100" spans="1:17" ht="17.399999999999999">
      <c r="Q100" s="117"/>
    </row>
    <row r="101" spans="1:17" ht="17.399999999999999">
      <c r="J101" s="121">
        <f>(SUMPRODUCT(($B$18:$B$65=$B85)*(($G$18:$G$65)*(J$18:J$65))))/(SUMIF($B$18:$B$65,$B85,J$18:J$65))</f>
        <v>1.1414529914529915E-2</v>
      </c>
      <c r="K101" s="75">
        <f t="shared" ref="K101:M101" si="24">(SUMPRODUCT(($B$18:$B$65=$B85)*(($G$18:$G$65)*(K$18:K$65))))/(SUMIF($B$18:$B$65,$B85,K$18:K$65))</f>
        <v>1.2412264150943396E-2</v>
      </c>
      <c r="L101" s="75">
        <f t="shared" si="24"/>
        <v>1.2412264150943396E-2</v>
      </c>
      <c r="M101" s="75">
        <f t="shared" si="24"/>
        <v>1.2412264150943396E-2</v>
      </c>
      <c r="Q101" s="11"/>
    </row>
    <row r="102" spans="1:17" ht="17.399999999999999">
      <c r="J102" s="75">
        <f t="shared" ref="J102:M102" si="25">(SUMPRODUCT(($B$18:$B$65=$B86)*(($G$18:$G$65)*(J$18:J$65))))/(SUMIF($B$18:$B$65,$B86,J$18:J$65))</f>
        <v>3.9500000000000004E-3</v>
      </c>
      <c r="K102" s="75">
        <f t="shared" si="25"/>
        <v>4.3800000000000002E-3</v>
      </c>
      <c r="L102" s="75">
        <f t="shared" si="25"/>
        <v>4.3800000000000002E-3</v>
      </c>
      <c r="M102" s="75">
        <f t="shared" si="25"/>
        <v>4.3800000000000002E-3</v>
      </c>
      <c r="Q102" s="119">
        <f>SUM(Q18:Q101)</f>
        <v>13355000</v>
      </c>
    </row>
    <row r="103" spans="1:17" ht="17.399999999999999">
      <c r="J103" s="75">
        <f t="shared" ref="J103:M103" si="26">(SUMPRODUCT(($B$18:$B$65=$B87)*(($G$18:$G$65)*(J$18:J$65))))/(SUMIF($B$18:$B$65,$B87,J$18:J$65))</f>
        <v>0.01</v>
      </c>
      <c r="K103" s="75">
        <f t="shared" si="26"/>
        <v>0.01</v>
      </c>
      <c r="L103" s="75">
        <f t="shared" si="26"/>
        <v>0.01</v>
      </c>
      <c r="M103" s="75">
        <f t="shared" si="26"/>
        <v>0.01</v>
      </c>
      <c r="Q103" s="52">
        <f>J53+SUM(J18:J26)</f>
        <v>1170000000</v>
      </c>
    </row>
    <row r="104" spans="1:17" ht="17.399999999999999">
      <c r="Q104" s="120">
        <f>Q102/Q103</f>
        <v>1.1414529914529915E-2</v>
      </c>
    </row>
    <row r="108" spans="1:17">
      <c r="J108" s="75"/>
    </row>
  </sheetData>
  <mergeCells count="5">
    <mergeCell ref="A94:I94"/>
    <mergeCell ref="A83:I83"/>
    <mergeCell ref="A6:I7"/>
    <mergeCell ref="A16:I16"/>
    <mergeCell ref="A69:I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André BOSCHI</cp:lastModifiedBy>
  <dcterms:created xsi:type="dcterms:W3CDTF">2014-12-05T16:57:46Z</dcterms:created>
  <dcterms:modified xsi:type="dcterms:W3CDTF">2014-12-08T21:50:13Z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