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3715" windowHeight="10815"/>
  </bookViews>
  <sheets>
    <sheet name="Simul" sheetId="1" r:id="rId1"/>
    <sheet name="table" sheetId="2" r:id="rId2"/>
    <sheet name="Feuil3" sheetId="3" r:id="rId3"/>
  </sheets>
  <definedNames>
    <definedName name="coeff">table!$C$9:$C$12</definedName>
    <definedName name="coefftrava">table!$B$18:$B$21</definedName>
    <definedName name="indmax">table!$B$5</definedName>
    <definedName name="Indmin">table!$A$5</definedName>
    <definedName name="MaxMens">table!$E$9:$E$12</definedName>
    <definedName name="MiniMens">table!$D$9:$D$12</definedName>
    <definedName name="nbenf">table!$A$9:$A$12</definedName>
    <definedName name="sftplan">table!$B$9:$B$12</definedName>
    <definedName name="sftplancher">table!$D$9:$D$13</definedName>
    <definedName name="trava">table!$A$18:$A$21</definedName>
    <definedName name="valpt">table!$C$5</definedName>
  </definedNames>
  <calcPr calcId="145621"/>
</workbook>
</file>

<file path=xl/calcChain.xml><?xml version="1.0" encoding="utf-8"?>
<calcChain xmlns="http://schemas.openxmlformats.org/spreadsheetml/2006/main">
  <c r="G5" i="1" l="1"/>
  <c r="F5" i="1"/>
  <c r="L5" i="1"/>
  <c r="K5" i="1"/>
  <c r="H5" i="1"/>
  <c r="I5" i="1"/>
  <c r="M5" i="1" l="1"/>
  <c r="B20" i="2"/>
  <c r="B19" i="2"/>
  <c r="J5" i="1"/>
  <c r="N5" i="1" l="1"/>
  <c r="O5" i="1" s="1"/>
</calcChain>
</file>

<file path=xl/sharedStrings.xml><?xml version="1.0" encoding="utf-8"?>
<sst xmlns="http://schemas.openxmlformats.org/spreadsheetml/2006/main" count="38" uniqueCount="37">
  <si>
    <t>Indic</t>
  </si>
  <si>
    <t>Indmin</t>
  </si>
  <si>
    <t>indmax</t>
  </si>
  <si>
    <t>sftplan</t>
  </si>
  <si>
    <t>nbenf</t>
  </si>
  <si>
    <t>valpt</t>
  </si>
  <si>
    <t>coeff</t>
  </si>
  <si>
    <t>sup</t>
  </si>
  <si>
    <t>vlpt</t>
  </si>
  <si>
    <t>coeff1</t>
  </si>
  <si>
    <t>coeff2</t>
  </si>
  <si>
    <t>quottrav</t>
  </si>
  <si>
    <t>coeftrav</t>
  </si>
  <si>
    <t>coefftrava</t>
  </si>
  <si>
    <t>trava</t>
  </si>
  <si>
    <t>sft calc</t>
  </si>
  <si>
    <t>sftfinal</t>
  </si>
  <si>
    <t>Nombre d'enfants</t>
  </si>
  <si>
    <t>Part fixe</t>
  </si>
  <si>
    <t>Part proportionnelle au traitement brut</t>
  </si>
  <si>
    <t>Minimum mensuel</t>
  </si>
  <si>
    <t>Maximum mensuel</t>
  </si>
  <si>
    <t>1 enfant</t>
  </si>
  <si>
    <t>-</t>
  </si>
  <si>
    <t>2 enfants</t>
  </si>
  <si>
    <t>3 enfants</t>
  </si>
  <si>
    <t>Par enfant supplémentaire</t>
  </si>
  <si>
    <t>MiniMens</t>
  </si>
  <si>
    <t>MaxMens</t>
  </si>
  <si>
    <t>sftmax</t>
  </si>
  <si>
    <t>pfixea</t>
  </si>
  <si>
    <t>pfixeb</t>
  </si>
  <si>
    <t>nenf</t>
  </si>
  <si>
    <t>Matricule</t>
  </si>
  <si>
    <t>AGENT</t>
  </si>
  <si>
    <t>a saisir ou importer</t>
  </si>
  <si>
    <t xml:space="preserve">Calculs et références intermédiaires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</si>
</sst>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&quot; 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i/>
      <sz val="14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164" fontId="3" fillId="0" borderId="5" xfId="0" applyNumberFormat="1" applyFont="1" applyBorder="1"/>
    <xf numFmtId="164" fontId="3" fillId="0" borderId="6" xfId="0" applyNumberFormat="1" applyFont="1" applyBorder="1"/>
    <xf numFmtId="164" fontId="3" fillId="0" borderId="1" xfId="0" applyNumberFormat="1" applyFont="1" applyBorder="1"/>
    <xf numFmtId="10" fontId="5" fillId="0" borderId="5" xfId="1" applyNumberFormat="1" applyFont="1" applyBorder="1"/>
    <xf numFmtId="10" fontId="5" fillId="0" borderId="6" xfId="1" applyNumberFormat="1" applyFont="1" applyBorder="1"/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8" fontId="2" fillId="0" borderId="0" xfId="0" applyNumberFormat="1" applyFont="1"/>
    <xf numFmtId="9" fontId="2" fillId="0" borderId="0" xfId="0" applyNumberFormat="1" applyFont="1"/>
    <xf numFmtId="0" fontId="2" fillId="0" borderId="0" xfId="0" applyFont="1" applyAlignment="1">
      <alignment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J13" sqref="J13"/>
    </sheetView>
  </sheetViews>
  <sheetFormatPr baseColWidth="10" defaultRowHeight="15" x14ac:dyDescent="0.25"/>
  <cols>
    <col min="1" max="4" width="11.42578125" style="1"/>
    <col min="5" max="5" width="6.28515625" style="1" bestFit="1" customWidth="1"/>
    <col min="6" max="7" width="9" style="1" bestFit="1" customWidth="1"/>
    <col min="8" max="16384" width="11.42578125" style="1"/>
  </cols>
  <sheetData>
    <row r="1" spans="1:15" ht="15.75" thickBot="1" x14ac:dyDescent="0.3"/>
    <row r="2" spans="1:15" ht="19.5" thickBot="1" x14ac:dyDescent="0.35">
      <c r="A2" s="5" t="s">
        <v>35</v>
      </c>
      <c r="B2" s="6"/>
      <c r="C2" s="6"/>
      <c r="D2" s="6"/>
      <c r="E2" s="7"/>
      <c r="F2" s="2" t="s">
        <v>36</v>
      </c>
      <c r="G2" s="3"/>
      <c r="H2" s="3"/>
      <c r="I2" s="3"/>
      <c r="J2" s="3"/>
      <c r="K2" s="3"/>
      <c r="L2" s="3"/>
      <c r="M2" s="3"/>
      <c r="N2" s="4"/>
    </row>
    <row r="3" spans="1:15" ht="15.75" thickBot="1" x14ac:dyDescent="0.3"/>
    <row r="4" spans="1:15" ht="20.25" thickBot="1" x14ac:dyDescent="0.4">
      <c r="A4" s="15" t="s">
        <v>33</v>
      </c>
      <c r="B4" s="16" t="s">
        <v>34</v>
      </c>
      <c r="C4" s="16" t="s">
        <v>0</v>
      </c>
      <c r="D4" s="16" t="s">
        <v>11</v>
      </c>
      <c r="E4" s="17" t="s">
        <v>32</v>
      </c>
      <c r="F4" s="8" t="s">
        <v>3</v>
      </c>
      <c r="G4" s="9" t="s">
        <v>29</v>
      </c>
      <c r="H4" s="8" t="s">
        <v>30</v>
      </c>
      <c r="I4" s="10" t="s">
        <v>31</v>
      </c>
      <c r="J4" s="11" t="s">
        <v>8</v>
      </c>
      <c r="K4" s="12" t="s">
        <v>9</v>
      </c>
      <c r="L4" s="13" t="s">
        <v>10</v>
      </c>
      <c r="M4" s="11" t="s">
        <v>12</v>
      </c>
      <c r="N4" s="14" t="s">
        <v>15</v>
      </c>
      <c r="O4" s="20" t="s">
        <v>16</v>
      </c>
    </row>
    <row r="5" spans="1:15" ht="15.75" thickBot="1" x14ac:dyDescent="0.3">
      <c r="A5" s="18"/>
      <c r="B5" s="19"/>
      <c r="C5" s="19">
        <v>900</v>
      </c>
      <c r="D5" s="19">
        <v>100</v>
      </c>
      <c r="E5" s="21">
        <v>6</v>
      </c>
      <c r="F5" s="22">
        <f ca="1">IF($E5&lt;4,OFFSET(table!$A$8,MATCH($E5,nbenf,0),3),(OFFSET(table!$A$8,MATCH(3,nbenf,0),3)+(OFFSET(table!$A$8,MATCH("sup",nbenf,0),3)*($E5-3))))</f>
        <v>569.49</v>
      </c>
      <c r="G5" s="23">
        <f ca="1">ROUND(IF($E5&lt;4,OFFSET(table!$A$8,MATCH($E5,nbenf,0),4),(OFFSET(table!$A$8,MATCH(3,nbenf,0),4)+(OFFSET(table!$A$8,MATCH("sup",nbenf,0),4)*($E5-3)))),2)</f>
        <v>892.14</v>
      </c>
      <c r="H5" s="22">
        <f ca="1">IF($E5&lt;4,OFFSET(table!$A$8,MATCH(Simul!E5,nbenf,0),1),OFFSET(table!$A$8,MATCH(3,nbenf,0),1))</f>
        <v>15.24</v>
      </c>
      <c r="I5" s="23">
        <f ca="1">IF(E5&gt;3,OFFSET(table!$A$8,MATCH("sup",nbenf,0),1),0)</f>
        <v>4.57</v>
      </c>
      <c r="J5" s="24">
        <f>table!C5</f>
        <v>4.6303000000000001</v>
      </c>
      <c r="K5" s="25">
        <f ca="1">IF($E5=1,0,IF($E5&lt;=3,OFFSET(table!$A$8,MATCH(Simul!$E5,nbenf,0),2),OFFSET(table!$A$8,MATCH(3,nbenf,0),2)))</f>
        <v>0.08</v>
      </c>
      <c r="L5" s="26">
        <f ca="1">IF(E5&gt;3,OFFSET(table!$A$8,MATCH("sup",nbenf,0),2),0)</f>
        <v>0.06</v>
      </c>
      <c r="M5" s="27">
        <f ca="1">OFFSET(table!$A$17,MATCH(Simul!D5,trava,0),1)</f>
        <v>1</v>
      </c>
      <c r="N5" s="24">
        <f ca="1">ROUND((H5+IF(E5&gt;3,I5*(E5-3),0))+(C5*valpt*K5*M5)+IF(E5&gt;3,C5*valpt*L5*M5*(E5-3),0),2)</f>
        <v>1112.44</v>
      </c>
      <c r="O5" s="24">
        <f ca="1">ROUND(IF(N5&lt;=F5,F5,IF(N5&gt;=G5,G5,N5)),2)</f>
        <v>892.14</v>
      </c>
    </row>
  </sheetData>
  <mergeCells count="2">
    <mergeCell ref="A2:E2"/>
    <mergeCell ref="F2:N2"/>
  </mergeCells>
  <dataValidations count="2">
    <dataValidation type="list" allowBlank="1" showInputMessage="1" showErrorMessage="1" sqref="E5">
      <formula1>"1,2,3,4,5,6,7,8,9,10,11,12,13,14,15,16,17,18,19,20"</formula1>
    </dataValidation>
    <dataValidation type="list" allowBlank="1" showInputMessage="1" showErrorMessage="1" sqref="D5">
      <formula1>"100,80,90"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49"/>
  <sheetViews>
    <sheetView workbookViewId="0">
      <selection activeCell="D20" sqref="D20"/>
    </sheetView>
  </sheetViews>
  <sheetFormatPr baseColWidth="10" defaultRowHeight="15" x14ac:dyDescent="0.25"/>
  <cols>
    <col min="1" max="16384" width="11.42578125" style="1"/>
  </cols>
  <sheetData>
    <row r="4" spans="1:5" x14ac:dyDescent="0.25">
      <c r="A4" s="28" t="s">
        <v>1</v>
      </c>
      <c r="B4" s="28" t="s">
        <v>2</v>
      </c>
      <c r="C4" s="28" t="s">
        <v>5</v>
      </c>
    </row>
    <row r="5" spans="1:5" x14ac:dyDescent="0.25">
      <c r="A5" s="28">
        <v>449</v>
      </c>
      <c r="B5" s="28">
        <v>717</v>
      </c>
      <c r="C5" s="28">
        <v>4.6303000000000001</v>
      </c>
    </row>
    <row r="8" spans="1:5" x14ac:dyDescent="0.25">
      <c r="A8" s="28" t="s">
        <v>4</v>
      </c>
      <c r="B8" s="28" t="s">
        <v>3</v>
      </c>
      <c r="C8" s="28" t="s">
        <v>6</v>
      </c>
      <c r="D8" s="29" t="s">
        <v>27</v>
      </c>
      <c r="E8" s="29" t="s">
        <v>28</v>
      </c>
    </row>
    <row r="9" spans="1:5" x14ac:dyDescent="0.25">
      <c r="A9" s="1">
        <v>1</v>
      </c>
      <c r="B9" s="1">
        <v>2.29</v>
      </c>
      <c r="C9" s="1">
        <v>2.29</v>
      </c>
      <c r="D9" s="30">
        <v>2.29</v>
      </c>
      <c r="E9" s="30">
        <v>2.29</v>
      </c>
    </row>
    <row r="10" spans="1:5" x14ac:dyDescent="0.25">
      <c r="A10" s="1">
        <v>2</v>
      </c>
      <c r="B10" s="1">
        <v>10.67</v>
      </c>
      <c r="C10" s="31">
        <v>0.03</v>
      </c>
      <c r="D10" s="30">
        <v>73.040000000000006</v>
      </c>
      <c r="E10" s="30">
        <v>110.27</v>
      </c>
    </row>
    <row r="11" spans="1:5" x14ac:dyDescent="0.25">
      <c r="A11" s="1">
        <v>3</v>
      </c>
      <c r="B11" s="1">
        <v>15.24</v>
      </c>
      <c r="C11" s="31">
        <v>0.08</v>
      </c>
      <c r="D11" s="30">
        <v>181.56</v>
      </c>
      <c r="E11" s="30">
        <v>280.83</v>
      </c>
    </row>
    <row r="12" spans="1:5" x14ac:dyDescent="0.25">
      <c r="A12" s="1" t="s">
        <v>7</v>
      </c>
      <c r="B12" s="1">
        <v>4.57</v>
      </c>
      <c r="C12" s="31">
        <v>0.06</v>
      </c>
      <c r="D12" s="30">
        <v>129.31</v>
      </c>
      <c r="E12" s="30">
        <v>203.77</v>
      </c>
    </row>
    <row r="14" spans="1:5" x14ac:dyDescent="0.25">
      <c r="D14" s="30"/>
      <c r="E14" s="30"/>
    </row>
    <row r="17" spans="1:2" x14ac:dyDescent="0.25">
      <c r="A17" s="28" t="s">
        <v>14</v>
      </c>
      <c r="B17" s="28" t="s">
        <v>13</v>
      </c>
    </row>
    <row r="18" spans="1:2" x14ac:dyDescent="0.25">
      <c r="A18" s="1">
        <v>100</v>
      </c>
      <c r="B18" s="1">
        <v>1</v>
      </c>
    </row>
    <row r="19" spans="1:2" x14ac:dyDescent="0.25">
      <c r="A19" s="1">
        <v>80</v>
      </c>
      <c r="B19" s="1">
        <f>6/7</f>
        <v>0.8571428571428571</v>
      </c>
    </row>
    <row r="20" spans="1:2" x14ac:dyDescent="0.25">
      <c r="A20" s="1">
        <v>90</v>
      </c>
      <c r="B20" s="1">
        <f>32/35</f>
        <v>0.91428571428571426</v>
      </c>
    </row>
    <row r="21" spans="1:2" x14ac:dyDescent="0.25">
      <c r="A21" s="1">
        <v>50</v>
      </c>
      <c r="B21" s="1">
        <v>0.5</v>
      </c>
    </row>
    <row r="40" spans="2:6" x14ac:dyDescent="0.25">
      <c r="B40" s="30"/>
      <c r="C40" s="30"/>
      <c r="E40" s="30"/>
    </row>
    <row r="41" spans="2:6" x14ac:dyDescent="0.25">
      <c r="C41" s="31"/>
      <c r="D41" s="31"/>
      <c r="E41" s="31"/>
    </row>
    <row r="42" spans="2:6" x14ac:dyDescent="0.25">
      <c r="B42" s="30"/>
      <c r="C42" s="30"/>
      <c r="D42" s="30"/>
      <c r="E42" s="30"/>
    </row>
    <row r="43" spans="2:6" x14ac:dyDescent="0.25">
      <c r="B43" s="30"/>
      <c r="C43" s="30"/>
      <c r="D43" s="30"/>
      <c r="E43" s="30"/>
    </row>
    <row r="45" spans="2:6" ht="75" x14ac:dyDescent="0.25">
      <c r="B45" s="32" t="s">
        <v>17</v>
      </c>
      <c r="C45" s="32" t="s">
        <v>18</v>
      </c>
      <c r="D45" s="32" t="s">
        <v>19</v>
      </c>
      <c r="E45" s="32" t="s">
        <v>20</v>
      </c>
      <c r="F45" s="32" t="s">
        <v>21</v>
      </c>
    </row>
    <row r="46" spans="2:6" x14ac:dyDescent="0.25">
      <c r="B46" s="1" t="s">
        <v>22</v>
      </c>
      <c r="C46" s="30">
        <v>2.29</v>
      </c>
      <c r="D46" s="1" t="s">
        <v>23</v>
      </c>
      <c r="E46" s="30">
        <v>2.29</v>
      </c>
      <c r="F46" s="30">
        <v>2.29</v>
      </c>
    </row>
    <row r="47" spans="2:6" x14ac:dyDescent="0.25">
      <c r="B47" s="1" t="s">
        <v>24</v>
      </c>
      <c r="C47" s="30">
        <v>10.67</v>
      </c>
      <c r="D47" s="31">
        <v>0.03</v>
      </c>
      <c r="E47" s="30">
        <v>73.040000000000006</v>
      </c>
      <c r="F47" s="30">
        <v>110.27</v>
      </c>
    </row>
    <row r="48" spans="2:6" x14ac:dyDescent="0.25">
      <c r="B48" s="1" t="s">
        <v>25</v>
      </c>
      <c r="C48" s="1">
        <v>15.24</v>
      </c>
      <c r="D48" s="31">
        <v>0.08</v>
      </c>
      <c r="E48" s="30">
        <v>181.56</v>
      </c>
      <c r="F48" s="30">
        <v>280.83</v>
      </c>
    </row>
    <row r="49" spans="2:6" x14ac:dyDescent="0.25">
      <c r="B49" s="1" t="s">
        <v>26</v>
      </c>
      <c r="C49" s="30">
        <v>4.57</v>
      </c>
      <c r="D49" s="31">
        <v>0.06</v>
      </c>
      <c r="E49" s="30">
        <v>129.31</v>
      </c>
      <c r="F49" s="30">
        <v>203.77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Simul</vt:lpstr>
      <vt:lpstr>table</vt:lpstr>
      <vt:lpstr>Feuil3</vt:lpstr>
      <vt:lpstr>coeff</vt:lpstr>
      <vt:lpstr>coefftrava</vt:lpstr>
      <vt:lpstr>indmax</vt:lpstr>
      <vt:lpstr>Indmin</vt:lpstr>
      <vt:lpstr>MaxMens</vt:lpstr>
      <vt:lpstr>MiniMens</vt:lpstr>
      <vt:lpstr>nbenf</vt:lpstr>
      <vt:lpstr>sftplan</vt:lpstr>
      <vt:lpstr>sftplancher</vt:lpstr>
      <vt:lpstr>trava</vt:lpstr>
      <vt:lpstr>valpt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2014-08-28T20:30:14Z</dcterms:created>
  <dcterms:modified xsi:type="dcterms:W3CDTF">2014-08-29T13:02:40Z</dcterms:modified>
</cp:coreProperties>
</file>