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 codeName="{C026B480-071E-DA80-A48C-D3F380F32C3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87d71be80cb17eb/Bureau/"/>
    </mc:Choice>
  </mc:AlternateContent>
  <xr:revisionPtr revIDLastSave="0" documentId="8_{5EA74FBB-5F04-4828-9ED2-B9B33F465E86}" xr6:coauthVersionLast="47" xr6:coauthVersionMax="47" xr10:uidLastSave="{00000000-0000-0000-0000-000000000000}"/>
  <bookViews>
    <workbookView xWindow="-28920" yWindow="4800" windowWidth="29040" windowHeight="15720" tabRatio="718" firstSheet="1" activeTab="8" xr2:uid="{542D973E-21CC-434C-9181-3124877EF233}"/>
  </bookViews>
  <sheets>
    <sheet name="PROCEDURE" sheetId="12" state="hidden" r:id="rId1"/>
    <sheet name="LISTE" sheetId="8" r:id="rId2"/>
    <sheet name="INFO SOUMISSION" sheetId="6" r:id="rId3"/>
    <sheet name="EPSO" sheetId="9" r:id="rId4"/>
    <sheet name="PARAMETRE PAR POSTE" sheetId="2" r:id="rId5"/>
    <sheet name="PARAMETRES GÉNÉRAUX" sheetId="11" r:id="rId6"/>
    <sheet name="CALCUL" sheetId="3" r:id="rId7"/>
    <sheet name="SOMMAIRE" sheetId="14" r:id="rId8"/>
    <sheet name="RAPPORT SOUMISSION" sheetId="7" r:id="rId9"/>
  </sheets>
  <definedNames>
    <definedName name="_xlnm._FilterDatabase" localSheetId="8" hidden="1">'RAPPORT SOUMISSION'!$F$14:$Y$15</definedName>
    <definedName name="_xlnm.Extract" localSheetId="8">'RAPPORT SOUMISSION'!$F$15</definedName>
    <definedName name="_xlnm.Print_Titles" localSheetId="8">'RAPPORT SOUMISSION'!$2:$6</definedName>
    <definedName name="_xlnm.Print_Area" localSheetId="2">'INFO SOUMISSION'!$B$1:$I$22</definedName>
    <definedName name="_xlnm.Print_Area" localSheetId="8">'RAPPORT SOUMISSION'!$F$2:$Y$301</definedName>
  </definedNames>
  <calcPr calcId="191029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6" i="7" l="1"/>
  <c r="R17" i="7"/>
  <c r="R15" i="7"/>
  <c r="R18" i="7"/>
  <c r="R19" i="7"/>
  <c r="R20" i="7"/>
  <c r="R21" i="7"/>
  <c r="R22" i="7"/>
  <c r="R23" i="7"/>
  <c r="R24" i="7"/>
  <c r="R25" i="7"/>
  <c r="R26" i="7"/>
  <c r="R27" i="7"/>
  <c r="R28" i="7"/>
  <c r="R29" i="7"/>
  <c r="R30" i="7"/>
  <c r="R31" i="7"/>
  <c r="R32" i="7"/>
  <c r="R33" i="7"/>
  <c r="R34" i="7"/>
  <c r="R35" i="7"/>
  <c r="R36" i="7"/>
  <c r="R37" i="7"/>
  <c r="R38" i="7"/>
  <c r="R39" i="7"/>
  <c r="R40" i="7"/>
  <c r="R41" i="7"/>
  <c r="R42" i="7"/>
  <c r="R43" i="7"/>
  <c r="R44" i="7"/>
  <c r="R45" i="7"/>
  <c r="R46" i="7"/>
  <c r="R47" i="7"/>
  <c r="R48" i="7"/>
  <c r="R49" i="7"/>
  <c r="R50" i="7"/>
  <c r="R51" i="7"/>
  <c r="R52" i="7"/>
  <c r="R53" i="7"/>
  <c r="R54" i="7"/>
  <c r="R55" i="7"/>
  <c r="R56" i="7"/>
  <c r="R57" i="7"/>
  <c r="R58" i="7"/>
  <c r="R59" i="7"/>
  <c r="R60" i="7"/>
  <c r="R61" i="7"/>
  <c r="R62" i="7"/>
  <c r="R63" i="7"/>
  <c r="R64" i="7"/>
  <c r="R65" i="7"/>
  <c r="R66" i="7"/>
  <c r="R67" i="7"/>
  <c r="R68" i="7"/>
  <c r="R69" i="7"/>
  <c r="R70" i="7"/>
  <c r="R71" i="7"/>
  <c r="R72" i="7"/>
  <c r="R73" i="7"/>
  <c r="R74" i="7"/>
  <c r="R75" i="7"/>
  <c r="R76" i="7"/>
  <c r="R77" i="7"/>
  <c r="R78" i="7"/>
  <c r="R79" i="7"/>
  <c r="R80" i="7"/>
  <c r="R81" i="7"/>
  <c r="R82" i="7"/>
  <c r="R83" i="7"/>
  <c r="R84" i="7"/>
  <c r="R85" i="7"/>
  <c r="R86" i="7"/>
  <c r="R87" i="7"/>
  <c r="R88" i="7"/>
  <c r="R89" i="7"/>
  <c r="R90" i="7"/>
  <c r="R91" i="7"/>
  <c r="R92" i="7"/>
  <c r="R93" i="7"/>
  <c r="R94" i="7"/>
  <c r="R95" i="7"/>
  <c r="R96" i="7"/>
  <c r="R97" i="7"/>
  <c r="R98" i="7"/>
  <c r="R99" i="7"/>
  <c r="R100" i="7"/>
  <c r="R101" i="7"/>
  <c r="R102" i="7"/>
  <c r="R103" i="7"/>
  <c r="R104" i="7"/>
  <c r="R105" i="7"/>
  <c r="R106" i="7"/>
  <c r="R107" i="7"/>
  <c r="R108" i="7"/>
  <c r="R109" i="7"/>
  <c r="R110" i="7"/>
  <c r="R111" i="7"/>
  <c r="R112" i="7"/>
  <c r="R113" i="7"/>
  <c r="R114" i="7"/>
  <c r="R115" i="7"/>
  <c r="R116" i="7"/>
  <c r="R117" i="7"/>
  <c r="R118" i="7"/>
  <c r="R119" i="7"/>
  <c r="R120" i="7"/>
  <c r="R121" i="7"/>
  <c r="R122" i="7"/>
  <c r="R123" i="7"/>
  <c r="R124" i="7"/>
  <c r="R125" i="7"/>
  <c r="R126" i="7"/>
  <c r="R127" i="7"/>
  <c r="R128" i="7"/>
  <c r="R129" i="7"/>
  <c r="R130" i="7"/>
  <c r="R131" i="7"/>
  <c r="R132" i="7"/>
  <c r="R133" i="7"/>
  <c r="R134" i="7"/>
  <c r="R135" i="7"/>
  <c r="R136" i="7"/>
  <c r="R137" i="7"/>
  <c r="R138" i="7"/>
  <c r="R139" i="7"/>
  <c r="R140" i="7"/>
  <c r="R141" i="7"/>
  <c r="R142" i="7"/>
  <c r="R143" i="7"/>
  <c r="R144" i="7"/>
  <c r="R145" i="7"/>
  <c r="R146" i="7"/>
  <c r="R147" i="7"/>
  <c r="R148" i="7"/>
  <c r="R149" i="7"/>
  <c r="R150" i="7"/>
  <c r="R151" i="7"/>
  <c r="R152" i="7"/>
  <c r="R153" i="7"/>
  <c r="R154" i="7"/>
  <c r="R155" i="7"/>
  <c r="R156" i="7"/>
  <c r="R157" i="7"/>
  <c r="R158" i="7"/>
  <c r="R159" i="7"/>
  <c r="R160" i="7"/>
  <c r="R161" i="7"/>
  <c r="R162" i="7"/>
  <c r="R163" i="7"/>
  <c r="R164" i="7"/>
  <c r="R165" i="7"/>
  <c r="R166" i="7"/>
  <c r="R167" i="7"/>
  <c r="R168" i="7"/>
  <c r="R169" i="7"/>
  <c r="R170" i="7"/>
  <c r="R171" i="7"/>
  <c r="R172" i="7"/>
  <c r="R173" i="7"/>
  <c r="R174" i="7"/>
  <c r="R175" i="7"/>
  <c r="R176" i="7"/>
  <c r="R177" i="7"/>
  <c r="R178" i="7"/>
  <c r="R179" i="7"/>
  <c r="R180" i="7"/>
  <c r="R181" i="7"/>
  <c r="R182" i="7"/>
  <c r="R183" i="7"/>
  <c r="R184" i="7"/>
  <c r="R185" i="7"/>
  <c r="R186" i="7"/>
  <c r="R187" i="7"/>
  <c r="R188" i="7"/>
  <c r="R189" i="7"/>
  <c r="R190" i="7"/>
  <c r="R191" i="7"/>
  <c r="R192" i="7"/>
  <c r="R193" i="7"/>
  <c r="R194" i="7"/>
  <c r="R195" i="7"/>
  <c r="R196" i="7"/>
  <c r="R197" i="7"/>
  <c r="R198" i="7"/>
  <c r="R199" i="7"/>
  <c r="R200" i="7"/>
  <c r="R201" i="7"/>
  <c r="R202" i="7"/>
  <c r="R203" i="7"/>
  <c r="R204" i="7"/>
  <c r="R205" i="7"/>
  <c r="R206" i="7"/>
  <c r="R207" i="7"/>
  <c r="R208" i="7"/>
  <c r="R209" i="7"/>
  <c r="R210" i="7"/>
  <c r="R211" i="7"/>
  <c r="R212" i="7"/>
  <c r="R213" i="7"/>
  <c r="R214" i="7"/>
  <c r="R215" i="7"/>
  <c r="R216" i="7"/>
  <c r="R217" i="7"/>
  <c r="R218" i="7"/>
  <c r="R219" i="7"/>
  <c r="R220" i="7"/>
  <c r="R221" i="7"/>
  <c r="R222" i="7"/>
  <c r="R223" i="7"/>
  <c r="R224" i="7"/>
  <c r="R225" i="7"/>
  <c r="R226" i="7"/>
  <c r="R227" i="7"/>
  <c r="R228" i="7"/>
  <c r="R229" i="7"/>
  <c r="R230" i="7"/>
  <c r="R231" i="7"/>
  <c r="R232" i="7"/>
  <c r="R233" i="7"/>
  <c r="R234" i="7"/>
  <c r="R235" i="7"/>
  <c r="R236" i="7"/>
  <c r="R237" i="7"/>
  <c r="R238" i="7"/>
  <c r="R239" i="7"/>
  <c r="R240" i="7"/>
  <c r="R241" i="7"/>
  <c r="R242" i="7"/>
  <c r="R243" i="7"/>
  <c r="R244" i="7"/>
  <c r="R245" i="7"/>
  <c r="R246" i="7"/>
  <c r="R247" i="7"/>
  <c r="R248" i="7"/>
  <c r="R249" i="7"/>
  <c r="R250" i="7"/>
  <c r="R251" i="7"/>
  <c r="R252" i="7"/>
  <c r="R253" i="7"/>
  <c r="R254" i="7"/>
  <c r="R255" i="7"/>
  <c r="R256" i="7"/>
  <c r="R257" i="7"/>
  <c r="R258" i="7"/>
  <c r="R259" i="7"/>
  <c r="R260" i="7"/>
  <c r="R261" i="7"/>
  <c r="R262" i="7"/>
  <c r="R263" i="7"/>
  <c r="R264" i="7"/>
  <c r="R265" i="7"/>
  <c r="R266" i="7"/>
  <c r="R267" i="7"/>
  <c r="R268" i="7"/>
  <c r="R269" i="7"/>
  <c r="R270" i="7"/>
  <c r="R271" i="7"/>
  <c r="R272" i="7"/>
  <c r="R273" i="7"/>
  <c r="R274" i="7"/>
  <c r="R275" i="7"/>
  <c r="R276" i="7"/>
  <c r="R277" i="7"/>
  <c r="R278" i="7"/>
  <c r="R279" i="7"/>
  <c r="R280" i="7"/>
  <c r="R281" i="7"/>
  <c r="R282" i="7"/>
  <c r="R283" i="7"/>
  <c r="R284" i="7"/>
  <c r="R285" i="7"/>
  <c r="R286" i="7"/>
  <c r="R287" i="7"/>
  <c r="R288" i="7"/>
  <c r="R289" i="7"/>
  <c r="R290" i="7"/>
  <c r="R291" i="7"/>
  <c r="R292" i="7"/>
  <c r="R293" i="7"/>
  <c r="R294" i="7"/>
  <c r="R295" i="7"/>
  <c r="R296" i="7"/>
  <c r="R297" i="7"/>
  <c r="R298" i="7"/>
  <c r="R299" i="7"/>
  <c r="R300" i="7"/>
  <c r="F15" i="7"/>
  <c r="D6" i="6" l="1"/>
  <c r="H8" i="7" s="1"/>
  <c r="B177" i="3"/>
  <c r="A173" i="3"/>
  <c r="A156" i="3"/>
  <c r="D3" i="14"/>
  <c r="E3" i="14"/>
  <c r="F3" i="14"/>
  <c r="B9" i="14"/>
  <c r="D9" i="14"/>
  <c r="E9" i="14"/>
  <c r="F9" i="14"/>
  <c r="D32" i="14"/>
  <c r="E32" i="14"/>
  <c r="F32" i="14"/>
  <c r="B38" i="14"/>
  <c r="D38" i="14"/>
  <c r="E38" i="14"/>
  <c r="F38" i="14"/>
  <c r="F173" i="3"/>
  <c r="F175" i="3" s="1"/>
  <c r="E173" i="3"/>
  <c r="D173" i="3"/>
  <c r="E156" i="3"/>
  <c r="F156" i="3"/>
  <c r="F167" i="3" s="1"/>
  <c r="E86" i="3"/>
  <c r="F86" i="3"/>
  <c r="A86" i="3"/>
  <c r="A79" i="3"/>
  <c r="D86" i="3"/>
  <c r="E55" i="3"/>
  <c r="F55" i="3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4" i="2"/>
  <c r="T17" i="11"/>
  <c r="V17" i="11"/>
  <c r="X17" i="11"/>
  <c r="T18" i="11"/>
  <c r="V18" i="11"/>
  <c r="X18" i="11"/>
  <c r="T19" i="11"/>
  <c r="V19" i="11"/>
  <c r="X19" i="11"/>
  <c r="T20" i="11"/>
  <c r="V20" i="11"/>
  <c r="X20" i="11"/>
  <c r="T21" i="11"/>
  <c r="V21" i="11"/>
  <c r="X21" i="11"/>
  <c r="T22" i="11"/>
  <c r="V22" i="11"/>
  <c r="X22" i="11"/>
  <c r="T23" i="11"/>
  <c r="V23" i="11"/>
  <c r="X23" i="11"/>
  <c r="T24" i="11"/>
  <c r="V24" i="11"/>
  <c r="X24" i="11"/>
  <c r="T25" i="11"/>
  <c r="V25" i="11"/>
  <c r="X25" i="11"/>
  <c r="T26" i="11"/>
  <c r="V26" i="11"/>
  <c r="X26" i="11"/>
  <c r="T27" i="11"/>
  <c r="V27" i="11"/>
  <c r="X27" i="11"/>
  <c r="T28" i="11"/>
  <c r="V28" i="11"/>
  <c r="X28" i="11"/>
  <c r="T29" i="11"/>
  <c r="V29" i="11"/>
  <c r="X29" i="11"/>
  <c r="T30" i="11"/>
  <c r="V30" i="11"/>
  <c r="X30" i="11"/>
  <c r="T31" i="11"/>
  <c r="V31" i="11"/>
  <c r="X31" i="11"/>
  <c r="T32" i="11"/>
  <c r="V32" i="11"/>
  <c r="X32" i="11"/>
  <c r="F174" i="3" l="1"/>
  <c r="E165" i="3"/>
  <c r="E166" i="3"/>
  <c r="E167" i="3"/>
  <c r="E168" i="3"/>
  <c r="F165" i="3"/>
  <c r="F166" i="3"/>
  <c r="F168" i="3"/>
  <c r="F161" i="3"/>
  <c r="F158" i="3"/>
  <c r="F159" i="3"/>
  <c r="F160" i="3"/>
  <c r="E158" i="3"/>
  <c r="E159" i="3"/>
  <c r="E160" i="3"/>
  <c r="E161" i="3"/>
  <c r="E56" i="3"/>
  <c r="F56" i="3"/>
  <c r="J8" i="7" l="1"/>
  <c r="M9" i="7" l="1"/>
  <c r="E13" i="3" l="1"/>
  <c r="F13" i="3"/>
  <c r="F15" i="3" s="1"/>
  <c r="E15" i="3" l="1"/>
  <c r="E18" i="3" s="1"/>
  <c r="F18" i="3"/>
  <c r="E148" i="3" l="1"/>
  <c r="F148" i="3"/>
  <c r="E134" i="3"/>
  <c r="F134" i="3"/>
  <c r="E106" i="3"/>
  <c r="F106" i="3"/>
  <c r="E95" i="3"/>
  <c r="F95" i="3"/>
  <c r="E79" i="3"/>
  <c r="F79" i="3"/>
  <c r="E47" i="3"/>
  <c r="F47" i="3"/>
  <c r="F40" i="3"/>
  <c r="E40" i="3"/>
  <c r="E28" i="3"/>
  <c r="F28" i="3"/>
  <c r="F90" i="3" l="1"/>
  <c r="E90" i="3"/>
  <c r="E83" i="3"/>
  <c r="F83" i="3"/>
  <c r="F49" i="3"/>
  <c r="E49" i="3"/>
  <c r="E107" i="3"/>
  <c r="E108" i="3"/>
  <c r="F107" i="3"/>
  <c r="F108" i="3"/>
  <c r="E96" i="3"/>
  <c r="E97" i="3" s="1"/>
  <c r="F96" i="3"/>
  <c r="F97" i="3" s="1"/>
  <c r="E109" i="3" l="1"/>
  <c r="F109" i="3"/>
  <c r="AT5" i="11" l="1"/>
  <c r="AT6" i="11"/>
  <c r="AT7" i="11"/>
  <c r="AT8" i="11"/>
  <c r="AT9" i="11"/>
  <c r="AT10" i="11"/>
  <c r="AT11" i="11"/>
  <c r="AT12" i="11"/>
  <c r="AT13" i="11"/>
  <c r="AT14" i="11"/>
  <c r="AT15" i="11"/>
  <c r="AT4" i="11"/>
  <c r="F89" i="3" l="1"/>
  <c r="E89" i="3"/>
  <c r="F88" i="3"/>
  <c r="E88" i="3"/>
  <c r="E82" i="3"/>
  <c r="F81" i="3"/>
  <c r="E81" i="3"/>
  <c r="F82" i="3"/>
  <c r="D156" i="3"/>
  <c r="D158" i="3" l="1"/>
  <c r="D159" i="3"/>
  <c r="D168" i="3"/>
  <c r="D167" i="3"/>
  <c r="D161" i="3"/>
  <c r="D166" i="3"/>
  <c r="D160" i="3"/>
  <c r="D165" i="3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2" i="7"/>
  <c r="F43" i="7"/>
  <c r="F44" i="7"/>
  <c r="F45" i="7"/>
  <c r="F46" i="7"/>
  <c r="F47" i="7"/>
  <c r="F48" i="7"/>
  <c r="F49" i="7"/>
  <c r="F50" i="7"/>
  <c r="F51" i="7"/>
  <c r="F52" i="7"/>
  <c r="F53" i="7"/>
  <c r="F54" i="7"/>
  <c r="F55" i="7"/>
  <c r="F56" i="7"/>
  <c r="F57" i="7"/>
  <c r="F58" i="7"/>
  <c r="F59" i="7"/>
  <c r="F60" i="7"/>
  <c r="F61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F77" i="7"/>
  <c r="F78" i="7"/>
  <c r="F79" i="7"/>
  <c r="F80" i="7"/>
  <c r="F81" i="7"/>
  <c r="F82" i="7"/>
  <c r="F83" i="7"/>
  <c r="F84" i="7"/>
  <c r="F85" i="7"/>
  <c r="F86" i="7"/>
  <c r="F87" i="7"/>
  <c r="F88" i="7"/>
  <c r="F89" i="7"/>
  <c r="F90" i="7"/>
  <c r="F91" i="7"/>
  <c r="F92" i="7"/>
  <c r="F93" i="7"/>
  <c r="F94" i="7"/>
  <c r="F95" i="7"/>
  <c r="F96" i="7"/>
  <c r="F97" i="7"/>
  <c r="F98" i="7"/>
  <c r="F99" i="7"/>
  <c r="F100" i="7"/>
  <c r="F101" i="7"/>
  <c r="F102" i="7"/>
  <c r="F103" i="7"/>
  <c r="F104" i="7"/>
  <c r="F105" i="7"/>
  <c r="F106" i="7"/>
  <c r="F107" i="7"/>
  <c r="F108" i="7"/>
  <c r="F109" i="7"/>
  <c r="F110" i="7"/>
  <c r="F111" i="7"/>
  <c r="F112" i="7"/>
  <c r="F113" i="7"/>
  <c r="F114" i="7"/>
  <c r="F115" i="7"/>
  <c r="F116" i="7"/>
  <c r="F117" i="7"/>
  <c r="F118" i="7"/>
  <c r="F119" i="7"/>
  <c r="F120" i="7"/>
  <c r="F121" i="7"/>
  <c r="F122" i="7"/>
  <c r="F123" i="7"/>
  <c r="F124" i="7"/>
  <c r="F125" i="7"/>
  <c r="F126" i="7"/>
  <c r="F127" i="7"/>
  <c r="F128" i="7"/>
  <c r="F129" i="7"/>
  <c r="F130" i="7"/>
  <c r="F131" i="7"/>
  <c r="F132" i="7"/>
  <c r="F133" i="7"/>
  <c r="F134" i="7"/>
  <c r="F135" i="7"/>
  <c r="F136" i="7"/>
  <c r="F137" i="7"/>
  <c r="F138" i="7"/>
  <c r="F139" i="7"/>
  <c r="F140" i="7"/>
  <c r="F141" i="7"/>
  <c r="F142" i="7"/>
  <c r="F143" i="7"/>
  <c r="F144" i="7"/>
  <c r="F145" i="7"/>
  <c r="F146" i="7"/>
  <c r="F147" i="7"/>
  <c r="F148" i="7"/>
  <c r="F149" i="7"/>
  <c r="F150" i="7"/>
  <c r="F151" i="7"/>
  <c r="F152" i="7"/>
  <c r="F153" i="7"/>
  <c r="F154" i="7"/>
  <c r="F155" i="7"/>
  <c r="F156" i="7"/>
  <c r="F157" i="7"/>
  <c r="F158" i="7"/>
  <c r="F159" i="7"/>
  <c r="F160" i="7"/>
  <c r="F161" i="7"/>
  <c r="F162" i="7"/>
  <c r="F163" i="7"/>
  <c r="F164" i="7"/>
  <c r="F165" i="7"/>
  <c r="F166" i="7"/>
  <c r="F167" i="7"/>
  <c r="F168" i="7"/>
  <c r="F169" i="7"/>
  <c r="F170" i="7"/>
  <c r="F171" i="7"/>
  <c r="F172" i="7"/>
  <c r="F173" i="7"/>
  <c r="F174" i="7"/>
  <c r="F175" i="7"/>
  <c r="F176" i="7"/>
  <c r="F177" i="7"/>
  <c r="F178" i="7"/>
  <c r="F179" i="7"/>
  <c r="F180" i="7"/>
  <c r="F181" i="7"/>
  <c r="F182" i="7"/>
  <c r="F183" i="7"/>
  <c r="F184" i="7"/>
  <c r="F185" i="7"/>
  <c r="F186" i="7"/>
  <c r="F187" i="7"/>
  <c r="F188" i="7"/>
  <c r="F189" i="7"/>
  <c r="F190" i="7"/>
  <c r="F191" i="7"/>
  <c r="F192" i="7"/>
  <c r="F193" i="7"/>
  <c r="F194" i="7"/>
  <c r="F195" i="7"/>
  <c r="F196" i="7"/>
  <c r="F197" i="7"/>
  <c r="F198" i="7"/>
  <c r="F199" i="7"/>
  <c r="F200" i="7"/>
  <c r="F201" i="7"/>
  <c r="F202" i="7"/>
  <c r="F203" i="7"/>
  <c r="F204" i="7"/>
  <c r="F205" i="7"/>
  <c r="F206" i="7"/>
  <c r="F207" i="7"/>
  <c r="F208" i="7"/>
  <c r="F209" i="7"/>
  <c r="F210" i="7"/>
  <c r="F211" i="7"/>
  <c r="F212" i="7"/>
  <c r="F213" i="7"/>
  <c r="F214" i="7"/>
  <c r="F215" i="7"/>
  <c r="F216" i="7"/>
  <c r="F217" i="7"/>
  <c r="F218" i="7"/>
  <c r="F219" i="7"/>
  <c r="F220" i="7"/>
  <c r="F221" i="7"/>
  <c r="F222" i="7"/>
  <c r="F223" i="7"/>
  <c r="F224" i="7"/>
  <c r="F225" i="7"/>
  <c r="F226" i="7"/>
  <c r="F227" i="7"/>
  <c r="F228" i="7"/>
  <c r="F229" i="7"/>
  <c r="F230" i="7"/>
  <c r="F231" i="7"/>
  <c r="F232" i="7"/>
  <c r="F233" i="7"/>
  <c r="F234" i="7"/>
  <c r="F235" i="7"/>
  <c r="F236" i="7"/>
  <c r="F237" i="7"/>
  <c r="F238" i="7"/>
  <c r="F239" i="7"/>
  <c r="F240" i="7"/>
  <c r="F241" i="7"/>
  <c r="F242" i="7"/>
  <c r="F243" i="7"/>
  <c r="F244" i="7"/>
  <c r="F245" i="7"/>
  <c r="F246" i="7"/>
  <c r="F247" i="7"/>
  <c r="F248" i="7"/>
  <c r="F249" i="7"/>
  <c r="F250" i="7"/>
  <c r="F251" i="7"/>
  <c r="F252" i="7"/>
  <c r="F253" i="7"/>
  <c r="F254" i="7"/>
  <c r="F255" i="7"/>
  <c r="F256" i="7"/>
  <c r="F257" i="7"/>
  <c r="F258" i="7"/>
  <c r="F259" i="7"/>
  <c r="F260" i="7"/>
  <c r="F261" i="7"/>
  <c r="F262" i="7"/>
  <c r="F263" i="7"/>
  <c r="F264" i="7"/>
  <c r="F265" i="7"/>
  <c r="F266" i="7"/>
  <c r="F267" i="7"/>
  <c r="F268" i="7"/>
  <c r="F269" i="7"/>
  <c r="F270" i="7"/>
  <c r="F271" i="7"/>
  <c r="F272" i="7"/>
  <c r="F273" i="7"/>
  <c r="F274" i="7"/>
  <c r="F275" i="7"/>
  <c r="F276" i="7"/>
  <c r="F277" i="7"/>
  <c r="F278" i="7"/>
  <c r="F279" i="7"/>
  <c r="F280" i="7"/>
  <c r="F281" i="7"/>
  <c r="F282" i="7"/>
  <c r="F283" i="7"/>
  <c r="F284" i="7"/>
  <c r="F285" i="7"/>
  <c r="F286" i="7"/>
  <c r="F287" i="7"/>
  <c r="F288" i="7"/>
  <c r="F289" i="7"/>
  <c r="F290" i="7"/>
  <c r="F291" i="7"/>
  <c r="F292" i="7"/>
  <c r="F293" i="7"/>
  <c r="F294" i="7"/>
  <c r="F295" i="7"/>
  <c r="F296" i="7"/>
  <c r="F297" i="7"/>
  <c r="F298" i="7"/>
  <c r="F299" i="7"/>
  <c r="F300" i="7"/>
  <c r="E63" i="3"/>
  <c r="F63" i="3"/>
  <c r="E3" i="3"/>
  <c r="F3" i="3"/>
  <c r="E72" i="3"/>
  <c r="F72" i="3"/>
  <c r="E118" i="3"/>
  <c r="F118" i="3"/>
  <c r="E126" i="3"/>
  <c r="F126" i="3"/>
  <c r="E142" i="3"/>
  <c r="F142" i="3"/>
  <c r="F64" i="3" l="1"/>
  <c r="F65" i="3"/>
  <c r="F66" i="3"/>
  <c r="F67" i="3"/>
  <c r="E64" i="3"/>
  <c r="E65" i="3"/>
  <c r="E66" i="3"/>
  <c r="E67" i="3"/>
  <c r="P292" i="7"/>
  <c r="P176" i="7"/>
  <c r="P160" i="7"/>
  <c r="P152" i="7"/>
  <c r="P144" i="7"/>
  <c r="P136" i="7"/>
  <c r="P128" i="7"/>
  <c r="P120" i="7"/>
  <c r="P112" i="7"/>
  <c r="P88" i="7"/>
  <c r="P299" i="7"/>
  <c r="P295" i="7"/>
  <c r="P291" i="7"/>
  <c r="P287" i="7"/>
  <c r="P283" i="7"/>
  <c r="P279" i="7"/>
  <c r="P275" i="7"/>
  <c r="P271" i="7"/>
  <c r="P267" i="7"/>
  <c r="P263" i="7"/>
  <c r="P259" i="7"/>
  <c r="P255" i="7"/>
  <c r="P251" i="7"/>
  <c r="P247" i="7"/>
  <c r="P243" i="7"/>
  <c r="P239" i="7"/>
  <c r="P235" i="7"/>
  <c r="P231" i="7"/>
  <c r="P227" i="7"/>
  <c r="P223" i="7"/>
  <c r="P219" i="7"/>
  <c r="P215" i="7"/>
  <c r="P211" i="7"/>
  <c r="P207" i="7"/>
  <c r="P203" i="7"/>
  <c r="P199" i="7"/>
  <c r="P195" i="7"/>
  <c r="P191" i="7"/>
  <c r="P187" i="7"/>
  <c r="P183" i="7"/>
  <c r="P179" i="7"/>
  <c r="J298" i="7"/>
  <c r="Q298" i="7" s="1"/>
  <c r="J294" i="7"/>
  <c r="Q294" i="7" s="1"/>
  <c r="P290" i="7"/>
  <c r="P286" i="7"/>
  <c r="J282" i="7"/>
  <c r="Q282" i="7" s="1"/>
  <c r="P278" i="7"/>
  <c r="P274" i="7"/>
  <c r="P270" i="7"/>
  <c r="J266" i="7"/>
  <c r="Q266" i="7" s="1"/>
  <c r="P262" i="7"/>
  <c r="P258" i="7"/>
  <c r="P254" i="7"/>
  <c r="J250" i="7"/>
  <c r="Q250" i="7" s="1"/>
  <c r="J246" i="7"/>
  <c r="Q246" i="7" s="1"/>
  <c r="P242" i="7"/>
  <c r="P238" i="7"/>
  <c r="J234" i="7"/>
  <c r="Q234" i="7" s="1"/>
  <c r="J230" i="7"/>
  <c r="Q230" i="7" s="1"/>
  <c r="P226" i="7"/>
  <c r="P222" i="7"/>
  <c r="J218" i="7"/>
  <c r="Q218" i="7" s="1"/>
  <c r="J214" i="7"/>
  <c r="Q214" i="7" s="1"/>
  <c r="P210" i="7"/>
  <c r="P206" i="7"/>
  <c r="P202" i="7"/>
  <c r="P198" i="7"/>
  <c r="P194" i="7"/>
  <c r="P190" i="7"/>
  <c r="P186" i="7"/>
  <c r="P182" i="7"/>
  <c r="P178" i="7"/>
  <c r="P174" i="7"/>
  <c r="P170" i="7"/>
  <c r="P166" i="7"/>
  <c r="P162" i="7"/>
  <c r="P158" i="7"/>
  <c r="P154" i="7"/>
  <c r="P150" i="7"/>
  <c r="P146" i="7"/>
  <c r="P142" i="7"/>
  <c r="P138" i="7"/>
  <c r="P134" i="7"/>
  <c r="P130" i="7"/>
  <c r="P126" i="7"/>
  <c r="P122" i="7"/>
  <c r="P118" i="7"/>
  <c r="P114" i="7"/>
  <c r="P110" i="7"/>
  <c r="P106" i="7"/>
  <c r="P102" i="7"/>
  <c r="P98" i="7"/>
  <c r="P94" i="7"/>
  <c r="P90" i="7"/>
  <c r="P86" i="7"/>
  <c r="P82" i="7"/>
  <c r="P78" i="7"/>
  <c r="P74" i="7"/>
  <c r="P70" i="7"/>
  <c r="P66" i="7"/>
  <c r="P62" i="7"/>
  <c r="P58" i="7"/>
  <c r="P54" i="7"/>
  <c r="P50" i="7"/>
  <c r="P46" i="7"/>
  <c r="P42" i="7"/>
  <c r="P38" i="7"/>
  <c r="P34" i="7"/>
  <c r="P30" i="7"/>
  <c r="P26" i="7"/>
  <c r="P22" i="7"/>
  <c r="P18" i="7"/>
  <c r="G297" i="7"/>
  <c r="G293" i="7"/>
  <c r="G289" i="7"/>
  <c r="G285" i="7"/>
  <c r="G281" i="7"/>
  <c r="G277" i="7"/>
  <c r="G273" i="7"/>
  <c r="G269" i="7"/>
  <c r="G265" i="7"/>
  <c r="G261" i="7"/>
  <c r="G257" i="7"/>
  <c r="G253" i="7"/>
  <c r="G249" i="7"/>
  <c r="G245" i="7"/>
  <c r="G241" i="7"/>
  <c r="G237" i="7"/>
  <c r="G233" i="7"/>
  <c r="G229" i="7"/>
  <c r="G225" i="7"/>
  <c r="G221" i="7"/>
  <c r="G217" i="7"/>
  <c r="G213" i="7"/>
  <c r="G209" i="7"/>
  <c r="G205" i="7"/>
  <c r="P201" i="7"/>
  <c r="P197" i="7"/>
  <c r="P193" i="7"/>
  <c r="P189" i="7"/>
  <c r="P185" i="7"/>
  <c r="P181" i="7"/>
  <c r="F4" i="3"/>
  <c r="F5" i="3"/>
  <c r="F6" i="3"/>
  <c r="F7" i="3"/>
  <c r="F8" i="3"/>
  <c r="F9" i="3"/>
  <c r="F10" i="3"/>
  <c r="E4" i="3"/>
  <c r="E5" i="3"/>
  <c r="E6" i="3"/>
  <c r="E7" i="3"/>
  <c r="E8" i="3"/>
  <c r="E9" i="3"/>
  <c r="E10" i="3"/>
  <c r="P300" i="7"/>
  <c r="P288" i="7"/>
  <c r="P276" i="7"/>
  <c r="G264" i="7"/>
  <c r="G252" i="7"/>
  <c r="G248" i="7"/>
  <c r="G232" i="7"/>
  <c r="P232" i="7"/>
  <c r="G216" i="7"/>
  <c r="P204" i="7"/>
  <c r="P192" i="7"/>
  <c r="P156" i="7"/>
  <c r="P132" i="7"/>
  <c r="P124" i="7"/>
  <c r="P116" i="7"/>
  <c r="P104" i="7"/>
  <c r="P100" i="7"/>
  <c r="P96" i="7"/>
  <c r="P92" i="7"/>
  <c r="P84" i="7"/>
  <c r="P80" i="7"/>
  <c r="P76" i="7"/>
  <c r="P72" i="7"/>
  <c r="P68" i="7"/>
  <c r="P64" i="7"/>
  <c r="P60" i="7"/>
  <c r="P56" i="7"/>
  <c r="P52" i="7"/>
  <c r="P48" i="7"/>
  <c r="P44" i="7"/>
  <c r="P40" i="7"/>
  <c r="P36" i="7"/>
  <c r="P32" i="7"/>
  <c r="P28" i="7"/>
  <c r="P24" i="7"/>
  <c r="P20" i="7"/>
  <c r="P280" i="7"/>
  <c r="G272" i="7"/>
  <c r="P256" i="7"/>
  <c r="P196" i="7"/>
  <c r="P184" i="7"/>
  <c r="P172" i="7"/>
  <c r="P148" i="7"/>
  <c r="P140" i="7"/>
  <c r="P108" i="7"/>
  <c r="P168" i="7"/>
  <c r="P296" i="7"/>
  <c r="P284" i="7"/>
  <c r="G268" i="7"/>
  <c r="G260" i="7"/>
  <c r="P260" i="7"/>
  <c r="P200" i="7"/>
  <c r="P188" i="7"/>
  <c r="P180" i="7"/>
  <c r="P164" i="7"/>
  <c r="P175" i="7"/>
  <c r="P171" i="7"/>
  <c r="P167" i="7"/>
  <c r="P163" i="7"/>
  <c r="P159" i="7"/>
  <c r="P155" i="7"/>
  <c r="P151" i="7"/>
  <c r="P147" i="7"/>
  <c r="P143" i="7"/>
  <c r="P139" i="7"/>
  <c r="P135" i="7"/>
  <c r="P131" i="7"/>
  <c r="P127" i="7"/>
  <c r="P123" i="7"/>
  <c r="P119" i="7"/>
  <c r="P115" i="7"/>
  <c r="P111" i="7"/>
  <c r="P107" i="7"/>
  <c r="P103" i="7"/>
  <c r="P99" i="7"/>
  <c r="P95" i="7"/>
  <c r="P91" i="7"/>
  <c r="P87" i="7"/>
  <c r="P83" i="7"/>
  <c r="P79" i="7"/>
  <c r="P75" i="7"/>
  <c r="P71" i="7"/>
  <c r="P67" i="7"/>
  <c r="P63" i="7"/>
  <c r="P59" i="7"/>
  <c r="P55" i="7"/>
  <c r="P51" i="7"/>
  <c r="P47" i="7"/>
  <c r="P43" i="7"/>
  <c r="P39" i="7"/>
  <c r="P35" i="7"/>
  <c r="P31" i="7"/>
  <c r="P27" i="7"/>
  <c r="P23" i="7"/>
  <c r="P19" i="7"/>
  <c r="P177" i="7"/>
  <c r="P173" i="7"/>
  <c r="P169" i="7"/>
  <c r="P165" i="7"/>
  <c r="P161" i="7"/>
  <c r="P157" i="7"/>
  <c r="P153" i="7"/>
  <c r="P149" i="7"/>
  <c r="P145" i="7"/>
  <c r="P141" i="7"/>
  <c r="P137" i="7"/>
  <c r="P133" i="7"/>
  <c r="P129" i="7"/>
  <c r="P125" i="7"/>
  <c r="P121" i="7"/>
  <c r="P117" i="7"/>
  <c r="P113" i="7"/>
  <c r="P109" i="7"/>
  <c r="P105" i="7"/>
  <c r="P101" i="7"/>
  <c r="P97" i="7"/>
  <c r="P93" i="7"/>
  <c r="P89" i="7"/>
  <c r="P85" i="7"/>
  <c r="P81" i="7"/>
  <c r="P77" i="7"/>
  <c r="P73" i="7"/>
  <c r="P69" i="7"/>
  <c r="P65" i="7"/>
  <c r="P61" i="7"/>
  <c r="P57" i="7"/>
  <c r="P53" i="7"/>
  <c r="P49" i="7"/>
  <c r="P45" i="7"/>
  <c r="P41" i="7"/>
  <c r="P37" i="7"/>
  <c r="P33" i="7"/>
  <c r="P29" i="7"/>
  <c r="P25" i="7"/>
  <c r="P21" i="7"/>
  <c r="P17" i="7"/>
  <c r="P272" i="7"/>
  <c r="P216" i="7"/>
  <c r="G244" i="7"/>
  <c r="P244" i="7"/>
  <c r="G240" i="7"/>
  <c r="P240" i="7"/>
  <c r="G236" i="7"/>
  <c r="P236" i="7"/>
  <c r="G228" i="7"/>
  <c r="P228" i="7"/>
  <c r="G224" i="7"/>
  <c r="P224" i="7"/>
  <c r="G220" i="7"/>
  <c r="P220" i="7"/>
  <c r="G212" i="7"/>
  <c r="P212" i="7"/>
  <c r="G208" i="7"/>
  <c r="P208" i="7"/>
  <c r="P268" i="7"/>
  <c r="P252" i="7"/>
  <c r="P264" i="7"/>
  <c r="P248" i="7"/>
  <c r="J278" i="7"/>
  <c r="Q278" i="7" s="1"/>
  <c r="P298" i="7"/>
  <c r="P294" i="7"/>
  <c r="P282" i="7"/>
  <c r="P266" i="7"/>
  <c r="P250" i="7"/>
  <c r="P246" i="7"/>
  <c r="P234" i="7"/>
  <c r="P230" i="7"/>
  <c r="P218" i="7"/>
  <c r="P214" i="7"/>
  <c r="P297" i="7"/>
  <c r="P293" i="7"/>
  <c r="P289" i="7"/>
  <c r="P285" i="7"/>
  <c r="P281" i="7"/>
  <c r="P277" i="7"/>
  <c r="P273" i="7"/>
  <c r="P269" i="7"/>
  <c r="P265" i="7"/>
  <c r="P261" i="7"/>
  <c r="P257" i="7"/>
  <c r="P253" i="7"/>
  <c r="P249" i="7"/>
  <c r="P245" i="7"/>
  <c r="P241" i="7"/>
  <c r="P237" i="7"/>
  <c r="P233" i="7"/>
  <c r="P229" i="7"/>
  <c r="P225" i="7"/>
  <c r="P221" i="7"/>
  <c r="P217" i="7"/>
  <c r="P213" i="7"/>
  <c r="P209" i="7"/>
  <c r="P205" i="7"/>
  <c r="J262" i="7"/>
  <c r="Q262" i="7" s="1"/>
  <c r="G300" i="7"/>
  <c r="G296" i="7"/>
  <c r="G292" i="7"/>
  <c r="G288" i="7"/>
  <c r="G284" i="7"/>
  <c r="G280" i="7"/>
  <c r="G276" i="7"/>
  <c r="G299" i="7"/>
  <c r="G295" i="7"/>
  <c r="G291" i="7"/>
  <c r="G287" i="7"/>
  <c r="G283" i="7"/>
  <c r="G279" i="7"/>
  <c r="G275" i="7"/>
  <c r="G271" i="7"/>
  <c r="G267" i="7"/>
  <c r="G263" i="7"/>
  <c r="G259" i="7"/>
  <c r="G255" i="7"/>
  <c r="G251" i="7"/>
  <c r="G247" i="7"/>
  <c r="G243" i="7"/>
  <c r="G239" i="7"/>
  <c r="G235" i="7"/>
  <c r="G231" i="7"/>
  <c r="G227" i="7"/>
  <c r="G223" i="7"/>
  <c r="G219" i="7"/>
  <c r="G215" i="7"/>
  <c r="G211" i="7"/>
  <c r="G207" i="7"/>
  <c r="J290" i="7"/>
  <c r="Q290" i="7" s="1"/>
  <c r="J274" i="7"/>
  <c r="Q274" i="7" s="1"/>
  <c r="J258" i="7"/>
  <c r="Q258" i="7" s="1"/>
  <c r="J242" i="7"/>
  <c r="Q242" i="7" s="1"/>
  <c r="J226" i="7"/>
  <c r="Q226" i="7" s="1"/>
  <c r="J210" i="7"/>
  <c r="Q210" i="7" s="1"/>
  <c r="J53" i="7"/>
  <c r="Q53" i="7" s="1"/>
  <c r="J37" i="7"/>
  <c r="Q37" i="7" s="1"/>
  <c r="G17" i="7"/>
  <c r="J286" i="7"/>
  <c r="Q286" i="7" s="1"/>
  <c r="J270" i="7"/>
  <c r="Q270" i="7" s="1"/>
  <c r="J254" i="7"/>
  <c r="Q254" i="7" s="1"/>
  <c r="J238" i="7"/>
  <c r="Q238" i="7" s="1"/>
  <c r="J222" i="7"/>
  <c r="Q222" i="7" s="1"/>
  <c r="J206" i="7"/>
  <c r="Q206" i="7" s="1"/>
  <c r="J69" i="7"/>
  <c r="Q69" i="7" s="1"/>
  <c r="G204" i="7"/>
  <c r="G200" i="7"/>
  <c r="G196" i="7"/>
  <c r="G188" i="7"/>
  <c r="G184" i="7"/>
  <c r="G180" i="7"/>
  <c r="G176" i="7"/>
  <c r="G172" i="7"/>
  <c r="G168" i="7"/>
  <c r="G164" i="7"/>
  <c r="G160" i="7"/>
  <c r="G156" i="7"/>
  <c r="G152" i="7"/>
  <c r="G148" i="7"/>
  <c r="G144" i="7"/>
  <c r="G140" i="7"/>
  <c r="G136" i="7"/>
  <c r="G132" i="7"/>
  <c r="G128" i="7"/>
  <c r="G124" i="7"/>
  <c r="G120" i="7"/>
  <c r="G116" i="7"/>
  <c r="G112" i="7"/>
  <c r="G108" i="7"/>
  <c r="G104" i="7"/>
  <c r="G100" i="7"/>
  <c r="G96" i="7"/>
  <c r="G92" i="7"/>
  <c r="G88" i="7"/>
  <c r="G84" i="7"/>
  <c r="J84" i="7"/>
  <c r="Q84" i="7" s="1"/>
  <c r="G80" i="7"/>
  <c r="J80" i="7"/>
  <c r="Q80" i="7" s="1"/>
  <c r="G76" i="7"/>
  <c r="J76" i="7"/>
  <c r="Q76" i="7" s="1"/>
  <c r="G72" i="7"/>
  <c r="J72" i="7"/>
  <c r="Q72" i="7" s="1"/>
  <c r="G68" i="7"/>
  <c r="J68" i="7"/>
  <c r="Q68" i="7" s="1"/>
  <c r="G64" i="7"/>
  <c r="J64" i="7"/>
  <c r="Q64" i="7" s="1"/>
  <c r="G60" i="7"/>
  <c r="J60" i="7"/>
  <c r="Q60" i="7" s="1"/>
  <c r="G56" i="7"/>
  <c r="J56" i="7"/>
  <c r="Q56" i="7" s="1"/>
  <c r="G52" i="7"/>
  <c r="J52" i="7"/>
  <c r="Q52" i="7" s="1"/>
  <c r="G48" i="7"/>
  <c r="J48" i="7"/>
  <c r="Q48" i="7" s="1"/>
  <c r="G44" i="7"/>
  <c r="J44" i="7"/>
  <c r="Q44" i="7" s="1"/>
  <c r="G40" i="7"/>
  <c r="J40" i="7"/>
  <c r="Q40" i="7" s="1"/>
  <c r="G36" i="7"/>
  <c r="J36" i="7"/>
  <c r="Q36" i="7" s="1"/>
  <c r="G32" i="7"/>
  <c r="J32" i="7"/>
  <c r="Q32" i="7" s="1"/>
  <c r="G28" i="7"/>
  <c r="J28" i="7"/>
  <c r="Q28" i="7" s="1"/>
  <c r="G24" i="7"/>
  <c r="J24" i="7"/>
  <c r="Q24" i="7" s="1"/>
  <c r="G20" i="7"/>
  <c r="J20" i="7"/>
  <c r="Q20" i="7" s="1"/>
  <c r="G256" i="7"/>
  <c r="J200" i="7"/>
  <c r="Q200" i="7" s="1"/>
  <c r="J184" i="7"/>
  <c r="Q184" i="7" s="1"/>
  <c r="J168" i="7"/>
  <c r="Q168" i="7" s="1"/>
  <c r="J152" i="7"/>
  <c r="Q152" i="7" s="1"/>
  <c r="J136" i="7"/>
  <c r="Q136" i="7" s="1"/>
  <c r="J120" i="7"/>
  <c r="Q120" i="7" s="1"/>
  <c r="J104" i="7"/>
  <c r="Q104" i="7" s="1"/>
  <c r="J88" i="7"/>
  <c r="Q88" i="7" s="1"/>
  <c r="G203" i="7"/>
  <c r="J203" i="7"/>
  <c r="Q203" i="7" s="1"/>
  <c r="G199" i="7"/>
  <c r="J199" i="7"/>
  <c r="Q199" i="7" s="1"/>
  <c r="G195" i="7"/>
  <c r="J195" i="7"/>
  <c r="Q195" i="7" s="1"/>
  <c r="G191" i="7"/>
  <c r="J191" i="7"/>
  <c r="Q191" i="7" s="1"/>
  <c r="G187" i="7"/>
  <c r="J187" i="7"/>
  <c r="Q187" i="7" s="1"/>
  <c r="G183" i="7"/>
  <c r="J183" i="7"/>
  <c r="Q183" i="7" s="1"/>
  <c r="G179" i="7"/>
  <c r="J179" i="7"/>
  <c r="Q179" i="7" s="1"/>
  <c r="G175" i="7"/>
  <c r="J175" i="7"/>
  <c r="Q175" i="7" s="1"/>
  <c r="G171" i="7"/>
  <c r="J171" i="7"/>
  <c r="Q171" i="7" s="1"/>
  <c r="G167" i="7"/>
  <c r="J167" i="7"/>
  <c r="Q167" i="7" s="1"/>
  <c r="G163" i="7"/>
  <c r="J163" i="7"/>
  <c r="Q163" i="7" s="1"/>
  <c r="G159" i="7"/>
  <c r="J159" i="7"/>
  <c r="Q159" i="7" s="1"/>
  <c r="G155" i="7"/>
  <c r="J155" i="7"/>
  <c r="Q155" i="7" s="1"/>
  <c r="G151" i="7"/>
  <c r="J151" i="7"/>
  <c r="Q151" i="7" s="1"/>
  <c r="G147" i="7"/>
  <c r="J147" i="7"/>
  <c r="Q147" i="7" s="1"/>
  <c r="G143" i="7"/>
  <c r="J143" i="7"/>
  <c r="Q143" i="7" s="1"/>
  <c r="G139" i="7"/>
  <c r="J139" i="7"/>
  <c r="Q139" i="7" s="1"/>
  <c r="G135" i="7"/>
  <c r="J135" i="7"/>
  <c r="Q135" i="7" s="1"/>
  <c r="G131" i="7"/>
  <c r="J131" i="7"/>
  <c r="Q131" i="7" s="1"/>
  <c r="G127" i="7"/>
  <c r="J127" i="7"/>
  <c r="Q127" i="7" s="1"/>
  <c r="G123" i="7"/>
  <c r="J123" i="7"/>
  <c r="Q123" i="7" s="1"/>
  <c r="G119" i="7"/>
  <c r="J119" i="7"/>
  <c r="Q119" i="7" s="1"/>
  <c r="G115" i="7"/>
  <c r="J115" i="7"/>
  <c r="Q115" i="7" s="1"/>
  <c r="G111" i="7"/>
  <c r="J111" i="7"/>
  <c r="Q111" i="7" s="1"/>
  <c r="G107" i="7"/>
  <c r="J107" i="7"/>
  <c r="Q107" i="7" s="1"/>
  <c r="G103" i="7"/>
  <c r="J103" i="7"/>
  <c r="Q103" i="7" s="1"/>
  <c r="G99" i="7"/>
  <c r="J99" i="7"/>
  <c r="Q99" i="7" s="1"/>
  <c r="G95" i="7"/>
  <c r="J95" i="7"/>
  <c r="Q95" i="7" s="1"/>
  <c r="G91" i="7"/>
  <c r="J91" i="7"/>
  <c r="Q91" i="7" s="1"/>
  <c r="G87" i="7"/>
  <c r="J87" i="7"/>
  <c r="Q87" i="7" s="1"/>
  <c r="G83" i="7"/>
  <c r="J83" i="7"/>
  <c r="Q83" i="7" s="1"/>
  <c r="G79" i="7"/>
  <c r="J79" i="7"/>
  <c r="Q79" i="7" s="1"/>
  <c r="G75" i="7"/>
  <c r="J75" i="7"/>
  <c r="Q75" i="7" s="1"/>
  <c r="G71" i="7"/>
  <c r="J71" i="7"/>
  <c r="Q71" i="7" s="1"/>
  <c r="G67" i="7"/>
  <c r="J67" i="7"/>
  <c r="Q67" i="7" s="1"/>
  <c r="G63" i="7"/>
  <c r="J63" i="7"/>
  <c r="Q63" i="7" s="1"/>
  <c r="G59" i="7"/>
  <c r="J59" i="7"/>
  <c r="Q59" i="7" s="1"/>
  <c r="G55" i="7"/>
  <c r="J55" i="7"/>
  <c r="Q55" i="7" s="1"/>
  <c r="G51" i="7"/>
  <c r="J51" i="7"/>
  <c r="Q51" i="7" s="1"/>
  <c r="G47" i="7"/>
  <c r="J47" i="7"/>
  <c r="Q47" i="7" s="1"/>
  <c r="G43" i="7"/>
  <c r="J43" i="7"/>
  <c r="Q43" i="7" s="1"/>
  <c r="G39" i="7"/>
  <c r="J39" i="7"/>
  <c r="Q39" i="7" s="1"/>
  <c r="G35" i="7"/>
  <c r="J35" i="7"/>
  <c r="Q35" i="7" s="1"/>
  <c r="G31" i="7"/>
  <c r="J31" i="7"/>
  <c r="Q31" i="7" s="1"/>
  <c r="G27" i="7"/>
  <c r="J27" i="7"/>
  <c r="Q27" i="7" s="1"/>
  <c r="G23" i="7"/>
  <c r="J23" i="7"/>
  <c r="Q23" i="7" s="1"/>
  <c r="G19" i="7"/>
  <c r="J19" i="7"/>
  <c r="Q19" i="7" s="1"/>
  <c r="G192" i="7"/>
  <c r="J297" i="7"/>
  <c r="Q297" i="7" s="1"/>
  <c r="J293" i="7"/>
  <c r="Q293" i="7" s="1"/>
  <c r="J289" i="7"/>
  <c r="Q289" i="7" s="1"/>
  <c r="J285" i="7"/>
  <c r="Q285" i="7" s="1"/>
  <c r="J281" i="7"/>
  <c r="Q281" i="7" s="1"/>
  <c r="J277" i="7"/>
  <c r="Q277" i="7" s="1"/>
  <c r="J273" i="7"/>
  <c r="Q273" i="7" s="1"/>
  <c r="J269" i="7"/>
  <c r="Q269" i="7" s="1"/>
  <c r="J265" i="7"/>
  <c r="Q265" i="7" s="1"/>
  <c r="J261" i="7"/>
  <c r="Q261" i="7" s="1"/>
  <c r="J257" i="7"/>
  <c r="Q257" i="7" s="1"/>
  <c r="J253" i="7"/>
  <c r="Q253" i="7" s="1"/>
  <c r="J249" i="7"/>
  <c r="Q249" i="7" s="1"/>
  <c r="J245" i="7"/>
  <c r="Q245" i="7" s="1"/>
  <c r="J241" i="7"/>
  <c r="Q241" i="7" s="1"/>
  <c r="J237" i="7"/>
  <c r="Q237" i="7" s="1"/>
  <c r="J233" i="7"/>
  <c r="Q233" i="7" s="1"/>
  <c r="J229" i="7"/>
  <c r="Q229" i="7" s="1"/>
  <c r="J225" i="7"/>
  <c r="Q225" i="7" s="1"/>
  <c r="J221" i="7"/>
  <c r="Q221" i="7" s="1"/>
  <c r="J217" i="7"/>
  <c r="Q217" i="7" s="1"/>
  <c r="J213" i="7"/>
  <c r="Q213" i="7" s="1"/>
  <c r="J209" i="7"/>
  <c r="Q209" i="7" s="1"/>
  <c r="J205" i="7"/>
  <c r="Q205" i="7" s="1"/>
  <c r="J196" i="7"/>
  <c r="Q196" i="7" s="1"/>
  <c r="J180" i="7"/>
  <c r="Q180" i="7" s="1"/>
  <c r="J164" i="7"/>
  <c r="Q164" i="7" s="1"/>
  <c r="J148" i="7"/>
  <c r="Q148" i="7" s="1"/>
  <c r="J132" i="7"/>
  <c r="Q132" i="7" s="1"/>
  <c r="J116" i="7"/>
  <c r="Q116" i="7" s="1"/>
  <c r="J100" i="7"/>
  <c r="Q100" i="7" s="1"/>
  <c r="J202" i="7"/>
  <c r="Q202" i="7" s="1"/>
  <c r="J198" i="7"/>
  <c r="Q198" i="7" s="1"/>
  <c r="J194" i="7"/>
  <c r="Q194" i="7" s="1"/>
  <c r="J190" i="7"/>
  <c r="Q190" i="7" s="1"/>
  <c r="J186" i="7"/>
  <c r="Q186" i="7" s="1"/>
  <c r="J182" i="7"/>
  <c r="Q182" i="7" s="1"/>
  <c r="J178" i="7"/>
  <c r="Q178" i="7" s="1"/>
  <c r="J174" i="7"/>
  <c r="Q174" i="7" s="1"/>
  <c r="J170" i="7"/>
  <c r="Q170" i="7" s="1"/>
  <c r="J166" i="7"/>
  <c r="Q166" i="7" s="1"/>
  <c r="J162" i="7"/>
  <c r="Q162" i="7" s="1"/>
  <c r="J158" i="7"/>
  <c r="Q158" i="7" s="1"/>
  <c r="J154" i="7"/>
  <c r="Q154" i="7" s="1"/>
  <c r="J150" i="7"/>
  <c r="Q150" i="7" s="1"/>
  <c r="J146" i="7"/>
  <c r="Q146" i="7" s="1"/>
  <c r="J142" i="7"/>
  <c r="Q142" i="7" s="1"/>
  <c r="J138" i="7"/>
  <c r="Q138" i="7" s="1"/>
  <c r="J134" i="7"/>
  <c r="Q134" i="7" s="1"/>
  <c r="J130" i="7"/>
  <c r="Q130" i="7" s="1"/>
  <c r="J126" i="7"/>
  <c r="Q126" i="7" s="1"/>
  <c r="J122" i="7"/>
  <c r="Q122" i="7" s="1"/>
  <c r="J118" i="7"/>
  <c r="Q118" i="7" s="1"/>
  <c r="J114" i="7"/>
  <c r="Q114" i="7" s="1"/>
  <c r="J110" i="7"/>
  <c r="Q110" i="7" s="1"/>
  <c r="J106" i="7"/>
  <c r="Q106" i="7" s="1"/>
  <c r="J102" i="7"/>
  <c r="Q102" i="7" s="1"/>
  <c r="J98" i="7"/>
  <c r="Q98" i="7" s="1"/>
  <c r="J94" i="7"/>
  <c r="Q94" i="7" s="1"/>
  <c r="J90" i="7"/>
  <c r="Q90" i="7" s="1"/>
  <c r="J86" i="7"/>
  <c r="Q86" i="7" s="1"/>
  <c r="J82" i="7"/>
  <c r="Q82" i="7" s="1"/>
  <c r="J78" i="7"/>
  <c r="Q78" i="7" s="1"/>
  <c r="J74" i="7"/>
  <c r="Q74" i="7" s="1"/>
  <c r="J70" i="7"/>
  <c r="Q70" i="7" s="1"/>
  <c r="J66" i="7"/>
  <c r="Q66" i="7" s="1"/>
  <c r="J62" i="7"/>
  <c r="Q62" i="7" s="1"/>
  <c r="J58" i="7"/>
  <c r="Q58" i="7" s="1"/>
  <c r="J54" i="7"/>
  <c r="Q54" i="7" s="1"/>
  <c r="J50" i="7"/>
  <c r="Q50" i="7" s="1"/>
  <c r="J46" i="7"/>
  <c r="Q46" i="7" s="1"/>
  <c r="J42" i="7"/>
  <c r="Q42" i="7" s="1"/>
  <c r="J38" i="7"/>
  <c r="Q38" i="7" s="1"/>
  <c r="J34" i="7"/>
  <c r="Q34" i="7" s="1"/>
  <c r="J30" i="7"/>
  <c r="Q30" i="7" s="1"/>
  <c r="J26" i="7"/>
  <c r="Q26" i="7" s="1"/>
  <c r="J22" i="7"/>
  <c r="Q22" i="7" s="1"/>
  <c r="J18" i="7"/>
  <c r="Q18" i="7" s="1"/>
  <c r="J300" i="7"/>
  <c r="Q300" i="7" s="1"/>
  <c r="J296" i="7"/>
  <c r="Q296" i="7" s="1"/>
  <c r="J292" i="7"/>
  <c r="Q292" i="7" s="1"/>
  <c r="J288" i="7"/>
  <c r="Q288" i="7" s="1"/>
  <c r="J284" i="7"/>
  <c r="Q284" i="7" s="1"/>
  <c r="J280" i="7"/>
  <c r="Q280" i="7" s="1"/>
  <c r="J276" i="7"/>
  <c r="Q276" i="7" s="1"/>
  <c r="J272" i="7"/>
  <c r="Q272" i="7" s="1"/>
  <c r="J268" i="7"/>
  <c r="Q268" i="7" s="1"/>
  <c r="J264" i="7"/>
  <c r="Q264" i="7" s="1"/>
  <c r="J260" i="7"/>
  <c r="Q260" i="7" s="1"/>
  <c r="J256" i="7"/>
  <c r="Q256" i="7" s="1"/>
  <c r="J252" i="7"/>
  <c r="Q252" i="7" s="1"/>
  <c r="J248" i="7"/>
  <c r="Q248" i="7" s="1"/>
  <c r="J244" i="7"/>
  <c r="Q244" i="7" s="1"/>
  <c r="J240" i="7"/>
  <c r="Q240" i="7" s="1"/>
  <c r="J236" i="7"/>
  <c r="Q236" i="7" s="1"/>
  <c r="J232" i="7"/>
  <c r="Q232" i="7" s="1"/>
  <c r="J228" i="7"/>
  <c r="Q228" i="7" s="1"/>
  <c r="J224" i="7"/>
  <c r="Q224" i="7" s="1"/>
  <c r="J220" i="7"/>
  <c r="Q220" i="7" s="1"/>
  <c r="J216" i="7"/>
  <c r="Q216" i="7" s="1"/>
  <c r="J212" i="7"/>
  <c r="Q212" i="7" s="1"/>
  <c r="J208" i="7"/>
  <c r="Q208" i="7" s="1"/>
  <c r="J192" i="7"/>
  <c r="Q192" i="7" s="1"/>
  <c r="J176" i="7"/>
  <c r="Q176" i="7" s="1"/>
  <c r="J160" i="7"/>
  <c r="Q160" i="7" s="1"/>
  <c r="J144" i="7"/>
  <c r="Q144" i="7" s="1"/>
  <c r="J128" i="7"/>
  <c r="Q128" i="7" s="1"/>
  <c r="J112" i="7"/>
  <c r="Q112" i="7" s="1"/>
  <c r="J96" i="7"/>
  <c r="Q96" i="7" s="1"/>
  <c r="G201" i="7"/>
  <c r="J201" i="7"/>
  <c r="Q201" i="7" s="1"/>
  <c r="G197" i="7"/>
  <c r="J197" i="7"/>
  <c r="Q197" i="7" s="1"/>
  <c r="G193" i="7"/>
  <c r="J193" i="7"/>
  <c r="Q193" i="7" s="1"/>
  <c r="G189" i="7"/>
  <c r="J189" i="7"/>
  <c r="Q189" i="7" s="1"/>
  <c r="G185" i="7"/>
  <c r="J185" i="7"/>
  <c r="Q185" i="7" s="1"/>
  <c r="G181" i="7"/>
  <c r="J181" i="7"/>
  <c r="Q181" i="7" s="1"/>
  <c r="G177" i="7"/>
  <c r="J177" i="7"/>
  <c r="Q177" i="7" s="1"/>
  <c r="G173" i="7"/>
  <c r="J173" i="7"/>
  <c r="Q173" i="7" s="1"/>
  <c r="G169" i="7"/>
  <c r="J169" i="7"/>
  <c r="Q169" i="7" s="1"/>
  <c r="G165" i="7"/>
  <c r="J165" i="7"/>
  <c r="Q165" i="7" s="1"/>
  <c r="G161" i="7"/>
  <c r="J161" i="7"/>
  <c r="Q161" i="7" s="1"/>
  <c r="G157" i="7"/>
  <c r="J157" i="7"/>
  <c r="Q157" i="7" s="1"/>
  <c r="G153" i="7"/>
  <c r="J153" i="7"/>
  <c r="Q153" i="7" s="1"/>
  <c r="G149" i="7"/>
  <c r="J149" i="7"/>
  <c r="Q149" i="7" s="1"/>
  <c r="G145" i="7"/>
  <c r="J145" i="7"/>
  <c r="Q145" i="7" s="1"/>
  <c r="G141" i="7"/>
  <c r="J141" i="7"/>
  <c r="Q141" i="7" s="1"/>
  <c r="G137" i="7"/>
  <c r="J137" i="7"/>
  <c r="Q137" i="7" s="1"/>
  <c r="G133" i="7"/>
  <c r="J133" i="7"/>
  <c r="Q133" i="7" s="1"/>
  <c r="G129" i="7"/>
  <c r="J129" i="7"/>
  <c r="Q129" i="7" s="1"/>
  <c r="G125" i="7"/>
  <c r="J125" i="7"/>
  <c r="Q125" i="7" s="1"/>
  <c r="G121" i="7"/>
  <c r="J121" i="7"/>
  <c r="Q121" i="7" s="1"/>
  <c r="G117" i="7"/>
  <c r="J117" i="7"/>
  <c r="Q117" i="7" s="1"/>
  <c r="G113" i="7"/>
  <c r="J113" i="7"/>
  <c r="Q113" i="7" s="1"/>
  <c r="G109" i="7"/>
  <c r="J109" i="7"/>
  <c r="Q109" i="7" s="1"/>
  <c r="G105" i="7"/>
  <c r="J105" i="7"/>
  <c r="Q105" i="7" s="1"/>
  <c r="G101" i="7"/>
  <c r="J101" i="7"/>
  <c r="Q101" i="7" s="1"/>
  <c r="G97" i="7"/>
  <c r="J97" i="7"/>
  <c r="Q97" i="7" s="1"/>
  <c r="G93" i="7"/>
  <c r="J93" i="7"/>
  <c r="Q93" i="7" s="1"/>
  <c r="G89" i="7"/>
  <c r="J89" i="7"/>
  <c r="Q89" i="7" s="1"/>
  <c r="G85" i="7"/>
  <c r="G81" i="7"/>
  <c r="J81" i="7"/>
  <c r="Q81" i="7" s="1"/>
  <c r="G77" i="7"/>
  <c r="J77" i="7"/>
  <c r="Q77" i="7" s="1"/>
  <c r="G73" i="7"/>
  <c r="J73" i="7"/>
  <c r="Q73" i="7" s="1"/>
  <c r="G69" i="7"/>
  <c r="G65" i="7"/>
  <c r="J65" i="7"/>
  <c r="Q65" i="7" s="1"/>
  <c r="G61" i="7"/>
  <c r="J61" i="7"/>
  <c r="Q61" i="7" s="1"/>
  <c r="G57" i="7"/>
  <c r="J57" i="7"/>
  <c r="Q57" i="7" s="1"/>
  <c r="G53" i="7"/>
  <c r="G49" i="7"/>
  <c r="J49" i="7"/>
  <c r="Q49" i="7" s="1"/>
  <c r="G45" i="7"/>
  <c r="J45" i="7"/>
  <c r="Q45" i="7" s="1"/>
  <c r="G41" i="7"/>
  <c r="J41" i="7"/>
  <c r="Q41" i="7" s="1"/>
  <c r="G37" i="7"/>
  <c r="G33" i="7"/>
  <c r="J33" i="7"/>
  <c r="Q33" i="7" s="1"/>
  <c r="G29" i="7"/>
  <c r="J29" i="7"/>
  <c r="Q29" i="7" s="1"/>
  <c r="G25" i="7"/>
  <c r="J25" i="7"/>
  <c r="Q25" i="7" s="1"/>
  <c r="G21" i="7"/>
  <c r="J299" i="7"/>
  <c r="Q299" i="7" s="1"/>
  <c r="J295" i="7"/>
  <c r="Q295" i="7" s="1"/>
  <c r="J291" i="7"/>
  <c r="Q291" i="7" s="1"/>
  <c r="J287" i="7"/>
  <c r="Q287" i="7" s="1"/>
  <c r="J283" i="7"/>
  <c r="Q283" i="7" s="1"/>
  <c r="J279" i="7"/>
  <c r="Q279" i="7" s="1"/>
  <c r="J275" i="7"/>
  <c r="Q275" i="7" s="1"/>
  <c r="J271" i="7"/>
  <c r="Q271" i="7" s="1"/>
  <c r="J267" i="7"/>
  <c r="Q267" i="7" s="1"/>
  <c r="J263" i="7"/>
  <c r="Q263" i="7" s="1"/>
  <c r="J259" i="7"/>
  <c r="Q259" i="7" s="1"/>
  <c r="J255" i="7"/>
  <c r="Q255" i="7" s="1"/>
  <c r="J251" i="7"/>
  <c r="Q251" i="7" s="1"/>
  <c r="J247" i="7"/>
  <c r="Q247" i="7" s="1"/>
  <c r="J243" i="7"/>
  <c r="Q243" i="7" s="1"/>
  <c r="J239" i="7"/>
  <c r="Q239" i="7" s="1"/>
  <c r="J235" i="7"/>
  <c r="Q235" i="7" s="1"/>
  <c r="J231" i="7"/>
  <c r="Q231" i="7" s="1"/>
  <c r="J227" i="7"/>
  <c r="Q227" i="7" s="1"/>
  <c r="J223" i="7"/>
  <c r="Q223" i="7" s="1"/>
  <c r="J219" i="7"/>
  <c r="Q219" i="7" s="1"/>
  <c r="J215" i="7"/>
  <c r="Q215" i="7" s="1"/>
  <c r="J211" i="7"/>
  <c r="Q211" i="7" s="1"/>
  <c r="J207" i="7"/>
  <c r="Q207" i="7" s="1"/>
  <c r="J204" i="7"/>
  <c r="Q204" i="7" s="1"/>
  <c r="J188" i="7"/>
  <c r="Q188" i="7" s="1"/>
  <c r="J172" i="7"/>
  <c r="Q172" i="7" s="1"/>
  <c r="J156" i="7"/>
  <c r="Q156" i="7" s="1"/>
  <c r="J140" i="7"/>
  <c r="Q140" i="7" s="1"/>
  <c r="J124" i="7"/>
  <c r="Q124" i="7" s="1"/>
  <c r="J108" i="7"/>
  <c r="Q108" i="7" s="1"/>
  <c r="J92" i="7"/>
  <c r="Q92" i="7" s="1"/>
  <c r="J85" i="7"/>
  <c r="Q85" i="7" s="1"/>
  <c r="J21" i="7"/>
  <c r="Q21" i="7" s="1"/>
  <c r="G294" i="7"/>
  <c r="G286" i="7"/>
  <c r="G278" i="7"/>
  <c r="G270" i="7"/>
  <c r="G266" i="7"/>
  <c r="G254" i="7"/>
  <c r="G250" i="7"/>
  <c r="G242" i="7"/>
  <c r="G234" i="7"/>
  <c r="G222" i="7"/>
  <c r="G214" i="7"/>
  <c r="G210" i="7"/>
  <c r="G202" i="7"/>
  <c r="G194" i="7"/>
  <c r="G186" i="7"/>
  <c r="G178" i="7"/>
  <c r="G170" i="7"/>
  <c r="G162" i="7"/>
  <c r="G158" i="7"/>
  <c r="G154" i="7"/>
  <c r="G150" i="7"/>
  <c r="G146" i="7"/>
  <c r="G142" i="7"/>
  <c r="G138" i="7"/>
  <c r="G130" i="7"/>
  <c r="G126" i="7"/>
  <c r="G122" i="7"/>
  <c r="G118" i="7"/>
  <c r="G114" i="7"/>
  <c r="G110" i="7"/>
  <c r="G106" i="7"/>
  <c r="G102" i="7"/>
  <c r="G98" i="7"/>
  <c r="G94" i="7"/>
  <c r="G90" i="7"/>
  <c r="G86" i="7"/>
  <c r="G82" i="7"/>
  <c r="G78" i="7"/>
  <c r="G74" i="7"/>
  <c r="G70" i="7"/>
  <c r="G66" i="7"/>
  <c r="G62" i="7"/>
  <c r="G58" i="7"/>
  <c r="G54" i="7"/>
  <c r="G50" i="7"/>
  <c r="G46" i="7"/>
  <c r="G42" i="7"/>
  <c r="G38" i="7"/>
  <c r="G34" i="7"/>
  <c r="G30" i="7"/>
  <c r="G26" i="7"/>
  <c r="G22" i="7"/>
  <c r="G18" i="7"/>
  <c r="G298" i="7"/>
  <c r="G290" i="7"/>
  <c r="G282" i="7"/>
  <c r="G274" i="7"/>
  <c r="G262" i="7"/>
  <c r="G258" i="7"/>
  <c r="G246" i="7"/>
  <c r="G238" i="7"/>
  <c r="G230" i="7"/>
  <c r="G226" i="7"/>
  <c r="G218" i="7"/>
  <c r="G206" i="7"/>
  <c r="G198" i="7"/>
  <c r="G190" i="7"/>
  <c r="G182" i="7"/>
  <c r="G174" i="7"/>
  <c r="G166" i="7"/>
  <c r="G134" i="7"/>
  <c r="F11" i="14" l="1"/>
  <c r="F40" i="14"/>
  <c r="E11" i="14"/>
  <c r="E40" i="14"/>
  <c r="E68" i="3"/>
  <c r="E69" i="3" s="1"/>
  <c r="F68" i="3"/>
  <c r="F69" i="3" s="1"/>
  <c r="F58" i="3"/>
  <c r="F57" i="3"/>
  <c r="E57" i="3"/>
  <c r="E58" i="3"/>
  <c r="F143" i="3"/>
  <c r="F137" i="3"/>
  <c r="E143" i="3"/>
  <c r="E137" i="3"/>
  <c r="E43" i="3"/>
  <c r="E50" i="3"/>
  <c r="F43" i="3"/>
  <c r="F50" i="3"/>
  <c r="E35" i="3"/>
  <c r="E30" i="3"/>
  <c r="E31" i="3"/>
  <c r="F31" i="3"/>
  <c r="F30" i="3"/>
  <c r="F35" i="3"/>
  <c r="F21" i="3"/>
  <c r="E21" i="3"/>
  <c r="F120" i="3"/>
  <c r="F121" i="3"/>
  <c r="E120" i="3"/>
  <c r="E121" i="3"/>
  <c r="F149" i="3"/>
  <c r="F150" i="3"/>
  <c r="F151" i="3"/>
  <c r="E149" i="3"/>
  <c r="E150" i="3"/>
  <c r="E151" i="3"/>
  <c r="F8" i="14" l="1"/>
  <c r="F37" i="14"/>
  <c r="E8" i="14"/>
  <c r="E37" i="14"/>
  <c r="E59" i="3"/>
  <c r="E60" i="3" s="1"/>
  <c r="F59" i="3"/>
  <c r="F60" i="3" s="1"/>
  <c r="F7" i="14" l="1"/>
  <c r="F36" i="14"/>
  <c r="E7" i="14"/>
  <c r="E36" i="14"/>
  <c r="E5" i="6"/>
  <c r="D79" i="3"/>
  <c r="D63" i="3"/>
  <c r="D55" i="3"/>
  <c r="D47" i="3"/>
  <c r="D40" i="3"/>
  <c r="D28" i="3"/>
  <c r="D13" i="3"/>
  <c r="D3" i="3"/>
  <c r="D106" i="3"/>
  <c r="D95" i="3"/>
  <c r="D72" i="3"/>
  <c r="D88" i="3" l="1"/>
  <c r="D69" i="3"/>
  <c r="D64" i="3"/>
  <c r="D90" i="3"/>
  <c r="D89" i="3"/>
  <c r="D67" i="3"/>
  <c r="D65" i="3"/>
  <c r="D66" i="3"/>
  <c r="D56" i="3"/>
  <c r="D83" i="3"/>
  <c r="D81" i="3"/>
  <c r="D107" i="3"/>
  <c r="D108" i="3"/>
  <c r="B108" i="3" s="1"/>
  <c r="D96" i="3"/>
  <c r="B96" i="3" s="1"/>
  <c r="D82" i="3"/>
  <c r="D49" i="3"/>
  <c r="D9" i="3"/>
  <c r="B9" i="3" s="1"/>
  <c r="D10" i="3"/>
  <c r="B10" i="3" s="1"/>
  <c r="D7" i="3"/>
  <c r="D8" i="3"/>
  <c r="B8" i="3" s="1"/>
  <c r="D5" i="3"/>
  <c r="D6" i="3"/>
  <c r="D4" i="3"/>
  <c r="J17" i="7"/>
  <c r="Q17" i="7" s="1"/>
  <c r="D15" i="3"/>
  <c r="D18" i="3" s="1"/>
  <c r="D109" i="3" l="1"/>
  <c r="D97" i="3"/>
  <c r="D137" i="3"/>
  <c r="D11" i="14"/>
  <c r="D40" i="14"/>
  <c r="D8" i="14"/>
  <c r="D37" i="14"/>
  <c r="D68" i="3"/>
  <c r="D21" i="3"/>
  <c r="B18" i="3"/>
  <c r="B15" i="3"/>
  <c r="D120" i="3"/>
  <c r="D121" i="3"/>
  <c r="D30" i="3"/>
  <c r="D57" i="3"/>
  <c r="D50" i="3"/>
  <c r="D43" i="3"/>
  <c r="D35" i="3"/>
  <c r="D31" i="3"/>
  <c r="D150" i="3"/>
  <c r="D151" i="3"/>
  <c r="D149" i="3"/>
  <c r="B21" i="3" l="1"/>
  <c r="D148" i="3" l="1"/>
  <c r="D142" i="3"/>
  <c r="D134" i="3"/>
  <c r="D126" i="3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113" i="2"/>
  <c r="O114" i="2"/>
  <c r="O115" i="2"/>
  <c r="O116" i="2"/>
  <c r="O117" i="2"/>
  <c r="O118" i="2"/>
  <c r="O119" i="2"/>
  <c r="O120" i="2"/>
  <c r="O121" i="2"/>
  <c r="O122" i="2"/>
  <c r="O123" i="2"/>
  <c r="O124" i="2"/>
  <c r="O125" i="2"/>
  <c r="O126" i="2"/>
  <c r="O127" i="2"/>
  <c r="O128" i="2"/>
  <c r="O129" i="2"/>
  <c r="O130" i="2"/>
  <c r="O131" i="2"/>
  <c r="O132" i="2"/>
  <c r="O133" i="2"/>
  <c r="O134" i="2"/>
  <c r="O135" i="2"/>
  <c r="O136" i="2"/>
  <c r="O137" i="2"/>
  <c r="O138" i="2"/>
  <c r="O139" i="2"/>
  <c r="O140" i="2"/>
  <c r="O141" i="2"/>
  <c r="O142" i="2"/>
  <c r="O143" i="2"/>
  <c r="O144" i="2"/>
  <c r="O145" i="2"/>
  <c r="O146" i="2"/>
  <c r="O147" i="2"/>
  <c r="O148" i="2"/>
  <c r="O149" i="2"/>
  <c r="O150" i="2"/>
  <c r="O151" i="2"/>
  <c r="O152" i="2"/>
  <c r="O153" i="2"/>
  <c r="O154" i="2"/>
  <c r="O155" i="2"/>
  <c r="O156" i="2"/>
  <c r="O157" i="2"/>
  <c r="O158" i="2"/>
  <c r="O159" i="2"/>
  <c r="O160" i="2"/>
  <c r="O161" i="2"/>
  <c r="O162" i="2"/>
  <c r="O163" i="2"/>
  <c r="O164" i="2"/>
  <c r="O165" i="2"/>
  <c r="O166" i="2"/>
  <c r="O167" i="2"/>
  <c r="O168" i="2"/>
  <c r="O169" i="2"/>
  <c r="O170" i="2"/>
  <c r="O171" i="2"/>
  <c r="O172" i="2"/>
  <c r="O173" i="2"/>
  <c r="O174" i="2"/>
  <c r="O175" i="2"/>
  <c r="O176" i="2"/>
  <c r="O177" i="2"/>
  <c r="O178" i="2"/>
  <c r="O179" i="2"/>
  <c r="O180" i="2"/>
  <c r="O181" i="2"/>
  <c r="O182" i="2"/>
  <c r="O183" i="2"/>
  <c r="O184" i="2"/>
  <c r="O185" i="2"/>
  <c r="O186" i="2"/>
  <c r="O187" i="2"/>
  <c r="O188" i="2"/>
  <c r="O189" i="2"/>
  <c r="O190" i="2"/>
  <c r="O191" i="2"/>
  <c r="O192" i="2"/>
  <c r="O193" i="2"/>
  <c r="O194" i="2"/>
  <c r="O195" i="2"/>
  <c r="O196" i="2"/>
  <c r="O197" i="2"/>
  <c r="O198" i="2"/>
  <c r="O199" i="2"/>
  <c r="O200" i="2"/>
  <c r="O201" i="2"/>
  <c r="O202" i="2"/>
  <c r="O203" i="2"/>
  <c r="O204" i="2"/>
  <c r="O205" i="2"/>
  <c r="O206" i="2"/>
  <c r="O207" i="2"/>
  <c r="O208" i="2"/>
  <c r="O209" i="2"/>
  <c r="O210" i="2"/>
  <c r="O211" i="2"/>
  <c r="O212" i="2"/>
  <c r="O213" i="2"/>
  <c r="O214" i="2"/>
  <c r="O215" i="2"/>
  <c r="O216" i="2"/>
  <c r="O217" i="2"/>
  <c r="O218" i="2"/>
  <c r="O219" i="2"/>
  <c r="O220" i="2"/>
  <c r="O221" i="2"/>
  <c r="O222" i="2"/>
  <c r="O223" i="2"/>
  <c r="O224" i="2"/>
  <c r="O225" i="2"/>
  <c r="O226" i="2"/>
  <c r="O227" i="2"/>
  <c r="O228" i="2"/>
  <c r="O229" i="2"/>
  <c r="O230" i="2"/>
  <c r="O231" i="2"/>
  <c r="O232" i="2"/>
  <c r="O233" i="2"/>
  <c r="O234" i="2"/>
  <c r="O235" i="2"/>
  <c r="O236" i="2"/>
  <c r="O237" i="2"/>
  <c r="O238" i="2"/>
  <c r="O239" i="2"/>
  <c r="O240" i="2"/>
  <c r="O241" i="2"/>
  <c r="O242" i="2"/>
  <c r="O243" i="2"/>
  <c r="O244" i="2"/>
  <c r="O245" i="2"/>
  <c r="O246" i="2"/>
  <c r="O247" i="2"/>
  <c r="O248" i="2"/>
  <c r="O249" i="2"/>
  <c r="O250" i="2"/>
  <c r="O251" i="2"/>
  <c r="O252" i="2"/>
  <c r="O253" i="2"/>
  <c r="O254" i="2"/>
  <c r="O255" i="2"/>
  <c r="O256" i="2"/>
  <c r="O257" i="2"/>
  <c r="O258" i="2"/>
  <c r="O259" i="2"/>
  <c r="O260" i="2"/>
  <c r="O261" i="2"/>
  <c r="O262" i="2"/>
  <c r="O263" i="2"/>
  <c r="O264" i="2"/>
  <c r="O265" i="2"/>
  <c r="O266" i="2"/>
  <c r="O267" i="2"/>
  <c r="O268" i="2"/>
  <c r="O269" i="2"/>
  <c r="O270" i="2"/>
  <c r="O271" i="2"/>
  <c r="O272" i="2"/>
  <c r="O273" i="2"/>
  <c r="O274" i="2"/>
  <c r="O275" i="2"/>
  <c r="O276" i="2"/>
  <c r="O277" i="2"/>
  <c r="O278" i="2"/>
  <c r="O279" i="2"/>
  <c r="O280" i="2"/>
  <c r="O281" i="2"/>
  <c r="O282" i="2"/>
  <c r="O283" i="2"/>
  <c r="O284" i="2"/>
  <c r="O285" i="2"/>
  <c r="O286" i="2"/>
  <c r="O287" i="2"/>
  <c r="O288" i="2"/>
  <c r="O289" i="2"/>
  <c r="O290" i="2"/>
  <c r="O291" i="2"/>
  <c r="O292" i="2"/>
  <c r="O293" i="2"/>
  <c r="O294" i="2"/>
  <c r="O295" i="2"/>
  <c r="O296" i="2"/>
  <c r="O297" i="2"/>
  <c r="O298" i="2"/>
  <c r="O299" i="2"/>
  <c r="O300" i="2"/>
  <c r="O301" i="2"/>
  <c r="O5" i="2"/>
  <c r="O4" i="2"/>
  <c r="D143" i="3" l="1"/>
  <c r="N26" i="11" l="1"/>
  <c r="M26" i="11"/>
  <c r="L26" i="11"/>
  <c r="L25" i="11"/>
  <c r="M25" i="11"/>
  <c r="N25" i="11"/>
  <c r="N24" i="11"/>
  <c r="M24" i="11"/>
  <c r="L24" i="11"/>
  <c r="L23" i="11"/>
  <c r="M23" i="11"/>
  <c r="N23" i="11"/>
  <c r="F33" i="3" l="1"/>
  <c r="E33" i="3"/>
  <c r="D33" i="3"/>
  <c r="F16" i="7" l="1"/>
  <c r="D118" i="3"/>
  <c r="N30" i="11" l="1"/>
  <c r="M30" i="11"/>
  <c r="L30" i="11"/>
  <c r="L29" i="11"/>
  <c r="M29" i="11"/>
  <c r="N29" i="11"/>
  <c r="N32" i="11"/>
  <c r="M32" i="11"/>
  <c r="L32" i="11"/>
  <c r="N28" i="11"/>
  <c r="L28" i="11"/>
  <c r="M28" i="11"/>
  <c r="L31" i="11"/>
  <c r="N31" i="11"/>
  <c r="M31" i="11"/>
  <c r="L27" i="11"/>
  <c r="M27" i="11"/>
  <c r="N27" i="11"/>
  <c r="E119" i="3"/>
  <c r="E122" i="3" s="1"/>
  <c r="D127" i="3"/>
  <c r="D128" i="3" s="1"/>
  <c r="D29" i="3"/>
  <c r="D129" i="3"/>
  <c r="D41" i="3"/>
  <c r="D136" i="3"/>
  <c r="D135" i="3"/>
  <c r="F136" i="3"/>
  <c r="E136" i="3"/>
  <c r="F135" i="3"/>
  <c r="E135" i="3"/>
  <c r="F129" i="3"/>
  <c r="E127" i="3"/>
  <c r="E128" i="3" s="1"/>
  <c r="F127" i="3"/>
  <c r="F128" i="3" s="1"/>
  <c r="E129" i="3"/>
  <c r="F41" i="3"/>
  <c r="E41" i="3"/>
  <c r="F29" i="3"/>
  <c r="E29" i="3"/>
  <c r="F119" i="3"/>
  <c r="F122" i="3" s="1"/>
  <c r="D119" i="3"/>
  <c r="D122" i="3" s="1"/>
  <c r="J15" i="7"/>
  <c r="Q15" i="7" s="1"/>
  <c r="P16" i="7"/>
  <c r="P15" i="7"/>
  <c r="J16" i="7"/>
  <c r="Q16" i="7" s="1"/>
  <c r="G16" i="7"/>
  <c r="G15" i="7"/>
  <c r="D100" i="3" l="1"/>
  <c r="D130" i="3"/>
  <c r="E138" i="3"/>
  <c r="B64" i="3"/>
  <c r="F138" i="3"/>
  <c r="F130" i="3"/>
  <c r="D138" i="3"/>
  <c r="E130" i="3"/>
  <c r="E24" i="3"/>
  <c r="F24" i="3"/>
  <c r="D24" i="3"/>
  <c r="E112" i="3"/>
  <c r="E113" i="3" s="1"/>
  <c r="F112" i="3"/>
  <c r="F113" i="3" s="1"/>
  <c r="D112" i="3"/>
  <c r="F100" i="3"/>
  <c r="F101" i="3" s="1"/>
  <c r="E100" i="3"/>
  <c r="E101" i="3" s="1"/>
  <c r="B56" i="3"/>
  <c r="B57" i="3" s="1"/>
  <c r="B119" i="3"/>
  <c r="B127" i="3"/>
  <c r="B128" i="3"/>
  <c r="B136" i="3"/>
  <c r="B135" i="3"/>
  <c r="B41" i="3"/>
  <c r="B29" i="3"/>
  <c r="D58" i="3"/>
  <c r="B66" i="3" l="1"/>
  <c r="B100" i="3"/>
  <c r="D59" i="3"/>
  <c r="D60" i="3" s="1"/>
  <c r="B58" i="3"/>
  <c r="B68" i="3"/>
  <c r="B112" i="3"/>
  <c r="D113" i="3"/>
  <c r="B24" i="3"/>
  <c r="D101" i="3"/>
  <c r="B122" i="3"/>
  <c r="B130" i="3"/>
  <c r="B138" i="3"/>
  <c r="B67" i="3"/>
  <c r="B143" i="3"/>
  <c r="D36" i="14" l="1"/>
  <c r="D7" i="14"/>
  <c r="B59" i="3"/>
  <c r="S4" i="9"/>
  <c r="F14" i="3" s="1"/>
  <c r="S5" i="9"/>
  <c r="S6" i="9"/>
  <c r="S7" i="9"/>
  <c r="S8" i="9"/>
  <c r="S9" i="9"/>
  <c r="S10" i="9"/>
  <c r="S11" i="9"/>
  <c r="S12" i="9"/>
  <c r="S13" i="9"/>
  <c r="S14" i="9"/>
  <c r="S15" i="9"/>
  <c r="S16" i="9"/>
  <c r="S17" i="9"/>
  <c r="S18" i="9"/>
  <c r="S19" i="9"/>
  <c r="S20" i="9"/>
  <c r="S21" i="9"/>
  <c r="S22" i="9"/>
  <c r="S23" i="9"/>
  <c r="S24" i="9"/>
  <c r="S25" i="9"/>
  <c r="S26" i="9"/>
  <c r="S27" i="9"/>
  <c r="S28" i="9"/>
  <c r="S29" i="9"/>
  <c r="S30" i="9"/>
  <c r="S31" i="9"/>
  <c r="S32" i="9"/>
  <c r="S33" i="9"/>
  <c r="S34" i="9"/>
  <c r="S35" i="9"/>
  <c r="S36" i="9"/>
  <c r="S37" i="9"/>
  <c r="S38" i="9"/>
  <c r="S39" i="9"/>
  <c r="S40" i="9"/>
  <c r="S41" i="9"/>
  <c r="S42" i="9"/>
  <c r="S43" i="9"/>
  <c r="S44" i="9"/>
  <c r="S45" i="9"/>
  <c r="S46" i="9"/>
  <c r="S47" i="9"/>
  <c r="S48" i="9"/>
  <c r="S49" i="9"/>
  <c r="S50" i="9"/>
  <c r="S51" i="9"/>
  <c r="S52" i="9"/>
  <c r="S53" i="9"/>
  <c r="S54" i="9"/>
  <c r="S55" i="9"/>
  <c r="S56" i="9"/>
  <c r="S57" i="9"/>
  <c r="S58" i="9"/>
  <c r="S59" i="9"/>
  <c r="S60" i="9"/>
  <c r="S61" i="9"/>
  <c r="S62" i="9"/>
  <c r="S63" i="9"/>
  <c r="S64" i="9"/>
  <c r="S65" i="9"/>
  <c r="S66" i="9"/>
  <c r="S67" i="9"/>
  <c r="S68" i="9"/>
  <c r="S69" i="9"/>
  <c r="S70" i="9"/>
  <c r="S71" i="9"/>
  <c r="S72" i="9"/>
  <c r="S73" i="9"/>
  <c r="S74" i="9"/>
  <c r="S75" i="9"/>
  <c r="S76" i="9"/>
  <c r="S77" i="9"/>
  <c r="S78" i="9"/>
  <c r="S79" i="9"/>
  <c r="S80" i="9"/>
  <c r="S81" i="9"/>
  <c r="S82" i="9"/>
  <c r="S83" i="9"/>
  <c r="S84" i="9"/>
  <c r="S85" i="9"/>
  <c r="S86" i="9"/>
  <c r="S87" i="9"/>
  <c r="S88" i="9"/>
  <c r="S89" i="9"/>
  <c r="S90" i="9"/>
  <c r="S91" i="9"/>
  <c r="S92" i="9"/>
  <c r="S93" i="9"/>
  <c r="S94" i="9"/>
  <c r="S95" i="9"/>
  <c r="S96" i="9"/>
  <c r="S97" i="9"/>
  <c r="S98" i="9"/>
  <c r="S99" i="9"/>
  <c r="S100" i="9"/>
  <c r="S101" i="9"/>
  <c r="S102" i="9"/>
  <c r="S103" i="9"/>
  <c r="S104" i="9"/>
  <c r="S105" i="9"/>
  <c r="S106" i="9"/>
  <c r="S107" i="9"/>
  <c r="S108" i="9"/>
  <c r="S109" i="9"/>
  <c r="S110" i="9"/>
  <c r="S111" i="9"/>
  <c r="S112" i="9"/>
  <c r="S113" i="9"/>
  <c r="S114" i="9"/>
  <c r="S115" i="9"/>
  <c r="S116" i="9"/>
  <c r="S117" i="9"/>
  <c r="S118" i="9"/>
  <c r="S119" i="9"/>
  <c r="S120" i="9"/>
  <c r="S121" i="9"/>
  <c r="S122" i="9"/>
  <c r="S123" i="9"/>
  <c r="S124" i="9"/>
  <c r="S125" i="9"/>
  <c r="S126" i="9"/>
  <c r="S127" i="9"/>
  <c r="S128" i="9"/>
  <c r="S129" i="9"/>
  <c r="S130" i="9"/>
  <c r="S131" i="9"/>
  <c r="S132" i="9"/>
  <c r="S133" i="9"/>
  <c r="S134" i="9"/>
  <c r="S135" i="9"/>
  <c r="S136" i="9"/>
  <c r="S137" i="9"/>
  <c r="S138" i="9"/>
  <c r="S139" i="9"/>
  <c r="S140" i="9"/>
  <c r="S141" i="9"/>
  <c r="S142" i="9"/>
  <c r="S143" i="9"/>
  <c r="S144" i="9"/>
  <c r="S145" i="9"/>
  <c r="S146" i="9"/>
  <c r="S147" i="9"/>
  <c r="S148" i="9"/>
  <c r="S149" i="9"/>
  <c r="S150" i="9"/>
  <c r="S151" i="9"/>
  <c r="S152" i="9"/>
  <c r="S153" i="9"/>
  <c r="S154" i="9"/>
  <c r="S155" i="9"/>
  <c r="S156" i="9"/>
  <c r="S157" i="9"/>
  <c r="S158" i="9"/>
  <c r="S159" i="9"/>
  <c r="S160" i="9"/>
  <c r="S161" i="9"/>
  <c r="S162" i="9"/>
  <c r="S163" i="9"/>
  <c r="S164" i="9"/>
  <c r="S165" i="9"/>
  <c r="S166" i="9"/>
  <c r="S167" i="9"/>
  <c r="S168" i="9"/>
  <c r="S169" i="9"/>
  <c r="S170" i="9"/>
  <c r="S171" i="9"/>
  <c r="S172" i="9"/>
  <c r="S173" i="9"/>
  <c r="S174" i="9"/>
  <c r="S175" i="9"/>
  <c r="S176" i="9"/>
  <c r="S177" i="9"/>
  <c r="S178" i="9"/>
  <c r="S179" i="9"/>
  <c r="S180" i="9"/>
  <c r="S181" i="9"/>
  <c r="S182" i="9"/>
  <c r="S183" i="9"/>
  <c r="S184" i="9"/>
  <c r="S185" i="9"/>
  <c r="S186" i="9"/>
  <c r="S187" i="9"/>
  <c r="S188" i="9"/>
  <c r="S189" i="9"/>
  <c r="S190" i="9"/>
  <c r="S191" i="9"/>
  <c r="S192" i="9"/>
  <c r="S193" i="9"/>
  <c r="S194" i="9"/>
  <c r="S195" i="9"/>
  <c r="S196" i="9"/>
  <c r="S197" i="9"/>
  <c r="S198" i="9"/>
  <c r="S199" i="9"/>
  <c r="S200" i="9"/>
  <c r="S201" i="9"/>
  <c r="S202" i="9"/>
  <c r="S203" i="9"/>
  <c r="S204" i="9"/>
  <c r="S205" i="9"/>
  <c r="S206" i="9"/>
  <c r="S207" i="9"/>
  <c r="S208" i="9"/>
  <c r="S209" i="9"/>
  <c r="S210" i="9"/>
  <c r="S211" i="9"/>
  <c r="S212" i="9"/>
  <c r="S213" i="9"/>
  <c r="S214" i="9"/>
  <c r="S215" i="9"/>
  <c r="S216" i="9"/>
  <c r="S217" i="9"/>
  <c r="S218" i="9"/>
  <c r="S219" i="9"/>
  <c r="S220" i="9"/>
  <c r="S221" i="9"/>
  <c r="S222" i="9"/>
  <c r="S223" i="9"/>
  <c r="S224" i="9"/>
  <c r="S225" i="9"/>
  <c r="S226" i="9"/>
  <c r="S227" i="9"/>
  <c r="S228" i="9"/>
  <c r="S229" i="9"/>
  <c r="S230" i="9"/>
  <c r="S231" i="9"/>
  <c r="S232" i="9"/>
  <c r="S233" i="9"/>
  <c r="S234" i="9"/>
  <c r="S235" i="9"/>
  <c r="S236" i="9"/>
  <c r="S237" i="9"/>
  <c r="S238" i="9"/>
  <c r="S239" i="9"/>
  <c r="S240" i="9"/>
  <c r="S241" i="9"/>
  <c r="S242" i="9"/>
  <c r="S243" i="9"/>
  <c r="S244" i="9"/>
  <c r="S245" i="9"/>
  <c r="S246" i="9"/>
  <c r="S247" i="9"/>
  <c r="S248" i="9"/>
  <c r="S249" i="9"/>
  <c r="S250" i="9"/>
  <c r="S251" i="9"/>
  <c r="S252" i="9"/>
  <c r="S253" i="9"/>
  <c r="S254" i="9"/>
  <c r="S255" i="9"/>
  <c r="S256" i="9"/>
  <c r="S257" i="9"/>
  <c r="S258" i="9"/>
  <c r="S259" i="9"/>
  <c r="S260" i="9"/>
  <c r="S261" i="9"/>
  <c r="S262" i="9"/>
  <c r="S263" i="9"/>
  <c r="S264" i="9"/>
  <c r="S265" i="9"/>
  <c r="S266" i="9"/>
  <c r="S267" i="9"/>
  <c r="S268" i="9"/>
  <c r="S269" i="9"/>
  <c r="S270" i="9"/>
  <c r="S271" i="9"/>
  <c r="S272" i="9"/>
  <c r="S273" i="9"/>
  <c r="S274" i="9"/>
  <c r="S275" i="9"/>
  <c r="S276" i="9"/>
  <c r="S277" i="9"/>
  <c r="S278" i="9"/>
  <c r="S279" i="9"/>
  <c r="S280" i="9"/>
  <c r="S281" i="9"/>
  <c r="S282" i="9"/>
  <c r="S283" i="9"/>
  <c r="S284" i="9"/>
  <c r="S285" i="9"/>
  <c r="S286" i="9"/>
  <c r="S287" i="9"/>
  <c r="S288" i="9"/>
  <c r="S289" i="9"/>
  <c r="S290" i="9"/>
  <c r="S291" i="9"/>
  <c r="S292" i="9"/>
  <c r="S293" i="9"/>
  <c r="S294" i="9"/>
  <c r="S295" i="9"/>
  <c r="S296" i="9"/>
  <c r="S297" i="9"/>
  <c r="S298" i="9"/>
  <c r="S299" i="9"/>
  <c r="S300" i="9"/>
  <c r="S301" i="9"/>
  <c r="S302" i="9"/>
  <c r="S303" i="9"/>
  <c r="S304" i="9"/>
  <c r="S305" i="9"/>
  <c r="S306" i="9"/>
  <c r="S307" i="9"/>
  <c r="S308" i="9"/>
  <c r="S309" i="9"/>
  <c r="S310" i="9"/>
  <c r="S311" i="9"/>
  <c r="S312" i="9"/>
  <c r="S313" i="9"/>
  <c r="S314" i="9"/>
  <c r="S315" i="9"/>
  <c r="S316" i="9"/>
  <c r="S317" i="9"/>
  <c r="S318" i="9"/>
  <c r="S319" i="9"/>
  <c r="S320" i="9"/>
  <c r="S321" i="9"/>
  <c r="S322" i="9"/>
  <c r="S323" i="9"/>
  <c r="S324" i="9"/>
  <c r="S325" i="9"/>
  <c r="S326" i="9"/>
  <c r="S327" i="9"/>
  <c r="S328" i="9"/>
  <c r="S329" i="9"/>
  <c r="S330" i="9"/>
  <c r="S331" i="9"/>
  <c r="S332" i="9"/>
  <c r="S333" i="9"/>
  <c r="S334" i="9"/>
  <c r="S335" i="9"/>
  <c r="S336" i="9"/>
  <c r="S337" i="9"/>
  <c r="S338" i="9"/>
  <c r="S339" i="9"/>
  <c r="S340" i="9"/>
  <c r="S341" i="9"/>
  <c r="S342" i="9"/>
  <c r="S343" i="9"/>
  <c r="S344" i="9"/>
  <c r="S345" i="9"/>
  <c r="S346" i="9"/>
  <c r="S347" i="9"/>
  <c r="S348" i="9"/>
  <c r="S349" i="9"/>
  <c r="S350" i="9"/>
  <c r="S351" i="9"/>
  <c r="S352" i="9"/>
  <c r="S353" i="9"/>
  <c r="S354" i="9"/>
  <c r="S355" i="9"/>
  <c r="S356" i="9"/>
  <c r="S357" i="9"/>
  <c r="S358" i="9"/>
  <c r="S359" i="9"/>
  <c r="S360" i="9"/>
  <c r="S361" i="9"/>
  <c r="S362" i="9"/>
  <c r="S363" i="9"/>
  <c r="S364" i="9"/>
  <c r="S365" i="9"/>
  <c r="S366" i="9"/>
  <c r="S367" i="9"/>
  <c r="S368" i="9"/>
  <c r="S369" i="9"/>
  <c r="S370" i="9"/>
  <c r="S371" i="9"/>
  <c r="S372" i="9"/>
  <c r="S373" i="9"/>
  <c r="S374" i="9"/>
  <c r="S375" i="9"/>
  <c r="S376" i="9"/>
  <c r="S377" i="9"/>
  <c r="S378" i="9"/>
  <c r="S379" i="9"/>
  <c r="S380" i="9"/>
  <c r="S381" i="9"/>
  <c r="S382" i="9"/>
  <c r="S383" i="9"/>
  <c r="S384" i="9"/>
  <c r="S385" i="9"/>
  <c r="S386" i="9"/>
  <c r="S387" i="9"/>
  <c r="S388" i="9"/>
  <c r="S389" i="9"/>
  <c r="S390" i="9"/>
  <c r="S391" i="9"/>
  <c r="S2" i="9"/>
  <c r="D14" i="3" s="1"/>
  <c r="M10" i="7"/>
  <c r="H9" i="7"/>
  <c r="H10" i="7"/>
  <c r="U8" i="7"/>
  <c r="S3" i="9"/>
  <c r="E14" i="3" s="1"/>
  <c r="U7" i="7"/>
  <c r="M8" i="7"/>
  <c r="M7" i="7"/>
  <c r="F17" i="3" l="1"/>
  <c r="F16" i="3"/>
  <c r="E17" i="3"/>
  <c r="E16" i="3"/>
  <c r="D17" i="3"/>
  <c r="B14" i="3"/>
  <c r="D16" i="3"/>
  <c r="B16" i="3" s="1"/>
  <c r="U240" i="7"/>
  <c r="U87" i="7"/>
  <c r="U288" i="7"/>
  <c r="U242" i="7"/>
  <c r="U237" i="7"/>
  <c r="U141" i="7"/>
  <c r="U280" i="7"/>
  <c r="U134" i="7"/>
  <c r="U160" i="7"/>
  <c r="U181" i="7"/>
  <c r="U223" i="7"/>
  <c r="U236" i="7"/>
  <c r="U200" i="7"/>
  <c r="U268" i="7"/>
  <c r="U99" i="7"/>
  <c r="U192" i="7"/>
  <c r="U222" i="7"/>
  <c r="U233" i="7"/>
  <c r="U73" i="7"/>
  <c r="U167" i="7"/>
  <c r="U66" i="7"/>
  <c r="U199" i="7"/>
  <c r="U246" i="7"/>
  <c r="U59" i="7"/>
  <c r="U100" i="7"/>
  <c r="U262" i="7"/>
  <c r="U63" i="7"/>
  <c r="U138" i="7"/>
  <c r="U225" i="7"/>
  <c r="U31" i="7"/>
  <c r="U229" i="7"/>
  <c r="U149" i="7"/>
  <c r="U256" i="7"/>
  <c r="U110" i="7"/>
  <c r="U243" i="7"/>
  <c r="U220" i="7"/>
  <c r="U55" i="7"/>
  <c r="U124" i="7"/>
  <c r="U274" i="7"/>
  <c r="U269" i="7"/>
  <c r="U173" i="7"/>
  <c r="U48" i="7"/>
  <c r="U166" i="7"/>
  <c r="U289" i="7"/>
  <c r="U26" i="7"/>
  <c r="U255" i="7"/>
  <c r="U33" i="7"/>
  <c r="U196" i="7"/>
  <c r="U37" i="7"/>
  <c r="U131" i="7"/>
  <c r="U185" i="7"/>
  <c r="U254" i="7"/>
  <c r="U265" i="7"/>
  <c r="U105" i="7"/>
  <c r="U168" i="7"/>
  <c r="U98" i="7"/>
  <c r="U231" i="7"/>
  <c r="U264" i="7"/>
  <c r="U91" i="7"/>
  <c r="U300" i="7"/>
  <c r="U187" i="7"/>
  <c r="U113" i="7"/>
  <c r="U106" i="7"/>
  <c r="U176" i="7"/>
  <c r="U145" i="7"/>
  <c r="U232" i="7"/>
  <c r="U117" i="7"/>
  <c r="U296" i="7"/>
  <c r="U78" i="7"/>
  <c r="U211" i="7"/>
  <c r="U217" i="7"/>
  <c r="U57" i="7"/>
  <c r="U151" i="7"/>
  <c r="U50" i="7"/>
  <c r="U183" i="7"/>
  <c r="U214" i="7"/>
  <c r="U43" i="7"/>
  <c r="U80" i="7"/>
  <c r="U198" i="7"/>
  <c r="U224" i="7"/>
  <c r="U58" i="7"/>
  <c r="U287" i="7"/>
  <c r="U81" i="7"/>
  <c r="U52" i="7"/>
  <c r="U69" i="7"/>
  <c r="U163" i="7"/>
  <c r="U30" i="7"/>
  <c r="U286" i="7"/>
  <c r="U297" i="7"/>
  <c r="U137" i="7"/>
  <c r="U28" i="7"/>
  <c r="U130" i="7"/>
  <c r="U263" i="7"/>
  <c r="U29" i="7"/>
  <c r="U123" i="7"/>
  <c r="U22" i="7"/>
  <c r="U219" i="7"/>
  <c r="U36" i="7"/>
  <c r="U202" i="7"/>
  <c r="U250" i="7"/>
  <c r="U127" i="7"/>
  <c r="U293" i="7"/>
  <c r="U51" i="7"/>
  <c r="U72" i="7"/>
  <c r="U174" i="7"/>
  <c r="U112" i="7"/>
  <c r="U25" i="7"/>
  <c r="U119" i="7"/>
  <c r="U82" i="7"/>
  <c r="U215" i="7"/>
  <c r="U294" i="7"/>
  <c r="U75" i="7"/>
  <c r="U132" i="7"/>
  <c r="U278" i="7"/>
  <c r="U65" i="7"/>
  <c r="U90" i="7"/>
  <c r="U136" i="7"/>
  <c r="U129" i="7"/>
  <c r="U104" i="7"/>
  <c r="U101" i="7"/>
  <c r="U260" i="7"/>
  <c r="U62" i="7"/>
  <c r="U195" i="7"/>
  <c r="U282" i="7"/>
  <c r="U169" i="7"/>
  <c r="U60" i="7"/>
  <c r="U162" i="7"/>
  <c r="U295" i="7"/>
  <c r="U61" i="7"/>
  <c r="U155" i="7"/>
  <c r="U54" i="7"/>
  <c r="U251" i="7"/>
  <c r="U159" i="7"/>
  <c r="U170" i="7"/>
  <c r="U273" i="7"/>
  <c r="U79" i="7"/>
  <c r="U261" i="7"/>
  <c r="U19" i="7"/>
  <c r="U40" i="7"/>
  <c r="U142" i="7"/>
  <c r="U275" i="7"/>
  <c r="U281" i="7"/>
  <c r="U121" i="7"/>
  <c r="U172" i="7"/>
  <c r="U114" i="7"/>
  <c r="U247" i="7"/>
  <c r="U272" i="7"/>
  <c r="U107" i="7"/>
  <c r="U193" i="7"/>
  <c r="U203" i="7"/>
  <c r="U161" i="7"/>
  <c r="U122" i="7"/>
  <c r="U209" i="7"/>
  <c r="U177" i="7"/>
  <c r="U213" i="7"/>
  <c r="U133" i="7"/>
  <c r="U148" i="7"/>
  <c r="U94" i="7"/>
  <c r="U227" i="7"/>
  <c r="U208" i="7"/>
  <c r="U39" i="7"/>
  <c r="U96" i="7"/>
  <c r="U194" i="7"/>
  <c r="U152" i="7"/>
  <c r="U93" i="7"/>
  <c r="U188" i="7"/>
  <c r="U86" i="7"/>
  <c r="U283" i="7"/>
  <c r="U197" i="7"/>
  <c r="U239" i="7"/>
  <c r="U244" i="7"/>
  <c r="U284" i="7"/>
  <c r="U21" i="7"/>
  <c r="U115" i="7"/>
  <c r="U276" i="7"/>
  <c r="U238" i="7"/>
  <c r="U249" i="7"/>
  <c r="U89" i="7"/>
  <c r="U180" i="7"/>
  <c r="U146" i="7"/>
  <c r="U279" i="7"/>
  <c r="U45" i="7"/>
  <c r="U139" i="7"/>
  <c r="U38" i="7"/>
  <c r="U235" i="7"/>
  <c r="U111" i="7"/>
  <c r="U154" i="7"/>
  <c r="U257" i="7"/>
  <c r="U47" i="7"/>
  <c r="U245" i="7"/>
  <c r="U165" i="7"/>
  <c r="U24" i="7"/>
  <c r="U126" i="7"/>
  <c r="U259" i="7"/>
  <c r="U228" i="7"/>
  <c r="U71" i="7"/>
  <c r="U204" i="7"/>
  <c r="U226" i="7"/>
  <c r="U221" i="7"/>
  <c r="U125" i="7"/>
  <c r="U184" i="7"/>
  <c r="U118" i="7"/>
  <c r="U128" i="7"/>
  <c r="U156" i="7"/>
  <c r="U207" i="7"/>
  <c r="U212" i="7"/>
  <c r="U175" i="7"/>
  <c r="U266" i="7"/>
  <c r="U83" i="7"/>
  <c r="U116" i="7"/>
  <c r="U206" i="7"/>
  <c r="U292" i="7"/>
  <c r="U248" i="7"/>
  <c r="U23" i="7"/>
  <c r="U76" i="7"/>
  <c r="U178" i="7"/>
  <c r="U120" i="7"/>
  <c r="U77" i="7"/>
  <c r="U171" i="7"/>
  <c r="U70" i="7"/>
  <c r="U267" i="7"/>
  <c r="U140" i="7"/>
  <c r="U186" i="7"/>
  <c r="U218" i="7"/>
  <c r="U95" i="7"/>
  <c r="U277" i="7"/>
  <c r="U35" i="7"/>
  <c r="U56" i="7"/>
  <c r="U158" i="7"/>
  <c r="U291" i="7"/>
  <c r="U216" i="7"/>
  <c r="U103" i="7"/>
  <c r="U189" i="7"/>
  <c r="U258" i="7"/>
  <c r="U253" i="7"/>
  <c r="U157" i="7"/>
  <c r="U32" i="7"/>
  <c r="U150" i="7"/>
  <c r="U241" i="7"/>
  <c r="U74" i="7"/>
  <c r="U88" i="7"/>
  <c r="U97" i="7"/>
  <c r="U68" i="7"/>
  <c r="U85" i="7"/>
  <c r="U164" i="7"/>
  <c r="U46" i="7"/>
  <c r="U179" i="7"/>
  <c r="U234" i="7"/>
  <c r="U153" i="7"/>
  <c r="U44" i="7"/>
  <c r="U210" i="7"/>
  <c r="U205" i="7"/>
  <c r="U109" i="7"/>
  <c r="U108" i="7"/>
  <c r="U102" i="7"/>
  <c r="U299" i="7"/>
  <c r="U84" i="7"/>
  <c r="U191" i="7"/>
  <c r="U252" i="7"/>
  <c r="U143" i="7"/>
  <c r="U230" i="7"/>
  <c r="U67" i="7"/>
  <c r="U92" i="7"/>
  <c r="U190" i="7"/>
  <c r="U144" i="7"/>
  <c r="U41" i="7"/>
  <c r="U135" i="7"/>
  <c r="U34" i="7"/>
  <c r="U290" i="7"/>
  <c r="U285" i="7"/>
  <c r="U27" i="7"/>
  <c r="U64" i="7"/>
  <c r="U182" i="7"/>
  <c r="U298" i="7"/>
  <c r="U42" i="7"/>
  <c r="U271" i="7"/>
  <c r="U49" i="7"/>
  <c r="U20" i="7"/>
  <c r="U53" i="7"/>
  <c r="U147" i="7"/>
  <c r="U201" i="7"/>
  <c r="U270" i="7"/>
  <c r="L14" i="7"/>
  <c r="N2" i="7"/>
  <c r="D20" i="3" l="1"/>
  <c r="D19" i="3"/>
  <c r="D152" i="3" s="1"/>
  <c r="D153" i="3" s="1"/>
  <c r="D48" i="3"/>
  <c r="B17" i="3"/>
  <c r="E48" i="3"/>
  <c r="E51" i="3" s="1"/>
  <c r="E19" i="3"/>
  <c r="E20" i="3"/>
  <c r="F48" i="3"/>
  <c r="F51" i="3" s="1"/>
  <c r="F19" i="3"/>
  <c r="F20" i="3"/>
  <c r="F52" i="3" l="1"/>
  <c r="E52" i="3"/>
  <c r="E35" i="14" s="1"/>
  <c r="E98" i="3"/>
  <c r="E99" i="3" s="1"/>
  <c r="E15" i="14" s="1"/>
  <c r="E110" i="3"/>
  <c r="E111" i="3" s="1"/>
  <c r="E16" i="14" s="1"/>
  <c r="E144" i="3"/>
  <c r="E145" i="3" s="1"/>
  <c r="E152" i="3"/>
  <c r="E153" i="3" s="1"/>
  <c r="E32" i="3"/>
  <c r="E123" i="3"/>
  <c r="E42" i="3"/>
  <c r="E44" i="3" s="1"/>
  <c r="E139" i="3"/>
  <c r="E131" i="3"/>
  <c r="D51" i="3"/>
  <c r="B48" i="3"/>
  <c r="F6" i="14"/>
  <c r="F35" i="14"/>
  <c r="F22" i="3"/>
  <c r="F23" i="3"/>
  <c r="F25" i="3" s="1"/>
  <c r="D110" i="3"/>
  <c r="D98" i="3"/>
  <c r="B19" i="3"/>
  <c r="B160" i="3" s="1"/>
  <c r="D144" i="3"/>
  <c r="D123" i="3"/>
  <c r="D42" i="3"/>
  <c r="D44" i="3" s="1"/>
  <c r="D32" i="3"/>
  <c r="D34" i="3" s="1"/>
  <c r="D36" i="3" s="1"/>
  <c r="D37" i="3" s="1"/>
  <c r="D139" i="3"/>
  <c r="D131" i="3"/>
  <c r="E22" i="3"/>
  <c r="E23" i="3"/>
  <c r="E25" i="3" s="1"/>
  <c r="F98" i="3"/>
  <c r="F99" i="3" s="1"/>
  <c r="F15" i="14" s="1"/>
  <c r="F110" i="3"/>
  <c r="F111" i="3" s="1"/>
  <c r="F16" i="14" s="1"/>
  <c r="F144" i="3"/>
  <c r="F145" i="3" s="1"/>
  <c r="F152" i="3"/>
  <c r="F153" i="3" s="1"/>
  <c r="F123" i="3"/>
  <c r="F32" i="3"/>
  <c r="F42" i="3"/>
  <c r="F44" i="3" s="1"/>
  <c r="F139" i="3"/>
  <c r="F131" i="3"/>
  <c r="D22" i="3"/>
  <c r="B20" i="3"/>
  <c r="D23" i="3"/>
  <c r="D21" i="14"/>
  <c r="D50" i="14"/>
  <c r="E6" i="14" l="1"/>
  <c r="B161" i="3"/>
  <c r="B69" i="3"/>
  <c r="B109" i="3"/>
  <c r="B158" i="3"/>
  <c r="B40" i="14"/>
  <c r="B152" i="3"/>
  <c r="B60" i="3"/>
  <c r="B36" i="14" s="1"/>
  <c r="F5" i="14"/>
  <c r="F34" i="14"/>
  <c r="D17" i="14"/>
  <c r="D46" i="14"/>
  <c r="F34" i="3"/>
  <c r="F36" i="3" s="1"/>
  <c r="E102" i="3"/>
  <c r="E103" i="3" s="1"/>
  <c r="E44" i="14" s="1"/>
  <c r="E114" i="3"/>
  <c r="E115" i="3" s="1"/>
  <c r="E45" i="14" s="1"/>
  <c r="E21" i="14"/>
  <c r="E50" i="14"/>
  <c r="F46" i="14"/>
  <c r="F17" i="14"/>
  <c r="D145" i="3"/>
  <c r="B144" i="3"/>
  <c r="B159" i="3"/>
  <c r="B80" i="3"/>
  <c r="D80" i="3" s="1"/>
  <c r="B157" i="3"/>
  <c r="D52" i="3"/>
  <c r="B51" i="3"/>
  <c r="E49" i="14"/>
  <c r="E20" i="14"/>
  <c r="F18" i="14"/>
  <c r="F47" i="14"/>
  <c r="D5" i="14"/>
  <c r="D34" i="14"/>
  <c r="B8" i="14"/>
  <c r="B37" i="14"/>
  <c r="D99" i="3"/>
  <c r="D15" i="14" s="1"/>
  <c r="B98" i="3"/>
  <c r="E18" i="14"/>
  <c r="E47" i="14"/>
  <c r="D25" i="3"/>
  <c r="B23" i="3"/>
  <c r="F50" i="14"/>
  <c r="F21" i="14"/>
  <c r="D18" i="14"/>
  <c r="D47" i="14"/>
  <c r="D111" i="3"/>
  <c r="B110" i="3"/>
  <c r="E19" i="14"/>
  <c r="E48" i="14"/>
  <c r="F48" i="14"/>
  <c r="F19" i="14"/>
  <c r="E34" i="3"/>
  <c r="E36" i="3" s="1"/>
  <c r="B22" i="3"/>
  <c r="I15" i="7"/>
  <c r="D114" i="3"/>
  <c r="B114" i="3" s="1"/>
  <c r="D102" i="3"/>
  <c r="F20" i="14"/>
  <c r="F49" i="14"/>
  <c r="D19" i="14"/>
  <c r="D48" i="14"/>
  <c r="E5" i="14"/>
  <c r="E34" i="14"/>
  <c r="D4" i="14"/>
  <c r="D33" i="14"/>
  <c r="B11" i="14"/>
  <c r="F102" i="3"/>
  <c r="F103" i="3" s="1"/>
  <c r="F44" i="14" s="1"/>
  <c r="F114" i="3"/>
  <c r="F115" i="3" s="1"/>
  <c r="F45" i="14" s="1"/>
  <c r="E17" i="14"/>
  <c r="E46" i="14"/>
  <c r="B99" i="3"/>
  <c r="B15" i="14" s="1"/>
  <c r="B97" i="3"/>
  <c r="B123" i="3"/>
  <c r="B120" i="3"/>
  <c r="B131" i="3"/>
  <c r="B129" i="3"/>
  <c r="B52" i="3"/>
  <c r="B137" i="3"/>
  <c r="B50" i="3"/>
  <c r="B139" i="3"/>
  <c r="B82" i="3"/>
  <c r="B81" i="3"/>
  <c r="B35" i="3"/>
  <c r="B34" i="3"/>
  <c r="B33" i="3"/>
  <c r="B32" i="3"/>
  <c r="B30" i="3"/>
  <c r="B83" i="3"/>
  <c r="B43" i="3"/>
  <c r="B44" i="3"/>
  <c r="B42" i="3"/>
  <c r="B31" i="3"/>
  <c r="B151" i="3"/>
  <c r="B150" i="3"/>
  <c r="B149" i="3"/>
  <c r="I24" i="7"/>
  <c r="I100" i="7"/>
  <c r="I44" i="7"/>
  <c r="I88" i="7"/>
  <c r="I124" i="7"/>
  <c r="I56" i="7"/>
  <c r="I92" i="7"/>
  <c r="I136" i="7"/>
  <c r="I184" i="7"/>
  <c r="I248" i="7"/>
  <c r="I140" i="7"/>
  <c r="I204" i="7"/>
  <c r="I268" i="7"/>
  <c r="I160" i="7"/>
  <c r="I224" i="7"/>
  <c r="I288" i="7"/>
  <c r="I196" i="7"/>
  <c r="I260" i="7"/>
  <c r="I275" i="7"/>
  <c r="I211" i="7"/>
  <c r="I147" i="7"/>
  <c r="I83" i="7"/>
  <c r="I19" i="7"/>
  <c r="I237" i="7"/>
  <c r="I173" i="7"/>
  <c r="I109" i="7"/>
  <c r="I45" i="7"/>
  <c r="I266" i="7"/>
  <c r="I202" i="7"/>
  <c r="I150" i="7"/>
  <c r="I114" i="7"/>
  <c r="I82" i="7"/>
  <c r="I50" i="7"/>
  <c r="I18" i="7"/>
  <c r="I238" i="7"/>
  <c r="I174" i="7"/>
  <c r="I255" i="7"/>
  <c r="I191" i="7"/>
  <c r="I127" i="7"/>
  <c r="I63" i="7"/>
  <c r="I281" i="7"/>
  <c r="I217" i="7"/>
  <c r="I153" i="7"/>
  <c r="I89" i="7"/>
  <c r="I25" i="7"/>
  <c r="I251" i="7"/>
  <c r="I187" i="7"/>
  <c r="I123" i="7"/>
  <c r="I59" i="7"/>
  <c r="I277" i="7"/>
  <c r="I213" i="7"/>
  <c r="I149" i="7"/>
  <c r="I85" i="7"/>
  <c r="I21" i="7"/>
  <c r="I242" i="7"/>
  <c r="I178" i="7"/>
  <c r="I138" i="7"/>
  <c r="I102" i="7"/>
  <c r="I70" i="7"/>
  <c r="I38" i="7"/>
  <c r="I282" i="7"/>
  <c r="I218" i="7"/>
  <c r="I295" i="7"/>
  <c r="I231" i="7"/>
  <c r="I167" i="7"/>
  <c r="I103" i="7"/>
  <c r="I39" i="7"/>
  <c r="I257" i="7"/>
  <c r="I193" i="7"/>
  <c r="I129" i="7"/>
  <c r="I65" i="7"/>
  <c r="I31" i="7"/>
  <c r="I245" i="7"/>
  <c r="I210" i="7"/>
  <c r="I54" i="7"/>
  <c r="I263" i="7"/>
  <c r="I71" i="7"/>
  <c r="I33" i="7"/>
  <c r="I36" i="7"/>
  <c r="I120" i="7"/>
  <c r="I60" i="7"/>
  <c r="I96" i="7"/>
  <c r="I28" i="7"/>
  <c r="I64" i="7"/>
  <c r="I108" i="7"/>
  <c r="I132" i="7"/>
  <c r="I200" i="7"/>
  <c r="I264" i="7"/>
  <c r="I156" i="7"/>
  <c r="I220" i="7"/>
  <c r="I284" i="7"/>
  <c r="I176" i="7"/>
  <c r="I240" i="7"/>
  <c r="I148" i="7"/>
  <c r="I212" i="7"/>
  <c r="I276" i="7"/>
  <c r="I259" i="7"/>
  <c r="I195" i="7"/>
  <c r="I131" i="7"/>
  <c r="I67" i="7"/>
  <c r="I285" i="7"/>
  <c r="I221" i="7"/>
  <c r="I157" i="7"/>
  <c r="I93" i="7"/>
  <c r="I29" i="7"/>
  <c r="I250" i="7"/>
  <c r="I186" i="7"/>
  <c r="I142" i="7"/>
  <c r="I106" i="7"/>
  <c r="I74" i="7"/>
  <c r="I42" i="7"/>
  <c r="I290" i="7"/>
  <c r="I226" i="7"/>
  <c r="I134" i="7"/>
  <c r="I239" i="7"/>
  <c r="I175" i="7"/>
  <c r="I111" i="7"/>
  <c r="I47" i="7"/>
  <c r="I265" i="7"/>
  <c r="I201" i="7"/>
  <c r="I137" i="7"/>
  <c r="I73" i="7"/>
  <c r="I299" i="7"/>
  <c r="I235" i="7"/>
  <c r="I171" i="7"/>
  <c r="I107" i="7"/>
  <c r="I43" i="7"/>
  <c r="I261" i="7"/>
  <c r="I197" i="7"/>
  <c r="I133" i="7"/>
  <c r="I69" i="7"/>
  <c r="I286" i="7"/>
  <c r="I222" i="7"/>
  <c r="I162" i="7"/>
  <c r="I126" i="7"/>
  <c r="I94" i="7"/>
  <c r="I62" i="7"/>
  <c r="I30" i="7"/>
  <c r="I262" i="7"/>
  <c r="I198" i="7"/>
  <c r="I279" i="7"/>
  <c r="I215" i="7"/>
  <c r="I151" i="7"/>
  <c r="I87" i="7"/>
  <c r="I23" i="7"/>
  <c r="I241" i="7"/>
  <c r="I177" i="7"/>
  <c r="I113" i="7"/>
  <c r="I49" i="7"/>
  <c r="I95" i="7"/>
  <c r="I91" i="7"/>
  <c r="I117" i="7"/>
  <c r="I154" i="7"/>
  <c r="I22" i="7"/>
  <c r="I199" i="7"/>
  <c r="I225" i="7"/>
  <c r="I52" i="7"/>
  <c r="I20" i="7"/>
  <c r="I68" i="7"/>
  <c r="I104" i="7"/>
  <c r="I40" i="7"/>
  <c r="I72" i="7"/>
  <c r="I112" i="7"/>
  <c r="I152" i="7"/>
  <c r="I216" i="7"/>
  <c r="I280" i="7"/>
  <c r="I172" i="7"/>
  <c r="I236" i="7"/>
  <c r="I300" i="7"/>
  <c r="I192" i="7"/>
  <c r="I256" i="7"/>
  <c r="I164" i="7"/>
  <c r="I228" i="7"/>
  <c r="I292" i="7"/>
  <c r="I243" i="7"/>
  <c r="I179" i="7"/>
  <c r="I115" i="7"/>
  <c r="I51" i="7"/>
  <c r="I269" i="7"/>
  <c r="I205" i="7"/>
  <c r="I141" i="7"/>
  <c r="I77" i="7"/>
  <c r="I294" i="7"/>
  <c r="I234" i="7"/>
  <c r="I170" i="7"/>
  <c r="I130" i="7"/>
  <c r="I98" i="7"/>
  <c r="I66" i="7"/>
  <c r="I34" i="7"/>
  <c r="I274" i="7"/>
  <c r="I206" i="7"/>
  <c r="I287" i="7"/>
  <c r="I159" i="7"/>
  <c r="I249" i="7"/>
  <c r="I185" i="7"/>
  <c r="I121" i="7"/>
  <c r="I57" i="7"/>
  <c r="I283" i="7"/>
  <c r="I219" i="7"/>
  <c r="I155" i="7"/>
  <c r="I27" i="7"/>
  <c r="I53" i="7"/>
  <c r="I118" i="7"/>
  <c r="I246" i="7"/>
  <c r="I135" i="7"/>
  <c r="I161" i="7"/>
  <c r="I76" i="7"/>
  <c r="I32" i="7"/>
  <c r="I80" i="7"/>
  <c r="I116" i="7"/>
  <c r="I48" i="7"/>
  <c r="I84" i="7"/>
  <c r="I128" i="7"/>
  <c r="I168" i="7"/>
  <c r="I232" i="7"/>
  <c r="I296" i="7"/>
  <c r="I188" i="7"/>
  <c r="I252" i="7"/>
  <c r="I144" i="7"/>
  <c r="I208" i="7"/>
  <c r="I272" i="7"/>
  <c r="I180" i="7"/>
  <c r="I244" i="7"/>
  <c r="I291" i="7"/>
  <c r="I227" i="7"/>
  <c r="I163" i="7"/>
  <c r="I99" i="7"/>
  <c r="I35" i="7"/>
  <c r="I253" i="7"/>
  <c r="I189" i="7"/>
  <c r="I125" i="7"/>
  <c r="I61" i="7"/>
  <c r="I278" i="7"/>
  <c r="I214" i="7"/>
  <c r="I158" i="7"/>
  <c r="I122" i="7"/>
  <c r="I90" i="7"/>
  <c r="I58" i="7"/>
  <c r="I26" i="7"/>
  <c r="I258" i="7"/>
  <c r="I190" i="7"/>
  <c r="I271" i="7"/>
  <c r="I207" i="7"/>
  <c r="I143" i="7"/>
  <c r="I79" i="7"/>
  <c r="I297" i="7"/>
  <c r="I233" i="7"/>
  <c r="I169" i="7"/>
  <c r="I105" i="7"/>
  <c r="I41" i="7"/>
  <c r="I267" i="7"/>
  <c r="I203" i="7"/>
  <c r="I139" i="7"/>
  <c r="I75" i="7"/>
  <c r="I293" i="7"/>
  <c r="I229" i="7"/>
  <c r="I165" i="7"/>
  <c r="I101" i="7"/>
  <c r="I37" i="7"/>
  <c r="I254" i="7"/>
  <c r="I194" i="7"/>
  <c r="I146" i="7"/>
  <c r="I110" i="7"/>
  <c r="I78" i="7"/>
  <c r="I46" i="7"/>
  <c r="I298" i="7"/>
  <c r="I230" i="7"/>
  <c r="I166" i="7"/>
  <c r="I247" i="7"/>
  <c r="I183" i="7"/>
  <c r="I119" i="7"/>
  <c r="I55" i="7"/>
  <c r="I273" i="7"/>
  <c r="I209" i="7"/>
  <c r="I145" i="7"/>
  <c r="I81" i="7"/>
  <c r="I17" i="7"/>
  <c r="I223" i="7"/>
  <c r="I181" i="7"/>
  <c r="I270" i="7"/>
  <c r="I86" i="7"/>
  <c r="I182" i="7"/>
  <c r="I289" i="7"/>
  <c r="I97" i="7"/>
  <c r="I16" i="7"/>
  <c r="B153" i="3"/>
  <c r="D39" i="14" l="1"/>
  <c r="D41" i="14" s="1"/>
  <c r="B7" i="14"/>
  <c r="D10" i="14"/>
  <c r="D12" i="14" s="1"/>
  <c r="D115" i="3"/>
  <c r="E37" i="3"/>
  <c r="F37" i="3"/>
  <c r="B36" i="3"/>
  <c r="B37" i="3" s="1"/>
  <c r="D49" i="14"/>
  <c r="D20" i="14"/>
  <c r="D35" i="14"/>
  <c r="D6" i="14"/>
  <c r="B145" i="3"/>
  <c r="B20" i="14" s="1"/>
  <c r="B102" i="3"/>
  <c r="D103" i="3"/>
  <c r="D44" i="14" s="1"/>
  <c r="D157" i="3"/>
  <c r="D162" i="3" s="1"/>
  <c r="F157" i="3"/>
  <c r="F162" i="3" s="1"/>
  <c r="F163" i="3" s="1"/>
  <c r="F22" i="14" s="1"/>
  <c r="E4" i="14"/>
  <c r="E10" i="14" s="1"/>
  <c r="E12" i="14" s="1"/>
  <c r="E33" i="14"/>
  <c r="E39" i="14" s="1"/>
  <c r="E41" i="14" s="1"/>
  <c r="D16" i="14"/>
  <c r="B111" i="3"/>
  <c r="B16" i="14" s="1"/>
  <c r="E157" i="3"/>
  <c r="E162" i="3" s="1"/>
  <c r="E163" i="3" s="1"/>
  <c r="E22" i="14" s="1"/>
  <c r="B21" i="14"/>
  <c r="B50" i="14"/>
  <c r="B6" i="14"/>
  <c r="B35" i="14"/>
  <c r="B17" i="14"/>
  <c r="B46" i="14"/>
  <c r="B5" i="14"/>
  <c r="B34" i="14"/>
  <c r="B19" i="14"/>
  <c r="B48" i="14"/>
  <c r="B18" i="14"/>
  <c r="B47" i="14"/>
  <c r="S17" i="7"/>
  <c r="K16" i="7"/>
  <c r="S15" i="7"/>
  <c r="D84" i="3"/>
  <c r="D85" i="3" s="1"/>
  <c r="E80" i="3"/>
  <c r="E84" i="3" s="1"/>
  <c r="E85" i="3" s="1"/>
  <c r="E13" i="14" s="1"/>
  <c r="F80" i="3"/>
  <c r="F84" i="3" s="1"/>
  <c r="F85" i="3" s="1"/>
  <c r="F13" i="14" s="1"/>
  <c r="B25" i="3"/>
  <c r="B87" i="3" s="1"/>
  <c r="S16" i="7"/>
  <c r="K17" i="7"/>
  <c r="K97" i="7"/>
  <c r="S97" i="7"/>
  <c r="K270" i="7"/>
  <c r="S270" i="7"/>
  <c r="S81" i="7"/>
  <c r="K81" i="7"/>
  <c r="S55" i="7"/>
  <c r="K55" i="7"/>
  <c r="S166" i="7"/>
  <c r="K166" i="7"/>
  <c r="S78" i="7"/>
  <c r="K78" i="7"/>
  <c r="S254" i="7"/>
  <c r="K254" i="7"/>
  <c r="S229" i="7"/>
  <c r="K229" i="7"/>
  <c r="S203" i="7"/>
  <c r="K203" i="7"/>
  <c r="S169" i="7"/>
  <c r="K169" i="7"/>
  <c r="S143" i="7"/>
  <c r="K143" i="7"/>
  <c r="S258" i="7"/>
  <c r="K258" i="7"/>
  <c r="S122" i="7"/>
  <c r="K122" i="7"/>
  <c r="S61" i="7"/>
  <c r="K61" i="7"/>
  <c r="S35" i="7"/>
  <c r="K35" i="7"/>
  <c r="S291" i="7"/>
  <c r="K291" i="7"/>
  <c r="S208" i="7"/>
  <c r="K208" i="7"/>
  <c r="S296" i="7"/>
  <c r="K296" i="7"/>
  <c r="S84" i="7"/>
  <c r="K84" i="7"/>
  <c r="S32" i="7"/>
  <c r="K32" i="7"/>
  <c r="S246" i="7"/>
  <c r="K246" i="7"/>
  <c r="S155" i="7"/>
  <c r="K155" i="7"/>
  <c r="S121" i="7"/>
  <c r="K121" i="7"/>
  <c r="S287" i="7"/>
  <c r="K287" i="7"/>
  <c r="S66" i="7"/>
  <c r="K66" i="7"/>
  <c r="S234" i="7"/>
  <c r="K234" i="7"/>
  <c r="S205" i="7"/>
  <c r="K205" i="7"/>
  <c r="S179" i="7"/>
  <c r="K179" i="7"/>
  <c r="S164" i="7"/>
  <c r="K164" i="7"/>
  <c r="S236" i="7"/>
  <c r="K236" i="7"/>
  <c r="S152" i="7"/>
  <c r="K152" i="7"/>
  <c r="S104" i="7"/>
  <c r="K104" i="7"/>
  <c r="S225" i="7"/>
  <c r="K225" i="7"/>
  <c r="S117" i="7"/>
  <c r="K117" i="7"/>
  <c r="S113" i="7"/>
  <c r="K113" i="7"/>
  <c r="S87" i="7"/>
  <c r="K87" i="7"/>
  <c r="S198" i="7"/>
  <c r="K198" i="7"/>
  <c r="S94" i="7"/>
  <c r="K94" i="7"/>
  <c r="S286" i="7"/>
  <c r="K286" i="7"/>
  <c r="S261" i="7"/>
  <c r="K261" i="7"/>
  <c r="S235" i="7"/>
  <c r="K235" i="7"/>
  <c r="S201" i="7"/>
  <c r="K201" i="7"/>
  <c r="S175" i="7"/>
  <c r="K175" i="7"/>
  <c r="S290" i="7"/>
  <c r="K290" i="7"/>
  <c r="S142" i="7"/>
  <c r="K142" i="7"/>
  <c r="S93" i="7"/>
  <c r="K93" i="7"/>
  <c r="S67" i="7"/>
  <c r="K67" i="7"/>
  <c r="S276" i="7"/>
  <c r="K276" i="7"/>
  <c r="S176" i="7"/>
  <c r="K176" i="7"/>
  <c r="S264" i="7"/>
  <c r="K264" i="7"/>
  <c r="S64" i="7"/>
  <c r="K64" i="7"/>
  <c r="S120" i="7"/>
  <c r="K120" i="7"/>
  <c r="S263" i="7"/>
  <c r="K263" i="7"/>
  <c r="S31" i="7"/>
  <c r="K31" i="7"/>
  <c r="S257" i="7"/>
  <c r="K257" i="7"/>
  <c r="S231" i="7"/>
  <c r="K231" i="7"/>
  <c r="K38" i="7"/>
  <c r="S38" i="7"/>
  <c r="S178" i="7"/>
  <c r="K178" i="7"/>
  <c r="S149" i="7"/>
  <c r="K149" i="7"/>
  <c r="S123" i="7"/>
  <c r="K123" i="7"/>
  <c r="K89" i="7"/>
  <c r="S89" i="7"/>
  <c r="S63" i="7"/>
  <c r="K63" i="7"/>
  <c r="S174" i="7"/>
  <c r="K174" i="7"/>
  <c r="S82" i="7"/>
  <c r="K82" i="7"/>
  <c r="S266" i="7"/>
  <c r="K266" i="7"/>
  <c r="S237" i="7"/>
  <c r="K237" i="7"/>
  <c r="K211" i="7"/>
  <c r="S211" i="7"/>
  <c r="S288" i="7"/>
  <c r="K288" i="7"/>
  <c r="K204" i="7"/>
  <c r="S204" i="7"/>
  <c r="S136" i="7"/>
  <c r="K136" i="7"/>
  <c r="S88" i="7"/>
  <c r="K88" i="7"/>
  <c r="S289" i="7"/>
  <c r="K289" i="7"/>
  <c r="S181" i="7"/>
  <c r="K181" i="7"/>
  <c r="K145" i="7"/>
  <c r="S145" i="7"/>
  <c r="K119" i="7"/>
  <c r="S119" i="7"/>
  <c r="K230" i="7"/>
  <c r="S230" i="7"/>
  <c r="K110" i="7"/>
  <c r="S110" i="7"/>
  <c r="K37" i="7"/>
  <c r="S37" i="7"/>
  <c r="K293" i="7"/>
  <c r="S293" i="7"/>
  <c r="K267" i="7"/>
  <c r="S267" i="7"/>
  <c r="K233" i="7"/>
  <c r="S233" i="7"/>
  <c r="K207" i="7"/>
  <c r="S207" i="7"/>
  <c r="K26" i="7"/>
  <c r="S26" i="7"/>
  <c r="K158" i="7"/>
  <c r="S158" i="7"/>
  <c r="K125" i="7"/>
  <c r="S125" i="7"/>
  <c r="K99" i="7"/>
  <c r="S99" i="7"/>
  <c r="K244" i="7"/>
  <c r="S244" i="7"/>
  <c r="S144" i="7"/>
  <c r="K144" i="7"/>
  <c r="S232" i="7"/>
  <c r="K232" i="7"/>
  <c r="S48" i="7"/>
  <c r="K48" i="7"/>
  <c r="S76" i="7"/>
  <c r="K76" i="7"/>
  <c r="S118" i="7"/>
  <c r="K118" i="7"/>
  <c r="K219" i="7"/>
  <c r="S219" i="7"/>
  <c r="S185" i="7"/>
  <c r="K185" i="7"/>
  <c r="S206" i="7"/>
  <c r="K206" i="7"/>
  <c r="S98" i="7"/>
  <c r="K98" i="7"/>
  <c r="S294" i="7"/>
  <c r="K294" i="7"/>
  <c r="S269" i="7"/>
  <c r="K269" i="7"/>
  <c r="S243" i="7"/>
  <c r="K243" i="7"/>
  <c r="S256" i="7"/>
  <c r="K256" i="7"/>
  <c r="S172" i="7"/>
  <c r="K172" i="7"/>
  <c r="S112" i="7"/>
  <c r="K112" i="7"/>
  <c r="S68" i="7"/>
  <c r="K68" i="7"/>
  <c r="S199" i="7"/>
  <c r="K199" i="7"/>
  <c r="S91" i="7"/>
  <c r="K91" i="7"/>
  <c r="K177" i="7"/>
  <c r="S177" i="7"/>
  <c r="S151" i="7"/>
  <c r="K151" i="7"/>
  <c r="K262" i="7"/>
  <c r="S262" i="7"/>
  <c r="K126" i="7"/>
  <c r="S126" i="7"/>
  <c r="K69" i="7"/>
  <c r="S69" i="7"/>
  <c r="S43" i="7"/>
  <c r="K43" i="7"/>
  <c r="K299" i="7"/>
  <c r="S299" i="7"/>
  <c r="K265" i="7"/>
  <c r="S265" i="7"/>
  <c r="K239" i="7"/>
  <c r="S239" i="7"/>
  <c r="S42" i="7"/>
  <c r="K42" i="7"/>
  <c r="K186" i="7"/>
  <c r="S186" i="7"/>
  <c r="K157" i="7"/>
  <c r="S157" i="7"/>
  <c r="K131" i="7"/>
  <c r="S131" i="7"/>
  <c r="S212" i="7"/>
  <c r="K212" i="7"/>
  <c r="S284" i="7"/>
  <c r="K284" i="7"/>
  <c r="S200" i="7"/>
  <c r="K200" i="7"/>
  <c r="S28" i="7"/>
  <c r="K28" i="7"/>
  <c r="S36" i="7"/>
  <c r="K36" i="7"/>
  <c r="S54" i="7"/>
  <c r="K54" i="7"/>
  <c r="S65" i="7"/>
  <c r="K65" i="7"/>
  <c r="S39" i="7"/>
  <c r="K39" i="7"/>
  <c r="S295" i="7"/>
  <c r="K295" i="7"/>
  <c r="S70" i="7"/>
  <c r="K70" i="7"/>
  <c r="S242" i="7"/>
  <c r="K242" i="7"/>
  <c r="S213" i="7"/>
  <c r="K213" i="7"/>
  <c r="S187" i="7"/>
  <c r="K187" i="7"/>
  <c r="S153" i="7"/>
  <c r="K153" i="7"/>
  <c r="S127" i="7"/>
  <c r="K127" i="7"/>
  <c r="S238" i="7"/>
  <c r="K238" i="7"/>
  <c r="S114" i="7"/>
  <c r="K114" i="7"/>
  <c r="S45" i="7"/>
  <c r="K45" i="7"/>
  <c r="S19" i="7"/>
  <c r="K19" i="7"/>
  <c r="S275" i="7"/>
  <c r="K275" i="7"/>
  <c r="S224" i="7"/>
  <c r="K224" i="7"/>
  <c r="S140" i="7"/>
  <c r="K140" i="7"/>
  <c r="S92" i="7"/>
  <c r="K92" i="7"/>
  <c r="S44" i="7"/>
  <c r="K44" i="7"/>
  <c r="K182" i="7"/>
  <c r="S182" i="7"/>
  <c r="S223" i="7"/>
  <c r="K223" i="7"/>
  <c r="K209" i="7"/>
  <c r="S209" i="7"/>
  <c r="K183" i="7"/>
  <c r="S183" i="7"/>
  <c r="K298" i="7"/>
  <c r="S298" i="7"/>
  <c r="K146" i="7"/>
  <c r="S146" i="7"/>
  <c r="K101" i="7"/>
  <c r="S101" i="7"/>
  <c r="K75" i="7"/>
  <c r="S75" i="7"/>
  <c r="K41" i="7"/>
  <c r="S41" i="7"/>
  <c r="K297" i="7"/>
  <c r="S297" i="7"/>
  <c r="K271" i="7"/>
  <c r="S271" i="7"/>
  <c r="K58" i="7"/>
  <c r="S58" i="7"/>
  <c r="K214" i="7"/>
  <c r="S214" i="7"/>
  <c r="K189" i="7"/>
  <c r="S189" i="7"/>
  <c r="K163" i="7"/>
  <c r="S163" i="7"/>
  <c r="K180" i="7"/>
  <c r="S180" i="7"/>
  <c r="S252" i="7"/>
  <c r="K252" i="7"/>
  <c r="S168" i="7"/>
  <c r="K168" i="7"/>
  <c r="S116" i="7"/>
  <c r="K116" i="7"/>
  <c r="S161" i="7"/>
  <c r="K161" i="7"/>
  <c r="S53" i="7"/>
  <c r="K53" i="7"/>
  <c r="S283" i="7"/>
  <c r="K283" i="7"/>
  <c r="S249" i="7"/>
  <c r="K249" i="7"/>
  <c r="K274" i="7"/>
  <c r="S274" i="7"/>
  <c r="K130" i="7"/>
  <c r="S130" i="7"/>
  <c r="S77" i="7"/>
  <c r="K77" i="7"/>
  <c r="K51" i="7"/>
  <c r="S51" i="7"/>
  <c r="K292" i="7"/>
  <c r="S292" i="7"/>
  <c r="K192" i="7"/>
  <c r="S192" i="7"/>
  <c r="S280" i="7"/>
  <c r="K280" i="7"/>
  <c r="K72" i="7"/>
  <c r="S72" i="7"/>
  <c r="K20" i="7"/>
  <c r="S20" i="7"/>
  <c r="S22" i="7"/>
  <c r="K22" i="7"/>
  <c r="S95" i="7"/>
  <c r="K95" i="7"/>
  <c r="S241" i="7"/>
  <c r="K241" i="7"/>
  <c r="S215" i="7"/>
  <c r="K215" i="7"/>
  <c r="S30" i="7"/>
  <c r="K30" i="7"/>
  <c r="S162" i="7"/>
  <c r="K162" i="7"/>
  <c r="S133" i="7"/>
  <c r="K133" i="7"/>
  <c r="S107" i="7"/>
  <c r="K107" i="7"/>
  <c r="S73" i="7"/>
  <c r="K73" i="7"/>
  <c r="S47" i="7"/>
  <c r="K47" i="7"/>
  <c r="S134" i="7"/>
  <c r="K134" i="7"/>
  <c r="S74" i="7"/>
  <c r="K74" i="7"/>
  <c r="S250" i="7"/>
  <c r="K250" i="7"/>
  <c r="S221" i="7"/>
  <c r="K221" i="7"/>
  <c r="S195" i="7"/>
  <c r="K195" i="7"/>
  <c r="S148" i="7"/>
  <c r="K148" i="7"/>
  <c r="S220" i="7"/>
  <c r="K220" i="7"/>
  <c r="S132" i="7"/>
  <c r="K132" i="7"/>
  <c r="S96" i="7"/>
  <c r="K96" i="7"/>
  <c r="S33" i="7"/>
  <c r="K33" i="7"/>
  <c r="S210" i="7"/>
  <c r="K210" i="7"/>
  <c r="S129" i="7"/>
  <c r="K129" i="7"/>
  <c r="S103" i="7"/>
  <c r="K103" i="7"/>
  <c r="S218" i="7"/>
  <c r="K218" i="7"/>
  <c r="S102" i="7"/>
  <c r="K102" i="7"/>
  <c r="S21" i="7"/>
  <c r="K21" i="7"/>
  <c r="S277" i="7"/>
  <c r="K277" i="7"/>
  <c r="S251" i="7"/>
  <c r="K251" i="7"/>
  <c r="S217" i="7"/>
  <c r="K217" i="7"/>
  <c r="S191" i="7"/>
  <c r="K191" i="7"/>
  <c r="S18" i="7"/>
  <c r="U18" i="7" s="1"/>
  <c r="K18" i="7"/>
  <c r="S150" i="7"/>
  <c r="K150" i="7"/>
  <c r="S109" i="7"/>
  <c r="K109" i="7"/>
  <c r="S83" i="7"/>
  <c r="K83" i="7"/>
  <c r="S260" i="7"/>
  <c r="K260" i="7"/>
  <c r="S160" i="7"/>
  <c r="K160" i="7"/>
  <c r="S248" i="7"/>
  <c r="K248" i="7"/>
  <c r="S56" i="7"/>
  <c r="K56" i="7"/>
  <c r="S100" i="7"/>
  <c r="K100" i="7"/>
  <c r="S86" i="7"/>
  <c r="K86" i="7"/>
  <c r="S273" i="7"/>
  <c r="K273" i="7"/>
  <c r="K247" i="7"/>
  <c r="S247" i="7"/>
  <c r="S46" i="7"/>
  <c r="K46" i="7"/>
  <c r="K194" i="7"/>
  <c r="S194" i="7"/>
  <c r="S165" i="7"/>
  <c r="K165" i="7"/>
  <c r="K139" i="7"/>
  <c r="S139" i="7"/>
  <c r="S105" i="7"/>
  <c r="K105" i="7"/>
  <c r="K79" i="7"/>
  <c r="S79" i="7"/>
  <c r="S190" i="7"/>
  <c r="K190" i="7"/>
  <c r="K90" i="7"/>
  <c r="S90" i="7"/>
  <c r="S278" i="7"/>
  <c r="K278" i="7"/>
  <c r="K253" i="7"/>
  <c r="S253" i="7"/>
  <c r="S227" i="7"/>
  <c r="K227" i="7"/>
  <c r="K272" i="7"/>
  <c r="S272" i="7"/>
  <c r="K188" i="7"/>
  <c r="S188" i="7"/>
  <c r="K128" i="7"/>
  <c r="S128" i="7"/>
  <c r="S80" i="7"/>
  <c r="K80" i="7"/>
  <c r="S135" i="7"/>
  <c r="K135" i="7"/>
  <c r="S27" i="7"/>
  <c r="K27" i="7"/>
  <c r="S57" i="7"/>
  <c r="K57" i="7"/>
  <c r="K159" i="7"/>
  <c r="S159" i="7"/>
  <c r="S34" i="7"/>
  <c r="K34" i="7"/>
  <c r="S170" i="7"/>
  <c r="K170" i="7"/>
  <c r="S141" i="7"/>
  <c r="K141" i="7"/>
  <c r="S115" i="7"/>
  <c r="K115" i="7"/>
  <c r="S228" i="7"/>
  <c r="K228" i="7"/>
  <c r="S300" i="7"/>
  <c r="K300" i="7"/>
  <c r="S216" i="7"/>
  <c r="K216" i="7"/>
  <c r="S40" i="7"/>
  <c r="K40" i="7"/>
  <c r="S52" i="7"/>
  <c r="K52" i="7"/>
  <c r="S154" i="7"/>
  <c r="K154" i="7"/>
  <c r="S49" i="7"/>
  <c r="K49" i="7"/>
  <c r="S23" i="7"/>
  <c r="K23" i="7"/>
  <c r="S279" i="7"/>
  <c r="K279" i="7"/>
  <c r="S62" i="7"/>
  <c r="K62" i="7"/>
  <c r="S222" i="7"/>
  <c r="K222" i="7"/>
  <c r="S197" i="7"/>
  <c r="K197" i="7"/>
  <c r="S171" i="7"/>
  <c r="K171" i="7"/>
  <c r="S137" i="7"/>
  <c r="K137" i="7"/>
  <c r="S111" i="7"/>
  <c r="K111" i="7"/>
  <c r="S226" i="7"/>
  <c r="K226" i="7"/>
  <c r="S106" i="7"/>
  <c r="K106" i="7"/>
  <c r="S29" i="7"/>
  <c r="K29" i="7"/>
  <c r="S285" i="7"/>
  <c r="K285" i="7"/>
  <c r="S259" i="7"/>
  <c r="K259" i="7"/>
  <c r="S240" i="7"/>
  <c r="K240" i="7"/>
  <c r="S156" i="7"/>
  <c r="K156" i="7"/>
  <c r="S108" i="7"/>
  <c r="K108" i="7"/>
  <c r="S60" i="7"/>
  <c r="K60" i="7"/>
  <c r="K71" i="7"/>
  <c r="S71" i="7"/>
  <c r="K245" i="7"/>
  <c r="S245" i="7"/>
  <c r="S193" i="7"/>
  <c r="K193" i="7"/>
  <c r="S167" i="7"/>
  <c r="K167" i="7"/>
  <c r="S282" i="7"/>
  <c r="K282" i="7"/>
  <c r="S138" i="7"/>
  <c r="K138" i="7"/>
  <c r="S85" i="7"/>
  <c r="K85" i="7"/>
  <c r="S59" i="7"/>
  <c r="K59" i="7"/>
  <c r="S25" i="7"/>
  <c r="K25" i="7"/>
  <c r="S281" i="7"/>
  <c r="K281" i="7"/>
  <c r="S255" i="7"/>
  <c r="K255" i="7"/>
  <c r="S50" i="7"/>
  <c r="K50" i="7"/>
  <c r="S202" i="7"/>
  <c r="K202" i="7"/>
  <c r="S173" i="7"/>
  <c r="K173" i="7"/>
  <c r="S147" i="7"/>
  <c r="K147" i="7"/>
  <c r="S196" i="7"/>
  <c r="K196" i="7"/>
  <c r="S268" i="7"/>
  <c r="K268" i="7"/>
  <c r="S184" i="7"/>
  <c r="K184" i="7"/>
  <c r="S124" i="7"/>
  <c r="K124" i="7"/>
  <c r="S24" i="7"/>
  <c r="K24" i="7"/>
  <c r="K15" i="7"/>
  <c r="D45" i="14"/>
  <c r="E14" i="14" l="1"/>
  <c r="E23" i="14" s="1"/>
  <c r="E24" i="14" s="1"/>
  <c r="E26" i="14" s="1"/>
  <c r="B49" i="14"/>
  <c r="B162" i="3"/>
  <c r="D163" i="3"/>
  <c r="F4" i="14"/>
  <c r="F10" i="14" s="1"/>
  <c r="F12" i="14" s="1"/>
  <c r="F14" i="14" s="1"/>
  <c r="F23" i="14" s="1"/>
  <c r="F33" i="14"/>
  <c r="F39" i="14" s="1"/>
  <c r="F41" i="14" s="1"/>
  <c r="D13" i="14"/>
  <c r="D14" i="14" s="1"/>
  <c r="D23" i="14" s="1"/>
  <c r="D24" i="14" s="1"/>
  <c r="D26" i="14" s="1"/>
  <c r="D29" i="14"/>
  <c r="B164" i="3"/>
  <c r="E164" i="3" s="1"/>
  <c r="E169" i="3" s="1"/>
  <c r="E170" i="3" s="1"/>
  <c r="E51" i="14" s="1"/>
  <c r="B165" i="3"/>
  <c r="B166" i="3"/>
  <c r="B168" i="3"/>
  <c r="B167" i="3"/>
  <c r="F29" i="14"/>
  <c r="E29" i="14"/>
  <c r="D25" i="14"/>
  <c r="F25" i="14"/>
  <c r="B4" i="14"/>
  <c r="B10" i="14" s="1"/>
  <c r="B12" i="14" s="1"/>
  <c r="B33" i="14"/>
  <c r="B39" i="14" s="1"/>
  <c r="B41" i="14" s="1"/>
  <c r="E25" i="14"/>
  <c r="B101" i="3"/>
  <c r="B103" i="3"/>
  <c r="B44" i="14" s="1"/>
  <c r="B90" i="3"/>
  <c r="B89" i="3"/>
  <c r="D87" i="3"/>
  <c r="B88" i="3"/>
  <c r="B113" i="3"/>
  <c r="B115" i="3"/>
  <c r="B45" i="14" s="1"/>
  <c r="B84" i="3"/>
  <c r="B85" i="3"/>
  <c r="B13" i="14" s="1"/>
  <c r="S301" i="7"/>
  <c r="K301" i="7"/>
  <c r="E28" i="14" l="1"/>
  <c r="M16" i="7"/>
  <c r="F24" i="14"/>
  <c r="F26" i="14" s="1"/>
  <c r="F28" i="14"/>
  <c r="M17" i="7"/>
  <c r="D22" i="14"/>
  <c r="B163" i="3"/>
  <c r="B22" i="14" s="1"/>
  <c r="D28" i="14"/>
  <c r="D91" i="3"/>
  <c r="D92" i="3" s="1"/>
  <c r="M156" i="7"/>
  <c r="M183" i="7"/>
  <c r="M210" i="7"/>
  <c r="M204" i="7"/>
  <c r="M231" i="7"/>
  <c r="M258" i="7"/>
  <c r="M285" i="7"/>
  <c r="M252" i="7"/>
  <c r="M279" i="7"/>
  <c r="M23" i="7"/>
  <c r="M50" i="7"/>
  <c r="M300" i="7"/>
  <c r="M44" i="7"/>
  <c r="M71" i="7"/>
  <c r="M98" i="7"/>
  <c r="M173" i="7"/>
  <c r="M200" i="7"/>
  <c r="M227" i="7"/>
  <c r="M254" i="7"/>
  <c r="M281" i="7"/>
  <c r="M25" i="7"/>
  <c r="M52" i="7"/>
  <c r="M79" i="7"/>
  <c r="M106" i="7"/>
  <c r="M133" i="7"/>
  <c r="M160" i="7"/>
  <c r="M187" i="7"/>
  <c r="M214" i="7"/>
  <c r="M92" i="7"/>
  <c r="M119" i="7"/>
  <c r="M146" i="7"/>
  <c r="M140" i="7"/>
  <c r="M167" i="7"/>
  <c r="M194" i="7"/>
  <c r="M188" i="7"/>
  <c r="M215" i="7"/>
  <c r="M242" i="7"/>
  <c r="M269" i="7"/>
  <c r="M236" i="7"/>
  <c r="M263" i="7"/>
  <c r="M290" i="7"/>
  <c r="M34" i="7"/>
  <c r="M109" i="7"/>
  <c r="M136" i="7"/>
  <c r="M163" i="7"/>
  <c r="M190" i="7"/>
  <c r="M217" i="7"/>
  <c r="M244" i="7"/>
  <c r="M271" i="7"/>
  <c r="M298" i="7"/>
  <c r="M42" i="7"/>
  <c r="M69" i="7"/>
  <c r="M96" i="7"/>
  <c r="M123" i="7"/>
  <c r="M150" i="7"/>
  <c r="M177" i="7"/>
  <c r="M157" i="7"/>
  <c r="M184" i="7"/>
  <c r="M211" i="7"/>
  <c r="M238" i="7"/>
  <c r="M284" i="7"/>
  <c r="M28" i="7"/>
  <c r="M55" i="7"/>
  <c r="M82" i="7"/>
  <c r="M76" i="7"/>
  <c r="M103" i="7"/>
  <c r="M130" i="7"/>
  <c r="M124" i="7"/>
  <c r="M151" i="7"/>
  <c r="M178" i="7"/>
  <c r="M172" i="7"/>
  <c r="M199" i="7"/>
  <c r="M226" i="7"/>
  <c r="M253" i="7"/>
  <c r="M45" i="7"/>
  <c r="M72" i="7"/>
  <c r="M99" i="7"/>
  <c r="M126" i="7"/>
  <c r="M153" i="7"/>
  <c r="M180" i="7"/>
  <c r="M207" i="7"/>
  <c r="M234" i="7"/>
  <c r="M261" i="7"/>
  <c r="M288" i="7"/>
  <c r="M32" i="7"/>
  <c r="M59" i="7"/>
  <c r="M86" i="7"/>
  <c r="M220" i="7"/>
  <c r="M247" i="7"/>
  <c r="M274" i="7"/>
  <c r="M18" i="7"/>
  <c r="M268" i="7"/>
  <c r="M295" i="7"/>
  <c r="M39" i="7"/>
  <c r="M66" i="7"/>
  <c r="M60" i="7"/>
  <c r="M87" i="7"/>
  <c r="M114" i="7"/>
  <c r="M108" i="7"/>
  <c r="M135" i="7"/>
  <c r="M162" i="7"/>
  <c r="M237" i="7"/>
  <c r="M264" i="7"/>
  <c r="M291" i="7"/>
  <c r="M35" i="7"/>
  <c r="M62" i="7"/>
  <c r="M89" i="7"/>
  <c r="M116" i="7"/>
  <c r="M143" i="7"/>
  <c r="M170" i="7"/>
  <c r="M197" i="7"/>
  <c r="M224" i="7"/>
  <c r="M251" i="7"/>
  <c r="M278" i="7"/>
  <c r="M22" i="7"/>
  <c r="M49" i="7"/>
  <c r="M29" i="7"/>
  <c r="M56" i="7"/>
  <c r="M83" i="7"/>
  <c r="M110" i="7"/>
  <c r="M241" i="7"/>
  <c r="M248" i="7"/>
  <c r="M19" i="7"/>
  <c r="M201" i="7"/>
  <c r="M228" i="7"/>
  <c r="M255" i="7"/>
  <c r="M282" i="7"/>
  <c r="M26" i="7"/>
  <c r="M53" i="7"/>
  <c r="M80" i="7"/>
  <c r="M107" i="7"/>
  <c r="M134" i="7"/>
  <c r="M161" i="7"/>
  <c r="M141" i="7"/>
  <c r="M168" i="7"/>
  <c r="M195" i="7"/>
  <c r="M222" i="7"/>
  <c r="M249" i="7"/>
  <c r="M276" i="7"/>
  <c r="M20" i="7"/>
  <c r="M47" i="7"/>
  <c r="M74" i="7"/>
  <c r="M101" i="7"/>
  <c r="M128" i="7"/>
  <c r="M155" i="7"/>
  <c r="M182" i="7"/>
  <c r="M209" i="7"/>
  <c r="M125" i="7"/>
  <c r="M152" i="7"/>
  <c r="M179" i="7"/>
  <c r="M206" i="7"/>
  <c r="M233" i="7"/>
  <c r="M260" i="7"/>
  <c r="M287" i="7"/>
  <c r="M31" i="7"/>
  <c r="M58" i="7"/>
  <c r="M85" i="7"/>
  <c r="M112" i="7"/>
  <c r="M139" i="7"/>
  <c r="M166" i="7"/>
  <c r="M193" i="7"/>
  <c r="L172" i="7"/>
  <c r="L199" i="7"/>
  <c r="L226" i="7"/>
  <c r="L253" i="7"/>
  <c r="L280" i="7"/>
  <c r="L24" i="7"/>
  <c r="L51" i="7"/>
  <c r="L78" i="7"/>
  <c r="L105" i="7"/>
  <c r="L132" i="7"/>
  <c r="L159" i="7"/>
  <c r="L186" i="7"/>
  <c r="L213" i="7"/>
  <c r="L240" i="7"/>
  <c r="L267" i="7"/>
  <c r="L294" i="7"/>
  <c r="L38" i="7"/>
  <c r="L65" i="7"/>
  <c r="L92" i="7"/>
  <c r="L119" i="7"/>
  <c r="L146" i="7"/>
  <c r="L173" i="7"/>
  <c r="L200" i="7"/>
  <c r="L227" i="7"/>
  <c r="L254" i="7"/>
  <c r="L281" i="7"/>
  <c r="L25" i="7"/>
  <c r="L52" i="7"/>
  <c r="L79" i="7"/>
  <c r="L106" i="7"/>
  <c r="L133" i="7"/>
  <c r="L160" i="7"/>
  <c r="L187" i="7"/>
  <c r="L214" i="7"/>
  <c r="L241" i="7"/>
  <c r="L268" i="7"/>
  <c r="L295" i="7"/>
  <c r="L39" i="7"/>
  <c r="L66" i="7"/>
  <c r="L93" i="7"/>
  <c r="L120" i="7"/>
  <c r="L147" i="7"/>
  <c r="L174" i="7"/>
  <c r="L201" i="7"/>
  <c r="L228" i="7"/>
  <c r="L255" i="7"/>
  <c r="L282" i="7"/>
  <c r="L26" i="7"/>
  <c r="L53" i="7"/>
  <c r="L80" i="7"/>
  <c r="L107" i="7"/>
  <c r="L134" i="7"/>
  <c r="L161" i="7"/>
  <c r="L188" i="7"/>
  <c r="L215" i="7"/>
  <c r="L242" i="7"/>
  <c r="L269" i="7"/>
  <c r="L296" i="7"/>
  <c r="L40" i="7"/>
  <c r="L67" i="7"/>
  <c r="L94" i="7"/>
  <c r="L121" i="7"/>
  <c r="L148" i="7"/>
  <c r="L175" i="7"/>
  <c r="L202" i="7"/>
  <c r="L229" i="7"/>
  <c r="L256" i="7"/>
  <c r="L283" i="7"/>
  <c r="L27" i="7"/>
  <c r="L54" i="7"/>
  <c r="L81" i="7"/>
  <c r="L285" i="7"/>
  <c r="L110" i="7"/>
  <c r="L218" i="7"/>
  <c r="L70" i="7"/>
  <c r="L178" i="7"/>
  <c r="L30" i="7"/>
  <c r="L84" i="7"/>
  <c r="L192" i="7"/>
  <c r="M113" i="7"/>
  <c r="M120" i="7"/>
  <c r="M174" i="7"/>
  <c r="M137" i="7"/>
  <c r="M164" i="7"/>
  <c r="M191" i="7"/>
  <c r="M218" i="7"/>
  <c r="M245" i="7"/>
  <c r="M272" i="7"/>
  <c r="M299" i="7"/>
  <c r="M43" i="7"/>
  <c r="M70" i="7"/>
  <c r="M97" i="7"/>
  <c r="M77" i="7"/>
  <c r="M104" i="7"/>
  <c r="M131" i="7"/>
  <c r="M158" i="7"/>
  <c r="M185" i="7"/>
  <c r="M212" i="7"/>
  <c r="M239" i="7"/>
  <c r="M266" i="7"/>
  <c r="M293" i="7"/>
  <c r="M37" i="7"/>
  <c r="M64" i="7"/>
  <c r="M91" i="7"/>
  <c r="M118" i="7"/>
  <c r="M145" i="7"/>
  <c r="M61" i="7"/>
  <c r="M88" i="7"/>
  <c r="M115" i="7"/>
  <c r="M142" i="7"/>
  <c r="M169" i="7"/>
  <c r="M196" i="7"/>
  <c r="M223" i="7"/>
  <c r="M250" i="7"/>
  <c r="M277" i="7"/>
  <c r="M21" i="7"/>
  <c r="M48" i="7"/>
  <c r="M75" i="7"/>
  <c r="M102" i="7"/>
  <c r="M129" i="7"/>
  <c r="L108" i="7"/>
  <c r="L135" i="7"/>
  <c r="L162" i="7"/>
  <c r="L189" i="7"/>
  <c r="L216" i="7"/>
  <c r="L243" i="7"/>
  <c r="L270" i="7"/>
  <c r="L297" i="7"/>
  <c r="L41" i="7"/>
  <c r="L68" i="7"/>
  <c r="L95" i="7"/>
  <c r="L122" i="7"/>
  <c r="L149" i="7"/>
  <c r="L176" i="7"/>
  <c r="L203" i="7"/>
  <c r="L230" i="7"/>
  <c r="L257" i="7"/>
  <c r="L284" i="7"/>
  <c r="L28" i="7"/>
  <c r="L55" i="7"/>
  <c r="L82" i="7"/>
  <c r="L109" i="7"/>
  <c r="L136" i="7"/>
  <c r="L163" i="7"/>
  <c r="L190" i="7"/>
  <c r="L217" i="7"/>
  <c r="L244" i="7"/>
  <c r="L271" i="7"/>
  <c r="L298" i="7"/>
  <c r="L42" i="7"/>
  <c r="L69" i="7"/>
  <c r="L96" i="7"/>
  <c r="L123" i="7"/>
  <c r="L150" i="7"/>
  <c r="L177" i="7"/>
  <c r="L204" i="7"/>
  <c r="L231" i="7"/>
  <c r="L258" i="7"/>
  <c r="L29" i="7"/>
  <c r="L56" i="7"/>
  <c r="L164" i="7"/>
  <c r="L245" i="7"/>
  <c r="L43" i="7"/>
  <c r="L151" i="7"/>
  <c r="L259" i="7"/>
  <c r="L165" i="7"/>
  <c r="L273" i="7"/>
  <c r="M221" i="7"/>
  <c r="M275" i="7"/>
  <c r="M46" i="7"/>
  <c r="M73" i="7"/>
  <c r="M100" i="7"/>
  <c r="M127" i="7"/>
  <c r="M154" i="7"/>
  <c r="M181" i="7"/>
  <c r="M208" i="7"/>
  <c r="M235" i="7"/>
  <c r="M262" i="7"/>
  <c r="M289" i="7"/>
  <c r="M33" i="7"/>
  <c r="M296" i="7"/>
  <c r="M40" i="7"/>
  <c r="M67" i="7"/>
  <c r="M94" i="7"/>
  <c r="M121" i="7"/>
  <c r="M148" i="7"/>
  <c r="M175" i="7"/>
  <c r="M202" i="7"/>
  <c r="M229" i="7"/>
  <c r="M256" i="7"/>
  <c r="M283" i="7"/>
  <c r="M27" i="7"/>
  <c r="M54" i="7"/>
  <c r="M81" i="7"/>
  <c r="M280" i="7"/>
  <c r="M24" i="7"/>
  <c r="M51" i="7"/>
  <c r="M78" i="7"/>
  <c r="M105" i="7"/>
  <c r="M132" i="7"/>
  <c r="M159" i="7"/>
  <c r="M186" i="7"/>
  <c r="M213" i="7"/>
  <c r="M240" i="7"/>
  <c r="M267" i="7"/>
  <c r="M294" i="7"/>
  <c r="M38" i="7"/>
  <c r="M65" i="7"/>
  <c r="L300" i="7"/>
  <c r="L44" i="7"/>
  <c r="L71" i="7"/>
  <c r="L98" i="7"/>
  <c r="L125" i="7"/>
  <c r="L152" i="7"/>
  <c r="L179" i="7"/>
  <c r="L206" i="7"/>
  <c r="L233" i="7"/>
  <c r="L260" i="7"/>
  <c r="L287" i="7"/>
  <c r="L31" i="7"/>
  <c r="L58" i="7"/>
  <c r="L85" i="7"/>
  <c r="L112" i="7"/>
  <c r="L139" i="7"/>
  <c r="L166" i="7"/>
  <c r="L193" i="7"/>
  <c r="L220" i="7"/>
  <c r="L247" i="7"/>
  <c r="L274" i="7"/>
  <c r="L18" i="7"/>
  <c r="L45" i="7"/>
  <c r="L72" i="7"/>
  <c r="L99" i="7"/>
  <c r="L126" i="7"/>
  <c r="L153" i="7"/>
  <c r="L180" i="7"/>
  <c r="L207" i="7"/>
  <c r="L234" i="7"/>
  <c r="L261" i="7"/>
  <c r="L288" i="7"/>
  <c r="L32" i="7"/>
  <c r="L59" i="7"/>
  <c r="L86" i="7"/>
  <c r="L113" i="7"/>
  <c r="L140" i="7"/>
  <c r="L167" i="7"/>
  <c r="L194" i="7"/>
  <c r="L221" i="7"/>
  <c r="L248" i="7"/>
  <c r="L275" i="7"/>
  <c r="L19" i="7"/>
  <c r="L46" i="7"/>
  <c r="L73" i="7"/>
  <c r="L100" i="7"/>
  <c r="L127" i="7"/>
  <c r="L154" i="7"/>
  <c r="L181" i="7"/>
  <c r="L208" i="7"/>
  <c r="L235" i="7"/>
  <c r="L262" i="7"/>
  <c r="L289" i="7"/>
  <c r="L33" i="7"/>
  <c r="L60" i="7"/>
  <c r="L87" i="7"/>
  <c r="L114" i="7"/>
  <c r="L141" i="7"/>
  <c r="L168" i="7"/>
  <c r="L195" i="7"/>
  <c r="L222" i="7"/>
  <c r="L249" i="7"/>
  <c r="L276" i="7"/>
  <c r="L20" i="7"/>
  <c r="L47" i="7"/>
  <c r="L74" i="7"/>
  <c r="L101" i="7"/>
  <c r="L128" i="7"/>
  <c r="L155" i="7"/>
  <c r="L182" i="7"/>
  <c r="L209" i="7"/>
  <c r="L145" i="7"/>
  <c r="L137" i="7"/>
  <c r="L272" i="7"/>
  <c r="L97" i="7"/>
  <c r="L205" i="7"/>
  <c r="L286" i="7"/>
  <c r="L111" i="7"/>
  <c r="L219" i="7"/>
  <c r="M93" i="7"/>
  <c r="M147" i="7"/>
  <c r="M265" i="7"/>
  <c r="M292" i="7"/>
  <c r="M36" i="7"/>
  <c r="M63" i="7"/>
  <c r="M90" i="7"/>
  <c r="M117" i="7"/>
  <c r="M144" i="7"/>
  <c r="M171" i="7"/>
  <c r="M198" i="7"/>
  <c r="M225" i="7"/>
  <c r="M205" i="7"/>
  <c r="M232" i="7"/>
  <c r="M259" i="7"/>
  <c r="M286" i="7"/>
  <c r="M30" i="7"/>
  <c r="M57" i="7"/>
  <c r="M84" i="7"/>
  <c r="M111" i="7"/>
  <c r="M138" i="7"/>
  <c r="M165" i="7"/>
  <c r="M192" i="7"/>
  <c r="M219" i="7"/>
  <c r="M246" i="7"/>
  <c r="M273" i="7"/>
  <c r="M189" i="7"/>
  <c r="M216" i="7"/>
  <c r="M243" i="7"/>
  <c r="M270" i="7"/>
  <c r="M297" i="7"/>
  <c r="M41" i="7"/>
  <c r="M68" i="7"/>
  <c r="M95" i="7"/>
  <c r="M122" i="7"/>
  <c r="M149" i="7"/>
  <c r="M176" i="7"/>
  <c r="M203" i="7"/>
  <c r="M230" i="7"/>
  <c r="M257" i="7"/>
  <c r="L236" i="7"/>
  <c r="L263" i="7"/>
  <c r="L290" i="7"/>
  <c r="L34" i="7"/>
  <c r="L61" i="7"/>
  <c r="L88" i="7"/>
  <c r="L115" i="7"/>
  <c r="L142" i="7"/>
  <c r="L169" i="7"/>
  <c r="L196" i="7"/>
  <c r="L223" i="7"/>
  <c r="L250" i="7"/>
  <c r="L277" i="7"/>
  <c r="L21" i="7"/>
  <c r="L48" i="7"/>
  <c r="L75" i="7"/>
  <c r="L102" i="7"/>
  <c r="L129" i="7"/>
  <c r="L156" i="7"/>
  <c r="L183" i="7"/>
  <c r="L210" i="7"/>
  <c r="L237" i="7"/>
  <c r="L264" i="7"/>
  <c r="L291" i="7"/>
  <c r="L35" i="7"/>
  <c r="L62" i="7"/>
  <c r="L89" i="7"/>
  <c r="L116" i="7"/>
  <c r="L143" i="7"/>
  <c r="L170" i="7"/>
  <c r="L197" i="7"/>
  <c r="L224" i="7"/>
  <c r="L251" i="7"/>
  <c r="L278" i="7"/>
  <c r="L22" i="7"/>
  <c r="L49" i="7"/>
  <c r="L76" i="7"/>
  <c r="L103" i="7"/>
  <c r="L130" i="7"/>
  <c r="L157" i="7"/>
  <c r="L184" i="7"/>
  <c r="L211" i="7"/>
  <c r="L238" i="7"/>
  <c r="L265" i="7"/>
  <c r="L292" i="7"/>
  <c r="L36" i="7"/>
  <c r="L63" i="7"/>
  <c r="L90" i="7"/>
  <c r="L117" i="7"/>
  <c r="L144" i="7"/>
  <c r="L171" i="7"/>
  <c r="L198" i="7"/>
  <c r="L225" i="7"/>
  <c r="L252" i="7"/>
  <c r="L279" i="7"/>
  <c r="L23" i="7"/>
  <c r="L50" i="7"/>
  <c r="L77" i="7"/>
  <c r="L104" i="7"/>
  <c r="L131" i="7"/>
  <c r="L158" i="7"/>
  <c r="L185" i="7"/>
  <c r="L212" i="7"/>
  <c r="L239" i="7"/>
  <c r="L266" i="7"/>
  <c r="L293" i="7"/>
  <c r="L37" i="7"/>
  <c r="L64" i="7"/>
  <c r="L91" i="7"/>
  <c r="L118" i="7"/>
  <c r="L83" i="7"/>
  <c r="L191" i="7"/>
  <c r="L299" i="7"/>
  <c r="L124" i="7"/>
  <c r="L232" i="7"/>
  <c r="L57" i="7"/>
  <c r="L138" i="7"/>
  <c r="L246" i="7"/>
  <c r="M15" i="7"/>
  <c r="L15" i="7"/>
  <c r="B14" i="14"/>
  <c r="B23" i="14" s="1"/>
  <c r="F164" i="3"/>
  <c r="F169" i="3" s="1"/>
  <c r="F170" i="3" s="1"/>
  <c r="F51" i="14" s="1"/>
  <c r="D164" i="3"/>
  <c r="D169" i="3" s="1"/>
  <c r="F87" i="3"/>
  <c r="E87" i="3"/>
  <c r="E91" i="3" s="1"/>
  <c r="E92" i="3" s="1"/>
  <c r="E42" i="14" s="1"/>
  <c r="E43" i="14" s="1"/>
  <c r="E52" i="14" s="1"/>
  <c r="D42" i="14" l="1"/>
  <c r="D43" i="14" s="1"/>
  <c r="F91" i="3"/>
  <c r="F92" i="3" s="1"/>
  <c r="U16" i="7"/>
  <c r="D170" i="3"/>
  <c r="B169" i="3"/>
  <c r="B24" i="14"/>
  <c r="B26" i="14" s="1"/>
  <c r="B29" i="14"/>
  <c r="B25" i="14"/>
  <c r="B174" i="3"/>
  <c r="B175" i="3"/>
  <c r="B173" i="3"/>
  <c r="E57" i="14"/>
  <c r="E58" i="14"/>
  <c r="D58" i="14"/>
  <c r="B28" i="14"/>
  <c r="D54" i="14"/>
  <c r="E53" i="14"/>
  <c r="E55" i="14" s="1"/>
  <c r="E54" i="14"/>
  <c r="B91" i="3" l="1"/>
  <c r="F42" i="14"/>
  <c r="F43" i="14" s="1"/>
  <c r="F52" i="14" s="1"/>
  <c r="U17" i="7" s="1"/>
  <c r="B92" i="3"/>
  <c r="B42" i="14" s="1"/>
  <c r="B43" i="14" s="1"/>
  <c r="D51" i="14"/>
  <c r="D52" i="14" s="1"/>
  <c r="B170" i="3"/>
  <c r="B51" i="14" s="1"/>
  <c r="V297" i="7"/>
  <c r="X296" i="7"/>
  <c r="Y296" i="7" s="1"/>
  <c r="X299" i="7"/>
  <c r="Y299" i="7" s="1"/>
  <c r="X81" i="7"/>
  <c r="Y81" i="7" s="1"/>
  <c r="X175" i="7"/>
  <c r="Y175" i="7" s="1"/>
  <c r="X288" i="7"/>
  <c r="Y288" i="7" s="1"/>
  <c r="X293" i="7"/>
  <c r="Y293" i="7" s="1"/>
  <c r="X149" i="7"/>
  <c r="Y149" i="7" s="1"/>
  <c r="X256" i="7"/>
  <c r="Y256" i="7" s="1"/>
  <c r="X28" i="7"/>
  <c r="Y28" i="7" s="1"/>
  <c r="V77" i="7"/>
  <c r="V99" i="7"/>
  <c r="V220" i="7"/>
  <c r="X237" i="7"/>
  <c r="Y237" i="7" s="1"/>
  <c r="V127" i="7"/>
  <c r="X165" i="7"/>
  <c r="Y165" i="7" s="1"/>
  <c r="X24" i="7"/>
  <c r="Y24" i="7" s="1"/>
  <c r="X126" i="7"/>
  <c r="Y126" i="7" s="1"/>
  <c r="X259" i="7"/>
  <c r="Y259" i="7" s="1"/>
  <c r="X281" i="7"/>
  <c r="Y281" i="7" s="1"/>
  <c r="V113" i="7"/>
  <c r="X284" i="7"/>
  <c r="Y284" i="7" s="1"/>
  <c r="X74" i="7"/>
  <c r="Y74" i="7" s="1"/>
  <c r="X88" i="7"/>
  <c r="Y88" i="7" s="1"/>
  <c r="X116" i="7"/>
  <c r="Y116" i="7" s="1"/>
  <c r="B58" i="14"/>
  <c r="B54" i="14"/>
  <c r="T217" i="7"/>
  <c r="T57" i="7"/>
  <c r="T151" i="7"/>
  <c r="T50" i="7"/>
  <c r="T183" i="7"/>
  <c r="T214" i="7"/>
  <c r="T43" i="7"/>
  <c r="T80" i="7"/>
  <c r="T198" i="7"/>
  <c r="T257" i="7"/>
  <c r="T113" i="7"/>
  <c r="T284" i="7"/>
  <c r="T74" i="7"/>
  <c r="T88" i="7"/>
  <c r="T85" i="7"/>
  <c r="T164" i="7"/>
  <c r="T46" i="7"/>
  <c r="T179" i="7"/>
  <c r="T297" i="7"/>
  <c r="T137" i="7"/>
  <c r="T28" i="7"/>
  <c r="T130" i="7"/>
  <c r="T263" i="7"/>
  <c r="T29" i="7"/>
  <c r="T123" i="7"/>
  <c r="T22" i="7"/>
  <c r="T219" i="7"/>
  <c r="T298" i="7"/>
  <c r="T31" i="7"/>
  <c r="T52" i="7"/>
  <c r="T154" i="7"/>
  <c r="T245" i="7"/>
  <c r="T165" i="7"/>
  <c r="T24" i="7"/>
  <c r="T126" i="7"/>
  <c r="T259" i="7"/>
  <c r="T220" i="7"/>
  <c r="T55" i="7"/>
  <c r="T124" i="7"/>
  <c r="T210" i="7"/>
  <c r="T205" i="7"/>
  <c r="T109" i="7"/>
  <c r="T108" i="7"/>
  <c r="T102" i="7"/>
  <c r="T299" i="7"/>
  <c r="T244" i="7"/>
  <c r="T111" i="7"/>
  <c r="T232" i="7"/>
  <c r="T207" i="7"/>
  <c r="T266" i="7"/>
  <c r="T83" i="7"/>
  <c r="T116" i="7"/>
  <c r="T206" i="7"/>
  <c r="T292" i="7"/>
  <c r="T41" i="7"/>
  <c r="T135" i="7"/>
  <c r="T34" i="7"/>
  <c r="T290" i="7"/>
  <c r="T285" i="7"/>
  <c r="T27" i="7"/>
  <c r="T64" i="7"/>
  <c r="T182" i="7"/>
  <c r="T241" i="7"/>
  <c r="T97" i="7"/>
  <c r="T200" i="7"/>
  <c r="T58" i="7"/>
  <c r="T287" i="7"/>
  <c r="T69" i="7"/>
  <c r="T163" i="7"/>
  <c r="T30" i="7"/>
  <c r="T286" i="7"/>
  <c r="X248" i="7"/>
  <c r="Y248" i="7" s="1"/>
  <c r="X120" i="7"/>
  <c r="Y120" i="7" s="1"/>
  <c r="X267" i="7"/>
  <c r="Y267" i="7" s="1"/>
  <c r="T281" i="7"/>
  <c r="T121" i="7"/>
  <c r="T172" i="7"/>
  <c r="T114" i="7"/>
  <c r="T247" i="7"/>
  <c r="T272" i="7"/>
  <c r="T107" i="7"/>
  <c r="T193" i="7"/>
  <c r="T203" i="7"/>
  <c r="T250" i="7"/>
  <c r="T177" i="7"/>
  <c r="T36" i="7"/>
  <c r="T138" i="7"/>
  <c r="T229" i="7"/>
  <c r="T149" i="7"/>
  <c r="T256" i="7"/>
  <c r="T110" i="7"/>
  <c r="T243" i="7"/>
  <c r="T208" i="7"/>
  <c r="T39" i="7"/>
  <c r="T96" i="7"/>
  <c r="T194" i="7"/>
  <c r="T152" i="7"/>
  <c r="T93" i="7"/>
  <c r="T188" i="7"/>
  <c r="T86" i="7"/>
  <c r="T283" i="7"/>
  <c r="T236" i="7"/>
  <c r="T95" i="7"/>
  <c r="T156" i="7"/>
  <c r="T191" i="7"/>
  <c r="T230" i="7"/>
  <c r="T67" i="7"/>
  <c r="T92" i="7"/>
  <c r="T190" i="7"/>
  <c r="T144" i="7"/>
  <c r="T25" i="7"/>
  <c r="T119" i="7"/>
  <c r="T18" i="7"/>
  <c r="T274" i="7"/>
  <c r="T269" i="7"/>
  <c r="T173" i="7"/>
  <c r="T48" i="7"/>
  <c r="T166" i="7"/>
  <c r="T225" i="7"/>
  <c r="T81" i="7"/>
  <c r="T175" i="7"/>
  <c r="T42" i="7"/>
  <c r="T271" i="7"/>
  <c r="T53" i="7"/>
  <c r="T147" i="7"/>
  <c r="T201" i="7"/>
  <c r="T270" i="7"/>
  <c r="T265" i="7"/>
  <c r="T105" i="7"/>
  <c r="T168" i="7"/>
  <c r="T98" i="7"/>
  <c r="T231" i="7"/>
  <c r="T264" i="7"/>
  <c r="T91" i="7"/>
  <c r="T300" i="7"/>
  <c r="T187" i="7"/>
  <c r="T218" i="7"/>
  <c r="T161" i="7"/>
  <c r="T20" i="7"/>
  <c r="T122" i="7"/>
  <c r="T213" i="7"/>
  <c r="T133" i="7"/>
  <c r="T148" i="7"/>
  <c r="T94" i="7"/>
  <c r="T227" i="7"/>
  <c r="X57" i="7"/>
  <c r="Y57" i="7" s="1"/>
  <c r="X50" i="7"/>
  <c r="Y50" i="7" s="1"/>
  <c r="X257" i="7"/>
  <c r="Y257" i="7" s="1"/>
  <c r="T248" i="7"/>
  <c r="T23" i="7"/>
  <c r="T76" i="7"/>
  <c r="T178" i="7"/>
  <c r="T120" i="7"/>
  <c r="T77" i="7"/>
  <c r="T171" i="7"/>
  <c r="T70" i="7"/>
  <c r="T267" i="7"/>
  <c r="T224" i="7"/>
  <c r="T79" i="7"/>
  <c r="T104" i="7"/>
  <c r="T202" i="7"/>
  <c r="T293" i="7"/>
  <c r="T51" i="7"/>
  <c r="T72" i="7"/>
  <c r="T174" i="7"/>
  <c r="T112" i="7"/>
  <c r="T216" i="7"/>
  <c r="T103" i="7"/>
  <c r="T189" i="7"/>
  <c r="T258" i="7"/>
  <c r="T253" i="7"/>
  <c r="T157" i="7"/>
  <c r="T32" i="7"/>
  <c r="T150" i="7"/>
  <c r="T209" i="7"/>
  <c r="T65" i="7"/>
  <c r="T159" i="7"/>
  <c r="T26" i="7"/>
  <c r="T255" i="7"/>
  <c r="T37" i="7"/>
  <c r="T131" i="7"/>
  <c r="T185" i="7"/>
  <c r="T254" i="7"/>
  <c r="T249" i="7"/>
  <c r="T89" i="7"/>
  <c r="T180" i="7"/>
  <c r="T82" i="7"/>
  <c r="T215" i="7"/>
  <c r="T294" i="7"/>
  <c r="T75" i="7"/>
  <c r="T132" i="7"/>
  <c r="T278" i="7"/>
  <c r="T289" i="7"/>
  <c r="T145" i="7"/>
  <c r="T196" i="7"/>
  <c r="T106" i="7"/>
  <c r="T176" i="7"/>
  <c r="T117" i="7"/>
  <c r="T296" i="7"/>
  <c r="T78" i="7"/>
  <c r="T211" i="7"/>
  <c r="T282" i="7"/>
  <c r="T169" i="7"/>
  <c r="T60" i="7"/>
  <c r="T162" i="7"/>
  <c r="T295" i="7"/>
  <c r="T61" i="7"/>
  <c r="T155" i="7"/>
  <c r="T54" i="7"/>
  <c r="T251" i="7"/>
  <c r="T212" i="7"/>
  <c r="T63" i="7"/>
  <c r="T84" i="7"/>
  <c r="T186" i="7"/>
  <c r="T277" i="7"/>
  <c r="T35" i="7"/>
  <c r="T56" i="7"/>
  <c r="T158" i="7"/>
  <c r="T291" i="7"/>
  <c r="X23" i="7"/>
  <c r="Y23" i="7" s="1"/>
  <c r="X178" i="7"/>
  <c r="Y178" i="7" s="1"/>
  <c r="X70" i="7"/>
  <c r="Y70" i="7" s="1"/>
  <c r="X72" i="7"/>
  <c r="Y72" i="7" s="1"/>
  <c r="T240" i="7"/>
  <c r="T87" i="7"/>
  <c r="T288" i="7"/>
  <c r="T242" i="7"/>
  <c r="T237" i="7"/>
  <c r="T141" i="7"/>
  <c r="T280" i="7"/>
  <c r="T134" i="7"/>
  <c r="T160" i="7"/>
  <c r="T49" i="7"/>
  <c r="T143" i="7"/>
  <c r="T197" i="7"/>
  <c r="T239" i="7"/>
  <c r="T21" i="7"/>
  <c r="T115" i="7"/>
  <c r="T276" i="7"/>
  <c r="T238" i="7"/>
  <c r="T233" i="7"/>
  <c r="T73" i="7"/>
  <c r="T167" i="7"/>
  <c r="T66" i="7"/>
  <c r="T199" i="7"/>
  <c r="T246" i="7"/>
  <c r="T59" i="7"/>
  <c r="T100" i="7"/>
  <c r="T262" i="7"/>
  <c r="T273" i="7"/>
  <c r="T129" i="7"/>
  <c r="T140" i="7"/>
  <c r="T90" i="7"/>
  <c r="T136" i="7"/>
  <c r="T101" i="7"/>
  <c r="T260" i="7"/>
  <c r="T62" i="7"/>
  <c r="T195" i="7"/>
  <c r="T234" i="7"/>
  <c r="T153" i="7"/>
  <c r="T44" i="7"/>
  <c r="T146" i="7"/>
  <c r="T279" i="7"/>
  <c r="T45" i="7"/>
  <c r="T139" i="7"/>
  <c r="T38" i="7"/>
  <c r="T235" i="7"/>
  <c r="T252" i="7"/>
  <c r="T47" i="7"/>
  <c r="T68" i="7"/>
  <c r="T170" i="7"/>
  <c r="T261" i="7"/>
  <c r="T19" i="7"/>
  <c r="T40" i="7"/>
  <c r="T142" i="7"/>
  <c r="T275" i="7"/>
  <c r="T228" i="7"/>
  <c r="T71" i="7"/>
  <c r="T204" i="7"/>
  <c r="T226" i="7"/>
  <c r="T221" i="7"/>
  <c r="T125" i="7"/>
  <c r="T184" i="7"/>
  <c r="T118" i="7"/>
  <c r="T128" i="7"/>
  <c r="T33" i="7"/>
  <c r="T127" i="7"/>
  <c r="T181" i="7"/>
  <c r="T223" i="7"/>
  <c r="T268" i="7"/>
  <c r="T99" i="7"/>
  <c r="T192" i="7"/>
  <c r="T222" i="7"/>
  <c r="X217" i="7"/>
  <c r="Y217" i="7" s="1"/>
  <c r="X174" i="7"/>
  <c r="Y174" i="7" s="1"/>
  <c r="X253" i="7"/>
  <c r="Y253" i="7" s="1"/>
  <c r="X75" i="7"/>
  <c r="Y75" i="7" s="1"/>
  <c r="X242" i="7"/>
  <c r="Y242" i="7" s="1"/>
  <c r="X134" i="7"/>
  <c r="Y134" i="7" s="1"/>
  <c r="X199" i="7"/>
  <c r="Y199" i="7" s="1"/>
  <c r="X260" i="7"/>
  <c r="Y260" i="7" s="1"/>
  <c r="X195" i="7"/>
  <c r="Y195" i="7" s="1"/>
  <c r="X153" i="7"/>
  <c r="Y153" i="7" s="1"/>
  <c r="X146" i="7"/>
  <c r="Y146" i="7" s="1"/>
  <c r="X38" i="7"/>
  <c r="Y38" i="7" s="1"/>
  <c r="X261" i="7"/>
  <c r="Y261" i="7" s="1"/>
  <c r="X40" i="7"/>
  <c r="Y40" i="7" s="1"/>
  <c r="X275" i="7"/>
  <c r="Y275" i="7" s="1"/>
  <c r="X125" i="7"/>
  <c r="Y125" i="7" s="1"/>
  <c r="X298" i="7"/>
  <c r="Y298" i="7" s="1"/>
  <c r="X31" i="7"/>
  <c r="Y31" i="7" s="1"/>
  <c r="X154" i="7"/>
  <c r="Y154" i="7" s="1"/>
  <c r="X220" i="7"/>
  <c r="Y220" i="7" s="1"/>
  <c r="X64" i="7"/>
  <c r="Y64" i="7" s="1"/>
  <c r="X30" i="7"/>
  <c r="Y30" i="7" s="1"/>
  <c r="X107" i="7"/>
  <c r="Y107" i="7" s="1"/>
  <c r="X177" i="7"/>
  <c r="Y177" i="7" s="1"/>
  <c r="X110" i="7"/>
  <c r="Y110" i="7" s="1"/>
  <c r="X96" i="7"/>
  <c r="Y96" i="7" s="1"/>
  <c r="X156" i="7"/>
  <c r="Y156" i="7" s="1"/>
  <c r="X230" i="7"/>
  <c r="Y230" i="7" s="1"/>
  <c r="X173" i="7"/>
  <c r="Y173" i="7" s="1"/>
  <c r="X42" i="7"/>
  <c r="Y42" i="7" s="1"/>
  <c r="X265" i="7"/>
  <c r="Y265" i="7" s="1"/>
  <c r="X91" i="7"/>
  <c r="Y91" i="7" s="1"/>
  <c r="X216" i="7"/>
  <c r="Y216" i="7" s="1"/>
  <c r="X258" i="7"/>
  <c r="Y258" i="7" s="1"/>
  <c r="X150" i="7"/>
  <c r="Y150" i="7" s="1"/>
  <c r="X294" i="7"/>
  <c r="Y294" i="7" s="1"/>
  <c r="X196" i="7"/>
  <c r="Y196" i="7" s="1"/>
  <c r="X186" i="7"/>
  <c r="Y186" i="7" s="1"/>
  <c r="X160" i="7"/>
  <c r="Y160" i="7" s="1"/>
  <c r="X66" i="7"/>
  <c r="Y66" i="7" s="1"/>
  <c r="X101" i="7"/>
  <c r="Y101" i="7" s="1"/>
  <c r="X62" i="7"/>
  <c r="Y62" i="7" s="1"/>
  <c r="X279" i="7"/>
  <c r="Y279" i="7" s="1"/>
  <c r="X235" i="7"/>
  <c r="Y235" i="7" s="1"/>
  <c r="X19" i="7"/>
  <c r="Y19" i="7" s="1"/>
  <c r="X142" i="7"/>
  <c r="Y142" i="7" s="1"/>
  <c r="X103" i="7"/>
  <c r="Y103" i="7" s="1"/>
  <c r="X52" i="7"/>
  <c r="Y52" i="7" s="1"/>
  <c r="X109" i="7"/>
  <c r="Y109" i="7" s="1"/>
  <c r="X27" i="7"/>
  <c r="Y27" i="7" s="1"/>
  <c r="X163" i="7"/>
  <c r="Y163" i="7" s="1"/>
  <c r="X36" i="7"/>
  <c r="Y36" i="7" s="1"/>
  <c r="X229" i="7"/>
  <c r="Y229" i="7" s="1"/>
  <c r="X243" i="7"/>
  <c r="Y243" i="7" s="1"/>
  <c r="X236" i="7"/>
  <c r="Y236" i="7" s="1"/>
  <c r="X95" i="7"/>
  <c r="Y95" i="7" s="1"/>
  <c r="X190" i="7"/>
  <c r="Y190" i="7" s="1"/>
  <c r="X25" i="7"/>
  <c r="Y25" i="7" s="1"/>
  <c r="X269" i="7"/>
  <c r="Y269" i="7" s="1"/>
  <c r="X225" i="7"/>
  <c r="Y225" i="7" s="1"/>
  <c r="X271" i="7"/>
  <c r="Y271" i="7" s="1"/>
  <c r="X105" i="7"/>
  <c r="Y105" i="7" s="1"/>
  <c r="B176" i="3"/>
  <c r="T16" i="7"/>
  <c r="F58" i="14"/>
  <c r="V150" i="7"/>
  <c r="V39" i="7"/>
  <c r="V216" i="7"/>
  <c r="V279" i="7"/>
  <c r="V45" i="7"/>
  <c r="V199" i="7"/>
  <c r="V261" i="7"/>
  <c r="V134" i="7"/>
  <c r="V51" i="7"/>
  <c r="V19" i="7"/>
  <c r="V91" i="7"/>
  <c r="V38" i="7"/>
  <c r="V253" i="7"/>
  <c r="V57" i="7"/>
  <c r="V178" i="7"/>
  <c r="V119" i="7"/>
  <c r="V120" i="7"/>
  <c r="V101" i="7"/>
  <c r="V125" i="7"/>
  <c r="V31" i="7"/>
  <c r="V23" i="7"/>
  <c r="V257" i="7"/>
  <c r="V70" i="7"/>
  <c r="V299" i="7"/>
  <c r="V267" i="7"/>
  <c r="V260" i="7"/>
  <c r="V96" i="7"/>
  <c r="V265" i="7"/>
  <c r="V160" i="7"/>
  <c r="V50" i="7"/>
  <c r="V40" i="7"/>
  <c r="V248" i="7"/>
  <c r="V64" i="7"/>
  <c r="V81" i="7"/>
  <c r="V138" i="7"/>
  <c r="V105" i="7"/>
  <c r="V195" i="7"/>
  <c r="V72" i="7"/>
  <c r="F54" i="14"/>
  <c r="L17" i="7"/>
  <c r="L16" i="7"/>
  <c r="T15" i="7" l="1"/>
  <c r="B52" i="14"/>
  <c r="B53" i="14" s="1"/>
  <c r="B55" i="14" s="1"/>
  <c r="F53" i="14"/>
  <c r="F55" i="14" s="1"/>
  <c r="F57" i="14"/>
  <c r="U15" i="7"/>
  <c r="V288" i="7"/>
  <c r="V179" i="7"/>
  <c r="X46" i="7"/>
  <c r="Y46" i="7" s="1"/>
  <c r="V164" i="7"/>
  <c r="X85" i="7"/>
  <c r="Y85" i="7" s="1"/>
  <c r="X184" i="7"/>
  <c r="Y184" i="7" s="1"/>
  <c r="X87" i="7"/>
  <c r="Y87" i="7" s="1"/>
  <c r="X207" i="7"/>
  <c r="Y207" i="7" s="1"/>
  <c r="X232" i="7"/>
  <c r="Y232" i="7" s="1"/>
  <c r="X111" i="7"/>
  <c r="Y111" i="7" s="1"/>
  <c r="X244" i="7"/>
  <c r="Y244" i="7" s="1"/>
  <c r="X280" i="7"/>
  <c r="Y280" i="7" s="1"/>
  <c r="X169" i="7"/>
  <c r="Y169" i="7" s="1"/>
  <c r="X278" i="7"/>
  <c r="Y278" i="7" s="1"/>
  <c r="V80" i="7"/>
  <c r="X167" i="7"/>
  <c r="Y167" i="7" s="1"/>
  <c r="X215" i="7"/>
  <c r="Y215" i="7" s="1"/>
  <c r="X82" i="7"/>
  <c r="Y82" i="7" s="1"/>
  <c r="V291" i="7"/>
  <c r="X158" i="7"/>
  <c r="Y158" i="7" s="1"/>
  <c r="X56" i="7"/>
  <c r="Y56" i="7" s="1"/>
  <c r="X35" i="7"/>
  <c r="Y35" i="7" s="1"/>
  <c r="X277" i="7"/>
  <c r="Y277" i="7" s="1"/>
  <c r="X246" i="7"/>
  <c r="Y246" i="7" s="1"/>
  <c r="V136" i="7"/>
  <c r="X90" i="7"/>
  <c r="Y90" i="7" s="1"/>
  <c r="X140" i="7"/>
  <c r="Y140" i="7" s="1"/>
  <c r="X129" i="7"/>
  <c r="Y129" i="7" s="1"/>
  <c r="X273" i="7"/>
  <c r="Y273" i="7" s="1"/>
  <c r="X214" i="7"/>
  <c r="Y214" i="7" s="1"/>
  <c r="X283" i="7"/>
  <c r="Y283" i="7" s="1"/>
  <c r="X86" i="7"/>
  <c r="Y86" i="7" s="1"/>
  <c r="X272" i="7"/>
  <c r="Y272" i="7" s="1"/>
  <c r="X152" i="7"/>
  <c r="Y152" i="7" s="1"/>
  <c r="X194" i="7"/>
  <c r="Y194" i="7" s="1"/>
  <c r="X39" i="7"/>
  <c r="Y39" i="7" s="1"/>
  <c r="X211" i="7"/>
  <c r="Y211" i="7" s="1"/>
  <c r="X78" i="7"/>
  <c r="Y78" i="7" s="1"/>
  <c r="X117" i="7"/>
  <c r="Y117" i="7" s="1"/>
  <c r="V132" i="7"/>
  <c r="X172" i="7"/>
  <c r="Y172" i="7" s="1"/>
  <c r="X239" i="7"/>
  <c r="Y239" i="7" s="1"/>
  <c r="X197" i="7"/>
  <c r="Y197" i="7" s="1"/>
  <c r="X143" i="7"/>
  <c r="Y143" i="7" s="1"/>
  <c r="X49" i="7"/>
  <c r="Y49" i="7" s="1"/>
  <c r="V100" i="7"/>
  <c r="V135" i="7"/>
  <c r="X203" i="7"/>
  <c r="Y203" i="7" s="1"/>
  <c r="X193" i="7"/>
  <c r="Y193" i="7" s="1"/>
  <c r="X44" i="7"/>
  <c r="Y44" i="7" s="1"/>
  <c r="V247" i="7"/>
  <c r="X114" i="7"/>
  <c r="Y114" i="7" s="1"/>
  <c r="X254" i="7"/>
  <c r="Y254" i="7" s="1"/>
  <c r="X185" i="7"/>
  <c r="Y185" i="7" s="1"/>
  <c r="X131" i="7"/>
  <c r="Y131" i="7" s="1"/>
  <c r="X37" i="7"/>
  <c r="Y37" i="7" s="1"/>
  <c r="X93" i="7"/>
  <c r="Y93" i="7" s="1"/>
  <c r="X122" i="7"/>
  <c r="Y122" i="7" s="1"/>
  <c r="V238" i="7"/>
  <c r="X276" i="7"/>
  <c r="Y276" i="7" s="1"/>
  <c r="X115" i="7"/>
  <c r="Y115" i="7" s="1"/>
  <c r="X21" i="7"/>
  <c r="Y21" i="7" s="1"/>
  <c r="X43" i="7"/>
  <c r="Y43" i="7" s="1"/>
  <c r="V240" i="7"/>
  <c r="X170" i="7"/>
  <c r="Y170" i="7" s="1"/>
  <c r="V68" i="7"/>
  <c r="X47" i="7"/>
  <c r="Y47" i="7" s="1"/>
  <c r="X252" i="7"/>
  <c r="Y252" i="7" s="1"/>
  <c r="X157" i="7"/>
  <c r="Y157" i="7" s="1"/>
  <c r="V282" i="7"/>
  <c r="X166" i="7"/>
  <c r="Y166" i="7" s="1"/>
  <c r="X123" i="7"/>
  <c r="Y123" i="7" s="1"/>
  <c r="X73" i="7"/>
  <c r="Y73" i="7" s="1"/>
  <c r="X274" i="7"/>
  <c r="Y274" i="7" s="1"/>
  <c r="X189" i="7"/>
  <c r="Y189" i="7" s="1"/>
  <c r="X227" i="7"/>
  <c r="Y227" i="7" s="1"/>
  <c r="V94" i="7"/>
  <c r="X148" i="7"/>
  <c r="Y148" i="7" s="1"/>
  <c r="V133" i="7"/>
  <c r="V213" i="7"/>
  <c r="X76" i="7"/>
  <c r="Y76" i="7" s="1"/>
  <c r="X255" i="7"/>
  <c r="Y255" i="7" s="1"/>
  <c r="V26" i="7"/>
  <c r="X159" i="7"/>
  <c r="Y159" i="7" s="1"/>
  <c r="X65" i="7"/>
  <c r="Y65" i="7" s="1"/>
  <c r="X209" i="7"/>
  <c r="Y209" i="7" s="1"/>
  <c r="X60" i="7"/>
  <c r="Y60" i="7" s="1"/>
  <c r="X219" i="7"/>
  <c r="Y219" i="7" s="1"/>
  <c r="X22" i="7"/>
  <c r="Y22" i="7" s="1"/>
  <c r="X204" i="7"/>
  <c r="Y204" i="7" s="1"/>
  <c r="X263" i="7"/>
  <c r="Y263" i="7" s="1"/>
  <c r="V130" i="7"/>
  <c r="X208" i="7"/>
  <c r="Y208" i="7" s="1"/>
  <c r="X270" i="7"/>
  <c r="Y270" i="7" s="1"/>
  <c r="X201" i="7"/>
  <c r="Y201" i="7" s="1"/>
  <c r="X147" i="7"/>
  <c r="Y147" i="7" s="1"/>
  <c r="X53" i="7"/>
  <c r="Y53" i="7" s="1"/>
  <c r="X139" i="7"/>
  <c r="Y139" i="7" s="1"/>
  <c r="X121" i="7"/>
  <c r="Y121" i="7" s="1"/>
  <c r="X202" i="7"/>
  <c r="Y202" i="7" s="1"/>
  <c r="V104" i="7"/>
  <c r="X79" i="7"/>
  <c r="Y79" i="7" s="1"/>
  <c r="V224" i="7"/>
  <c r="X41" i="7"/>
  <c r="Y41" i="7" s="1"/>
  <c r="X198" i="7"/>
  <c r="Y198" i="7" s="1"/>
  <c r="X108" i="7"/>
  <c r="Y108" i="7" s="1"/>
  <c r="X55" i="7"/>
  <c r="Y55" i="7" s="1"/>
  <c r="V183" i="7"/>
  <c r="X144" i="7"/>
  <c r="Y144" i="7" s="1"/>
  <c r="X92" i="7"/>
  <c r="Y92" i="7" s="1"/>
  <c r="X67" i="7"/>
  <c r="Y67" i="7" s="1"/>
  <c r="X112" i="7"/>
  <c r="Y112" i="7" s="1"/>
  <c r="V174" i="7"/>
  <c r="X51" i="7"/>
  <c r="Y51" i="7" s="1"/>
  <c r="X45" i="7"/>
  <c r="Y45" i="7" s="1"/>
  <c r="X176" i="7"/>
  <c r="Y176" i="7" s="1"/>
  <c r="V106" i="7"/>
  <c r="X145" i="7"/>
  <c r="Y145" i="7" s="1"/>
  <c r="X289" i="7"/>
  <c r="Y289" i="7" s="1"/>
  <c r="X264" i="7"/>
  <c r="Y264" i="7" s="1"/>
  <c r="X102" i="7"/>
  <c r="Y102" i="7" s="1"/>
  <c r="V61" i="7"/>
  <c r="X249" i="7"/>
  <c r="Y249" i="7" s="1"/>
  <c r="X210" i="7"/>
  <c r="Y210" i="7" s="1"/>
  <c r="X119" i="7"/>
  <c r="Y119" i="7" s="1"/>
  <c r="X286" i="7"/>
  <c r="Y286" i="7" s="1"/>
  <c r="X69" i="7"/>
  <c r="Y69" i="7" s="1"/>
  <c r="X188" i="7"/>
  <c r="Y188" i="7" s="1"/>
  <c r="X191" i="7"/>
  <c r="Y191" i="7" s="1"/>
  <c r="V156" i="7"/>
  <c r="X155" i="7"/>
  <c r="Y155" i="7" s="1"/>
  <c r="X262" i="7"/>
  <c r="Y262" i="7" s="1"/>
  <c r="X32" i="7"/>
  <c r="Y32" i="7" s="1"/>
  <c r="X292" i="7"/>
  <c r="Y292" i="7" s="1"/>
  <c r="X206" i="7"/>
  <c r="Y206" i="7" s="1"/>
  <c r="X83" i="7"/>
  <c r="Y83" i="7" s="1"/>
  <c r="X266" i="7"/>
  <c r="Y266" i="7" s="1"/>
  <c r="X138" i="7"/>
  <c r="Y138" i="7" s="1"/>
  <c r="X250" i="7"/>
  <c r="Y250" i="7" s="1"/>
  <c r="X124" i="7"/>
  <c r="Y124" i="7" s="1"/>
  <c r="V222" i="7"/>
  <c r="X192" i="7"/>
  <c r="Y192" i="7" s="1"/>
  <c r="X268" i="7"/>
  <c r="Y268" i="7" s="1"/>
  <c r="V176" i="7"/>
  <c r="V286" i="7"/>
  <c r="V112" i="7"/>
  <c r="V145" i="7"/>
  <c r="V69" i="7"/>
  <c r="X61" i="7"/>
  <c r="Y61" i="7" s="1"/>
  <c r="X106" i="7"/>
  <c r="Y106" i="7" s="1"/>
  <c r="V293" i="7"/>
  <c r="V214" i="7"/>
  <c r="X291" i="7"/>
  <c r="Y291" i="7" s="1"/>
  <c r="V254" i="7"/>
  <c r="V296" i="7"/>
  <c r="X297" i="7"/>
  <c r="Y297" i="7" s="1"/>
  <c r="V85" i="7"/>
  <c r="X80" i="7"/>
  <c r="Y80" i="7" s="1"/>
  <c r="V78" i="7"/>
  <c r="V283" i="7"/>
  <c r="V143" i="7"/>
  <c r="X132" i="7"/>
  <c r="Y132" i="7" s="1"/>
  <c r="X94" i="7"/>
  <c r="Y94" i="7" s="1"/>
  <c r="D57" i="14"/>
  <c r="D53" i="14"/>
  <c r="D55" i="14" s="1"/>
  <c r="V245" i="7"/>
  <c r="V48" i="7"/>
  <c r="V58" i="7"/>
  <c r="V97" i="7"/>
  <c r="X295" i="7"/>
  <c r="Y295" i="7" s="1"/>
  <c r="V285" i="7"/>
  <c r="X300" i="7"/>
  <c r="Y300" i="7" s="1"/>
  <c r="X240" i="7"/>
  <c r="Y240" i="7" s="1"/>
  <c r="X213" i="7"/>
  <c r="Y213" i="7" s="1"/>
  <c r="V122" i="7"/>
  <c r="V157" i="7"/>
  <c r="V55" i="7"/>
  <c r="V76" i="7"/>
  <c r="V79" i="7"/>
  <c r="X104" i="7"/>
  <c r="Y104" i="7" s="1"/>
  <c r="X133" i="7"/>
  <c r="Y133" i="7" s="1"/>
  <c r="V227" i="7"/>
  <c r="V208" i="7"/>
  <c r="V202" i="7"/>
  <c r="X282" i="7"/>
  <c r="Y282" i="7" s="1"/>
  <c r="X224" i="7"/>
  <c r="Y224" i="7" s="1"/>
  <c r="X238" i="7"/>
  <c r="Y238" i="7" s="1"/>
  <c r="X26" i="7"/>
  <c r="Y26" i="7" s="1"/>
  <c r="X183" i="7"/>
  <c r="Y183" i="7" s="1"/>
  <c r="V276" i="7"/>
  <c r="V148" i="7"/>
  <c r="X130" i="7"/>
  <c r="Y130" i="7" s="1"/>
  <c r="X127" i="7"/>
  <c r="Y127" i="7" s="1"/>
  <c r="V126" i="7"/>
  <c r="V198" i="7"/>
  <c r="X135" i="7"/>
  <c r="Y135" i="7" s="1"/>
  <c r="V83" i="7"/>
  <c r="V206" i="7"/>
  <c r="X113" i="7"/>
  <c r="Y113" i="7" s="1"/>
  <c r="X179" i="7"/>
  <c r="Y179" i="7" s="1"/>
  <c r="X247" i="7"/>
  <c r="Y247" i="7" s="1"/>
  <c r="V88" i="7"/>
  <c r="V43" i="7"/>
  <c r="X100" i="7"/>
  <c r="Y100" i="7" s="1"/>
  <c r="X68" i="7"/>
  <c r="Y68" i="7" s="1"/>
  <c r="X136" i="7"/>
  <c r="Y136" i="7" s="1"/>
  <c r="X77" i="7"/>
  <c r="Y77" i="7" s="1"/>
  <c r="X164" i="7"/>
  <c r="Y164" i="7" s="1"/>
  <c r="X222" i="7"/>
  <c r="Y222" i="7" s="1"/>
  <c r="V74" i="7"/>
  <c r="X99" i="7"/>
  <c r="Y99" i="7" s="1"/>
  <c r="V284" i="7"/>
  <c r="V67" i="7"/>
  <c r="V184" i="7"/>
  <c r="V280" i="7"/>
  <c r="V116" i="7"/>
  <c r="V117" i="7"/>
  <c r="V274" i="7"/>
  <c r="V272" i="7"/>
  <c r="V230" i="7"/>
  <c r="V102" i="7"/>
  <c r="V165" i="7"/>
  <c r="V289" i="7"/>
  <c r="V190" i="7"/>
  <c r="V175" i="7"/>
  <c r="V236" i="7"/>
  <c r="V110" i="7"/>
  <c r="V153" i="7"/>
  <c r="V197" i="7"/>
  <c r="V264" i="7"/>
  <c r="V82" i="7"/>
  <c r="V188" i="7"/>
  <c r="V167" i="7"/>
  <c r="V28" i="7"/>
  <c r="V203" i="7"/>
  <c r="V252" i="7"/>
  <c r="V115" i="7"/>
  <c r="V124" i="7"/>
  <c r="V185" i="7"/>
  <c r="V258" i="7"/>
  <c r="V281" i="7"/>
  <c r="V194" i="7"/>
  <c r="V169" i="7"/>
  <c r="V44" i="7"/>
  <c r="V262" i="7"/>
  <c r="V53" i="7"/>
  <c r="V225" i="7"/>
  <c r="V242" i="7"/>
  <c r="V147" i="7"/>
  <c r="V41" i="7"/>
  <c r="V87" i="7"/>
  <c r="V277" i="7"/>
  <c r="V229" i="7"/>
  <c r="V268" i="7"/>
  <c r="V92" i="7"/>
  <c r="V140" i="7"/>
  <c r="V49" i="7"/>
  <c r="V207" i="7"/>
  <c r="V209" i="7"/>
  <c r="V90" i="7"/>
  <c r="V75" i="7"/>
  <c r="V275" i="7"/>
  <c r="V154" i="7"/>
  <c r="V129" i="7"/>
  <c r="V192" i="7"/>
  <c r="V24" i="7"/>
  <c r="V66" i="7"/>
  <c r="V27" i="7"/>
  <c r="V152" i="7"/>
  <c r="V22" i="7"/>
  <c r="V170" i="7"/>
  <c r="V189" i="7"/>
  <c r="V42" i="7"/>
  <c r="V30" i="7"/>
  <c r="V239" i="7"/>
  <c r="V215" i="7"/>
  <c r="V294" i="7"/>
  <c r="V278" i="7"/>
  <c r="V114" i="7"/>
  <c r="V193" i="7"/>
  <c r="V131" i="7"/>
  <c r="V107" i="7"/>
  <c r="V292" i="7"/>
  <c r="V166" i="7"/>
  <c r="V172" i="7"/>
  <c r="V249" i="7"/>
  <c r="V32" i="7"/>
  <c r="V256" i="7"/>
  <c r="V52" i="7"/>
  <c r="V159" i="7"/>
  <c r="V111" i="7"/>
  <c r="V201" i="7"/>
  <c r="V177" i="7"/>
  <c r="V235" i="7"/>
  <c r="V46" i="7"/>
  <c r="V144" i="7"/>
  <c r="V35" i="7"/>
  <c r="V109" i="7"/>
  <c r="V37" i="7"/>
  <c r="V142" i="7"/>
  <c r="V65" i="7"/>
  <c r="V123" i="7"/>
  <c r="V191" i="7"/>
  <c r="V211" i="7"/>
  <c r="V298" i="7"/>
  <c r="V108" i="7"/>
  <c r="V237" i="7"/>
  <c r="V266" i="7"/>
  <c r="V244" i="7"/>
  <c r="V60" i="7"/>
  <c r="V155" i="7"/>
  <c r="V204" i="7"/>
  <c r="V103" i="7"/>
  <c r="V146" i="7"/>
  <c r="V56" i="7"/>
  <c r="V149" i="7"/>
  <c r="V36" i="7"/>
  <c r="V217" i="7"/>
  <c r="V21" i="7"/>
  <c r="V93" i="7"/>
  <c r="V219" i="7"/>
  <c r="V163" i="7"/>
  <c r="V255" i="7"/>
  <c r="V221" i="7"/>
  <c r="V243" i="7"/>
  <c r="V269" i="7"/>
  <c r="V95" i="7"/>
  <c r="V121" i="7"/>
  <c r="V273" i="7"/>
  <c r="V196" i="7"/>
  <c r="V86" i="7"/>
  <c r="V246" i="7"/>
  <c r="V173" i="7"/>
  <c r="V186" i="7"/>
  <c r="V232" i="7"/>
  <c r="V271" i="7"/>
  <c r="V47" i="7"/>
  <c r="V139" i="7"/>
  <c r="V210" i="7"/>
  <c r="V259" i="7"/>
  <c r="V270" i="7"/>
  <c r="V25" i="7"/>
  <c r="V73" i="7"/>
  <c r="V263" i="7"/>
  <c r="V158" i="7"/>
  <c r="V250" i="7"/>
  <c r="V62" i="7"/>
  <c r="E176" i="3"/>
  <c r="E177" i="3" s="1"/>
  <c r="F176" i="3"/>
  <c r="F177" i="3" s="1"/>
  <c r="D176" i="3"/>
  <c r="D177" i="3" s="1"/>
  <c r="T17" i="7"/>
  <c r="V17" i="7"/>
  <c r="N101" i="7"/>
  <c r="N180" i="7"/>
  <c r="N181" i="7"/>
  <c r="N243" i="7"/>
  <c r="N94" i="7"/>
  <c r="N221" i="7"/>
  <c r="N295" i="7"/>
  <c r="N173" i="7"/>
  <c r="N218" i="7"/>
  <c r="N165" i="7"/>
  <c r="N244" i="7"/>
  <c r="N154" i="7"/>
  <c r="N51" i="7"/>
  <c r="N62" i="7"/>
  <c r="N29" i="7"/>
  <c r="N103" i="7"/>
  <c r="N82" i="7"/>
  <c r="N278" i="7"/>
  <c r="N229" i="7"/>
  <c r="N208" i="7"/>
  <c r="N27" i="7"/>
  <c r="N228" i="7"/>
  <c r="N162" i="7"/>
  <c r="N67" i="7"/>
  <c r="N70" i="7"/>
  <c r="N19" i="7"/>
  <c r="N298" i="7"/>
  <c r="N293" i="7"/>
  <c r="N272" i="7"/>
  <c r="N270" i="7"/>
  <c r="N179" i="7"/>
  <c r="N126" i="7"/>
  <c r="N157" i="7"/>
  <c r="N231" i="7"/>
  <c r="N150" i="7"/>
  <c r="N234" i="7"/>
  <c r="N41" i="7"/>
  <c r="N168" i="7"/>
  <c r="N121" i="7"/>
  <c r="N172" i="7"/>
  <c r="N261" i="7"/>
  <c r="N148" i="7"/>
  <c r="N213" i="7"/>
  <c r="N196" i="7"/>
  <c r="N246" i="7"/>
  <c r="N105" i="7"/>
  <c r="N232" i="7"/>
  <c r="N91" i="7"/>
  <c r="N192" i="7"/>
  <c r="N197" i="7"/>
  <c r="N259" i="7"/>
  <c r="N178" i="7"/>
  <c r="N83" i="7"/>
  <c r="N169" i="7"/>
  <c r="N84" i="7"/>
  <c r="N249" i="7"/>
  <c r="N216" i="7"/>
  <c r="N107" i="7"/>
  <c r="N176" i="7"/>
  <c r="N59" i="7"/>
  <c r="N224" i="7"/>
  <c r="N53" i="7"/>
  <c r="N233" i="7"/>
  <c r="N128" i="7"/>
  <c r="N219" i="7"/>
  <c r="N236" i="7"/>
  <c r="N43" i="7"/>
  <c r="N212" i="7"/>
  <c r="N21" i="7"/>
  <c r="N211" i="7"/>
  <c r="N81" i="7"/>
  <c r="N271" i="7"/>
  <c r="N33" i="7"/>
  <c r="N206" i="7"/>
  <c r="N68" i="7"/>
  <c r="N201" i="7"/>
  <c r="N132" i="7"/>
  <c r="N153" i="7"/>
  <c r="N184" i="7"/>
  <c r="N145" i="7"/>
  <c r="N190" i="7"/>
  <c r="N76" i="7"/>
  <c r="N31" i="7"/>
  <c r="N72" i="7"/>
  <c r="N137" i="7"/>
  <c r="N156" i="7"/>
  <c r="N123" i="7"/>
  <c r="N160" i="7"/>
  <c r="N209" i="7"/>
  <c r="N58" i="7"/>
  <c r="N161" i="7"/>
  <c r="N34" i="7"/>
  <c r="N52" i="7"/>
  <c r="N47" i="7"/>
  <c r="N64" i="7"/>
  <c r="N281" i="7"/>
  <c r="N92" i="7"/>
  <c r="N273" i="7"/>
  <c r="N26" i="7"/>
  <c r="N97" i="7"/>
  <c r="N159" i="7"/>
  <c r="N104" i="7"/>
  <c r="N265" i="7"/>
  <c r="N200" i="7"/>
  <c r="N251" i="7"/>
  <c r="N204" i="7"/>
  <c r="N166" i="7"/>
  <c r="N189" i="7"/>
  <c r="N263" i="7"/>
  <c r="N294" i="7"/>
  <c r="N87" i="7"/>
  <c r="N290" i="7"/>
  <c r="N65" i="7"/>
  <c r="N50" i="7"/>
  <c r="N24" i="7"/>
  <c r="N46" i="7"/>
  <c r="N125" i="7"/>
  <c r="N199" i="7"/>
  <c r="N66" i="7"/>
  <c r="N177" i="7"/>
  <c r="N226" i="7"/>
  <c r="N60" i="7"/>
  <c r="N63" i="7"/>
  <c r="N56" i="7"/>
  <c r="N78" i="7"/>
  <c r="N35" i="7"/>
  <c r="N54" i="7"/>
  <c r="N141" i="7"/>
  <c r="N215" i="7"/>
  <c r="N74" i="7"/>
  <c r="N193" i="7"/>
  <c r="N114" i="7"/>
  <c r="N250" i="7"/>
  <c r="N110" i="7"/>
  <c r="N253" i="7"/>
  <c r="N182" i="7"/>
  <c r="N130" i="7"/>
  <c r="N23" i="7"/>
  <c r="N42" i="7"/>
  <c r="N36" i="7"/>
  <c r="N191" i="7"/>
  <c r="N88" i="7"/>
  <c r="N55" i="7"/>
  <c r="N122" i="7"/>
  <c r="N289" i="7"/>
  <c r="N98" i="7"/>
  <c r="N113" i="7"/>
  <c r="N175" i="7"/>
  <c r="N96" i="7"/>
  <c r="N127" i="7"/>
  <c r="N124" i="7"/>
  <c r="N119" i="7"/>
  <c r="N90" i="7"/>
  <c r="N225" i="7"/>
  <c r="N287" i="7"/>
  <c r="N20" i="7"/>
  <c r="N111" i="7"/>
  <c r="N108" i="7"/>
  <c r="N89" i="7"/>
  <c r="N248" i="7"/>
  <c r="N203" i="7"/>
  <c r="N133" i="7"/>
  <c r="N214" i="7"/>
  <c r="N164" i="7"/>
  <c r="N237" i="7"/>
  <c r="N223" i="7"/>
  <c r="N25" i="7"/>
  <c r="N80" i="7"/>
  <c r="N284" i="7"/>
  <c r="N115" i="7"/>
  <c r="N279" i="7"/>
  <c r="N61" i="7"/>
  <c r="N134" i="7"/>
  <c r="N247" i="7"/>
  <c r="N49" i="7"/>
  <c r="N136" i="7"/>
  <c r="N30" i="7"/>
  <c r="N205" i="7"/>
  <c r="N146" i="7"/>
  <c r="N163" i="7"/>
  <c r="N118" i="7"/>
  <c r="N269" i="7"/>
  <c r="N198" i="7"/>
  <c r="N142" i="7"/>
  <c r="N39" i="7"/>
  <c r="N202" i="7"/>
  <c r="N242" i="7"/>
  <c r="N194" i="7"/>
  <c r="N99" i="7"/>
  <c r="N22" i="7"/>
  <c r="N77" i="7"/>
  <c r="N151" i="7"/>
  <c r="N106" i="7"/>
  <c r="N129" i="7"/>
  <c r="N174" i="7"/>
  <c r="N100" i="7"/>
  <c r="N296" i="7"/>
  <c r="N276" i="7"/>
  <c r="N267" i="7"/>
  <c r="N69" i="7"/>
  <c r="N86" i="7"/>
  <c r="N40" i="7"/>
  <c r="N140" i="7"/>
  <c r="N185" i="7"/>
  <c r="N277" i="7"/>
  <c r="N93" i="7"/>
  <c r="N18" i="7"/>
  <c r="N135" i="7"/>
  <c r="N120" i="7"/>
  <c r="N158" i="7"/>
  <c r="N239" i="7"/>
  <c r="N167" i="7"/>
  <c r="N257" i="7"/>
  <c r="N75" i="7"/>
  <c r="N252" i="7"/>
  <c r="N155" i="7"/>
  <c r="N256" i="7"/>
  <c r="N286" i="7"/>
  <c r="N195" i="7"/>
  <c r="N138" i="7"/>
  <c r="N147" i="7"/>
  <c r="N258" i="7"/>
  <c r="N139" i="7"/>
  <c r="N144" i="7"/>
  <c r="N117" i="7"/>
  <c r="N292" i="7"/>
  <c r="N222" i="7"/>
  <c r="N285" i="7"/>
  <c r="N38" i="7"/>
  <c r="N109" i="7"/>
  <c r="N266" i="7"/>
  <c r="N283" i="7"/>
  <c r="N85" i="7"/>
  <c r="N188" i="7"/>
  <c r="N131" i="7"/>
  <c r="N186" i="7"/>
  <c r="N143" i="7"/>
  <c r="N73" i="7"/>
  <c r="N238" i="7"/>
  <c r="N152" i="7"/>
  <c r="N288" i="7"/>
  <c r="N262" i="7"/>
  <c r="N170" i="7"/>
  <c r="N255" i="7"/>
  <c r="N71" i="7"/>
  <c r="N28" i="7"/>
  <c r="N291" i="7"/>
  <c r="N45" i="7"/>
  <c r="N297" i="7"/>
  <c r="N116" i="7"/>
  <c r="N95" i="7"/>
  <c r="N112" i="7"/>
  <c r="N235" i="7"/>
  <c r="N220" i="7"/>
  <c r="N187" i="7"/>
  <c r="N268" i="7"/>
  <c r="N282" i="7"/>
  <c r="N79" i="7"/>
  <c r="N48" i="7"/>
  <c r="N57" i="7"/>
  <c r="N280" i="7"/>
  <c r="N171" i="7"/>
  <c r="N240" i="7"/>
  <c r="N149" i="7"/>
  <c r="N260" i="7"/>
  <c r="N300" i="7"/>
  <c r="N275" i="7"/>
  <c r="N245" i="7"/>
  <c r="N102" i="7"/>
  <c r="N230" i="7"/>
  <c r="N32" i="7"/>
  <c r="N264" i="7"/>
  <c r="N207" i="7"/>
  <c r="N299" i="7"/>
  <c r="N254" i="7"/>
  <c r="N227" i="7"/>
  <c r="N183" i="7"/>
  <c r="N241" i="7"/>
  <c r="N44" i="7"/>
  <c r="N274" i="7"/>
  <c r="N217" i="7"/>
  <c r="N210" i="7"/>
  <c r="N37" i="7"/>
  <c r="N16" i="7"/>
  <c r="N17" i="7"/>
  <c r="B57" i="14" l="1"/>
  <c r="X16" i="7"/>
  <c r="Y16" i="7" s="1"/>
  <c r="X231" i="7"/>
  <c r="Y231" i="7" s="1"/>
  <c r="X71" i="7"/>
  <c r="Y71" i="7" s="1"/>
  <c r="X205" i="7"/>
  <c r="Y205" i="7" s="1"/>
  <c r="X212" i="7"/>
  <c r="Y212" i="7" s="1"/>
  <c r="V33" i="7"/>
  <c r="X223" i="7"/>
  <c r="Y223" i="7" s="1"/>
  <c r="X287" i="7"/>
  <c r="Y287" i="7" s="1"/>
  <c r="X290" i="7"/>
  <c r="Y290" i="7" s="1"/>
  <c r="V287" i="7"/>
  <c r="X137" i="7"/>
  <c r="Y137" i="7" s="1"/>
  <c r="X34" i="7"/>
  <c r="Y34" i="7" s="1"/>
  <c r="X118" i="7"/>
  <c r="Y118" i="7" s="1"/>
  <c r="X182" i="7"/>
  <c r="Y182" i="7" s="1"/>
  <c r="X241" i="7"/>
  <c r="Y241" i="7" s="1"/>
  <c r="X218" i="7"/>
  <c r="Y218" i="7" s="1"/>
  <c r="X200" i="7"/>
  <c r="Y200" i="7" s="1"/>
  <c r="X221" i="7"/>
  <c r="Y221" i="7" s="1"/>
  <c r="X89" i="7"/>
  <c r="Y89" i="7" s="1"/>
  <c r="X234" i="7"/>
  <c r="Y234" i="7" s="1"/>
  <c r="X285" i="7"/>
  <c r="Y285" i="7" s="1"/>
  <c r="X128" i="7"/>
  <c r="Y128" i="7" s="1"/>
  <c r="X228" i="7"/>
  <c r="Y228" i="7" s="1"/>
  <c r="X97" i="7"/>
  <c r="Y97" i="7" s="1"/>
  <c r="X58" i="7"/>
  <c r="Y58" i="7" s="1"/>
  <c r="X48" i="7"/>
  <c r="Y48" i="7" s="1"/>
  <c r="X245" i="7"/>
  <c r="Y245" i="7" s="1"/>
  <c r="V16" i="7"/>
  <c r="V228" i="7"/>
  <c r="V128" i="7"/>
  <c r="X162" i="7"/>
  <c r="Y162" i="7" s="1"/>
  <c r="X168" i="7"/>
  <c r="Y168" i="7" s="1"/>
  <c r="X54" i="7"/>
  <c r="Y54" i="7" s="1"/>
  <c r="X141" i="7"/>
  <c r="Y141" i="7" s="1"/>
  <c r="V181" i="7"/>
  <c r="V212" i="7"/>
  <c r="V290" i="7"/>
  <c r="V295" i="7"/>
  <c r="V205" i="7"/>
  <c r="V223" i="7"/>
  <c r="X33" i="7"/>
  <c r="Y33" i="7" s="1"/>
  <c r="V231" i="7"/>
  <c r="V71" i="7"/>
  <c r="V89" i="7"/>
  <c r="V300" i="7"/>
  <c r="V234" i="7"/>
  <c r="V118" i="7"/>
  <c r="V200" i="7"/>
  <c r="V182" i="7"/>
  <c r="V34" i="7"/>
  <c r="V218" i="7"/>
  <c r="V241" i="7"/>
  <c r="V137" i="7"/>
  <c r="V141" i="7"/>
  <c r="X181" i="7"/>
  <c r="Y181" i="7" s="1"/>
  <c r="V168" i="7"/>
  <c r="V54" i="7"/>
  <c r="V162" i="7"/>
  <c r="X63" i="7"/>
  <c r="Y63" i="7" s="1"/>
  <c r="V63" i="7"/>
  <c r="X84" i="7"/>
  <c r="Y84" i="7" s="1"/>
  <c r="V84" i="7"/>
  <c r="X180" i="7"/>
  <c r="Y180" i="7" s="1"/>
  <c r="V180" i="7"/>
  <c r="V59" i="7"/>
  <c r="X59" i="7"/>
  <c r="Y59" i="7" s="1"/>
  <c r="X187" i="7"/>
  <c r="Y187" i="7" s="1"/>
  <c r="V187" i="7"/>
  <c r="X251" i="7"/>
  <c r="Y251" i="7" s="1"/>
  <c r="V251" i="7"/>
  <c r="X20" i="7"/>
  <c r="Y20" i="7" s="1"/>
  <c r="V20" i="7"/>
  <c r="V171" i="7"/>
  <c r="X171" i="7"/>
  <c r="Y171" i="7" s="1"/>
  <c r="X161" i="7"/>
  <c r="Y161" i="7" s="1"/>
  <c r="V161" i="7"/>
  <c r="X29" i="7"/>
  <c r="Y29" i="7" s="1"/>
  <c r="V29" i="7"/>
  <c r="X151" i="7"/>
  <c r="Y151" i="7" s="1"/>
  <c r="V151" i="7"/>
  <c r="X226" i="7"/>
  <c r="Y226" i="7" s="1"/>
  <c r="V226" i="7"/>
  <c r="V98" i="7"/>
  <c r="X98" i="7"/>
  <c r="Y98" i="7" s="1"/>
  <c r="V233" i="7"/>
  <c r="X233" i="7"/>
  <c r="Y233" i="7" s="1"/>
  <c r="X17" i="7"/>
  <c r="Y17" i="7" s="1"/>
  <c r="X15" i="7"/>
  <c r="Y15" i="7" s="1"/>
  <c r="V15" i="7"/>
  <c r="N15" i="7"/>
  <c r="N301" i="7" s="1"/>
  <c r="V18" i="7"/>
  <c r="X18" i="7"/>
  <c r="Y18" i="7" s="1"/>
  <c r="V301" i="7" l="1"/>
</calcChain>
</file>

<file path=xl/sharedStrings.xml><?xml version="1.0" encoding="utf-8"?>
<sst xmlns="http://schemas.openxmlformats.org/spreadsheetml/2006/main" count="410" uniqueCount="273">
  <si>
    <t>Client  :</t>
  </si>
  <si>
    <t>Description du projet :</t>
  </si>
  <si>
    <t># Appel d'offre :</t>
  </si>
  <si>
    <t>ACIER</t>
  </si>
  <si>
    <t xml:space="preserve">Client : </t>
  </si>
  <si>
    <t>Paul Guerette</t>
  </si>
  <si>
    <t>CLIENT</t>
  </si>
  <si>
    <t>CNP</t>
  </si>
  <si>
    <t>Information Soumission</t>
  </si>
  <si>
    <t>Date de fermeture de la soumission :</t>
  </si>
  <si>
    <t>RESPONSABLE</t>
  </si>
  <si>
    <t>Gilbert Guerette</t>
  </si>
  <si>
    <t>Responsable de la soumission :</t>
  </si>
  <si>
    <t># Projet interne :</t>
  </si>
  <si>
    <t>Date de livraison de la soumission:</t>
  </si>
  <si>
    <t>Acheteur :</t>
  </si>
  <si>
    <t>Responsable soumission :</t>
  </si>
  <si>
    <t>Rapport sommaire
Soumission</t>
  </si>
  <si>
    <t>INFORMATION INTERNE</t>
  </si>
  <si>
    <t>INFORMATION SOUMISSION</t>
  </si>
  <si>
    <t>Type de produits :</t>
  </si>
  <si>
    <t>TYPE DE PRODUITS</t>
  </si>
  <si>
    <t>DATELIV</t>
  </si>
  <si>
    <t>FINLIV</t>
  </si>
  <si>
    <t>NOITEM</t>
  </si>
  <si>
    <t>DESCRIPTION</t>
  </si>
  <si>
    <t>INFO</t>
  </si>
  <si>
    <t>NOPIECE</t>
  </si>
  <si>
    <t>REMARQUE</t>
  </si>
  <si>
    <t>QTYPYL</t>
  </si>
  <si>
    <t>NBMK</t>
  </si>
  <si>
    <t>NBPCES</t>
  </si>
  <si>
    <t>PDSKG</t>
  </si>
  <si>
    <t>PDSBOUL</t>
  </si>
  <si>
    <t>QTES</t>
  </si>
  <si>
    <t>QTPCSES</t>
  </si>
  <si>
    <t>PDSESKG</t>
  </si>
  <si>
    <t>NBMKES</t>
  </si>
  <si>
    <t>HRSSOU</t>
  </si>
  <si>
    <t>PRIX AU POIDS</t>
  </si>
  <si>
    <t>ADRESSE DE LIVRAISON</t>
  </si>
  <si>
    <t>Varennes</t>
  </si>
  <si>
    <t>Adresse livraison :</t>
  </si>
  <si>
    <t>Type produits :</t>
  </si>
  <si>
    <t>Devise monétaire :</t>
  </si>
  <si>
    <t>DEVISE MONETAIRE</t>
  </si>
  <si>
    <t>USD</t>
  </si>
  <si>
    <t>CDN</t>
  </si>
  <si>
    <t>ACIER KG</t>
  </si>
  <si>
    <t>DONNÉES DU RAPPORT EPSO</t>
  </si>
  <si>
    <t>(vide)</t>
  </si>
  <si>
    <t>FIN LIV</t>
  </si>
  <si>
    <t>En simple</t>
  </si>
  <si>
    <t>AZZ</t>
  </si>
  <si>
    <t>En double</t>
  </si>
  <si>
    <t>POIDS ACIER KG</t>
  </si>
  <si>
    <t>GRAND TOTAL</t>
  </si>
  <si>
    <t>POIDS BOULONS KG</t>
  </si>
  <si>
    <t xml:space="preserve">   TOTAL POIDS KG</t>
  </si>
  <si>
    <t>POIDS ACIER LBS</t>
  </si>
  <si>
    <t>POIDS BOULONS LBS</t>
  </si>
  <si>
    <t>BOULONS</t>
  </si>
  <si>
    <t>QTÉ MKS</t>
  </si>
  <si>
    <t>QTÉ PYL</t>
  </si>
  <si>
    <t>POSTE</t>
  </si>
  <si>
    <t>QTÉ PIECES</t>
  </si>
  <si>
    <t>SURFACE M3</t>
  </si>
  <si>
    <t>Taux :</t>
  </si>
  <si>
    <t>Taux de change du jour :</t>
  </si>
  <si>
    <t>HRES SOUDURE</t>
  </si>
  <si>
    <t>ESSAIS DE MONTAGE</t>
  </si>
  <si>
    <t>CONCEPTION</t>
  </si>
  <si>
    <t># HOMMES</t>
  </si>
  <si>
    <t># JOURS</t>
  </si>
  <si>
    <t>TTL ESSAIS MONTAGE</t>
  </si>
  <si>
    <t>SOUDURE</t>
  </si>
  <si>
    <t>HRES MO</t>
  </si>
  <si>
    <t>ITEM</t>
  </si>
  <si>
    <t>QTÉ</t>
  </si>
  <si>
    <t>SOUMISSION</t>
  </si>
  <si>
    <t>SIMULATION</t>
  </si>
  <si>
    <t>TOTAL</t>
  </si>
  <si>
    <t>DONNÉES "FABRIMET" PAR ITEM</t>
  </si>
  <si>
    <t>% $ ACIER / $ VENDU</t>
  </si>
  <si>
    <t xml:space="preserve">ACIER : ACHATS ET PERTE </t>
  </si>
  <si>
    <t>PERTE / LBS ACIER</t>
  </si>
  <si>
    <t>%</t>
  </si>
  <si>
    <t xml:space="preserve">BOULONS : ACHATS </t>
  </si>
  <si>
    <t>GALVANISATION</t>
  </si>
  <si>
    <t>TOTAL GALVANISATION</t>
  </si>
  <si>
    <t>COUT TOTAL BOULONS</t>
  </si>
  <si>
    <t>COUT / LBS BOULONS</t>
  </si>
  <si>
    <t>COUT TOTAL ACIER</t>
  </si>
  <si>
    <t xml:space="preserve"> COUT / LBS ACIER</t>
  </si>
  <si>
    <t>TAUX GALVANISATION / TONNE</t>
  </si>
  <si>
    <t>Pylone</t>
  </si>
  <si>
    <t>TYPE DE PRODUIT</t>
  </si>
  <si>
    <t>TOTAL BOULONS / LBS</t>
  </si>
  <si>
    <t>TOTAL ACIER / LBS</t>
  </si>
  <si>
    <t xml:space="preserve">   TOTAL POIDS /  LBS</t>
  </si>
  <si>
    <t>TOTAL GALVANISATION / LBS</t>
  </si>
  <si>
    <t>% PERTE ACIER</t>
  </si>
  <si>
    <t>PEINTURE</t>
  </si>
  <si>
    <t>TOTAL PEINTURE</t>
  </si>
  <si>
    <t>TOTAL PEINTURE / LBS</t>
  </si>
  <si>
    <t>TAUX PEINTURE / M3</t>
  </si>
  <si>
    <t>TOTAL ESSAIS DE MONTAGE</t>
  </si>
  <si>
    <t>TOTAL ESSAIS DE MONTAGE / LBS</t>
  </si>
  <si>
    <t>TAUX / HRE / HOMME</t>
  </si>
  <si>
    <t>% MAJORATION</t>
  </si>
  <si>
    <t># JOURS (8 8HRES)</t>
  </si>
  <si>
    <t>CONVERSION POIDS EPSO  (KG EN LBS)</t>
  </si>
  <si>
    <t>TOTAL CONCEPTION</t>
  </si>
  <si>
    <t>TOTAL CONCEPTION / LBS</t>
  </si>
  <si>
    <t>S-T CONCEPTION</t>
  </si>
  <si>
    <t xml:space="preserve">SERVICES SUPPLÉMENTAIRES A PREVOIR </t>
  </si>
  <si>
    <t>Frais de peinture</t>
  </si>
  <si>
    <t>Frais de conception</t>
  </si>
  <si>
    <t>Essais de montage</t>
  </si>
  <si>
    <t>FRAIS SUPPL.</t>
  </si>
  <si>
    <t>Oui</t>
  </si>
  <si>
    <t>Non</t>
  </si>
  <si>
    <t>TAUX</t>
  </si>
  <si>
    <t>Compléter l'onglet "Info du projet"</t>
  </si>
  <si>
    <t>Importer le fichier "EPSO" de Access sous l'onglet "EPSO"</t>
  </si>
  <si>
    <t>Compléter les informations du projet sous l'onglet "Parametres par poste"</t>
  </si>
  <si>
    <t>Activer la "Macro 1" sous l,onglet "Macro"</t>
  </si>
  <si>
    <t>MAJORATION</t>
  </si>
  <si>
    <t>MARGE BENEFICIAIRE</t>
  </si>
  <si>
    <t>AUTRES FRAIS</t>
  </si>
  <si>
    <t>PLAQUE</t>
  </si>
  <si>
    <t>PLIAGE A CHAUD</t>
  </si>
  <si>
    <t>EMBALLAGE</t>
  </si>
  <si>
    <t>ASSURANCES</t>
  </si>
  <si>
    <t>DOUANES</t>
  </si>
  <si>
    <t>INT</t>
  </si>
  <si>
    <t>Adresse de livraison</t>
  </si>
  <si>
    <t>Galvaniseur</t>
  </si>
  <si>
    <t>TRANSPORT GALVANISATION</t>
  </si>
  <si>
    <t># VOYAGE (S)</t>
  </si>
  <si>
    <t>TTL TRANSPORT (ALLER-RETOUR)</t>
  </si>
  <si>
    <t>Transporteur</t>
  </si>
  <si>
    <t>JGRS Boudreault</t>
  </si>
  <si>
    <t>Pierre Boisclair</t>
  </si>
  <si>
    <t>Transpro</t>
  </si>
  <si>
    <t>Transporteur Galvanisation</t>
  </si>
  <si>
    <t>Transporteur livraison</t>
  </si>
  <si>
    <t>QTÉ COMMANDÉ</t>
  </si>
  <si>
    <t>TAUX APPLICABLE / SELON QTÉ</t>
  </si>
  <si>
    <t>TOTAL FRAIS FIXES</t>
  </si>
  <si>
    <t>FRAIS FIXES</t>
  </si>
  <si>
    <t>TOTAL FRAIS FIXES / LBS</t>
  </si>
  <si>
    <t>TOTAL COUTS DIRECTS</t>
  </si>
  <si>
    <t>TRAVAIL</t>
  </si>
  <si>
    <t>TOTAL TRAVAIL</t>
  </si>
  <si>
    <t>TOTAL TRAVAIL / LBS</t>
  </si>
  <si>
    <t>TOTAL SOUDURE / LBS</t>
  </si>
  <si>
    <t>CODE</t>
  </si>
  <si>
    <t>HQ</t>
  </si>
  <si>
    <t>PYL</t>
  </si>
  <si>
    <t>F</t>
  </si>
  <si>
    <t>TOTAL SOUDURE</t>
  </si>
  <si>
    <t>TOTAL PLAQUE / LBS</t>
  </si>
  <si>
    <t>TOTAL PLIAGE A CHAUD / LBS</t>
  </si>
  <si>
    <t>TOTAL EMBALLAGE / LBS</t>
  </si>
  <si>
    <t>TOTAL AUTRES FRAIS / LBS</t>
  </si>
  <si>
    <t>COUTS DIRECTS</t>
  </si>
  <si>
    <t>POIDS UN.</t>
  </si>
  <si>
    <t>POIDS TTL</t>
  </si>
  <si>
    <t>QTÉ SIMULÉ</t>
  </si>
  <si>
    <t>$ / LBS</t>
  </si>
  <si>
    <t>Date de fermeture  de la soumission :</t>
  </si>
  <si>
    <t>Date de livraison de la soumission :</t>
  </si>
  <si>
    <t>$ / UN</t>
  </si>
  <si>
    <t>TOTAL TRAVAIL SIMULÉ</t>
  </si>
  <si>
    <t>TOTAL AUTRES FRAIS</t>
  </si>
  <si>
    <t>TOTAL FRAIS FIXES SIMULÉ</t>
  </si>
  <si>
    <t>SOMMAIRE DES COUTS - SIMULATION</t>
  </si>
  <si>
    <t>SOMMAIRE DES COUTS - SOUMISSION</t>
  </si>
  <si>
    <t>TOTAL FRAIS FIXES SIMULÉ / LBS</t>
  </si>
  <si>
    <t>POIDS SIMULÉ ACIER LBS / UN</t>
  </si>
  <si>
    <t>POIDS SIMULÉ BOULONS LBS / UN</t>
  </si>
  <si>
    <t xml:space="preserve">   TOTAL POIDS SIMULÉ LBS / UN</t>
  </si>
  <si>
    <t>POIDS SIMULÉ ACIER LBS / TOTAL</t>
  </si>
  <si>
    <t>POIDS SIMULÉ BOULONS LBS / TOTAL</t>
  </si>
  <si>
    <t xml:space="preserve">   TOTAL POIDS SIMULÉ LBS / TOTAL</t>
  </si>
  <si>
    <t>TOTAL TRAVAIL SIMULÉ / LBS</t>
  </si>
  <si>
    <t>TAUX EMBALLAGE / LBS</t>
  </si>
  <si>
    <t>TOTAL EMBALLAGE</t>
  </si>
  <si>
    <t>TAUX APPLICABLE / SELON TYPE &amp; QTE</t>
  </si>
  <si>
    <t>KG</t>
  </si>
  <si>
    <t>PLAQUE EN LBS</t>
  </si>
  <si>
    <t>PLAQUE EN KG</t>
  </si>
  <si>
    <t>TOTAL PLAQUE</t>
  </si>
  <si>
    <t>FAST TRACK</t>
  </si>
  <si>
    <t>FRAIS LIVRAISON</t>
  </si>
  <si>
    <t>TOTAL FRAIS LIVRAISON / LBS</t>
  </si>
  <si>
    <t>FACTEUR DE VOLUME</t>
  </si>
  <si>
    <t>TAUX CONVERSION ACIER NOIR</t>
  </si>
  <si>
    <t>FRAIS DE COUPE ADD.</t>
  </si>
  <si>
    <t>FACTEUR DE VOLUME / LBS ACIER</t>
  </si>
  <si>
    <t># PIECES</t>
  </si>
  <si>
    <t># DE PIECES</t>
  </si>
  <si>
    <t>TEMPS DE PLIAGE (MIN)</t>
  </si>
  <si>
    <t>TEMPS DE PLIAGE / PCES</t>
  </si>
  <si>
    <t>TAUX SOUDURE / SELON DATE LIVRAISON</t>
  </si>
  <si>
    <t>TAUX PLIAGE / SELON DATE LIVRAISON</t>
  </si>
  <si>
    <t>TOTAL PLIAGE A CHAUD</t>
  </si>
  <si>
    <t xml:space="preserve">Condition de vente </t>
  </si>
  <si>
    <t>À l'usine</t>
  </si>
  <si>
    <t>Rendu droits acquittés</t>
  </si>
  <si>
    <t>Conditions de vente</t>
  </si>
  <si>
    <t>FRAIS DE LIVRAISON</t>
  </si>
  <si>
    <t>CONCAT</t>
  </si>
  <si>
    <t>TRANSPOT</t>
  </si>
  <si>
    <t>TAUX APPLICABLE  / VOYAGE EN SIMPLE</t>
  </si>
  <si>
    <t>TAUX APPLICABLE  / VOYAGE EN DOUBLE</t>
  </si>
  <si>
    <t>FRAIS DE TRANSPORT SUPP.</t>
  </si>
  <si>
    <t>SOUS-TOTAL</t>
  </si>
  <si>
    <t>%........................</t>
  </si>
  <si>
    <t>TAUX APPLICABLE  / VOYAGE</t>
  </si>
  <si>
    <t>VOY TOILÉ / EXTRA</t>
  </si>
  <si>
    <t>TTL FRAIS LIVRAISON</t>
  </si>
  <si>
    <t>TOILE</t>
  </si>
  <si>
    <t>Voyage toilé</t>
  </si>
  <si>
    <t>TAUX …....</t>
  </si>
  <si>
    <t>TOTAL / LBS EN $CDN</t>
  </si>
  <si>
    <t>TOTAL / KG EN $US</t>
  </si>
  <si>
    <t>TOTAL / LBS EN $US</t>
  </si>
  <si>
    <t>TOTAL / KG EN $CDN</t>
  </si>
  <si>
    <t>FRAIS REPRÉSENTATION</t>
  </si>
  <si>
    <t>Commissions à payer</t>
  </si>
  <si>
    <t>COMMISSIONS</t>
  </si>
  <si>
    <t>COMMISSIONS MINIMUM</t>
  </si>
  <si>
    <t>TTL TRANSPORT GALV. / LBS</t>
  </si>
  <si>
    <t>TTL TRANSPORT GALV. SIMULÉ / LBS</t>
  </si>
  <si>
    <t>TOTAL FRAIS LIVRAISON SIMULÉ / LBS</t>
  </si>
  <si>
    <t>(PAS ENCORE PROGRAMMÉ)</t>
  </si>
  <si>
    <t>TOTAL COMMISSIONS / LBS</t>
  </si>
  <si>
    <t>Rep #1</t>
  </si>
  <si>
    <t>Rep #2</t>
  </si>
  <si>
    <t>représentant</t>
  </si>
  <si>
    <t>Rep #3</t>
  </si>
  <si>
    <t>ECART</t>
  </si>
  <si>
    <t>TOTAL SOUMISSION EN $CDN</t>
  </si>
  <si>
    <t>TOTAL SOUMISSION EN $US</t>
  </si>
  <si>
    <t>TOTAL SIMULÉ EN $CDN</t>
  </si>
  <si>
    <t>TOTAL SIMULÉ EN $US</t>
  </si>
  <si>
    <t>% PALIER PARTIEL</t>
  </si>
  <si>
    <t>TOTAL COMMISSIONS</t>
  </si>
  <si>
    <t xml:space="preserve"> </t>
  </si>
  <si>
    <t>Majoration du prix applicable :</t>
  </si>
  <si>
    <t>Date de livraison devancée :</t>
  </si>
  <si>
    <t>00010</t>
  </si>
  <si>
    <t/>
  </si>
  <si>
    <t>00020</t>
  </si>
  <si>
    <t>00030</t>
  </si>
  <si>
    <t>LES TAUX VARIE SELON LA DATE DE LIVRAISON</t>
  </si>
  <si>
    <t>LE TAUX D'AUGMENTATION VARIE SELON LA DATE DE LIVRAISON</t>
  </si>
  <si>
    <t>LE TAUX GALVANISATION VARIE SELON LE TYPE DE PRODUIT ET LA DATE DE LIVRAISON</t>
  </si>
  <si>
    <t>LE TAUX DE PEINTURE ET LE % D'AUGMENTATION VARIE EN FONCTION DE LA DATE DE LIVRAISON</t>
  </si>
  <si>
    <t>LE TAUX VARIE EN FONCTION DES DONNÉES PAR POSTE</t>
  </si>
  <si>
    <t>LE TAUX VARIE EN FONCTION DE LA QTÉ COMMANDÉ</t>
  </si>
  <si>
    <t>LE TAUX VARIE EN FONCTION DE LA QTÉ COMMANDÉ ET LE TYPE DE PRODUIT</t>
  </si>
  <si>
    <t>LE TAUX VARIE EN FONCTION DE LA DATE DE LIVRAISON</t>
  </si>
  <si>
    <t>LE TAUX VARIE EN FONCTION DE LA DATE DE LIVRAISON ET LE NOMBRE DE VOTAGE</t>
  </si>
  <si>
    <t>Client ABC</t>
  </si>
  <si>
    <t>Produit 1</t>
  </si>
  <si>
    <t>Produit 2</t>
  </si>
  <si>
    <t>Produit 3</t>
  </si>
  <si>
    <t>Montreal</t>
  </si>
  <si>
    <t>Québec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</si>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</sst>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_ * #,##0.00_)\ &quot;$&quot;_ ;_ * \(#,##0.00\)\ &quot;$&quot;_ ;_ * &quot;-&quot;??_)\ &quot;$&quot;_ ;_ @_ "/>
    <numFmt numFmtId="165" formatCode="_ * #,##0.0000_)\ &quot;$&quot;_ ;_ * \(#,##0.0000\)\ &quot;$&quot;_ ;_ * &quot;-&quot;????_)\ &quot;$&quot;_ ;_ @_ "/>
    <numFmt numFmtId="166" formatCode="#,###.###&quot; Kg&quot;"/>
    <numFmt numFmtId="167" formatCode="_ * #\ ##0_)\ _$_ ;_ * \(#\ ##0\)\ _$_ ;_ * &quot;-&quot;_)\ _$_ ;_ @_ "/>
    <numFmt numFmtId="168" formatCode="_ * #\ ##0_)\ &quot;$&quot;_ ;_ * \(#\ ##0\)\ &quot;$&quot;_ ;_ * &quot;-&quot;?????_)\ &quot;$&quot;_ ;_ @_ "/>
    <numFmt numFmtId="169" formatCode="_ * #,##0.00_)\ _$_ ;_ * \(#,##0.00\)\ _$_ ;_ * &quot;-&quot;??_)\ _$_ ;_ @_ "/>
    <numFmt numFmtId="170" formatCode="_ * #,##0_)\ _$_ ;_ * \(#,##0\)\ _$_ ;_ * &quot;-&quot;_)\ _$_ ;_ @_ "/>
    <numFmt numFmtId="171" formatCode="#,##0.00\ &quot;$&quot;;\(#,##0.00\ &quot;$&quot;\)"/>
    <numFmt numFmtId="172" formatCode="0.0000%"/>
    <numFmt numFmtId="173" formatCode="0&quot; lbs / Voy &quot;"/>
    <numFmt numFmtId="174" formatCode="_ * #,##0.0_)\ _$_ ;_ * \(#,##0.0\)\ _$_ ;_ * &quot;-&quot;?_)\ _$_ ;_ @_ "/>
    <numFmt numFmtId="175" formatCode="_ * #,##0.00000_)\ &quot;$&quot;_ ;_ * \(#,##0.00000\)\ &quot;$&quot;_ ;_ * &quot;-&quot;?????_)\ &quot;$&quot;_ ;_ @_ "/>
    <numFmt numFmtId="176" formatCode="#,##0.0000\ _$_);\(#,##0.0000\ _$\)"/>
    <numFmt numFmtId="177" formatCode="&quot; Taux : &quot;0"/>
    <numFmt numFmtId="178" formatCode="0.000%"/>
    <numFmt numFmtId="179" formatCode="#,##0.000_);\(#,##0.000\)"/>
    <numFmt numFmtId="180" formatCode="_ * #,##0.000_)\ _$_ ;_ * \(#,##0.000\)\ _$_ ;_ * &quot;-&quot;???_)\ _$_ ;_ @_ "/>
    <numFmt numFmtId="181" formatCode="0&quot; M3 &quot;"/>
    <numFmt numFmtId="182" formatCode="_ * #,##0.000_)\ &quot;$&quot;_ ;_ * \(#,##0.000\)\ &quot;$&quot;_ ;_ * &quot;-&quot;???_)\ &quot;$&quot;_ ;_ @_ "/>
    <numFmt numFmtId="183" formatCode="&quot; MAJ : &quot;0.000"/>
    <numFmt numFmtId="184" formatCode="0.000&quot; VOY &quot;"/>
    <numFmt numFmtId="185" formatCode="_ * #,##0.0000_)\ _$_ ;_ * \(#,##0.0000\)\ _$_ ;_ * &quot;-&quot;????_)\ _$_ ;_ @_ "/>
    <numFmt numFmtId="186" formatCode="&quot; MULTIPLICATEUR : &quot;0"/>
  </numFmts>
  <fonts count="3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6"/>
      <name val="Bookman Old Style"/>
      <family val="1"/>
    </font>
    <font>
      <sz val="12"/>
      <name val="Times New Roman"/>
      <family val="1"/>
    </font>
    <font>
      <u/>
      <sz val="12"/>
      <color theme="10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12"/>
      <color rgb="FFFF0000"/>
      <name val="Times New Roman"/>
      <family val="1"/>
    </font>
    <font>
      <b/>
      <i/>
      <sz val="28"/>
      <name val="Times New Roman"/>
      <family val="1"/>
    </font>
    <font>
      <i/>
      <sz val="36"/>
      <name val="Times New Roman"/>
      <family val="1"/>
    </font>
    <font>
      <i/>
      <sz val="16"/>
      <name val="Times New Roman"/>
      <family val="1"/>
    </font>
    <font>
      <sz val="12"/>
      <name val="Book Antiqua"/>
      <family val="1"/>
    </font>
    <font>
      <b/>
      <i/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Bookman Old Style"/>
      <family val="1"/>
    </font>
    <font>
      <b/>
      <sz val="12"/>
      <name val="Bookman Old Style"/>
      <family val="1"/>
    </font>
    <font>
      <b/>
      <sz val="16"/>
      <name val="Bookman Old Style"/>
      <family val="1"/>
    </font>
    <font>
      <b/>
      <u/>
      <sz val="12"/>
      <name val="Bookman Old Style"/>
      <family val="1"/>
    </font>
    <font>
      <sz val="10"/>
      <color indexed="8"/>
      <name val="Arial"/>
      <family val="2"/>
    </font>
    <font>
      <sz val="12"/>
      <color theme="1"/>
      <name val="Book Antiqua"/>
      <family val="1"/>
    </font>
    <font>
      <b/>
      <sz val="12"/>
      <color rgb="FFFF0000"/>
      <name val="Book Antiqua"/>
      <family val="1"/>
    </font>
    <font>
      <sz val="10"/>
      <name val="Arial"/>
      <family val="2"/>
    </font>
    <font>
      <sz val="8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i/>
      <sz val="16"/>
      <color theme="1"/>
      <name val="Bookman Old Style"/>
      <family val="1"/>
    </font>
    <font>
      <b/>
      <i/>
      <sz val="16"/>
      <name val="Bookman Old Style"/>
      <family val="1"/>
    </font>
    <font>
      <b/>
      <sz val="16"/>
      <color theme="1"/>
      <name val="Bookman Old Style"/>
      <family val="1"/>
    </font>
    <font>
      <b/>
      <i/>
      <sz val="12"/>
      <name val="Book Antiqua"/>
      <family val="1"/>
    </font>
    <font>
      <i/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name val="Book Antiqua"/>
      <family val="1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</fills>
  <borders count="122">
    <border>
      <left/>
      <right/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indexed="64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dashed">
        <color theme="0" tint="-0.34998626667073579"/>
      </left>
      <right style="medium">
        <color indexed="64"/>
      </right>
      <top/>
      <bottom style="dashed">
        <color theme="0" tint="-0.34998626667073579"/>
      </bottom>
      <diagonal/>
    </border>
    <border>
      <left style="dashed">
        <color theme="0" tint="-0.34998626667073579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ashed">
        <color auto="1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/>
      <right style="dashed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auto="1"/>
      </right>
      <top/>
      <bottom style="dashed">
        <color indexed="64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dashed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/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uble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 style="dashed">
        <color auto="1"/>
      </right>
      <top/>
      <bottom/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ouble">
        <color indexed="64"/>
      </top>
      <bottom style="double">
        <color auto="1"/>
      </bottom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medium">
        <color indexed="64"/>
      </left>
      <right style="dashed">
        <color theme="0" tint="-0.34998626667073579"/>
      </right>
      <top/>
      <bottom style="medium">
        <color indexed="64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 style="medium">
        <color indexed="64"/>
      </bottom>
      <diagonal/>
    </border>
    <border>
      <left style="dashed">
        <color theme="0" tint="-0.34998626667073579"/>
      </left>
      <right style="medium">
        <color indexed="64"/>
      </right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dashed">
        <color theme="0" tint="-0.34998626667073579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theme="1"/>
      </left>
      <right style="dashed">
        <color theme="0" tint="-0.34998626667073579"/>
      </right>
      <top/>
      <bottom style="dashed">
        <color theme="0" tint="-0.34998626667073579"/>
      </bottom>
      <diagonal/>
    </border>
    <border>
      <left style="medium">
        <color theme="1"/>
      </left>
      <right style="dashed">
        <color theme="0" tint="-0.34998626667073579"/>
      </right>
      <top style="medium">
        <color theme="1"/>
      </top>
      <bottom style="medium">
        <color theme="1"/>
      </bottom>
      <diagonal/>
    </border>
    <border>
      <left style="dashed">
        <color theme="0" tint="-0.34998626667073579"/>
      </left>
      <right style="dashed">
        <color theme="0" tint="-0.34998626667073579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dashed">
        <color theme="0" tint="-0.34998626667073579"/>
      </bottom>
      <diagonal/>
    </border>
    <border>
      <left/>
      <right style="medium">
        <color indexed="64"/>
      </right>
      <top/>
      <bottom style="dashed">
        <color theme="0" tint="-0.34998626667073579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theme="0" tint="-0.34998626667073579"/>
      </left>
      <right style="dashed">
        <color theme="0" tint="-0.34998626667073579"/>
      </right>
      <top/>
      <bottom/>
      <diagonal/>
    </border>
    <border>
      <left style="dashed">
        <color theme="0" tint="-0.34998626667073579"/>
      </left>
      <right style="dashed">
        <color theme="0" tint="-0.34998626667073579"/>
      </right>
      <top/>
      <bottom style="medium">
        <color theme="1"/>
      </bottom>
      <diagonal/>
    </border>
    <border>
      <left style="dashed">
        <color theme="0" tint="-0.34998626667073579"/>
      </left>
      <right style="medium">
        <color indexed="64"/>
      </right>
      <top/>
      <bottom style="medium">
        <color theme="1"/>
      </bottom>
      <diagonal/>
    </border>
    <border>
      <left style="medium">
        <color auto="1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dashed">
        <color theme="0" tint="-0.34998626667073579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medium">
        <color theme="1"/>
      </left>
      <right style="dashed">
        <color theme="0" tint="-0.34998626667073579"/>
      </right>
      <top style="dashed">
        <color theme="0" tint="-0.34998626667073579"/>
      </top>
      <bottom/>
      <diagonal/>
    </border>
    <border>
      <left style="dashed">
        <color theme="0" tint="-0.34998626667073579"/>
      </left>
      <right style="dashed">
        <color theme="0" tint="-0.34998626667073579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theme="0" tint="-0.34998626667073579"/>
      </right>
      <top style="medium">
        <color indexed="64"/>
      </top>
      <bottom style="dashed">
        <color indexed="64"/>
      </bottom>
      <diagonal/>
    </border>
    <border>
      <left style="dashed">
        <color theme="0" tint="-0.34998626667073579"/>
      </left>
      <right style="dashed">
        <color theme="0" tint="-0.34998626667073579"/>
      </right>
      <top style="medium">
        <color indexed="64"/>
      </top>
      <bottom style="dashed">
        <color indexed="64"/>
      </bottom>
      <diagonal/>
    </border>
    <border>
      <left style="dashed">
        <color theme="0" tint="-0.34998626667073579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dashed">
        <color theme="0" tint="-0.34998626667073579"/>
      </right>
      <top style="medium">
        <color indexed="64"/>
      </top>
      <bottom style="dashed">
        <color indexed="64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theme="1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/>
      <bottom style="dashed">
        <color theme="0" tint="-0.34998626667073579"/>
      </bottom>
      <diagonal/>
    </border>
  </borders>
  <cellStyleXfs count="9">
    <xf numFmtId="0" fontId="0" fillId="0" borderId="0"/>
    <xf numFmtId="0" fontId="1" fillId="0" borderId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19" fillId="0" borderId="0"/>
    <xf numFmtId="0" fontId="22" fillId="0" borderId="0"/>
  </cellStyleXfs>
  <cellXfs count="457">
    <xf numFmtId="0" fontId="0" fillId="0" borderId="0" xfId="0"/>
    <xf numFmtId="0" fontId="2" fillId="0" borderId="0" xfId="1" applyFont="1"/>
    <xf numFmtId="0" fontId="2" fillId="0" borderId="0" xfId="1" applyFont="1" applyAlignment="1">
      <alignment horizontal="right"/>
    </xf>
    <xf numFmtId="0" fontId="5" fillId="2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5" fillId="0" borderId="0" xfId="1" applyFont="1"/>
    <xf numFmtId="0" fontId="2" fillId="6" borderId="0" xfId="1" applyFont="1" applyFill="1"/>
    <xf numFmtId="0" fontId="2" fillId="6" borderId="0" xfId="1" applyFont="1" applyFill="1" applyAlignment="1">
      <alignment horizontal="right"/>
    </xf>
    <xf numFmtId="0" fontId="0" fillId="0" borderId="0" xfId="0" pivotButton="1"/>
    <xf numFmtId="0" fontId="0" fillId="0" borderId="27" xfId="0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6" borderId="27" xfId="0" applyFill="1" applyBorder="1" applyAlignment="1">
      <alignment horizontal="center" vertical="center"/>
    </xf>
    <xf numFmtId="14" fontId="0" fillId="6" borderId="27" xfId="0" applyNumberForma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170" fontId="0" fillId="6" borderId="27" xfId="0" applyNumberForma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0" fillId="6" borderId="27" xfId="5" applyFont="1" applyFill="1" applyBorder="1" applyAlignment="1">
      <alignment horizontal="center" vertical="center"/>
    </xf>
    <xf numFmtId="0" fontId="14" fillId="0" borderId="33" xfId="0" applyFont="1" applyBorder="1" applyAlignment="1">
      <alignment horizontal="center" vertical="center"/>
    </xf>
    <xf numFmtId="164" fontId="15" fillId="2" borderId="36" xfId="5" applyFont="1" applyFill="1" applyBorder="1" applyAlignment="1">
      <alignment horizontal="center" vertical="center" wrapText="1"/>
    </xf>
    <xf numFmtId="174" fontId="0" fillId="6" borderId="27" xfId="0" applyNumberFormat="1" applyFill="1" applyBorder="1" applyAlignment="1">
      <alignment horizontal="center" vertical="center"/>
    </xf>
    <xf numFmtId="170" fontId="0" fillId="2" borderId="27" xfId="0" applyNumberFormat="1" applyFill="1" applyBorder="1" applyAlignment="1">
      <alignment horizontal="center" vertical="center"/>
    </xf>
    <xf numFmtId="164" fontId="0" fillId="2" borderId="27" xfId="5" applyFont="1" applyFill="1" applyBorder="1" applyAlignment="1">
      <alignment horizontal="center" vertical="center"/>
    </xf>
    <xf numFmtId="164" fontId="14" fillId="2" borderId="34" xfId="5" applyFont="1" applyFill="1" applyBorder="1" applyAlignment="1">
      <alignment horizontal="center" vertical="center"/>
    </xf>
    <xf numFmtId="164" fontId="15" fillId="2" borderId="41" xfId="5" applyFont="1" applyFill="1" applyBorder="1" applyAlignment="1">
      <alignment horizontal="center" vertical="center" wrapText="1"/>
    </xf>
    <xf numFmtId="0" fontId="25" fillId="2" borderId="49" xfId="0" applyFont="1" applyFill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0" fontId="0" fillId="2" borderId="32" xfId="0" applyNumberFormat="1" applyFill="1" applyBorder="1" applyAlignment="1">
      <alignment horizontal="center" vertical="center"/>
    </xf>
    <xf numFmtId="170" fontId="0" fillId="6" borderId="32" xfId="0" applyNumberForma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170" fontId="0" fillId="2" borderId="34" xfId="0" applyNumberFormat="1" applyFill="1" applyBorder="1" applyAlignment="1">
      <alignment horizontal="center" vertical="center"/>
    </xf>
    <xf numFmtId="9" fontId="0" fillId="6" borderId="27" xfId="6" applyFont="1" applyFill="1" applyBorder="1" applyAlignment="1">
      <alignment horizontal="center" vertical="center"/>
    </xf>
    <xf numFmtId="175" fontId="0" fillId="6" borderId="27" xfId="5" applyNumberFormat="1" applyFont="1" applyFill="1" applyBorder="1" applyAlignment="1">
      <alignment horizontal="center" vertical="center"/>
    </xf>
    <xf numFmtId="164" fontId="15" fillId="2" borderId="2" xfId="5" applyFont="1" applyFill="1" applyBorder="1" applyAlignment="1">
      <alignment horizontal="center" vertical="center" wrapText="1"/>
    </xf>
    <xf numFmtId="164" fontId="15" fillId="2" borderId="35" xfId="5" applyFont="1" applyFill="1" applyBorder="1" applyAlignment="1">
      <alignment horizontal="center" vertical="center" wrapText="1"/>
    </xf>
    <xf numFmtId="164" fontId="15" fillId="2" borderId="51" xfId="5" applyFont="1" applyFill="1" applyBorder="1" applyAlignment="1">
      <alignment horizontal="center" vertical="center" wrapText="1"/>
    </xf>
    <xf numFmtId="0" fontId="16" fillId="2" borderId="54" xfId="0" applyFont="1" applyFill="1" applyBorder="1" applyAlignment="1">
      <alignment horizontal="center" vertical="center" wrapText="1"/>
    </xf>
    <xf numFmtId="0" fontId="16" fillId="2" borderId="55" xfId="0" applyFont="1" applyFill="1" applyBorder="1" applyAlignment="1">
      <alignment horizontal="center" vertical="center" wrapText="1"/>
    </xf>
    <xf numFmtId="0" fontId="16" fillId="2" borderId="56" xfId="0" applyFont="1" applyFill="1" applyBorder="1" applyAlignment="1">
      <alignment horizontal="center" vertical="center" wrapText="1"/>
    </xf>
    <xf numFmtId="164" fontId="15" fillId="2" borderId="57" xfId="5" applyFont="1" applyFill="1" applyBorder="1" applyAlignment="1">
      <alignment horizontal="center" vertical="center" wrapText="1"/>
    </xf>
    <xf numFmtId="164" fontId="15" fillId="2" borderId="59" xfId="5" applyFont="1" applyFill="1" applyBorder="1" applyAlignment="1">
      <alignment horizontal="center" vertical="center" wrapText="1"/>
    </xf>
    <xf numFmtId="164" fontId="15" fillId="2" borderId="28" xfId="5" applyFont="1" applyFill="1" applyBorder="1" applyAlignment="1">
      <alignment horizontal="center" vertical="center" wrapText="1"/>
    </xf>
    <xf numFmtId="0" fontId="25" fillId="2" borderId="28" xfId="0" applyFont="1" applyFill="1" applyBorder="1" applyAlignment="1">
      <alignment horizontal="center" vertical="center"/>
    </xf>
    <xf numFmtId="164" fontId="25" fillId="2" borderId="28" xfId="0" applyNumberFormat="1" applyFont="1" applyFill="1" applyBorder="1" applyAlignment="1">
      <alignment vertical="center"/>
    </xf>
    <xf numFmtId="172" fontId="15" fillId="2" borderId="28" xfId="6" applyNumberFormat="1" applyFont="1" applyFill="1" applyBorder="1" applyAlignment="1">
      <alignment horizontal="right"/>
    </xf>
    <xf numFmtId="175" fontId="14" fillId="6" borderId="34" xfId="5" applyNumberFormat="1" applyFont="1" applyFill="1" applyBorder="1" applyAlignment="1">
      <alignment horizontal="center" vertical="center"/>
    </xf>
    <xf numFmtId="179" fontId="0" fillId="6" borderId="27" xfId="5" applyNumberFormat="1" applyFont="1" applyFill="1" applyBorder="1" applyAlignment="1">
      <alignment horizontal="center" vertical="center"/>
    </xf>
    <xf numFmtId="170" fontId="14" fillId="2" borderId="60" xfId="0" applyNumberFormat="1" applyFont="1" applyFill="1" applyBorder="1" applyAlignment="1">
      <alignment horizontal="center" vertical="center"/>
    </xf>
    <xf numFmtId="170" fontId="14" fillId="6" borderId="60" xfId="0" applyNumberFormat="1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70" fontId="0" fillId="2" borderId="29" xfId="0" applyNumberFormat="1" applyFill="1" applyBorder="1" applyAlignment="1">
      <alignment horizontal="center" vertical="center"/>
    </xf>
    <xf numFmtId="170" fontId="0" fillId="6" borderId="29" xfId="0" applyNumberFormat="1" applyFill="1" applyBorder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170" fontId="14" fillId="2" borderId="34" xfId="0" applyNumberFormat="1" applyFont="1" applyFill="1" applyBorder="1" applyAlignment="1">
      <alignment horizontal="center" vertical="center"/>
    </xf>
    <xf numFmtId="178" fontId="0" fillId="6" borderId="27" xfId="6" applyNumberFormat="1" applyFont="1" applyFill="1" applyBorder="1" applyAlignment="1">
      <alignment horizontal="center" vertical="center"/>
    </xf>
    <xf numFmtId="170" fontId="0" fillId="2" borderId="60" xfId="0" applyNumberFormat="1" applyFill="1" applyBorder="1" applyAlignment="1">
      <alignment horizontal="center" vertical="center"/>
    </xf>
    <xf numFmtId="170" fontId="0" fillId="6" borderId="60" xfId="0" applyNumberFormat="1" applyFill="1" applyBorder="1" applyAlignment="1">
      <alignment horizontal="center" vertical="center"/>
    </xf>
    <xf numFmtId="164" fontId="0" fillId="0" borderId="27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75" fontId="0" fillId="2" borderId="27" xfId="5" applyNumberFormat="1" applyFont="1" applyFill="1" applyBorder="1" applyAlignment="1">
      <alignment horizontal="center" vertical="center"/>
    </xf>
    <xf numFmtId="175" fontId="14" fillId="2" borderId="34" xfId="5" applyNumberFormat="1" applyFont="1" applyFill="1" applyBorder="1" applyAlignment="1">
      <alignment horizontal="center" vertical="center"/>
    </xf>
    <xf numFmtId="0" fontId="2" fillId="7" borderId="0" xfId="1" applyFont="1" applyFill="1" applyAlignment="1">
      <alignment horizontal="right"/>
    </xf>
    <xf numFmtId="169" fontId="0" fillId="0" borderId="0" xfId="0" applyNumberFormat="1" applyAlignment="1">
      <alignment horizontal="center" vertical="center"/>
    </xf>
    <xf numFmtId="164" fontId="0" fillId="2" borderId="32" xfId="5" applyFont="1" applyFill="1" applyBorder="1" applyAlignment="1">
      <alignment horizontal="center" vertical="center"/>
    </xf>
    <xf numFmtId="175" fontId="0" fillId="2" borderId="34" xfId="5" applyNumberFormat="1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80" fontId="0" fillId="6" borderId="27" xfId="6" applyNumberFormat="1" applyFont="1" applyFill="1" applyBorder="1" applyAlignment="1">
      <alignment horizontal="center" vertical="center"/>
    </xf>
    <xf numFmtId="10" fontId="0" fillId="6" borderId="27" xfId="6" applyNumberFormat="1" applyFont="1" applyFill="1" applyBorder="1" applyAlignment="1">
      <alignment horizontal="center" vertical="center"/>
    </xf>
    <xf numFmtId="175" fontId="0" fillId="2" borderId="29" xfId="0" applyNumberFormat="1" applyFill="1" applyBorder="1" applyAlignment="1">
      <alignment horizontal="center" vertical="center"/>
    </xf>
    <xf numFmtId="175" fontId="0" fillId="2" borderId="27" xfId="0" applyNumberFormat="1" applyFill="1" applyBorder="1" applyAlignment="1">
      <alignment horizontal="center" vertical="center"/>
    </xf>
    <xf numFmtId="175" fontId="0" fillId="6" borderId="29" xfId="0" applyNumberFormat="1" applyFill="1" applyBorder="1" applyAlignment="1">
      <alignment horizontal="center" vertical="center"/>
    </xf>
    <xf numFmtId="175" fontId="0" fillId="6" borderId="27" xfId="0" applyNumberFormat="1" applyFill="1" applyBorder="1" applyAlignment="1">
      <alignment horizontal="center" vertical="center"/>
    </xf>
    <xf numFmtId="175" fontId="14" fillId="2" borderId="34" xfId="0" applyNumberFormat="1" applyFont="1" applyFill="1" applyBorder="1" applyAlignment="1">
      <alignment horizontal="center" vertical="center"/>
    </xf>
    <xf numFmtId="175" fontId="14" fillId="6" borderId="34" xfId="0" applyNumberFormat="1" applyFont="1" applyFill="1" applyBorder="1" applyAlignment="1">
      <alignment horizontal="center" vertical="center"/>
    </xf>
    <xf numFmtId="0" fontId="18" fillId="9" borderId="0" xfId="1" applyFont="1" applyFill="1"/>
    <xf numFmtId="0" fontId="2" fillId="9" borderId="0" xfId="1" applyFont="1" applyFill="1"/>
    <xf numFmtId="0" fontId="2" fillId="9" borderId="0" xfId="1" applyFont="1" applyFill="1" applyAlignment="1">
      <alignment horizontal="right"/>
    </xf>
    <xf numFmtId="182" fontId="0" fillId="6" borderId="27" xfId="6" applyNumberFormat="1" applyFont="1" applyFill="1" applyBorder="1" applyAlignment="1">
      <alignment horizontal="center" vertical="center"/>
    </xf>
    <xf numFmtId="164" fontId="0" fillId="2" borderId="67" xfId="5" applyFont="1" applyFill="1" applyBorder="1" applyAlignment="1">
      <alignment horizontal="center" vertical="center"/>
    </xf>
    <xf numFmtId="175" fontId="13" fillId="2" borderId="27" xfId="5" applyNumberFormat="1" applyFont="1" applyFill="1" applyBorder="1" applyAlignment="1">
      <alignment horizontal="center" vertical="center"/>
    </xf>
    <xf numFmtId="179" fontId="0" fillId="2" borderId="27" xfId="5" applyNumberFormat="1" applyFont="1" applyFill="1" applyBorder="1" applyAlignment="1">
      <alignment horizontal="center" vertical="center"/>
    </xf>
    <xf numFmtId="181" fontId="0" fillId="2" borderId="27" xfId="0" applyNumberFormat="1" applyFill="1" applyBorder="1" applyAlignment="1">
      <alignment horizontal="center" vertical="center"/>
    </xf>
    <xf numFmtId="181" fontId="0" fillId="6" borderId="27" xfId="0" applyNumberFormat="1" applyFill="1" applyBorder="1" applyAlignment="1">
      <alignment horizontal="center" vertical="center"/>
    </xf>
    <xf numFmtId="9" fontId="0" fillId="2" borderId="27" xfId="6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164" fontId="0" fillId="6" borderId="62" xfId="5" applyFont="1" applyFill="1" applyBorder="1" applyAlignment="1">
      <alignment horizontal="center" vertical="center"/>
    </xf>
    <xf numFmtId="0" fontId="16" fillId="2" borderId="76" xfId="0" applyFont="1" applyFill="1" applyBorder="1" applyAlignment="1">
      <alignment horizontal="center" vertical="center" wrapText="1"/>
    </xf>
    <xf numFmtId="0" fontId="16" fillId="2" borderId="77" xfId="0" applyFont="1" applyFill="1" applyBorder="1" applyAlignment="1">
      <alignment horizontal="center" vertical="center" wrapText="1"/>
    </xf>
    <xf numFmtId="0" fontId="16" fillId="2" borderId="78" xfId="0" applyFont="1" applyFill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center" vertical="center" wrapText="1"/>
    </xf>
    <xf numFmtId="0" fontId="26" fillId="5" borderId="79" xfId="0" applyFont="1" applyFill="1" applyBorder="1" applyAlignment="1">
      <alignment horizontal="center" vertical="center"/>
    </xf>
    <xf numFmtId="0" fontId="17" fillId="2" borderId="79" xfId="0" applyFont="1" applyFill="1" applyBorder="1" applyAlignment="1">
      <alignment horizontal="center" vertical="center" wrapText="1"/>
    </xf>
    <xf numFmtId="164" fontId="15" fillId="2" borderId="72" xfId="5" applyFont="1" applyFill="1" applyBorder="1" applyAlignment="1">
      <alignment horizontal="center" vertical="center" wrapText="1"/>
    </xf>
    <xf numFmtId="164" fontId="15" fillId="2" borderId="73" xfId="5" applyFont="1" applyFill="1" applyBorder="1" applyAlignment="1">
      <alignment horizontal="center" vertical="center" wrapText="1"/>
    </xf>
    <xf numFmtId="164" fontId="15" fillId="2" borderId="27" xfId="5" applyFont="1" applyFill="1" applyBorder="1" applyAlignment="1">
      <alignment horizontal="center" vertical="center" wrapText="1"/>
    </xf>
    <xf numFmtId="164" fontId="15" fillId="2" borderId="75" xfId="5" applyFont="1" applyFill="1" applyBorder="1" applyAlignment="1">
      <alignment horizontal="center" vertical="center" wrapText="1"/>
    </xf>
    <xf numFmtId="0" fontId="16" fillId="2" borderId="8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4" fontId="29" fillId="0" borderId="0" xfId="0" applyNumberFormat="1" applyFont="1" applyAlignment="1">
      <alignment horizontal="center" vertical="center" wrapText="1"/>
    </xf>
    <xf numFmtId="0" fontId="16" fillId="2" borderId="96" xfId="0" applyFont="1" applyFill="1" applyBorder="1" applyAlignment="1">
      <alignment horizontal="center" vertical="center" wrapText="1"/>
    </xf>
    <xf numFmtId="165" fontId="0" fillId="6" borderId="27" xfId="0" applyNumberFormat="1" applyFill="1" applyBorder="1" applyAlignment="1">
      <alignment horizontal="center" vertical="center"/>
    </xf>
    <xf numFmtId="0" fontId="0" fillId="0" borderId="47" xfId="0" applyBorder="1" applyAlignment="1">
      <alignment horizontal="left" vertical="center"/>
    </xf>
    <xf numFmtId="164" fontId="13" fillId="2" borderId="32" xfId="5" applyFont="1" applyFill="1" applyBorder="1" applyAlignment="1">
      <alignment horizontal="center" vertical="center"/>
    </xf>
    <xf numFmtId="0" fontId="30" fillId="0" borderId="47" xfId="0" applyFont="1" applyBorder="1" applyAlignment="1">
      <alignment horizontal="left" vertical="center"/>
    </xf>
    <xf numFmtId="175" fontId="0" fillId="10" borderId="27" xfId="0" applyNumberFormat="1" applyFill="1" applyBorder="1" applyAlignment="1">
      <alignment horizontal="center" vertical="center"/>
    </xf>
    <xf numFmtId="4" fontId="29" fillId="6" borderId="85" xfId="0" applyNumberFormat="1" applyFont="1" applyFill="1" applyBorder="1" applyAlignment="1">
      <alignment horizontal="center" vertical="center" wrapText="1"/>
    </xf>
    <xf numFmtId="4" fontId="29" fillId="6" borderId="86" xfId="0" applyNumberFormat="1" applyFont="1" applyFill="1" applyBorder="1" applyAlignment="1">
      <alignment vertical="center" wrapText="1"/>
    </xf>
    <xf numFmtId="4" fontId="29" fillId="6" borderId="86" xfId="0" applyNumberFormat="1" applyFont="1" applyFill="1" applyBorder="1" applyAlignment="1">
      <alignment horizontal="center" vertical="center" wrapText="1"/>
    </xf>
    <xf numFmtId="180" fontId="29" fillId="6" borderId="86" xfId="0" applyNumberFormat="1" applyFont="1" applyFill="1" applyBorder="1" applyAlignment="1">
      <alignment horizontal="center" vertical="center" wrapText="1"/>
    </xf>
    <xf numFmtId="166" fontId="12" fillId="6" borderId="87" xfId="0" applyNumberFormat="1" applyFont="1" applyFill="1" applyBorder="1" applyAlignment="1">
      <alignment horizontal="center" vertical="center" wrapText="1"/>
    </xf>
    <xf numFmtId="4" fontId="29" fillId="6" borderId="12" xfId="0" applyNumberFormat="1" applyFont="1" applyFill="1" applyBorder="1" applyAlignment="1">
      <alignment horizontal="center" vertical="center" wrapText="1"/>
    </xf>
    <xf numFmtId="0" fontId="11" fillId="6" borderId="22" xfId="0" applyFont="1" applyFill="1" applyBorder="1" applyAlignment="1">
      <alignment horizontal="center" vertical="center"/>
    </xf>
    <xf numFmtId="167" fontId="11" fillId="6" borderId="84" xfId="0" applyNumberFormat="1" applyFont="1" applyFill="1" applyBorder="1" applyAlignment="1">
      <alignment vertical="center"/>
    </xf>
    <xf numFmtId="167" fontId="11" fillId="6" borderId="84" xfId="0" applyNumberFormat="1" applyFont="1" applyFill="1" applyBorder="1" applyAlignment="1">
      <alignment horizontal="right" vertical="center"/>
    </xf>
    <xf numFmtId="175" fontId="11" fillId="6" borderId="23" xfId="0" applyNumberFormat="1" applyFont="1" applyFill="1" applyBorder="1" applyAlignment="1">
      <alignment horizontal="right" vertical="center"/>
    </xf>
    <xf numFmtId="164" fontId="11" fillId="6" borderId="94" xfId="0" applyNumberFormat="1" applyFont="1" applyFill="1" applyBorder="1" applyAlignment="1">
      <alignment horizontal="right" vertical="center"/>
    </xf>
    <xf numFmtId="0" fontId="11" fillId="6" borderId="21" xfId="0" applyFont="1" applyFill="1" applyBorder="1" applyAlignment="1">
      <alignment horizontal="center" vertical="center"/>
    </xf>
    <xf numFmtId="167" fontId="11" fillId="6" borderId="83" xfId="0" applyNumberFormat="1" applyFont="1" applyFill="1" applyBorder="1" applyAlignment="1">
      <alignment horizontal="right" vertical="center"/>
    </xf>
    <xf numFmtId="0" fontId="11" fillId="6" borderId="100" xfId="0" applyFont="1" applyFill="1" applyBorder="1" applyAlignment="1">
      <alignment horizontal="center" vertical="center"/>
    </xf>
    <xf numFmtId="167" fontId="11" fillId="6" borderId="97" xfId="0" applyNumberFormat="1" applyFont="1" applyFill="1" applyBorder="1" applyAlignment="1">
      <alignment vertical="center"/>
    </xf>
    <xf numFmtId="167" fontId="11" fillId="6" borderId="101" xfId="0" applyNumberFormat="1" applyFont="1" applyFill="1" applyBorder="1" applyAlignment="1">
      <alignment horizontal="right" vertical="center"/>
    </xf>
    <xf numFmtId="164" fontId="11" fillId="6" borderId="8" xfId="0" applyNumberFormat="1" applyFont="1" applyFill="1" applyBorder="1" applyAlignment="1">
      <alignment horizontal="right" vertical="center"/>
    </xf>
    <xf numFmtId="0" fontId="32" fillId="6" borderId="20" xfId="0" applyFont="1" applyFill="1" applyBorder="1" applyAlignment="1">
      <alignment vertical="center"/>
    </xf>
    <xf numFmtId="0" fontId="32" fillId="6" borderId="103" xfId="0" applyFont="1" applyFill="1" applyBorder="1" applyAlignment="1">
      <alignment vertical="center"/>
    </xf>
    <xf numFmtId="167" fontId="32" fillId="6" borderId="103" xfId="0" applyNumberFormat="1" applyFont="1" applyFill="1" applyBorder="1" applyAlignment="1">
      <alignment vertical="center"/>
    </xf>
    <xf numFmtId="164" fontId="32" fillId="6" borderId="24" xfId="0" applyNumberFormat="1" applyFont="1" applyFill="1" applyBorder="1" applyAlignment="1">
      <alignment vertical="center"/>
    </xf>
    <xf numFmtId="4" fontId="29" fillId="6" borderId="91" xfId="0" applyNumberFormat="1" applyFont="1" applyFill="1" applyBorder="1" applyAlignment="1">
      <alignment horizontal="center" vertical="center" wrapText="1"/>
    </xf>
    <xf numFmtId="167" fontId="11" fillId="6" borderId="90" xfId="0" applyNumberFormat="1" applyFont="1" applyFill="1" applyBorder="1" applyAlignment="1">
      <alignment horizontal="center" vertical="center"/>
    </xf>
    <xf numFmtId="167" fontId="11" fillId="6" borderId="89" xfId="0" applyNumberFormat="1" applyFont="1" applyFill="1" applyBorder="1" applyAlignment="1">
      <alignment horizontal="center" vertical="center"/>
    </xf>
    <xf numFmtId="167" fontId="11" fillId="6" borderId="102" xfId="0" applyNumberFormat="1" applyFont="1" applyFill="1" applyBorder="1" applyAlignment="1">
      <alignment horizontal="center" vertical="center"/>
    </xf>
    <xf numFmtId="180" fontId="29" fillId="6" borderId="98" xfId="0" applyNumberFormat="1" applyFont="1" applyFill="1" applyBorder="1" applyAlignment="1">
      <alignment horizontal="center" vertical="center" wrapText="1"/>
    </xf>
    <xf numFmtId="166" fontId="12" fillId="6" borderId="99" xfId="0" applyNumberFormat="1" applyFont="1" applyFill="1" applyBorder="1" applyAlignment="1">
      <alignment horizontal="center" vertical="center" wrapText="1"/>
    </xf>
    <xf numFmtId="4" fontId="29" fillId="6" borderId="88" xfId="0" applyNumberFormat="1" applyFont="1" applyFill="1" applyBorder="1" applyAlignment="1">
      <alignment horizontal="center" vertical="center" wrapText="1"/>
    </xf>
    <xf numFmtId="4" fontId="11" fillId="6" borderId="3" xfId="0" applyNumberFormat="1" applyFont="1" applyFill="1" applyBorder="1" applyAlignment="1">
      <alignment horizontal="left" vertical="center"/>
    </xf>
    <xf numFmtId="4" fontId="11" fillId="6" borderId="4" xfId="0" applyNumberFormat="1" applyFont="1" applyFill="1" applyBorder="1" applyAlignment="1">
      <alignment horizontal="left" vertical="center"/>
    </xf>
    <xf numFmtId="164" fontId="11" fillId="6" borderId="4" xfId="0" applyNumberFormat="1" applyFont="1" applyFill="1" applyBorder="1" applyAlignment="1">
      <alignment horizontal="right" vertical="center"/>
    </xf>
    <xf numFmtId="4" fontId="11" fillId="6" borderId="7" xfId="0" applyNumberFormat="1" applyFont="1" applyFill="1" applyBorder="1" applyAlignment="1">
      <alignment horizontal="left" vertical="center"/>
    </xf>
    <xf numFmtId="4" fontId="11" fillId="6" borderId="0" xfId="0" applyNumberFormat="1" applyFont="1" applyFill="1" applyAlignment="1">
      <alignment horizontal="left" vertical="center"/>
    </xf>
    <xf numFmtId="165" fontId="11" fillId="6" borderId="14" xfId="0" applyNumberFormat="1" applyFont="1" applyFill="1" applyBorder="1" applyAlignment="1">
      <alignment horizontal="center" vertical="center"/>
    </xf>
    <xf numFmtId="165" fontId="11" fillId="6" borderId="31" xfId="0" applyNumberFormat="1" applyFont="1" applyFill="1" applyBorder="1" applyAlignment="1">
      <alignment horizontal="center" vertical="center"/>
    </xf>
    <xf numFmtId="164" fontId="11" fillId="6" borderId="0" xfId="0" applyNumberFormat="1" applyFont="1" applyFill="1" applyAlignment="1">
      <alignment horizontal="right" vertical="center"/>
    </xf>
    <xf numFmtId="4" fontId="11" fillId="6" borderId="9" xfId="0" applyNumberFormat="1" applyFont="1" applyFill="1" applyBorder="1" applyAlignment="1">
      <alignment horizontal="center" vertical="center"/>
    </xf>
    <xf numFmtId="4" fontId="11" fillId="6" borderId="10" xfId="0" applyNumberFormat="1" applyFont="1" applyFill="1" applyBorder="1" applyAlignment="1">
      <alignment horizontal="center" vertical="center"/>
    </xf>
    <xf numFmtId="165" fontId="11" fillId="6" borderId="10" xfId="0" applyNumberFormat="1" applyFont="1" applyFill="1" applyBorder="1" applyAlignment="1">
      <alignment horizontal="right" vertical="center"/>
    </xf>
    <xf numFmtId="164" fontId="11" fillId="6" borderId="10" xfId="0" applyNumberFormat="1" applyFont="1" applyFill="1" applyBorder="1" applyAlignment="1">
      <alignment horizontal="right" vertical="center"/>
    </xf>
    <xf numFmtId="164" fontId="11" fillId="6" borderId="11" xfId="0" applyNumberFormat="1" applyFont="1" applyFill="1" applyBorder="1" applyAlignment="1">
      <alignment horizontal="right" vertical="center"/>
    </xf>
    <xf numFmtId="0" fontId="32" fillId="6" borderId="16" xfId="0" applyFont="1" applyFill="1" applyBorder="1" applyAlignment="1">
      <alignment vertical="center"/>
    </xf>
    <xf numFmtId="0" fontId="32" fillId="6" borderId="17" xfId="0" applyFont="1" applyFill="1" applyBorder="1" applyAlignment="1">
      <alignment vertical="center"/>
    </xf>
    <xf numFmtId="168" fontId="32" fillId="6" borderId="17" xfId="0" applyNumberFormat="1" applyFont="1" applyFill="1" applyBorder="1" applyAlignment="1">
      <alignment vertical="center"/>
    </xf>
    <xf numFmtId="164" fontId="11" fillId="6" borderId="93" xfId="0" applyNumberFormat="1" applyFont="1" applyFill="1" applyBorder="1" applyAlignment="1">
      <alignment horizontal="right" vertical="center"/>
    </xf>
    <xf numFmtId="164" fontId="32" fillId="6" borderId="18" xfId="0" applyNumberFormat="1" applyFont="1" applyFill="1" applyBorder="1" applyAlignment="1">
      <alignment vertical="center"/>
    </xf>
    <xf numFmtId="164" fontId="0" fillId="2" borderId="62" xfId="5" applyFont="1" applyFill="1" applyBorder="1" applyAlignment="1">
      <alignment horizontal="center" vertical="center"/>
    </xf>
    <xf numFmtId="0" fontId="16" fillId="2" borderId="49" xfId="0" applyFont="1" applyFill="1" applyBorder="1" applyAlignment="1">
      <alignment horizontal="center" vertical="center" wrapText="1"/>
    </xf>
    <xf numFmtId="0" fontId="16" fillId="2" borderId="69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65" xfId="0" applyFont="1" applyFill="1" applyBorder="1" applyAlignment="1">
      <alignment horizontal="center" vertical="center" wrapText="1"/>
    </xf>
    <xf numFmtId="0" fontId="16" fillId="2" borderId="64" xfId="0" applyFont="1" applyFill="1" applyBorder="1" applyAlignment="1">
      <alignment horizontal="center" vertical="center" wrapText="1"/>
    </xf>
    <xf numFmtId="0" fontId="16" fillId="2" borderId="74" xfId="0" applyFont="1" applyFill="1" applyBorder="1" applyAlignment="1">
      <alignment horizontal="center" vertical="center" wrapText="1"/>
    </xf>
    <xf numFmtId="0" fontId="16" fillId="2" borderId="110" xfId="0" applyFont="1" applyFill="1" applyBorder="1" applyAlignment="1">
      <alignment horizontal="center" vertical="center" wrapText="1"/>
    </xf>
    <xf numFmtId="9" fontId="16" fillId="2" borderId="110" xfId="6" applyFont="1" applyFill="1" applyBorder="1" applyAlignment="1">
      <alignment horizontal="center" vertical="center" wrapText="1"/>
    </xf>
    <xf numFmtId="164" fontId="15" fillId="2" borderId="65" xfId="5" applyFont="1" applyFill="1" applyBorder="1" applyAlignment="1">
      <alignment horizontal="center" vertical="center" wrapText="1"/>
    </xf>
    <xf numFmtId="164" fontId="15" fillId="2" borderId="43" xfId="5" applyFont="1" applyFill="1" applyBorder="1" applyAlignment="1">
      <alignment horizontal="center" vertical="center" wrapText="1"/>
    </xf>
    <xf numFmtId="164" fontId="13" fillId="2" borderId="27" xfId="5" applyFont="1" applyFill="1" applyBorder="1" applyAlignment="1">
      <alignment horizontal="center" vertical="center"/>
    </xf>
    <xf numFmtId="0" fontId="16" fillId="2" borderId="111" xfId="0" applyFont="1" applyFill="1" applyBorder="1" applyAlignment="1">
      <alignment horizontal="center" vertical="center" wrapText="1"/>
    </xf>
    <xf numFmtId="0" fontId="15" fillId="2" borderId="79" xfId="0" applyFont="1" applyFill="1" applyBorder="1" applyAlignment="1">
      <alignment horizontal="center" vertical="center" wrapText="1"/>
    </xf>
    <xf numFmtId="0" fontId="15" fillId="2" borderId="49" xfId="0" applyFont="1" applyFill="1" applyBorder="1" applyAlignment="1">
      <alignment horizontal="center" vertical="center" wrapText="1"/>
    </xf>
    <xf numFmtId="0" fontId="15" fillId="2" borderId="50" xfId="0" applyFont="1" applyFill="1" applyBorder="1" applyAlignment="1">
      <alignment horizontal="center" vertical="center" wrapText="1"/>
    </xf>
    <xf numFmtId="164" fontId="0" fillId="6" borderId="60" xfId="0" applyNumberFormat="1" applyFill="1" applyBorder="1" applyAlignment="1">
      <alignment horizontal="center" vertical="center"/>
    </xf>
    <xf numFmtId="184" fontId="0" fillId="2" borderId="60" xfId="0" applyNumberFormat="1" applyFill="1" applyBorder="1" applyAlignment="1">
      <alignment horizontal="center" vertical="center"/>
    </xf>
    <xf numFmtId="184" fontId="0" fillId="6" borderId="60" xfId="0" applyNumberFormat="1" applyFill="1" applyBorder="1" applyAlignment="1">
      <alignment horizontal="center" vertical="center"/>
    </xf>
    <xf numFmtId="0" fontId="0" fillId="2" borderId="27" xfId="5" applyNumberFormat="1" applyFont="1" applyFill="1" applyBorder="1" applyAlignment="1">
      <alignment horizontal="center" vertical="center"/>
    </xf>
    <xf numFmtId="0" fontId="13" fillId="2" borderId="27" xfId="6" applyNumberFormat="1" applyFont="1" applyFill="1" applyBorder="1" applyAlignment="1">
      <alignment horizontal="center" vertical="center"/>
    </xf>
    <xf numFmtId="175" fontId="13" fillId="2" borderId="32" xfId="5" applyNumberFormat="1" applyFont="1" applyFill="1" applyBorder="1" applyAlignment="1">
      <alignment horizontal="center" vertical="center"/>
    </xf>
    <xf numFmtId="9" fontId="0" fillId="11" borderId="70" xfId="6" applyFont="1" applyFill="1" applyBorder="1" applyAlignment="1">
      <alignment horizontal="center" vertical="center"/>
    </xf>
    <xf numFmtId="164" fontId="0" fillId="6" borderId="67" xfId="5" applyFont="1" applyFill="1" applyBorder="1" applyAlignment="1">
      <alignment horizontal="center" vertical="center"/>
    </xf>
    <xf numFmtId="0" fontId="16" fillId="11" borderId="78" xfId="0" applyFont="1" applyFill="1" applyBorder="1" applyAlignment="1">
      <alignment horizontal="center" vertical="center" wrapText="1"/>
    </xf>
    <xf numFmtId="9" fontId="14" fillId="6" borderId="34" xfId="6" applyFont="1" applyFill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0" fillId="2" borderId="27" xfId="6" applyNumberFormat="1" applyFont="1" applyFill="1" applyBorder="1" applyAlignment="1">
      <alignment horizontal="center" vertical="center"/>
    </xf>
    <xf numFmtId="179" fontId="34" fillId="2" borderId="27" xfId="5" applyNumberFormat="1" applyFont="1" applyFill="1" applyBorder="1" applyAlignment="1">
      <alignment horizontal="center" vertical="center"/>
    </xf>
    <xf numFmtId="0" fontId="14" fillId="2" borderId="34" xfId="6" applyNumberFormat="1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75" fontId="0" fillId="2" borderId="32" xfId="0" applyNumberFormat="1" applyFill="1" applyBorder="1" applyAlignment="1">
      <alignment horizontal="center" vertical="center"/>
    </xf>
    <xf numFmtId="175" fontId="0" fillId="6" borderId="32" xfId="0" applyNumberFormat="1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175" fontId="0" fillId="8" borderId="27" xfId="0" applyNumberFormat="1" applyFill="1" applyBorder="1" applyAlignment="1">
      <alignment horizontal="center" vertical="center"/>
    </xf>
    <xf numFmtId="0" fontId="0" fillId="10" borderId="69" xfId="0" applyFill="1" applyBorder="1" applyAlignment="1">
      <alignment horizontal="center" vertical="center"/>
    </xf>
    <xf numFmtId="0" fontId="0" fillId="12" borderId="29" xfId="0" applyFill="1" applyBorder="1" applyAlignment="1">
      <alignment horizontal="center" vertical="center"/>
    </xf>
    <xf numFmtId="170" fontId="0" fillId="12" borderId="29" xfId="0" applyNumberFormat="1" applyFill="1" applyBorder="1" applyAlignment="1">
      <alignment horizontal="center" vertical="center"/>
    </xf>
    <xf numFmtId="0" fontId="0" fillId="12" borderId="32" xfId="0" applyFill="1" applyBorder="1" applyAlignment="1">
      <alignment horizontal="center" vertical="center"/>
    </xf>
    <xf numFmtId="175" fontId="13" fillId="12" borderId="32" xfId="5" applyNumberFormat="1" applyFont="1" applyFill="1" applyBorder="1" applyAlignment="1">
      <alignment horizontal="center" vertical="center"/>
    </xf>
    <xf numFmtId="182" fontId="0" fillId="12" borderId="32" xfId="6" applyNumberFormat="1" applyFont="1" applyFill="1" applyBorder="1" applyAlignment="1">
      <alignment horizontal="center" vertical="center"/>
    </xf>
    <xf numFmtId="0" fontId="0" fillId="12" borderId="27" xfId="0" applyFill="1" applyBorder="1" applyAlignment="1">
      <alignment horizontal="center" vertical="center"/>
    </xf>
    <xf numFmtId="164" fontId="0" fillId="12" borderId="67" xfId="5" applyFont="1" applyFill="1" applyBorder="1" applyAlignment="1">
      <alignment horizontal="center" vertical="center"/>
    </xf>
    <xf numFmtId="164" fontId="0" fillId="12" borderId="27" xfId="5" applyFont="1" applyFill="1" applyBorder="1" applyAlignment="1">
      <alignment horizontal="center" vertical="center"/>
    </xf>
    <xf numFmtId="0" fontId="14" fillId="12" borderId="33" xfId="0" applyFont="1" applyFill="1" applyBorder="1" applyAlignment="1">
      <alignment horizontal="center" vertical="center"/>
    </xf>
    <xf numFmtId="175" fontId="14" fillId="12" borderId="34" xfId="5" applyNumberFormat="1" applyFont="1" applyFill="1" applyBorder="1" applyAlignment="1">
      <alignment horizontal="center" vertical="center"/>
    </xf>
    <xf numFmtId="170" fontId="0" fillId="12" borderId="32" xfId="0" applyNumberForma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/>
    </xf>
    <xf numFmtId="170" fontId="14" fillId="4" borderId="34" xfId="0" applyNumberFormat="1" applyFont="1" applyFill="1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12" borderId="60" xfId="0" applyFill="1" applyBorder="1" applyAlignment="1">
      <alignment horizontal="center" vertical="center"/>
    </xf>
    <xf numFmtId="175" fontId="0" fillId="12" borderId="27" xfId="0" applyNumberFormat="1" applyFill="1" applyBorder="1" applyAlignment="1">
      <alignment horizontal="center" vertical="center"/>
    </xf>
    <xf numFmtId="0" fontId="0" fillId="12" borderId="62" xfId="0" applyFill="1" applyBorder="1" applyAlignment="1">
      <alignment horizontal="center" vertical="center"/>
    </xf>
    <xf numFmtId="0" fontId="26" fillId="5" borderId="107" xfId="0" applyFont="1" applyFill="1" applyBorder="1" applyAlignment="1">
      <alignment horizontal="center" vertical="center"/>
    </xf>
    <xf numFmtId="184" fontId="0" fillId="12" borderId="60" xfId="0" applyNumberFormat="1" applyFill="1" applyBorder="1" applyAlignment="1">
      <alignment horizontal="center" vertical="center"/>
    </xf>
    <xf numFmtId="179" fontId="0" fillId="12" borderId="27" xfId="5" applyNumberFormat="1" applyFont="1" applyFill="1" applyBorder="1" applyAlignment="1">
      <alignment horizontal="center" vertical="center"/>
    </xf>
    <xf numFmtId="175" fontId="0" fillId="12" borderId="34" xfId="5" applyNumberFormat="1" applyFont="1" applyFill="1" applyBorder="1" applyAlignment="1">
      <alignment horizontal="center" vertical="center"/>
    </xf>
    <xf numFmtId="164" fontId="0" fillId="12" borderId="60" xfId="0" applyNumberFormat="1" applyFill="1" applyBorder="1" applyAlignment="1">
      <alignment horizontal="center" vertical="center"/>
    </xf>
    <xf numFmtId="175" fontId="13" fillId="12" borderId="27" xfId="5" applyNumberFormat="1" applyFont="1" applyFill="1" applyBorder="1" applyAlignment="1">
      <alignment horizontal="center" vertical="center"/>
    </xf>
    <xf numFmtId="164" fontId="13" fillId="12" borderId="32" xfId="5" applyFont="1" applyFill="1" applyBorder="1" applyAlignment="1">
      <alignment horizontal="center" vertical="center"/>
    </xf>
    <xf numFmtId="165" fontId="0" fillId="12" borderId="27" xfId="0" applyNumberFormat="1" applyFill="1" applyBorder="1" applyAlignment="1">
      <alignment horizontal="center" vertical="center"/>
    </xf>
    <xf numFmtId="0" fontId="35" fillId="0" borderId="47" xfId="0" applyFont="1" applyBorder="1" applyAlignment="1">
      <alignment horizontal="left" vertical="center"/>
    </xf>
    <xf numFmtId="166" fontId="12" fillId="0" borderId="118" xfId="0" applyNumberFormat="1" applyFont="1" applyBorder="1" applyAlignment="1">
      <alignment horizontal="center" vertical="center" wrapText="1"/>
    </xf>
    <xf numFmtId="164" fontId="11" fillId="0" borderId="118" xfId="0" applyNumberFormat="1" applyFont="1" applyBorder="1" applyAlignment="1">
      <alignment horizontal="right" vertical="center"/>
    </xf>
    <xf numFmtId="164" fontId="11" fillId="0" borderId="119" xfId="0" applyNumberFormat="1" applyFont="1" applyBorder="1" applyAlignment="1">
      <alignment horizontal="right" vertical="center"/>
    </xf>
    <xf numFmtId="166" fontId="12" fillId="6" borderId="120" xfId="0" applyNumberFormat="1" applyFont="1" applyFill="1" applyBorder="1" applyAlignment="1">
      <alignment horizontal="center" vertical="center" wrapText="1"/>
    </xf>
    <xf numFmtId="164" fontId="11" fillId="6" borderId="121" xfId="0" applyNumberFormat="1" applyFont="1" applyFill="1" applyBorder="1" applyAlignment="1">
      <alignment horizontal="right" vertical="center"/>
    </xf>
    <xf numFmtId="164" fontId="11" fillId="6" borderId="12" xfId="0" applyNumberFormat="1" applyFont="1" applyFill="1" applyBorder="1" applyAlignment="1">
      <alignment horizontal="right" vertical="center"/>
    </xf>
    <xf numFmtId="14" fontId="21" fillId="6" borderId="0" xfId="0" applyNumberFormat="1" applyFont="1" applyFill="1" applyAlignment="1">
      <alignment vertical="center"/>
    </xf>
    <xf numFmtId="14" fontId="21" fillId="6" borderId="8" xfId="0" applyNumberFormat="1" applyFont="1" applyFill="1" applyBorder="1" applyAlignment="1">
      <alignment vertical="center"/>
    </xf>
    <xf numFmtId="14" fontId="11" fillId="6" borderId="0" xfId="0" applyNumberFormat="1" applyFont="1" applyFill="1" applyAlignment="1">
      <alignment vertical="center"/>
    </xf>
    <xf numFmtId="14" fontId="11" fillId="6" borderId="8" xfId="0" applyNumberFormat="1" applyFont="1" applyFill="1" applyBorder="1" applyAlignment="1">
      <alignment vertical="center"/>
    </xf>
    <xf numFmtId="14" fontId="20" fillId="6" borderId="0" xfId="0" applyNumberFormat="1" applyFont="1" applyFill="1" applyAlignment="1">
      <alignment vertical="center"/>
    </xf>
    <xf numFmtId="14" fontId="20" fillId="6" borderId="8" xfId="0" applyNumberFormat="1" applyFont="1" applyFill="1" applyBorder="1" applyAlignment="1">
      <alignment vertical="center"/>
    </xf>
    <xf numFmtId="14" fontId="21" fillId="6" borderId="0" xfId="0" applyNumberFormat="1" applyFont="1" applyFill="1" applyAlignment="1">
      <alignment horizontal="center" vertical="center"/>
    </xf>
    <xf numFmtId="14" fontId="20" fillId="6" borderId="0" xfId="0" applyNumberFormat="1" applyFont="1" applyFill="1" applyAlignment="1">
      <alignment horizontal="center" vertical="center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19" fillId="13" borderId="115" xfId="7" applyFill="1" applyBorder="1" applyAlignment="1">
      <alignment horizontal="center"/>
    </xf>
    <xf numFmtId="0" fontId="19" fillId="13" borderId="26" xfId="7" applyFill="1" applyBorder="1" applyAlignment="1">
      <alignment horizontal="right" wrapText="1"/>
    </xf>
    <xf numFmtId="15" fontId="19" fillId="7" borderId="116" xfId="7" applyNumberFormat="1" applyFill="1" applyBorder="1" applyAlignment="1" applyProtection="1">
      <alignment horizontal="right" wrapText="1"/>
      <protection locked="0"/>
    </xf>
    <xf numFmtId="0" fontId="19" fillId="7" borderId="0" xfId="7" applyFill="1" applyProtection="1">
      <protection locked="0"/>
    </xf>
    <xf numFmtId="0" fontId="19" fillId="7" borderId="116" xfId="7" applyFill="1" applyBorder="1" applyAlignment="1" applyProtection="1">
      <alignment wrapText="1"/>
      <protection locked="0"/>
    </xf>
    <xf numFmtId="0" fontId="19" fillId="7" borderId="116" xfId="7" applyFill="1" applyBorder="1" applyAlignment="1" applyProtection="1">
      <alignment horizontal="right" wrapText="1"/>
      <protection locked="0"/>
    </xf>
    <xf numFmtId="171" fontId="19" fillId="7" borderId="116" xfId="7" applyNumberFormat="1" applyFill="1" applyBorder="1" applyAlignment="1" applyProtection="1">
      <alignment horizontal="right" wrapText="1"/>
      <protection locked="0"/>
    </xf>
    <xf numFmtId="0" fontId="0" fillId="7" borderId="0" xfId="0" applyFill="1" applyProtection="1">
      <protection locked="0"/>
    </xf>
    <xf numFmtId="170" fontId="15" fillId="7" borderId="69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35" xfId="5" applyFont="1" applyFill="1" applyBorder="1" applyAlignment="1" applyProtection="1">
      <alignment horizontal="center" vertical="center" wrapText="1"/>
      <protection locked="0"/>
    </xf>
    <xf numFmtId="164" fontId="15" fillId="7" borderId="65" xfId="5" applyFont="1" applyFill="1" applyBorder="1" applyAlignment="1" applyProtection="1">
      <alignment horizontal="center" vertical="center" wrapText="1"/>
      <protection locked="0"/>
    </xf>
    <xf numFmtId="169" fontId="15" fillId="8" borderId="64" xfId="5" applyNumberFormat="1" applyFont="1" applyFill="1" applyBorder="1" applyAlignment="1" applyProtection="1">
      <alignment horizontal="center" vertical="center" wrapText="1"/>
      <protection locked="0"/>
    </xf>
    <xf numFmtId="169" fontId="15" fillId="8" borderId="65" xfId="5" applyNumberFormat="1" applyFont="1" applyFill="1" applyBorder="1" applyAlignment="1" applyProtection="1">
      <alignment horizontal="center" vertical="center" wrapText="1"/>
      <protection locked="0"/>
    </xf>
    <xf numFmtId="0" fontId="15" fillId="9" borderId="64" xfId="5" applyNumberFormat="1" applyFont="1" applyFill="1" applyBorder="1" applyAlignment="1" applyProtection="1">
      <alignment horizontal="center" vertical="center" wrapText="1"/>
      <protection locked="0"/>
    </xf>
    <xf numFmtId="0" fontId="15" fillId="9" borderId="65" xfId="5" applyNumberFormat="1" applyFont="1" applyFill="1" applyBorder="1" applyAlignment="1" applyProtection="1">
      <alignment horizontal="center" vertical="center" wrapText="1"/>
      <protection locked="0"/>
    </xf>
    <xf numFmtId="169" fontId="15" fillId="7" borderId="49" xfId="5" applyNumberFormat="1" applyFont="1" applyFill="1" applyBorder="1" applyAlignment="1" applyProtection="1">
      <alignment horizontal="center" vertical="center" wrapText="1"/>
      <protection locked="0"/>
    </xf>
    <xf numFmtId="0" fontId="15" fillId="8" borderId="74" xfId="5" applyNumberFormat="1" applyFont="1" applyFill="1" applyBorder="1" applyAlignment="1" applyProtection="1">
      <alignment horizontal="center" vertical="center" wrapText="1"/>
      <protection locked="0"/>
    </xf>
    <xf numFmtId="0" fontId="15" fillId="8" borderId="35" xfId="5" applyNumberFormat="1" applyFont="1" applyFill="1" applyBorder="1" applyAlignment="1" applyProtection="1">
      <alignment horizontal="center" vertical="center" wrapText="1"/>
      <protection locked="0"/>
    </xf>
    <xf numFmtId="164" fontId="15" fillId="8" borderId="110" xfId="5" applyFont="1" applyFill="1" applyBorder="1" applyAlignment="1" applyProtection="1">
      <alignment horizontal="center" vertical="center" wrapText="1"/>
      <protection locked="0"/>
    </xf>
    <xf numFmtId="9" fontId="15" fillId="8" borderId="110" xfId="6" applyFont="1" applyFill="1" applyBorder="1" applyAlignment="1" applyProtection="1">
      <alignment horizontal="center" vertical="center" wrapText="1"/>
      <protection locked="0"/>
    </xf>
    <xf numFmtId="170" fontId="15" fillId="7" borderId="40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2" xfId="5" applyFont="1" applyFill="1" applyBorder="1" applyAlignment="1" applyProtection="1">
      <alignment horizontal="center" vertical="center" wrapText="1"/>
      <protection locked="0"/>
    </xf>
    <xf numFmtId="164" fontId="15" fillId="7" borderId="41" xfId="5" applyFont="1" applyFill="1" applyBorder="1" applyAlignment="1" applyProtection="1">
      <alignment horizontal="center" vertical="center" wrapText="1"/>
      <protection locked="0"/>
    </xf>
    <xf numFmtId="169" fontId="15" fillId="8" borderId="66" xfId="5" applyNumberFormat="1" applyFont="1" applyFill="1" applyBorder="1" applyAlignment="1" applyProtection="1">
      <alignment horizontal="center" vertical="center" wrapText="1"/>
      <protection locked="0"/>
    </xf>
    <xf numFmtId="0" fontId="15" fillId="9" borderId="66" xfId="5" applyNumberFormat="1" applyFont="1" applyFill="1" applyBorder="1" applyAlignment="1" applyProtection="1">
      <alignment horizontal="center" vertical="center" wrapText="1"/>
      <protection locked="0"/>
    </xf>
    <xf numFmtId="169" fontId="15" fillId="7" borderId="44" xfId="5" applyNumberFormat="1" applyFont="1" applyFill="1" applyBorder="1" applyAlignment="1" applyProtection="1">
      <alignment horizontal="center" vertical="center" wrapText="1"/>
      <protection locked="0"/>
    </xf>
    <xf numFmtId="0" fontId="15" fillId="8" borderId="45" xfId="5" applyNumberFormat="1" applyFont="1" applyFill="1" applyBorder="1" applyAlignment="1" applyProtection="1">
      <alignment horizontal="center" vertical="center" wrapText="1"/>
      <protection locked="0"/>
    </xf>
    <xf numFmtId="0" fontId="15" fillId="8" borderId="2" xfId="5" applyNumberFormat="1" applyFont="1" applyFill="1" applyBorder="1" applyAlignment="1" applyProtection="1">
      <alignment horizontal="center" vertical="center" wrapText="1"/>
      <protection locked="0"/>
    </xf>
    <xf numFmtId="164" fontId="15" fillId="8" borderId="61" xfId="5" applyFont="1" applyFill="1" applyBorder="1" applyAlignment="1" applyProtection="1">
      <alignment horizontal="center" vertical="center" wrapText="1"/>
      <protection locked="0"/>
    </xf>
    <xf numFmtId="9" fontId="15" fillId="8" borderId="61" xfId="6" applyFont="1" applyFill="1" applyBorder="1" applyAlignment="1" applyProtection="1">
      <alignment horizontal="center" vertical="center" wrapText="1"/>
      <protection locked="0"/>
    </xf>
    <xf numFmtId="169" fontId="15" fillId="8" borderId="41" xfId="5" applyNumberFormat="1" applyFont="1" applyFill="1" applyBorder="1" applyAlignment="1" applyProtection="1">
      <alignment horizontal="center" vertical="center" wrapText="1"/>
      <protection locked="0"/>
    </xf>
    <xf numFmtId="0" fontId="15" fillId="9" borderId="41" xfId="5" applyNumberFormat="1" applyFont="1" applyFill="1" applyBorder="1" applyAlignment="1" applyProtection="1">
      <alignment horizontal="center" vertical="center" wrapText="1"/>
      <protection locked="0"/>
    </xf>
    <xf numFmtId="0" fontId="15" fillId="8" borderId="45" xfId="0" applyFont="1" applyFill="1" applyBorder="1" applyAlignment="1" applyProtection="1">
      <alignment horizontal="center" vertical="center" wrapText="1"/>
      <protection locked="0"/>
    </xf>
    <xf numFmtId="0" fontId="15" fillId="8" borderId="61" xfId="5" applyNumberFormat="1" applyFont="1" applyFill="1" applyBorder="1" applyAlignment="1" applyProtection="1">
      <alignment horizontal="center" vertical="center" wrapText="1"/>
      <protection locked="0"/>
    </xf>
    <xf numFmtId="170" fontId="15" fillId="7" borderId="48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42" xfId="5" applyFont="1" applyFill="1" applyBorder="1" applyAlignment="1" applyProtection="1">
      <alignment horizontal="center" vertical="center" wrapText="1"/>
      <protection locked="0"/>
    </xf>
    <xf numFmtId="164" fontId="15" fillId="7" borderId="43" xfId="5" applyFont="1" applyFill="1" applyBorder="1" applyAlignment="1" applyProtection="1">
      <alignment horizontal="center" vertical="center" wrapText="1"/>
      <protection locked="0"/>
    </xf>
    <xf numFmtId="169" fontId="15" fillId="8" borderId="106" xfId="5" applyNumberFormat="1" applyFont="1" applyFill="1" applyBorder="1" applyAlignment="1" applyProtection="1">
      <alignment horizontal="center" vertical="center" wrapText="1"/>
      <protection locked="0"/>
    </xf>
    <xf numFmtId="169" fontId="15" fillId="8" borderId="43" xfId="5" applyNumberFormat="1" applyFont="1" applyFill="1" applyBorder="1" applyAlignment="1" applyProtection="1">
      <alignment horizontal="center" vertical="center" wrapText="1"/>
      <protection locked="0"/>
    </xf>
    <xf numFmtId="0" fontId="15" fillId="9" borderId="106" xfId="5" applyNumberFormat="1" applyFont="1" applyFill="1" applyBorder="1" applyAlignment="1" applyProtection="1">
      <alignment horizontal="center" vertical="center" wrapText="1"/>
      <protection locked="0"/>
    </xf>
    <xf numFmtId="0" fontId="15" fillId="9" borderId="43" xfId="5" applyNumberFormat="1" applyFont="1" applyFill="1" applyBorder="1" applyAlignment="1" applyProtection="1">
      <alignment horizontal="center" vertical="center" wrapText="1"/>
      <protection locked="0"/>
    </xf>
    <xf numFmtId="169" fontId="15" fillId="7" borderId="12" xfId="5" applyNumberFormat="1" applyFont="1" applyFill="1" applyBorder="1" applyAlignment="1" applyProtection="1">
      <alignment horizontal="center" vertical="center" wrapText="1"/>
      <protection locked="0"/>
    </xf>
    <xf numFmtId="0" fontId="15" fillId="8" borderId="46" xfId="0" applyFont="1" applyFill="1" applyBorder="1" applyAlignment="1" applyProtection="1">
      <alignment horizontal="center" vertical="center" wrapText="1"/>
      <protection locked="0"/>
    </xf>
    <xf numFmtId="0" fontId="15" fillId="8" borderId="42" xfId="5" applyNumberFormat="1" applyFont="1" applyFill="1" applyBorder="1" applyAlignment="1" applyProtection="1">
      <alignment horizontal="center" vertical="center" wrapText="1"/>
      <protection locked="0"/>
    </xf>
    <xf numFmtId="164" fontId="15" fillId="8" borderId="68" xfId="5" applyFont="1" applyFill="1" applyBorder="1" applyAlignment="1" applyProtection="1">
      <alignment horizontal="center" vertical="center" wrapText="1"/>
      <protection locked="0"/>
    </xf>
    <xf numFmtId="0" fontId="15" fillId="8" borderId="68" xfId="5" applyNumberFormat="1" applyFont="1" applyFill="1" applyBorder="1" applyAlignment="1" applyProtection="1">
      <alignment horizontal="center" vertical="center" wrapText="1"/>
      <protection locked="0"/>
    </xf>
    <xf numFmtId="0" fontId="15" fillId="7" borderId="2" xfId="0" applyFont="1" applyFill="1" applyBorder="1" applyAlignment="1" applyProtection="1">
      <alignment horizontal="center" vertical="center" wrapText="1"/>
      <protection locked="0"/>
    </xf>
    <xf numFmtId="0" fontId="15" fillId="7" borderId="35" xfId="0" applyFont="1" applyFill="1" applyBorder="1" applyAlignment="1" applyProtection="1">
      <alignment horizontal="center" vertical="center" wrapText="1"/>
      <protection locked="0"/>
    </xf>
    <xf numFmtId="164" fontId="15" fillId="7" borderId="57" xfId="5" applyFont="1" applyFill="1" applyBorder="1" applyAlignment="1" applyProtection="1">
      <alignment horizontal="center" vertical="center" wrapText="1"/>
      <protection locked="0"/>
    </xf>
    <xf numFmtId="0" fontId="15" fillId="7" borderId="57" xfId="0" applyFont="1" applyFill="1" applyBorder="1" applyAlignment="1" applyProtection="1">
      <alignment horizontal="center" vertical="center" wrapText="1"/>
      <protection locked="0"/>
    </xf>
    <xf numFmtId="177" fontId="27" fillId="7" borderId="55" xfId="8" applyNumberFormat="1" applyFont="1" applyFill="1" applyBorder="1" applyAlignment="1" applyProtection="1">
      <alignment horizontal="center" vertical="center"/>
      <protection locked="0"/>
    </xf>
    <xf numFmtId="178" fontId="15" fillId="7" borderId="47" xfId="6" applyNumberFormat="1" applyFont="1" applyFill="1" applyBorder="1" applyAlignment="1" applyProtection="1">
      <alignment horizontal="center"/>
      <protection locked="0"/>
    </xf>
    <xf numFmtId="178" fontId="15" fillId="7" borderId="25" xfId="6" applyNumberFormat="1" applyFont="1" applyFill="1" applyBorder="1" applyProtection="1">
      <protection locked="0"/>
    </xf>
    <xf numFmtId="178" fontId="15" fillId="7" borderId="25" xfId="6" applyNumberFormat="1" applyFont="1" applyFill="1" applyBorder="1" applyAlignment="1" applyProtection="1">
      <alignment horizontal="right"/>
      <protection locked="0"/>
    </xf>
    <xf numFmtId="178" fontId="15" fillId="7" borderId="58" xfId="6" applyNumberFormat="1" applyFont="1" applyFill="1" applyBorder="1" applyAlignment="1" applyProtection="1">
      <alignment horizontal="right"/>
      <protection locked="0"/>
    </xf>
    <xf numFmtId="14" fontId="15" fillId="7" borderId="44" xfId="0" applyNumberFormat="1" applyFont="1" applyFill="1" applyBorder="1" applyAlignment="1" applyProtection="1">
      <alignment horizontal="center" vertical="center" wrapText="1"/>
      <protection locked="0"/>
    </xf>
    <xf numFmtId="9" fontId="15" fillId="7" borderId="45" xfId="6" applyFont="1" applyFill="1" applyBorder="1" applyAlignment="1" applyProtection="1">
      <alignment horizontal="center" vertical="center" wrapText="1"/>
      <protection locked="0"/>
    </xf>
    <xf numFmtId="176" fontId="15" fillId="7" borderId="60" xfId="5" applyNumberFormat="1" applyFont="1" applyFill="1" applyBorder="1" applyAlignment="1" applyProtection="1">
      <alignment horizontal="center" vertical="center" wrapText="1"/>
      <protection locked="0"/>
    </xf>
    <xf numFmtId="10" fontId="15" fillId="7" borderId="63" xfId="6" applyNumberFormat="1" applyFont="1" applyFill="1" applyBorder="1" applyAlignment="1" applyProtection="1">
      <alignment horizontal="center" vertical="center" wrapText="1"/>
      <protection locked="0"/>
    </xf>
    <xf numFmtId="176" fontId="15" fillId="7" borderId="44" xfId="5" applyNumberFormat="1" applyFont="1" applyFill="1" applyBorder="1" applyAlignment="1" applyProtection="1">
      <alignment horizontal="center" vertical="center" wrapText="1"/>
      <protection locked="0"/>
    </xf>
    <xf numFmtId="176" fontId="15" fillId="7" borderId="66" xfId="5" applyNumberFormat="1" applyFont="1" applyFill="1" applyBorder="1" applyAlignment="1" applyProtection="1">
      <alignment horizontal="center" vertical="center" wrapText="1"/>
      <protection locked="0"/>
    </xf>
    <xf numFmtId="14" fontId="15" fillId="7" borderId="49" xfId="0" applyNumberFormat="1" applyFont="1" applyFill="1" applyBorder="1" applyAlignment="1" applyProtection="1">
      <alignment horizontal="center" vertical="center" wrapText="1"/>
      <protection locked="0"/>
    </xf>
    <xf numFmtId="176" fontId="15" fillId="7" borderId="64" xfId="5" applyNumberFormat="1" applyFont="1" applyFill="1" applyBorder="1" applyAlignment="1" applyProtection="1">
      <alignment horizontal="center" vertical="center" wrapText="1"/>
      <protection locked="0"/>
    </xf>
    <xf numFmtId="14" fontId="15" fillId="7" borderId="71" xfId="0" applyNumberFormat="1" applyFont="1" applyFill="1" applyBorder="1" applyAlignment="1" applyProtection="1">
      <alignment horizontal="center" vertical="center" wrapText="1"/>
      <protection locked="0"/>
    </xf>
    <xf numFmtId="176" fontId="15" fillId="7" borderId="72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72" xfId="5" applyFont="1" applyFill="1" applyBorder="1" applyAlignment="1" applyProtection="1">
      <alignment horizontal="center" vertical="center" wrapText="1"/>
      <protection locked="0"/>
    </xf>
    <xf numFmtId="14" fontId="15" fillId="7" borderId="74" xfId="0" applyNumberFormat="1" applyFont="1" applyFill="1" applyBorder="1" applyAlignment="1" applyProtection="1">
      <alignment horizontal="center" vertical="center" wrapText="1"/>
      <protection locked="0"/>
    </xf>
    <xf numFmtId="176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27" xfId="5" applyFont="1" applyFill="1" applyBorder="1" applyAlignment="1" applyProtection="1">
      <alignment horizontal="center" vertical="center" wrapText="1"/>
      <protection locked="0"/>
    </xf>
    <xf numFmtId="10" fontId="15" fillId="7" borderId="44" xfId="6" applyNumberFormat="1" applyFont="1" applyFill="1" applyBorder="1" applyAlignment="1" applyProtection="1">
      <alignment horizontal="center" vertical="center" wrapText="1"/>
      <protection locked="0"/>
    </xf>
    <xf numFmtId="182" fontId="15" fillId="7" borderId="72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95" xfId="5" applyFont="1" applyFill="1" applyBorder="1" applyAlignment="1" applyProtection="1">
      <alignment horizontal="center" vertical="center" wrapText="1"/>
      <protection locked="0"/>
    </xf>
    <xf numFmtId="164" fontId="15" fillId="7" borderId="73" xfId="5" applyFont="1" applyFill="1" applyBorder="1" applyAlignment="1" applyProtection="1">
      <alignment horizontal="center" vertical="center" wrapText="1"/>
      <protection locked="0"/>
    </xf>
    <xf numFmtId="182" fontId="15" fillId="7" borderId="27" xfId="5" applyNumberFormat="1" applyFont="1" applyFill="1" applyBorder="1" applyAlignment="1" applyProtection="1">
      <alignment horizontal="center" vertical="center" wrapText="1"/>
      <protection locked="0"/>
    </xf>
    <xf numFmtId="164" fontId="15" fillId="7" borderId="30" xfId="5" applyFont="1" applyFill="1" applyBorder="1" applyAlignment="1" applyProtection="1">
      <alignment horizontal="center" vertical="center" wrapText="1"/>
      <protection locked="0"/>
    </xf>
    <xf numFmtId="164" fontId="15" fillId="7" borderId="75" xfId="5" applyFont="1" applyFill="1" applyBorder="1" applyAlignment="1" applyProtection="1">
      <alignment horizontal="center" vertical="center" wrapText="1"/>
      <protection locked="0"/>
    </xf>
    <xf numFmtId="0" fontId="15" fillId="7" borderId="45" xfId="0" applyFont="1" applyFill="1" applyBorder="1" applyAlignment="1" applyProtection="1">
      <alignment horizontal="center" vertical="center" wrapText="1"/>
      <protection locked="0"/>
    </xf>
    <xf numFmtId="164" fontId="15" fillId="7" borderId="60" xfId="5" applyFont="1" applyFill="1" applyBorder="1" applyAlignment="1" applyProtection="1">
      <alignment horizontal="center" vertical="center" wrapText="1"/>
      <protection locked="0"/>
    </xf>
    <xf numFmtId="9" fontId="15" fillId="7" borderId="63" xfId="6" applyFont="1" applyFill="1" applyBorder="1" applyAlignment="1" applyProtection="1">
      <alignment horizontal="center" vertical="center" wrapText="1"/>
      <protection locked="0"/>
    </xf>
    <xf numFmtId="164" fontId="15" fillId="7" borderId="44" xfId="5" applyFont="1" applyFill="1" applyBorder="1" applyAlignment="1" applyProtection="1">
      <alignment horizontal="center" vertical="center" wrapText="1"/>
      <protection locked="0"/>
    </xf>
    <xf numFmtId="0" fontId="15" fillId="7" borderId="74" xfId="0" applyFont="1" applyFill="1" applyBorder="1" applyAlignment="1" applyProtection="1">
      <alignment horizontal="center" vertical="center" wrapText="1"/>
      <protection locked="0"/>
    </xf>
    <xf numFmtId="9" fontId="15" fillId="7" borderId="75" xfId="6" applyFont="1" applyFill="1" applyBorder="1" applyAlignment="1" applyProtection="1">
      <alignment horizontal="center" vertical="center" wrapText="1"/>
      <protection locked="0"/>
    </xf>
    <xf numFmtId="164" fontId="15" fillId="7" borderId="49" xfId="5" applyFont="1" applyFill="1" applyBorder="1" applyAlignment="1" applyProtection="1">
      <alignment horizontal="center" vertical="center" wrapText="1"/>
      <protection locked="0"/>
    </xf>
    <xf numFmtId="9" fontId="15" fillId="7" borderId="44" xfId="6" applyFont="1" applyFill="1" applyBorder="1" applyAlignment="1" applyProtection="1">
      <alignment horizontal="center" vertical="center" wrapText="1"/>
      <protection locked="0"/>
    </xf>
    <xf numFmtId="9" fontId="15" fillId="7" borderId="49" xfId="6" applyFont="1" applyFill="1" applyBorder="1" applyAlignment="1" applyProtection="1">
      <alignment horizontal="center" vertical="center" wrapText="1"/>
      <protection locked="0"/>
    </xf>
    <xf numFmtId="0" fontId="15" fillId="7" borderId="71" xfId="0" applyFont="1" applyFill="1" applyBorder="1" applyAlignment="1" applyProtection="1">
      <alignment horizontal="center" vertical="center" wrapText="1"/>
      <protection locked="0"/>
    </xf>
    <xf numFmtId="0" fontId="15" fillId="7" borderId="80" xfId="0" applyFont="1" applyFill="1" applyBorder="1" applyAlignment="1" applyProtection="1">
      <alignment horizontal="center" vertical="center" wrapText="1"/>
      <protection locked="0"/>
    </xf>
    <xf numFmtId="0" fontId="15" fillId="7" borderId="69" xfId="0" applyFont="1" applyFill="1" applyBorder="1" applyAlignment="1" applyProtection="1">
      <alignment horizontal="center" vertical="center" wrapText="1"/>
      <protection locked="0"/>
    </xf>
    <xf numFmtId="183" fontId="27" fillId="7" borderId="113" xfId="8" applyNumberFormat="1" applyFont="1" applyFill="1" applyBorder="1" applyAlignment="1" applyProtection="1">
      <alignment horizontal="center" vertical="center"/>
      <protection locked="0"/>
    </xf>
    <xf numFmtId="173" fontId="27" fillId="7" borderId="114" xfId="8" applyNumberFormat="1" applyFont="1" applyFill="1" applyBorder="1" applyAlignment="1" applyProtection="1">
      <alignment horizontal="center" vertical="center"/>
      <protection locked="0"/>
    </xf>
    <xf numFmtId="0" fontId="16" fillId="7" borderId="77" xfId="0" applyFont="1" applyFill="1" applyBorder="1" applyAlignment="1" applyProtection="1">
      <alignment horizontal="center" vertical="center" wrapText="1"/>
      <protection locked="0"/>
    </xf>
    <xf numFmtId="0" fontId="16" fillId="7" borderId="78" xfId="0" applyFont="1" applyFill="1" applyBorder="1" applyAlignment="1" applyProtection="1">
      <alignment horizontal="center" vertical="center" wrapText="1"/>
      <protection locked="0"/>
    </xf>
    <xf numFmtId="183" fontId="27" fillId="11" borderId="113" xfId="8" applyNumberFormat="1" applyFont="1" applyFill="1" applyBorder="1" applyAlignment="1" applyProtection="1">
      <alignment horizontal="center" vertical="center"/>
      <protection locked="0"/>
    </xf>
    <xf numFmtId="0" fontId="15" fillId="6" borderId="74" xfId="0" applyFont="1" applyFill="1" applyBorder="1" applyAlignment="1" applyProtection="1">
      <alignment horizontal="center" vertical="center" wrapText="1"/>
      <protection locked="0"/>
    </xf>
    <xf numFmtId="164" fontId="15" fillId="6" borderId="27" xfId="5" applyFont="1" applyFill="1" applyBorder="1" applyAlignment="1" applyProtection="1">
      <alignment horizontal="center" vertical="center" wrapText="1"/>
      <protection locked="0"/>
    </xf>
    <xf numFmtId="164" fontId="15" fillId="6" borderId="75" xfId="5" applyFont="1" applyFill="1" applyBorder="1" applyAlignment="1" applyProtection="1">
      <alignment horizontal="center" vertical="center" wrapText="1"/>
      <protection locked="0"/>
    </xf>
    <xf numFmtId="0" fontId="26" fillId="7" borderId="73" xfId="0" applyFont="1" applyFill="1" applyBorder="1" applyAlignment="1" applyProtection="1">
      <alignment horizontal="center" vertical="center"/>
      <protection locked="0"/>
    </xf>
    <xf numFmtId="164" fontId="15" fillId="7" borderId="71" xfId="5" applyFont="1" applyFill="1" applyBorder="1" applyAlignment="1" applyProtection="1">
      <alignment horizontal="center" vertical="center" wrapText="1"/>
      <protection locked="0"/>
    </xf>
    <xf numFmtId="10" fontId="15" fillId="7" borderId="73" xfId="6" applyNumberFormat="1" applyFont="1" applyFill="1" applyBorder="1" applyAlignment="1" applyProtection="1">
      <alignment horizontal="center" vertical="center" wrapText="1"/>
      <protection locked="0"/>
    </xf>
    <xf numFmtId="164" fontId="15" fillId="7" borderId="74" xfId="5" applyFont="1" applyFill="1" applyBorder="1" applyAlignment="1" applyProtection="1">
      <alignment horizontal="center" vertical="center" wrapText="1"/>
      <protection locked="0"/>
    </xf>
    <xf numFmtId="10" fontId="15" fillId="7" borderId="75" xfId="6" applyNumberFormat="1" applyFont="1" applyFill="1" applyBorder="1" applyAlignment="1" applyProtection="1">
      <alignment horizontal="center" vertical="center" wrapText="1"/>
      <protection locked="0"/>
    </xf>
    <xf numFmtId="0" fontId="2" fillId="7" borderId="0" xfId="1" applyFont="1" applyFill="1" applyAlignment="1" applyProtection="1">
      <alignment horizontal="right"/>
      <protection locked="0"/>
    </xf>
    <xf numFmtId="185" fontId="2" fillId="7" borderId="0" xfId="6" applyNumberFormat="1" applyFont="1" applyFill="1" applyAlignment="1" applyProtection="1">
      <alignment horizontal="right"/>
      <protection locked="0"/>
    </xf>
    <xf numFmtId="14" fontId="2" fillId="7" borderId="0" xfId="1" applyNumberFormat="1" applyFont="1" applyFill="1" applyAlignment="1" applyProtection="1">
      <alignment horizontal="right"/>
      <protection locked="0"/>
    </xf>
    <xf numFmtId="4" fontId="29" fillId="12" borderId="92" xfId="0" applyNumberFormat="1" applyFont="1" applyFill="1" applyBorder="1" applyAlignment="1" applyProtection="1">
      <alignment horizontal="center" vertical="center" wrapText="1"/>
      <protection locked="0"/>
    </xf>
    <xf numFmtId="167" fontId="11" fillId="12" borderId="83" xfId="0" applyNumberFormat="1" applyFont="1" applyFill="1" applyBorder="1" applyAlignment="1" applyProtection="1">
      <alignment horizontal="right" vertical="center"/>
      <protection locked="0"/>
    </xf>
    <xf numFmtId="178" fontId="11" fillId="6" borderId="93" xfId="6" applyNumberFormat="1" applyFont="1" applyFill="1" applyBorder="1" applyAlignment="1">
      <alignment horizontal="center" vertical="center"/>
    </xf>
    <xf numFmtId="10" fontId="15" fillId="7" borderId="72" xfId="6" applyNumberFormat="1" applyFont="1" applyFill="1" applyBorder="1" applyAlignment="1" applyProtection="1">
      <alignment horizontal="center" vertical="center" wrapText="1"/>
      <protection locked="0"/>
    </xf>
    <xf numFmtId="10" fontId="15" fillId="7" borderId="27" xfId="6" applyNumberFormat="1" applyFont="1" applyFill="1" applyBorder="1" applyAlignment="1" applyProtection="1">
      <alignment horizontal="center" vertical="center" wrapText="1"/>
      <protection locked="0"/>
    </xf>
    <xf numFmtId="0" fontId="16" fillId="7" borderId="96" xfId="0" applyFont="1" applyFill="1" applyBorder="1" applyAlignment="1" applyProtection="1">
      <alignment horizontal="center" vertical="center" wrapText="1"/>
      <protection locked="0"/>
    </xf>
    <xf numFmtId="0" fontId="0" fillId="0" borderId="69" xfId="0" applyBorder="1" applyAlignment="1">
      <alignment horizontal="center" vertical="center"/>
    </xf>
    <xf numFmtId="175" fontId="0" fillId="0" borderId="27" xfId="0" applyNumberFormat="1" applyBorder="1" applyAlignment="1">
      <alignment horizontal="center" vertical="center"/>
    </xf>
    <xf numFmtId="164" fontId="0" fillId="8" borderId="27" xfId="0" applyNumberFormat="1" applyFill="1" applyBorder="1" applyAlignment="1">
      <alignment horizontal="center" vertical="center"/>
    </xf>
    <xf numFmtId="164" fontId="0" fillId="10" borderId="27" xfId="0" applyNumberFormat="1" applyFill="1" applyBorder="1" applyAlignment="1">
      <alignment horizontal="center" vertical="center"/>
    </xf>
    <xf numFmtId="0" fontId="14" fillId="12" borderId="34" xfId="0" applyFont="1" applyFill="1" applyBorder="1" applyAlignment="1">
      <alignment horizontal="center" vertical="center"/>
    </xf>
    <xf numFmtId="170" fontId="14" fillId="12" borderId="34" xfId="0" applyNumberFormat="1" applyFont="1" applyFill="1" applyBorder="1" applyAlignment="1">
      <alignment horizontal="center" vertical="center"/>
    </xf>
    <xf numFmtId="0" fontId="0" fillId="12" borderId="69" xfId="0" applyFill="1" applyBorder="1" applyAlignment="1">
      <alignment horizontal="center" vertical="center"/>
    </xf>
    <xf numFmtId="164" fontId="0" fillId="12" borderId="27" xfId="0" applyNumberFormat="1" applyFill="1" applyBorder="1" applyAlignment="1">
      <alignment horizontal="center" vertical="center"/>
    </xf>
    <xf numFmtId="164" fontId="32" fillId="6" borderId="17" xfId="0" applyNumberFormat="1" applyFont="1" applyFill="1" applyBorder="1" applyAlignment="1">
      <alignment vertical="center"/>
    </xf>
    <xf numFmtId="164" fontId="0" fillId="0" borderId="27" xfId="5" applyFont="1" applyBorder="1" applyAlignment="1">
      <alignment horizontal="center" vertical="center"/>
    </xf>
    <xf numFmtId="164" fontId="15" fillId="2" borderId="72" xfId="5" applyFont="1" applyFill="1" applyBorder="1" applyAlignment="1" applyProtection="1">
      <alignment horizontal="center" vertical="center" wrapText="1"/>
    </xf>
    <xf numFmtId="164" fontId="15" fillId="2" borderId="27" xfId="5" applyFont="1" applyFill="1" applyBorder="1" applyAlignment="1" applyProtection="1">
      <alignment horizontal="center" vertical="center" wrapText="1"/>
    </xf>
    <xf numFmtId="10" fontId="0" fillId="2" borderId="60" xfId="0" applyNumberFormat="1" applyFill="1" applyBorder="1" applyAlignment="1">
      <alignment horizontal="center" vertical="center"/>
    </xf>
    <xf numFmtId="14" fontId="21" fillId="6" borderId="4" xfId="0" applyNumberFormat="1" applyFont="1" applyFill="1" applyBorder="1" applyAlignment="1">
      <alignment horizontal="center" vertical="center"/>
    </xf>
    <xf numFmtId="14" fontId="21" fillId="6" borderId="5" xfId="0" applyNumberFormat="1" applyFont="1" applyFill="1" applyBorder="1" applyAlignment="1">
      <alignment horizontal="center" vertical="center"/>
    </xf>
    <xf numFmtId="164" fontId="36" fillId="6" borderId="4" xfId="0" applyNumberFormat="1" applyFont="1" applyFill="1" applyBorder="1" applyAlignment="1">
      <alignment horizontal="right" vertical="center"/>
    </xf>
    <xf numFmtId="14" fontId="36" fillId="6" borderId="13" xfId="0" applyNumberFormat="1" applyFont="1" applyFill="1" applyBorder="1" applyAlignment="1">
      <alignment horizontal="center" vertical="center"/>
    </xf>
    <xf numFmtId="164" fontId="36" fillId="6" borderId="0" xfId="0" applyNumberFormat="1" applyFont="1" applyFill="1" applyAlignment="1">
      <alignment horizontal="right" vertical="center"/>
    </xf>
    <xf numFmtId="14" fontId="36" fillId="6" borderId="15" xfId="0" applyNumberFormat="1" applyFont="1" applyFill="1" applyBorder="1" applyAlignment="1">
      <alignment horizontal="center" vertical="center"/>
    </xf>
    <xf numFmtId="185" fontId="11" fillId="6" borderId="0" xfId="6" applyNumberFormat="1" applyFont="1" applyFill="1" applyAlignment="1">
      <alignment horizontal="right"/>
    </xf>
    <xf numFmtId="14" fontId="20" fillId="12" borderId="15" xfId="0" applyNumberFormat="1" applyFont="1" applyFill="1" applyBorder="1" applyAlignment="1" applyProtection="1">
      <alignment horizontal="center" vertical="center"/>
      <protection locked="0"/>
    </xf>
    <xf numFmtId="9" fontId="11" fillId="12" borderId="84" xfId="6" applyFont="1" applyFill="1" applyBorder="1" applyAlignment="1" applyProtection="1">
      <alignment horizontal="center" vertical="center"/>
      <protection locked="0"/>
    </xf>
    <xf numFmtId="0" fontId="0" fillId="12" borderId="47" xfId="0" applyFill="1" applyBorder="1" applyAlignment="1">
      <alignment horizontal="center" vertical="center"/>
    </xf>
    <xf numFmtId="0" fontId="31" fillId="12" borderId="47" xfId="0" applyFont="1" applyFill="1" applyBorder="1" applyAlignment="1">
      <alignment vertical="center"/>
    </xf>
    <xf numFmtId="0" fontId="31" fillId="12" borderId="47" xfId="0" applyFont="1" applyFill="1" applyBorder="1" applyAlignment="1">
      <alignment horizontal="left" vertical="center"/>
    </xf>
    <xf numFmtId="175" fontId="0" fillId="0" borderId="0" xfId="0" applyNumberFormat="1" applyAlignment="1">
      <alignment horizontal="center" vertical="center"/>
    </xf>
    <xf numFmtId="4" fontId="29" fillId="11" borderId="98" xfId="0" applyNumberFormat="1" applyFont="1" applyFill="1" applyBorder="1" applyAlignment="1" applyProtection="1">
      <alignment horizontal="center" vertical="center" wrapText="1"/>
      <protection locked="0"/>
    </xf>
    <xf numFmtId="9" fontId="11" fillId="11" borderId="84" xfId="6" applyFont="1" applyFill="1" applyBorder="1" applyAlignment="1" applyProtection="1">
      <alignment horizontal="center" vertical="center"/>
      <protection locked="0"/>
    </xf>
    <xf numFmtId="4" fontId="17" fillId="6" borderId="0" xfId="1" applyNumberFormat="1" applyFont="1" applyFill="1" applyAlignment="1">
      <alignment horizontal="center" vertical="center" wrapText="1"/>
    </xf>
    <xf numFmtId="0" fontId="26" fillId="5" borderId="109" xfId="0" applyFont="1" applyFill="1" applyBorder="1" applyAlignment="1">
      <alignment horizontal="center" vertical="center" wrapText="1"/>
    </xf>
    <xf numFmtId="0" fontId="26" fillId="5" borderId="107" xfId="0" applyFont="1" applyFill="1" applyBorder="1" applyAlignment="1">
      <alignment horizontal="center" vertical="center" wrapText="1"/>
    </xf>
    <xf numFmtId="0" fontId="26" fillId="5" borderId="108" xfId="0" applyFont="1" applyFill="1" applyBorder="1" applyAlignment="1">
      <alignment horizontal="center" vertical="center" wrapText="1"/>
    </xf>
    <xf numFmtId="0" fontId="16" fillId="2" borderId="79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17" fillId="2" borderId="104" xfId="0" applyFont="1" applyFill="1" applyBorder="1" applyAlignment="1">
      <alignment horizontal="center" vertical="center" wrapText="1"/>
    </xf>
    <xf numFmtId="0" fontId="17" fillId="2" borderId="105" xfId="0" applyFont="1" applyFill="1" applyBorder="1" applyAlignment="1">
      <alignment horizontal="center" vertical="center" wrapText="1"/>
    </xf>
    <xf numFmtId="0" fontId="26" fillId="5" borderId="109" xfId="0" applyFont="1" applyFill="1" applyBorder="1" applyAlignment="1">
      <alignment horizontal="center" vertical="center"/>
    </xf>
    <xf numFmtId="0" fontId="26" fillId="5" borderId="107" xfId="0" applyFont="1" applyFill="1" applyBorder="1" applyAlignment="1">
      <alignment horizontal="center" vertical="center"/>
    </xf>
    <xf numFmtId="0" fontId="26" fillId="5" borderId="117" xfId="0" applyFont="1" applyFill="1" applyBorder="1" applyAlignment="1">
      <alignment horizontal="center" vertical="center"/>
    </xf>
    <xf numFmtId="0" fontId="26" fillId="5" borderId="71" xfId="0" applyFont="1" applyFill="1" applyBorder="1" applyAlignment="1">
      <alignment horizontal="center" vertical="center"/>
    </xf>
    <xf numFmtId="0" fontId="26" fillId="5" borderId="72" xfId="0" applyFont="1" applyFill="1" applyBorder="1" applyAlignment="1">
      <alignment horizontal="center" vertical="center"/>
    </xf>
    <xf numFmtId="0" fontId="26" fillId="5" borderId="95" xfId="0" applyFont="1" applyFill="1" applyBorder="1" applyAlignment="1">
      <alignment horizontal="center" vertical="center"/>
    </xf>
    <xf numFmtId="0" fontId="26" fillId="5" borderId="73" xfId="0" applyFont="1" applyFill="1" applyBorder="1" applyAlignment="1">
      <alignment horizontal="center" vertical="center"/>
    </xf>
    <xf numFmtId="0" fontId="26" fillId="5" borderId="19" xfId="0" applyFont="1" applyFill="1" applyBorder="1" applyAlignment="1">
      <alignment horizontal="center" vertical="center"/>
    </xf>
    <xf numFmtId="0" fontId="26" fillId="5" borderId="52" xfId="0" applyFont="1" applyFill="1" applyBorder="1" applyAlignment="1">
      <alignment horizontal="center" vertical="center"/>
    </xf>
    <xf numFmtId="0" fontId="26" fillId="5" borderId="53" xfId="0" applyFont="1" applyFill="1" applyBorder="1" applyAlignment="1">
      <alignment horizontal="center" vertical="center"/>
    </xf>
    <xf numFmtId="0" fontId="17" fillId="2" borderId="80" xfId="0" applyFont="1" applyFill="1" applyBorder="1" applyAlignment="1">
      <alignment horizontal="center" vertical="center" wrapText="1"/>
    </xf>
    <xf numFmtId="0" fontId="17" fillId="2" borderId="73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12" xfId="0" applyFont="1" applyFill="1" applyBorder="1" applyAlignment="1">
      <alignment horizontal="center" vertical="center" wrapText="1"/>
    </xf>
    <xf numFmtId="0" fontId="28" fillId="2" borderId="71" xfId="0" applyFont="1" applyFill="1" applyBorder="1" applyAlignment="1">
      <alignment horizontal="center" vertical="center" wrapText="1"/>
    </xf>
    <xf numFmtId="0" fontId="28" fillId="2" borderId="72" xfId="0" applyFont="1" applyFill="1" applyBorder="1" applyAlignment="1">
      <alignment horizontal="center" vertical="center" wrapText="1"/>
    </xf>
    <xf numFmtId="0" fontId="28" fillId="2" borderId="73" xfId="0" applyFont="1" applyFill="1" applyBorder="1" applyAlignment="1">
      <alignment horizontal="center" vertical="center" wrapText="1"/>
    </xf>
    <xf numFmtId="0" fontId="26" fillId="5" borderId="71" xfId="0" applyFont="1" applyFill="1" applyBorder="1" applyAlignment="1">
      <alignment horizontal="center" vertical="center" wrapText="1"/>
    </xf>
    <xf numFmtId="0" fontId="26" fillId="5" borderId="112" xfId="0" applyFont="1" applyFill="1" applyBorder="1" applyAlignment="1">
      <alignment horizontal="center" vertical="center"/>
    </xf>
    <xf numFmtId="0" fontId="26" fillId="5" borderId="113" xfId="0" applyFont="1" applyFill="1" applyBorder="1" applyAlignment="1">
      <alignment horizontal="center" vertical="center"/>
    </xf>
    <xf numFmtId="0" fontId="26" fillId="5" borderId="108" xfId="0" applyFont="1" applyFill="1" applyBorder="1" applyAlignment="1">
      <alignment horizontal="center" vertical="center"/>
    </xf>
    <xf numFmtId="0" fontId="24" fillId="7" borderId="30" xfId="0" applyFont="1" applyFill="1" applyBorder="1" applyAlignment="1">
      <alignment horizontal="center" vertical="center"/>
    </xf>
    <xf numFmtId="0" fontId="24" fillId="7" borderId="25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69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24" fillId="8" borderId="30" xfId="0" applyFont="1" applyFill="1" applyBorder="1" applyAlignment="1">
      <alignment horizontal="center" vertical="center"/>
    </xf>
    <xf numFmtId="0" fontId="24" fillId="8" borderId="25" xfId="0" applyFont="1" applyFill="1" applyBorder="1" applyAlignment="1">
      <alignment horizontal="center" vertical="center"/>
    </xf>
    <xf numFmtId="0" fontId="24" fillId="12" borderId="30" xfId="0" applyFont="1" applyFill="1" applyBorder="1" applyAlignment="1">
      <alignment horizontal="center" vertical="center"/>
    </xf>
    <xf numFmtId="0" fontId="24" fillId="12" borderId="25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 wrapText="1"/>
    </xf>
    <xf numFmtId="0" fontId="9" fillId="6" borderId="0" xfId="0" applyFont="1" applyFill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 wrapText="1"/>
    </xf>
    <xf numFmtId="0" fontId="9" fillId="6" borderId="9" xfId="0" applyFont="1" applyFill="1" applyBorder="1" applyAlignment="1">
      <alignment horizontal="center" vertical="center" wrapText="1"/>
    </xf>
    <xf numFmtId="0" fontId="9" fillId="6" borderId="10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165" fontId="11" fillId="6" borderId="14" xfId="0" applyNumberFormat="1" applyFont="1" applyFill="1" applyBorder="1" applyAlignment="1">
      <alignment horizontal="left" vertical="center"/>
    </xf>
    <xf numFmtId="167" fontId="11" fillId="6" borderId="83" xfId="0" applyNumberFormat="1" applyFont="1" applyFill="1" applyBorder="1" applyAlignment="1">
      <alignment horizontal="left" vertical="center"/>
    </xf>
    <xf numFmtId="165" fontId="11" fillId="6" borderId="13" xfId="0" applyNumberFormat="1" applyFont="1" applyFill="1" applyBorder="1" applyAlignment="1">
      <alignment horizontal="center" vertical="center"/>
    </xf>
    <xf numFmtId="165" fontId="11" fillId="6" borderId="15" xfId="0" applyNumberFormat="1" applyFont="1" applyFill="1" applyBorder="1" applyAlignment="1">
      <alignment horizontal="left" vertical="center"/>
    </xf>
    <xf numFmtId="4" fontId="29" fillId="6" borderId="86" xfId="0" applyNumberFormat="1" applyFont="1" applyFill="1" applyBorder="1" applyAlignment="1">
      <alignment horizontal="left" vertical="center" wrapText="1"/>
    </xf>
    <xf numFmtId="167" fontId="11" fillId="6" borderId="84" xfId="0" applyNumberFormat="1" applyFont="1" applyFill="1" applyBorder="1" applyAlignment="1">
      <alignment horizontal="left" vertical="center"/>
    </xf>
    <xf numFmtId="4" fontId="29" fillId="6" borderId="37" xfId="0" applyNumberFormat="1" applyFont="1" applyFill="1" applyBorder="1" applyAlignment="1">
      <alignment horizontal="center" vertical="center" wrapText="1"/>
    </xf>
    <xf numFmtId="4" fontId="29" fillId="6" borderId="39" xfId="0" applyNumberFormat="1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4" fontId="29" fillId="12" borderId="37" xfId="0" applyNumberFormat="1" applyFont="1" applyFill="1" applyBorder="1" applyAlignment="1">
      <alignment horizontal="center" vertical="center" wrapText="1"/>
    </xf>
    <xf numFmtId="4" fontId="29" fillId="12" borderId="38" xfId="0" applyNumberFormat="1" applyFont="1" applyFill="1" applyBorder="1" applyAlignment="1">
      <alignment horizontal="center" vertical="center" wrapText="1"/>
    </xf>
    <xf numFmtId="186" fontId="29" fillId="12" borderId="38" xfId="0" applyNumberFormat="1" applyFont="1" applyFill="1" applyBorder="1" applyAlignment="1">
      <alignment horizontal="center" vertical="center" wrapText="1"/>
    </xf>
    <xf numFmtId="186" fontId="29" fillId="12" borderId="39" xfId="0" applyNumberFormat="1" applyFont="1" applyFill="1" applyBorder="1" applyAlignment="1">
      <alignment horizontal="center" vertical="center" wrapText="1"/>
    </xf>
    <xf numFmtId="4" fontId="29" fillId="6" borderId="16" xfId="0" applyNumberFormat="1" applyFont="1" applyFill="1" applyBorder="1" applyAlignment="1">
      <alignment horizontal="center" vertical="center" wrapText="1"/>
    </xf>
    <xf numFmtId="4" fontId="29" fillId="6" borderId="17" xfId="0" applyNumberFormat="1" applyFont="1" applyFill="1" applyBorder="1" applyAlignment="1">
      <alignment horizontal="center" vertical="center" wrapText="1"/>
    </xf>
    <xf numFmtId="4" fontId="29" fillId="6" borderId="18" xfId="0" applyNumberFormat="1" applyFont="1" applyFill="1" applyBorder="1" applyAlignment="1">
      <alignment horizontal="center" vertical="center" wrapText="1"/>
    </xf>
    <xf numFmtId="167" fontId="11" fillId="6" borderId="101" xfId="0" applyNumberFormat="1" applyFont="1" applyFill="1" applyBorder="1" applyAlignment="1">
      <alignment horizontal="left" vertical="center"/>
    </xf>
    <xf numFmtId="10" fontId="11" fillId="11" borderId="84" xfId="6" applyNumberFormat="1" applyFont="1" applyFill="1" applyBorder="1" applyAlignment="1" applyProtection="1">
      <alignment horizontal="center" vertical="center"/>
      <protection locked="0"/>
    </xf>
    <xf numFmtId="10" fontId="20" fillId="12" borderId="15" xfId="6" applyNumberFormat="1" applyFont="1" applyFill="1" applyBorder="1" applyAlignment="1" applyProtection="1">
      <alignment horizontal="center" vertical="center"/>
      <protection locked="0"/>
    </xf>
  </cellXfs>
  <cellStyles count="9">
    <cellStyle name="Lien hypertexte 2" xfId="3" xr:uid="{5F56D1C9-7172-4B29-B00B-9DCE28CF782A}"/>
    <cellStyle name="Monétaire" xfId="5" builtinId="4"/>
    <cellStyle name="Monétaire 2" xfId="2" xr:uid="{B034F28F-6904-4BD2-8007-D6AB1EA68FF8}"/>
    <cellStyle name="Normal" xfId="0" builtinId="0"/>
    <cellStyle name="Normal 2" xfId="1" xr:uid="{A7E14584-B9F2-43A3-8DFD-57F6962643E2}"/>
    <cellStyle name="Normal 3" xfId="4" xr:uid="{D88FA229-D995-44AA-BD40-12626008FE42}"/>
    <cellStyle name="Normal_EP659-00" xfId="7" xr:uid="{0CEFA395-D203-4A45-9E4B-D82B78F03F91}"/>
    <cellStyle name="Normal_HQ12B30 sipport de bpocle et boitier dépissure" xfId="8" xr:uid="{993F0634-FF96-4874-9E2E-6EC04BD19B45}"/>
    <cellStyle name="Pourcentage" xfId="6" builtinId="5"/>
  </cellStyles>
  <dxfs count="3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  <dxf>
      <fill>
        <patternFill>
          <bgColor rgb="FFFF9999"/>
        </patternFill>
      </fill>
    </dxf>
  </dxfs>
  <tableStyles count="0" defaultTableStyle="TableStyleMedium2" defaultPivotStyle="PivotStyleLight16"/>
  <colors>
    <mruColors>
      <color rgb="FFFFFFCC"/>
      <color rgb="FFFFFF99"/>
      <color rgb="FFFFFFFF"/>
      <color rgb="FFFF9999"/>
      <color rgb="FFFFEBEB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antal Laplante" refreshedDate="45194.34558645833" createdVersion="8" refreshedVersion="8" minRefreshableVersion="3" recordCount="391" xr:uid="{C151F640-7190-43C1-9504-9BBFD27B131A}">
  <cacheSource type="worksheet">
    <worksheetSource ref="A1:S1048576" sheet="EPSO"/>
  </cacheSource>
  <cacheFields count="19">
    <cacheField name="DATELIV" numFmtId="0">
      <sharedItems containsNonDate="0" containsDate="1" containsString="0" containsBlank="1" minDate="2024-08-22T00:00:00" maxDate="2024-08-23T00:00:00"/>
    </cacheField>
    <cacheField name="FINLIV" numFmtId="0">
      <sharedItems containsNonDate="0" containsString="0" containsBlank="1"/>
    </cacheField>
    <cacheField name="NOITEM" numFmtId="0">
      <sharedItems containsBlank="1" count="18">
        <s v="00010"/>
        <s v="00020"/>
        <s v="00030"/>
        <m/>
        <s v="NOITEM" u="1"/>
        <s v="00031" u="1"/>
        <s v="00032" u="1"/>
        <s v="00033" u="1"/>
        <s v="00034" u="1"/>
        <s v="00035" u="1"/>
        <s v="00036" u="1"/>
        <s v="00037" u="1"/>
        <s v="00038" u="1"/>
        <s v="00039" u="1"/>
        <s v="00040" u="1"/>
        <s v="00041" u="1"/>
        <s v="00042" u="1"/>
        <s v="00043" u="1"/>
      </sharedItems>
    </cacheField>
    <cacheField name="DESCRIPTION" numFmtId="0">
      <sharedItems containsBlank="1"/>
    </cacheField>
    <cacheField name="INFO" numFmtId="0">
      <sharedItems containsBlank="1"/>
    </cacheField>
    <cacheField name="NOPIECE" numFmtId="0">
      <sharedItems containsBlank="1"/>
    </cacheField>
    <cacheField name="REMARQUE" numFmtId="0">
      <sharedItems containsBlank="1"/>
    </cacheField>
    <cacheField name="QTYPYL" numFmtId="0">
      <sharedItems containsString="0" containsBlank="1" containsNumber="1" containsInteger="1" minValue="1" maxValue="142"/>
    </cacheField>
    <cacheField name="NBMK" numFmtId="0">
      <sharedItems containsString="0" containsBlank="1" containsNumber="1" containsInteger="1" minValue="5" maxValue="27"/>
    </cacheField>
    <cacheField name="NBPCES" numFmtId="0">
      <sharedItems containsString="0" containsBlank="1" containsNumber="1" containsInteger="1" minValue="22" maxValue="903"/>
    </cacheField>
    <cacheField name="PDSKG" numFmtId="0">
      <sharedItems containsString="0" containsBlank="1" containsNumber="1" containsInteger="1" minValue="753" maxValue="80968"/>
    </cacheField>
    <cacheField name="PDSBOUL" numFmtId="0">
      <sharedItems containsString="0" containsBlank="1" containsNumber="1" containsInteger="1" minValue="0" maxValue="185"/>
    </cacheField>
    <cacheField name="QTES" numFmtId="0">
      <sharedItems containsString="0" containsBlank="1" containsNumber="1" containsInteger="1" minValue="0" maxValue="205"/>
    </cacheField>
    <cacheField name="QTPCSES" numFmtId="0">
      <sharedItems containsString="0" containsBlank="1" containsNumber="1" containsInteger="1" minValue="0" maxValue="741"/>
    </cacheField>
    <cacheField name="PDSESKG" numFmtId="0">
      <sharedItems containsString="0" containsBlank="1" containsNumber="1" containsInteger="1" minValue="0" maxValue="78656"/>
    </cacheField>
    <cacheField name="NBMKES" numFmtId="0">
      <sharedItems containsString="0" containsBlank="1" containsNumber="1" containsInteger="1" minValue="0" maxValue="7"/>
    </cacheField>
    <cacheField name="HRSSOU" numFmtId="0">
      <sharedItems containsString="0" containsBlank="1" containsNumber="1" minValue="0" maxValue="275.7"/>
    </cacheField>
    <cacheField name="PRIX AU POIDS" numFmtId="0">
      <sharedItems containsString="0" containsBlank="1" containsNumber="1" containsInteger="1" minValue="0" maxValue="0"/>
    </cacheField>
    <cacheField name="ACIER KG" numFmtId="0">
      <sharedItems containsString="0" containsBlank="1" containsNumber="1" containsInteger="1" minValue="0" maxValue="8078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1">
  <r>
    <d v="2024-08-22T00:00:00"/>
    <m/>
    <x v="0"/>
    <s v="Seq.4-Sup.Iso.TT.TC"/>
    <s v=""/>
    <s v=""/>
    <s v=""/>
    <n v="142"/>
    <n v="27"/>
    <n v="903"/>
    <n v="80968"/>
    <n v="185"/>
    <n v="205"/>
    <n v="741"/>
    <n v="78656"/>
    <n v="7"/>
    <n v="275.7"/>
    <n v="0"/>
    <n v="80783"/>
  </r>
  <r>
    <d v="2024-08-22T00:00:00"/>
    <m/>
    <x v="1"/>
    <s v="Seq.5-Sup.de BJ"/>
    <s v=""/>
    <s v=""/>
    <s v=""/>
    <n v="1"/>
    <n v="24"/>
    <n v="288"/>
    <n v="1416"/>
    <n v="28"/>
    <n v="0"/>
    <n v="0"/>
    <n v="0"/>
    <n v="0"/>
    <n v="0"/>
    <n v="0"/>
    <n v="1388"/>
  </r>
  <r>
    <d v="2024-08-22T00:00:00"/>
    <m/>
    <x v="2"/>
    <s v="Seq.6-7 Sup.coffret"/>
    <s v=""/>
    <s v=""/>
    <s v=""/>
    <n v="2"/>
    <n v="5"/>
    <n v="22"/>
    <n v="753"/>
    <n v="0"/>
    <n v="2"/>
    <n v="14"/>
    <n v="741"/>
    <n v="1"/>
    <n v="10.3"/>
    <n v="0"/>
    <n v="753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n v="0"/>
  </r>
  <r>
    <m/>
    <m/>
    <x v="3"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36C054D-98CF-4D19-8A76-9A7E208F8022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gridDropZones="1" multipleFieldFilters="0">
  <location ref="AM1:AQ15" firstHeaderRow="1" firstDataRow="2" firstDataCol="1"/>
  <pivotFields count="19">
    <pivotField compact="0" outline="0" showAll="0"/>
    <pivotField compact="0" outline="0" showAll="0"/>
    <pivotField axis="axisCol" compact="0" outline="0" showAll="0" defaultSubtotal="0">
      <items count="18">
        <item x="3"/>
        <item x="0"/>
        <item x="1"/>
        <item x="2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4"/>
      </items>
    </pivotField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Items count="1">
    <i/>
  </rowItems>
  <colFields count="1">
    <field x="2"/>
  </colFields>
  <colItems count="4">
    <i>
      <x/>
    </i>
    <i>
      <x v="1"/>
    </i>
    <i>
      <x v="2"/>
    </i>
    <i>
      <x v="3"/>
    </i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9017600-35C8-4F9C-A09A-E68995841CEA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rowGrandTotals="0" colGrandTotals="0" itemPrintTitles="1" createdVersion="8" indent="0" compact="0" compactData="0" gridDropZones="1" multipleFieldFilters="0">
  <location ref="AD1:AJ6" firstHeaderRow="2" firstDataRow="2" firstDataCol="1"/>
  <pivotFields count="19">
    <pivotField compact="0" outline="0" showAll="0"/>
    <pivotField compact="0" outline="0" showAll="0"/>
    <pivotField axis="axisRow" compact="0" outline="0" showAll="0" defaultSubtotal="0">
      <items count="18">
        <item x="3"/>
        <item x="0"/>
        <item x="1"/>
        <item x="2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4"/>
      </items>
    </pivotField>
    <pivotField compact="0" outline="0" showAll="0" defaultSubtota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2"/>
  </rowFields>
  <rowItems count="4">
    <i>
      <x/>
    </i>
    <i>
      <x v="1"/>
    </i>
    <i>
      <x v="2"/>
    </i>
    <i>
      <x v="3"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0210C-7A66-4BA8-A561-F9DAEAE47A26}">
  <sheetPr codeName="Feuil1">
    <tabColor theme="1"/>
  </sheetPr>
  <dimension ref="B5:B14"/>
  <sheetViews>
    <sheetView workbookViewId="0">
      <selection activeCell="B14" sqref="B14"/>
    </sheetView>
  </sheetViews>
  <sheetFormatPr baseColWidth="10" defaultRowHeight="14.5" x14ac:dyDescent="0.35"/>
  <sheetData>
    <row r="5" spans="2:2" x14ac:dyDescent="0.35">
      <c r="B5" t="s">
        <v>124</v>
      </c>
    </row>
    <row r="8" spans="2:2" x14ac:dyDescent="0.35">
      <c r="B8" t="s">
        <v>123</v>
      </c>
    </row>
    <row r="11" spans="2:2" x14ac:dyDescent="0.35">
      <c r="B11" t="s">
        <v>126</v>
      </c>
    </row>
    <row r="14" spans="2:2" x14ac:dyDescent="0.35">
      <c r="B14" t="s">
        <v>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88985-54B5-4716-A3F8-83D0C67763EC}">
  <sheetPr codeName="Feuil2">
    <tabColor theme="1"/>
  </sheetPr>
  <dimension ref="B2:W11"/>
  <sheetViews>
    <sheetView topLeftCell="G1" workbookViewId="0">
      <selection activeCell="S3" sqref="S3"/>
    </sheetView>
  </sheetViews>
  <sheetFormatPr baseColWidth="10" defaultRowHeight="14.5" x14ac:dyDescent="0.35"/>
  <cols>
    <col min="1" max="1" width="2.81640625" customWidth="1"/>
    <col min="2" max="3" width="28.54296875" customWidth="1"/>
    <col min="4" max="4" width="9.453125" hidden="1" customWidth="1"/>
    <col min="5" max="5" width="2.81640625" customWidth="1"/>
    <col min="6" max="6" width="28.54296875" customWidth="1"/>
    <col min="7" max="7" width="2.81640625" customWidth="1"/>
    <col min="8" max="8" width="28.54296875" customWidth="1"/>
    <col min="9" max="9" width="2.81640625" customWidth="1"/>
    <col min="10" max="10" width="28.54296875" customWidth="1"/>
    <col min="11" max="11" width="8" hidden="1" customWidth="1"/>
    <col min="12" max="12" width="2.81640625" customWidth="1"/>
    <col min="13" max="13" width="28.54296875" customWidth="1"/>
    <col min="14" max="14" width="2.81640625" customWidth="1"/>
    <col min="15" max="15" width="28.54296875" customWidth="1"/>
    <col min="16" max="16" width="2.81640625" customWidth="1"/>
    <col min="17" max="17" width="26" customWidth="1"/>
    <col min="18" max="18" width="2.54296875" customWidth="1"/>
    <col min="19" max="19" width="22.1796875" customWidth="1"/>
    <col min="20" max="20" width="3.26953125" customWidth="1"/>
    <col min="21" max="21" width="31" customWidth="1"/>
    <col min="22" max="22" width="2.7265625" customWidth="1"/>
    <col min="23" max="23" width="30.7265625" customWidth="1"/>
  </cols>
  <sheetData>
    <row r="2" spans="2:23" ht="15.5" x14ac:dyDescent="0.35">
      <c r="B2" s="3" t="s">
        <v>6</v>
      </c>
      <c r="C2" s="3" t="s">
        <v>45</v>
      </c>
      <c r="D2" s="3" t="s">
        <v>157</v>
      </c>
      <c r="F2" s="3" t="s">
        <v>10</v>
      </c>
      <c r="H2" s="3" t="s">
        <v>40</v>
      </c>
      <c r="J2" s="3" t="s">
        <v>21</v>
      </c>
      <c r="K2" s="3" t="s">
        <v>157</v>
      </c>
      <c r="M2" s="3" t="s">
        <v>137</v>
      </c>
      <c r="O2" s="3" t="s">
        <v>119</v>
      </c>
      <c r="Q2" s="3" t="s">
        <v>141</v>
      </c>
      <c r="S2" s="3" t="s">
        <v>214</v>
      </c>
      <c r="U2" s="3" t="s">
        <v>211</v>
      </c>
      <c r="W2" s="3" t="s">
        <v>211</v>
      </c>
    </row>
    <row r="3" spans="2:23" ht="15.5" x14ac:dyDescent="0.35">
      <c r="B3" s="232"/>
      <c r="C3" s="232" t="s">
        <v>46</v>
      </c>
      <c r="D3" s="4" t="s">
        <v>7</v>
      </c>
      <c r="F3" s="232" t="s">
        <v>11</v>
      </c>
      <c r="H3" s="232" t="s">
        <v>41</v>
      </c>
      <c r="J3" s="232" t="s">
        <v>267</v>
      </c>
      <c r="K3" s="4" t="s">
        <v>159</v>
      </c>
      <c r="M3" s="232" t="s">
        <v>53</v>
      </c>
      <c r="O3" s="232" t="s">
        <v>120</v>
      </c>
      <c r="Q3" s="232" t="s">
        <v>142</v>
      </c>
      <c r="S3" s="232" t="s">
        <v>52</v>
      </c>
      <c r="U3" s="232" t="s">
        <v>209</v>
      </c>
      <c r="W3" s="232" t="s">
        <v>239</v>
      </c>
    </row>
    <row r="4" spans="2:23" ht="15.5" x14ac:dyDescent="0.35">
      <c r="B4" s="232" t="s">
        <v>266</v>
      </c>
      <c r="C4" s="232" t="s">
        <v>47</v>
      </c>
      <c r="D4" s="4" t="s">
        <v>158</v>
      </c>
      <c r="F4" s="232" t="s">
        <v>5</v>
      </c>
      <c r="H4" s="232"/>
      <c r="J4" s="232" t="s">
        <v>268</v>
      </c>
      <c r="K4" s="4" t="s">
        <v>159</v>
      </c>
      <c r="M4" s="232" t="s">
        <v>270</v>
      </c>
      <c r="O4" s="232" t="s">
        <v>121</v>
      </c>
      <c r="Q4" s="232" t="s">
        <v>143</v>
      </c>
      <c r="S4" s="232" t="s">
        <v>54</v>
      </c>
      <c r="U4" s="232" t="s">
        <v>210</v>
      </c>
      <c r="W4" s="232" t="s">
        <v>240</v>
      </c>
    </row>
    <row r="5" spans="2:23" ht="15.5" x14ac:dyDescent="0.35">
      <c r="B5" s="232"/>
      <c r="C5" s="232"/>
      <c r="D5" s="4"/>
      <c r="F5" s="232"/>
      <c r="H5" s="232"/>
      <c r="J5" s="232" t="s">
        <v>269</v>
      </c>
      <c r="K5" s="4" t="s">
        <v>160</v>
      </c>
      <c r="M5" s="232" t="s">
        <v>271</v>
      </c>
      <c r="Q5" s="232" t="s">
        <v>144</v>
      </c>
      <c r="W5" s="232" t="s">
        <v>242</v>
      </c>
    </row>
    <row r="6" spans="2:23" ht="15.5" x14ac:dyDescent="0.35">
      <c r="B6" s="232"/>
      <c r="C6" s="232"/>
      <c r="D6" s="4"/>
      <c r="F6" s="232" t="s">
        <v>250</v>
      </c>
      <c r="H6" s="232"/>
      <c r="J6" s="232"/>
      <c r="K6" s="4"/>
      <c r="M6" s="232" t="s">
        <v>272</v>
      </c>
      <c r="Q6" s="232"/>
    </row>
    <row r="7" spans="2:23" ht="15.5" x14ac:dyDescent="0.35">
      <c r="D7" s="4"/>
    </row>
    <row r="8" spans="2:23" ht="15.5" x14ac:dyDescent="0.35">
      <c r="D8" s="4"/>
    </row>
    <row r="9" spans="2:23" ht="15.5" x14ac:dyDescent="0.35">
      <c r="D9" s="4"/>
    </row>
    <row r="10" spans="2:23" ht="15.5" x14ac:dyDescent="0.35">
      <c r="D10" s="4"/>
    </row>
    <row r="11" spans="2:23" ht="15.5" x14ac:dyDescent="0.35">
      <c r="D11" s="4"/>
    </row>
  </sheetData>
  <sheetProtection sheet="1" objects="1" scenarios="1"/>
  <phoneticPr fontId="2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3D672-DF77-4801-9900-0DEB42A0EFE7}">
  <sheetPr codeName="Feuil3">
    <tabColor rgb="FFFF0000"/>
    <pageSetUpPr fitToPage="1"/>
  </sheetPr>
  <dimension ref="B1:I23"/>
  <sheetViews>
    <sheetView workbookViewId="0">
      <selection activeCell="I14" sqref="I14"/>
    </sheetView>
  </sheetViews>
  <sheetFormatPr baseColWidth="10" defaultColWidth="11.453125" defaultRowHeight="21" outlineLevelCol="1" x14ac:dyDescent="0.45"/>
  <cols>
    <col min="1" max="1" width="26.1796875" style="9" customWidth="1"/>
    <col min="2" max="2" width="5.81640625" style="9" customWidth="1"/>
    <col min="3" max="3" width="56.7265625" style="1" bestFit="1" customWidth="1"/>
    <col min="4" max="4" width="36.1796875" style="1" customWidth="1"/>
    <col min="5" max="5" width="9.81640625" style="1" hidden="1" customWidth="1" outlineLevel="1"/>
    <col min="6" max="6" width="11.453125" style="9" collapsed="1"/>
    <col min="7" max="7" width="5.81640625" style="9" customWidth="1"/>
    <col min="8" max="8" width="56.7265625" style="1" bestFit="1" customWidth="1"/>
    <col min="9" max="9" width="35.453125" style="9" bestFit="1" customWidth="1"/>
    <col min="10" max="16384" width="11.453125" style="9"/>
  </cols>
  <sheetData>
    <row r="1" spans="2:9" ht="15" customHeight="1" x14ac:dyDescent="0.35">
      <c r="B1" s="371" t="s">
        <v>8</v>
      </c>
      <c r="C1" s="371"/>
      <c r="D1" s="371"/>
      <c r="E1" s="371"/>
      <c r="F1" s="371"/>
      <c r="G1" s="371"/>
      <c r="H1" s="371"/>
      <c r="I1" s="371"/>
    </row>
    <row r="2" spans="2:9" ht="15" customHeight="1" x14ac:dyDescent="0.35">
      <c r="B2" s="371"/>
      <c r="C2" s="371"/>
      <c r="D2" s="371"/>
      <c r="E2" s="371"/>
      <c r="F2" s="371"/>
      <c r="G2" s="371"/>
      <c r="H2" s="371"/>
      <c r="I2" s="371"/>
    </row>
    <row r="3" spans="2:9" ht="7.5" customHeight="1" x14ac:dyDescent="0.45">
      <c r="D3" s="2"/>
      <c r="E3" s="2"/>
    </row>
    <row r="4" spans="2:9" x14ac:dyDescent="0.45">
      <c r="B4" s="79" t="s">
        <v>18</v>
      </c>
      <c r="C4" s="80"/>
      <c r="D4" s="81"/>
      <c r="E4" s="81"/>
      <c r="G4" s="79" t="s">
        <v>115</v>
      </c>
      <c r="H4" s="80"/>
      <c r="I4" s="81"/>
    </row>
    <row r="5" spans="2:9" ht="27.75" customHeight="1" x14ac:dyDescent="0.45">
      <c r="C5" s="10" t="s">
        <v>0</v>
      </c>
      <c r="D5" s="334" t="s">
        <v>266</v>
      </c>
      <c r="E5" s="66" t="str">
        <f>+VLOOKUP('INFO SOUMISSION'!D5,LISTE!B3:D11,3,FALSE)</f>
        <v>HQ</v>
      </c>
      <c r="H5" s="10" t="s">
        <v>116</v>
      </c>
      <c r="I5" s="334" t="s">
        <v>121</v>
      </c>
    </row>
    <row r="6" spans="2:9" ht="27.75" customHeight="1" x14ac:dyDescent="0.45">
      <c r="C6" s="10" t="s">
        <v>44</v>
      </c>
      <c r="D6" s="11" t="str">
        <f>+IFERROR(+VLOOKUP(D5,LISTE!B3:C11,2,FALSE)," ")</f>
        <v>CDN</v>
      </c>
      <c r="E6" s="9"/>
      <c r="H6" s="10" t="s">
        <v>118</v>
      </c>
      <c r="I6" s="334" t="s">
        <v>121</v>
      </c>
    </row>
    <row r="7" spans="2:9" ht="27.75" customHeight="1" x14ac:dyDescent="0.45">
      <c r="C7" s="10" t="s">
        <v>68</v>
      </c>
      <c r="D7" s="335">
        <v>1</v>
      </c>
      <c r="E7" s="9"/>
      <c r="H7" s="10" t="s">
        <v>117</v>
      </c>
      <c r="I7" s="334" t="s">
        <v>121</v>
      </c>
    </row>
    <row r="8" spans="2:9" ht="27.75" customHeight="1" x14ac:dyDescent="0.45">
      <c r="C8" s="10" t="s">
        <v>13</v>
      </c>
      <c r="D8" s="334"/>
      <c r="E8" s="9"/>
      <c r="H8" s="9"/>
    </row>
    <row r="9" spans="2:9" ht="27.75" customHeight="1" x14ac:dyDescent="0.45">
      <c r="C9" s="10" t="s">
        <v>1</v>
      </c>
      <c r="D9" s="334"/>
      <c r="E9" s="9"/>
      <c r="H9" s="9"/>
    </row>
    <row r="10" spans="2:9" ht="27.75" customHeight="1" x14ac:dyDescent="0.45">
      <c r="C10" s="10" t="s">
        <v>12</v>
      </c>
      <c r="D10" s="334"/>
      <c r="E10" s="9"/>
      <c r="H10" s="9"/>
    </row>
    <row r="11" spans="2:9" ht="8.25" customHeight="1" x14ac:dyDescent="0.45"/>
    <row r="12" spans="2:9" x14ac:dyDescent="0.45">
      <c r="B12" s="79" t="s">
        <v>19</v>
      </c>
      <c r="C12" s="80"/>
      <c r="D12" s="81"/>
      <c r="E12" s="81"/>
      <c r="G12" s="79" t="s">
        <v>212</v>
      </c>
      <c r="H12" s="80"/>
      <c r="I12" s="81"/>
    </row>
    <row r="13" spans="2:9" ht="27.75" customHeight="1" x14ac:dyDescent="0.45">
      <c r="C13" s="10" t="s">
        <v>2</v>
      </c>
      <c r="D13" s="334"/>
      <c r="E13" s="9"/>
      <c r="H13" s="10" t="s">
        <v>208</v>
      </c>
      <c r="I13" s="334" t="s">
        <v>210</v>
      </c>
    </row>
    <row r="14" spans="2:9" ht="27.75" customHeight="1" x14ac:dyDescent="0.45">
      <c r="C14" s="10" t="s">
        <v>15</v>
      </c>
      <c r="D14" s="334"/>
      <c r="E14" s="9"/>
      <c r="H14" s="10" t="s">
        <v>136</v>
      </c>
      <c r="I14" s="334" t="s">
        <v>41</v>
      </c>
    </row>
    <row r="15" spans="2:9" ht="27.75" customHeight="1" x14ac:dyDescent="0.45">
      <c r="C15" s="10" t="s">
        <v>9</v>
      </c>
      <c r="D15" s="336">
        <v>45184</v>
      </c>
      <c r="E15" s="9"/>
      <c r="H15" s="10" t="s">
        <v>146</v>
      </c>
      <c r="I15" s="334" t="s">
        <v>143</v>
      </c>
    </row>
    <row r="16" spans="2:9" ht="27.75" customHeight="1" x14ac:dyDescent="0.45">
      <c r="C16" s="10" t="s">
        <v>14</v>
      </c>
      <c r="D16" s="336">
        <v>45528</v>
      </c>
      <c r="E16" s="9"/>
      <c r="H16" s="10" t="s">
        <v>224</v>
      </c>
      <c r="I16" s="334" t="s">
        <v>120</v>
      </c>
    </row>
    <row r="17" spans="2:9" ht="27.75" customHeight="1" x14ac:dyDescent="0.45">
      <c r="C17" s="10" t="s">
        <v>20</v>
      </c>
      <c r="D17" s="334" t="s">
        <v>95</v>
      </c>
      <c r="E17" s="9"/>
    </row>
    <row r="18" spans="2:9" ht="9.75" customHeight="1" x14ac:dyDescent="0.45"/>
    <row r="19" spans="2:9" x14ac:dyDescent="0.45">
      <c r="B19" s="79" t="s">
        <v>230</v>
      </c>
      <c r="C19" s="80"/>
      <c r="D19" s="81"/>
      <c r="G19" s="79" t="s">
        <v>88</v>
      </c>
      <c r="H19" s="80"/>
      <c r="I19" s="81"/>
    </row>
    <row r="20" spans="2:9" ht="27.75" customHeight="1" x14ac:dyDescent="0.45">
      <c r="C20" s="10" t="s">
        <v>231</v>
      </c>
      <c r="D20" s="334" t="s">
        <v>121</v>
      </c>
      <c r="H20" s="10" t="s">
        <v>137</v>
      </c>
      <c r="I20" s="334" t="s">
        <v>270</v>
      </c>
    </row>
    <row r="21" spans="2:9" ht="27.75" customHeight="1" x14ac:dyDescent="0.45">
      <c r="C21" s="10" t="s">
        <v>241</v>
      </c>
      <c r="D21" s="334"/>
      <c r="H21" s="10" t="s">
        <v>145</v>
      </c>
      <c r="I21" s="334" t="s">
        <v>143</v>
      </c>
    </row>
    <row r="22" spans="2:9" ht="27.75" customHeight="1" x14ac:dyDescent="0.45"/>
    <row r="23" spans="2:9" ht="27.75" customHeight="1" x14ac:dyDescent="0.45"/>
  </sheetData>
  <mergeCells count="1">
    <mergeCell ref="B1:I2"/>
  </mergeCells>
  <conditionalFormatting sqref="D7">
    <cfRule type="expression" dxfId="37" priority="1">
      <formula>+$D$6="usd"</formula>
    </cfRule>
  </conditionalFormatting>
  <pageMargins left="0.70866141732283472" right="0.70866141732283472" top="0.74803149606299213" bottom="0.74803149606299213" header="0.31496062992125984" footer="0.31496062992125984"/>
  <pageSetup paperSize="146" scale="58" orientation="landscape" r:id="rId1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1288558B-5C2E-4795-8922-53CC7E153BE1}">
          <x14:formula1>
            <xm:f>LISTE!$O$3:$O$4</xm:f>
          </x14:formula1>
          <xm:sqref>I5:I7 D20 I16</xm:sqref>
        </x14:dataValidation>
        <x14:dataValidation type="list" allowBlank="1" showInputMessage="1" showErrorMessage="1" xr:uid="{C1CBBD03-E772-4B52-B107-BEB6C9CF49EC}">
          <x14:formula1>
            <xm:f>LISTE!$U$3:$U$4</xm:f>
          </x14:formula1>
          <xm:sqref>I13</xm:sqref>
        </x14:dataValidation>
        <x14:dataValidation type="list" allowBlank="1" showInputMessage="1" showErrorMessage="1" xr:uid="{B84C5F91-0793-4C1F-8C5A-75673F24ADFB}">
          <x14:formula1>
            <xm:f>LISTE!$H$3:$H$6</xm:f>
          </x14:formula1>
          <xm:sqref>I14</xm:sqref>
        </x14:dataValidation>
        <x14:dataValidation type="list" allowBlank="1" showInputMessage="1" showErrorMessage="1" xr:uid="{0994322A-C3F9-46C7-9DDB-05F6961F5BEA}">
          <x14:formula1>
            <xm:f>LISTE!$Q$3:$Q$6</xm:f>
          </x14:formula1>
          <xm:sqref>I15 I21</xm:sqref>
        </x14:dataValidation>
        <x14:dataValidation type="list" allowBlank="1" showInputMessage="1" showErrorMessage="1" xr:uid="{BDB55B12-FF00-4D5D-957E-BA1CAEEE45CF}">
          <x14:formula1>
            <xm:f>LISTE!$M$3:$M$6</xm:f>
          </x14:formula1>
          <xm:sqref>I20</xm:sqref>
        </x14:dataValidation>
        <x14:dataValidation type="list" allowBlank="1" showInputMessage="1" showErrorMessage="1" xr:uid="{EC88BD57-B4B8-4E82-AF82-D5C67BB2DA3A}">
          <x14:formula1>
            <xm:f>LISTE!$B$3:$B$6</xm:f>
          </x14:formula1>
          <xm:sqref>D5</xm:sqref>
        </x14:dataValidation>
        <x14:dataValidation type="list" allowBlank="1" showInputMessage="1" showErrorMessage="1" xr:uid="{DC60002E-01F7-4739-A2E6-49AC7155AA83}">
          <x14:formula1>
            <xm:f>LISTE!$F$3:$F$6</xm:f>
          </x14:formula1>
          <xm:sqref>D10</xm:sqref>
        </x14:dataValidation>
        <x14:dataValidation type="list" allowBlank="1" showInputMessage="1" showErrorMessage="1" xr:uid="{7E56B87A-4BB3-478F-9607-917C446A3D98}">
          <x14:formula1>
            <xm:f>LISTE!$J$3:$J$6</xm:f>
          </x14:formula1>
          <xm:sqref>D17</xm:sqref>
        </x14:dataValidation>
        <x14:dataValidation type="list" allowBlank="1" showInputMessage="1" showErrorMessage="1" xr:uid="{95262E20-9BB9-4C3E-9A9A-E7B06FB74320}">
          <x14:formula1>
            <xm:f>LISTE!$W$3:$W$5</xm:f>
          </x14:formula1>
          <xm:sqref>D21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AFFEF-B555-4709-9DE2-F22CD4B1C29A}">
  <sheetPr codeName="Feuil4">
    <tabColor rgb="FFFF0000"/>
    <pageSetUpPr fitToPage="1"/>
  </sheetPr>
  <dimension ref="A1:AQ391"/>
  <sheetViews>
    <sheetView zoomScale="110" zoomScaleNormal="110" workbookViewId="0">
      <selection activeCell="D7" sqref="D7"/>
    </sheetView>
  </sheetViews>
  <sheetFormatPr baseColWidth="10" defaultColWidth="11.453125" defaultRowHeight="14.5" x14ac:dyDescent="0.35"/>
  <cols>
    <col min="1" max="1" width="10" bestFit="1" customWidth="1"/>
    <col min="2" max="2" width="6.54296875" bestFit="1" customWidth="1"/>
    <col min="3" max="3" width="8" bestFit="1" customWidth="1"/>
    <col min="4" max="4" width="44.7265625" customWidth="1"/>
    <col min="5" max="5" width="5.26953125" bestFit="1" customWidth="1"/>
    <col min="6" max="6" width="9.453125" bestFit="1" customWidth="1"/>
    <col min="7" max="7" width="11.81640625" bestFit="1" customWidth="1"/>
    <col min="8" max="8" width="8.26953125" bestFit="1" customWidth="1"/>
    <col min="9" max="9" width="6.453125" bestFit="1" customWidth="1"/>
    <col min="10" max="10" width="8.81640625" bestFit="1" customWidth="1"/>
    <col min="11" max="11" width="7.7265625" bestFit="1" customWidth="1"/>
    <col min="12" max="12" width="10.1796875" bestFit="1" customWidth="1"/>
    <col min="13" max="13" width="6.26953125" bestFit="1" customWidth="1"/>
    <col min="14" max="15" width="10.26953125" bestFit="1" customWidth="1"/>
    <col min="16" max="16" width="9" bestFit="1" customWidth="1"/>
    <col min="17" max="17" width="9.1796875" bestFit="1" customWidth="1"/>
    <col min="18" max="18" width="14.7265625" bestFit="1" customWidth="1"/>
    <col min="19" max="19" width="9.81640625" bestFit="1" customWidth="1"/>
    <col min="30" max="31" width="10.54296875" bestFit="1" customWidth="1"/>
    <col min="32" max="34" width="6.1796875" bestFit="1" customWidth="1"/>
    <col min="39" max="40" width="10.54296875" bestFit="1" customWidth="1"/>
    <col min="41" max="43" width="6.1796875" bestFit="1" customWidth="1"/>
  </cols>
  <sheetData>
    <row r="1" spans="1:43" x14ac:dyDescent="0.35">
      <c r="A1" s="233" t="s">
        <v>22</v>
      </c>
      <c r="B1" s="233" t="s">
        <v>23</v>
      </c>
      <c r="C1" s="233" t="s">
        <v>24</v>
      </c>
      <c r="D1" s="233" t="s">
        <v>25</v>
      </c>
      <c r="E1" s="233" t="s">
        <v>26</v>
      </c>
      <c r="F1" s="233" t="s">
        <v>27</v>
      </c>
      <c r="G1" s="233" t="s">
        <v>28</v>
      </c>
      <c r="H1" s="233" t="s">
        <v>29</v>
      </c>
      <c r="I1" s="233" t="s">
        <v>30</v>
      </c>
      <c r="J1" s="233" t="s">
        <v>31</v>
      </c>
      <c r="K1" s="233" t="s">
        <v>32</v>
      </c>
      <c r="L1" s="233" t="s">
        <v>33</v>
      </c>
      <c r="M1" s="233" t="s">
        <v>34</v>
      </c>
      <c r="N1" s="233" t="s">
        <v>35</v>
      </c>
      <c r="O1" s="233" t="s">
        <v>36</v>
      </c>
      <c r="P1" s="233" t="s">
        <v>37</v>
      </c>
      <c r="Q1" s="233" t="s">
        <v>38</v>
      </c>
      <c r="R1" s="233" t="s">
        <v>39</v>
      </c>
      <c r="S1" s="233" t="s">
        <v>48</v>
      </c>
      <c r="AN1" s="12" t="s">
        <v>24</v>
      </c>
    </row>
    <row r="2" spans="1:43" x14ac:dyDescent="0.35">
      <c r="A2" s="235">
        <v>45526</v>
      </c>
      <c r="B2" s="236"/>
      <c r="C2" s="237" t="s">
        <v>253</v>
      </c>
      <c r="D2" s="237"/>
      <c r="E2" s="237" t="s">
        <v>254</v>
      </c>
      <c r="F2" s="237" t="s">
        <v>254</v>
      </c>
      <c r="G2" s="237" t="s">
        <v>254</v>
      </c>
      <c r="H2" s="238">
        <v>142</v>
      </c>
      <c r="I2" s="238">
        <v>27</v>
      </c>
      <c r="J2" s="238">
        <v>903</v>
      </c>
      <c r="K2" s="238">
        <v>80968</v>
      </c>
      <c r="L2" s="238">
        <v>185</v>
      </c>
      <c r="M2" s="238">
        <v>205</v>
      </c>
      <c r="N2" s="238">
        <v>741</v>
      </c>
      <c r="O2" s="238">
        <v>78656</v>
      </c>
      <c r="P2" s="238">
        <v>7</v>
      </c>
      <c r="Q2" s="238">
        <v>275.7</v>
      </c>
      <c r="R2" s="239">
        <v>0</v>
      </c>
      <c r="S2" s="234">
        <f>K2-L2</f>
        <v>80783</v>
      </c>
      <c r="AD2" s="12" t="s">
        <v>24</v>
      </c>
      <c r="AN2" t="s">
        <v>50</v>
      </c>
      <c r="AO2" t="s">
        <v>253</v>
      </c>
      <c r="AP2" t="s">
        <v>255</v>
      </c>
      <c r="AQ2" t="s">
        <v>256</v>
      </c>
    </row>
    <row r="3" spans="1:43" x14ac:dyDescent="0.35">
      <c r="A3" s="235">
        <v>45526</v>
      </c>
      <c r="B3" s="236"/>
      <c r="C3" s="237" t="s">
        <v>255</v>
      </c>
      <c r="D3" s="237"/>
      <c r="E3" s="237" t="s">
        <v>254</v>
      </c>
      <c r="F3" s="237" t="s">
        <v>254</v>
      </c>
      <c r="G3" s="237" t="s">
        <v>254</v>
      </c>
      <c r="H3" s="238">
        <v>1</v>
      </c>
      <c r="I3" s="238">
        <v>24</v>
      </c>
      <c r="J3" s="238">
        <v>288</v>
      </c>
      <c r="K3" s="238">
        <v>1416</v>
      </c>
      <c r="L3" s="238">
        <v>28</v>
      </c>
      <c r="M3" s="238">
        <v>0</v>
      </c>
      <c r="N3" s="238">
        <v>0</v>
      </c>
      <c r="O3" s="238">
        <v>0</v>
      </c>
      <c r="P3" s="238">
        <v>0</v>
      </c>
      <c r="Q3" s="238">
        <v>0</v>
      </c>
      <c r="R3" s="239">
        <v>0</v>
      </c>
      <c r="S3" s="234">
        <f>K3-L3</f>
        <v>1388</v>
      </c>
      <c r="AD3" t="s">
        <v>50</v>
      </c>
    </row>
    <row r="4" spans="1:43" x14ac:dyDescent="0.35">
      <c r="A4" s="235">
        <v>45526</v>
      </c>
      <c r="B4" s="236"/>
      <c r="C4" s="237" t="s">
        <v>256</v>
      </c>
      <c r="D4" s="237"/>
      <c r="E4" s="237" t="s">
        <v>254</v>
      </c>
      <c r="F4" s="237" t="s">
        <v>254</v>
      </c>
      <c r="G4" s="237" t="s">
        <v>254</v>
      </c>
      <c r="H4" s="238">
        <v>2</v>
      </c>
      <c r="I4" s="238">
        <v>5</v>
      </c>
      <c r="J4" s="238">
        <v>22</v>
      </c>
      <c r="K4" s="238">
        <v>753</v>
      </c>
      <c r="L4" s="238">
        <v>0</v>
      </c>
      <c r="M4" s="238">
        <v>2</v>
      </c>
      <c r="N4" s="238">
        <v>14</v>
      </c>
      <c r="O4" s="238">
        <v>741</v>
      </c>
      <c r="P4" s="238">
        <v>1</v>
      </c>
      <c r="Q4" s="238">
        <v>10.3</v>
      </c>
      <c r="R4" s="239">
        <v>0</v>
      </c>
      <c r="S4" s="234">
        <f t="shared" ref="S4:S67" si="0">K4-L4</f>
        <v>753</v>
      </c>
      <c r="AD4" t="s">
        <v>253</v>
      </c>
    </row>
    <row r="5" spans="1:43" x14ac:dyDescent="0.35">
      <c r="A5" s="240"/>
      <c r="B5" s="240"/>
      <c r="C5" s="240"/>
      <c r="D5" s="240"/>
      <c r="E5" s="240"/>
      <c r="F5" s="240"/>
      <c r="G5" s="240"/>
      <c r="H5" s="240"/>
      <c r="I5" s="240"/>
      <c r="J5" s="240"/>
      <c r="K5" s="240"/>
      <c r="L5" s="240"/>
      <c r="M5" s="240"/>
      <c r="N5" s="240"/>
      <c r="O5" s="240"/>
      <c r="P5" s="240"/>
      <c r="Q5" s="240"/>
      <c r="R5" s="240"/>
      <c r="S5" s="234">
        <f t="shared" si="0"/>
        <v>0</v>
      </c>
      <c r="AD5" t="s">
        <v>255</v>
      </c>
    </row>
    <row r="6" spans="1:43" x14ac:dyDescent="0.35">
      <c r="A6" s="240"/>
      <c r="B6" s="240"/>
      <c r="C6" s="240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34">
        <f t="shared" si="0"/>
        <v>0</v>
      </c>
      <c r="AD6" t="s">
        <v>256</v>
      </c>
    </row>
    <row r="7" spans="1:43" x14ac:dyDescent="0.35">
      <c r="A7" s="240"/>
      <c r="B7" s="240"/>
      <c r="C7" s="240"/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34">
        <f t="shared" si="0"/>
        <v>0</v>
      </c>
    </row>
    <row r="8" spans="1:43" x14ac:dyDescent="0.35">
      <c r="A8" s="240"/>
      <c r="B8" s="240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34">
        <f t="shared" si="0"/>
        <v>0</v>
      </c>
    </row>
    <row r="9" spans="1:43" x14ac:dyDescent="0.35">
      <c r="A9" s="240"/>
      <c r="B9" s="240"/>
      <c r="C9" s="240"/>
      <c r="D9" s="240"/>
      <c r="E9" s="240"/>
      <c r="F9" s="240"/>
      <c r="G9" s="240"/>
      <c r="H9" s="240"/>
      <c r="I9" s="240"/>
      <c r="J9" s="240"/>
      <c r="K9" s="240"/>
      <c r="L9" s="240"/>
      <c r="M9" s="240"/>
      <c r="N9" s="240"/>
      <c r="O9" s="240"/>
      <c r="P9" s="240"/>
      <c r="Q9" s="240"/>
      <c r="R9" s="240"/>
      <c r="S9" s="234">
        <f t="shared" si="0"/>
        <v>0</v>
      </c>
    </row>
    <row r="10" spans="1:43" x14ac:dyDescent="0.35">
      <c r="A10" s="240"/>
      <c r="B10" s="240"/>
      <c r="C10" s="240"/>
      <c r="D10" s="240"/>
      <c r="E10" s="240"/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40"/>
      <c r="S10" s="234">
        <f t="shared" si="0"/>
        <v>0</v>
      </c>
    </row>
    <row r="11" spans="1:43" x14ac:dyDescent="0.35">
      <c r="A11" s="240"/>
      <c r="B11" s="240"/>
      <c r="C11" s="240"/>
      <c r="D11" s="240"/>
      <c r="E11" s="240"/>
      <c r="F11" s="240"/>
      <c r="G11" s="240"/>
      <c r="H11" s="240"/>
      <c r="I11" s="240"/>
      <c r="J11" s="240"/>
      <c r="K11" s="240"/>
      <c r="L11" s="240"/>
      <c r="M11" s="240"/>
      <c r="N11" s="240"/>
      <c r="O11" s="240"/>
      <c r="P11" s="240"/>
      <c r="Q11" s="240"/>
      <c r="R11" s="240"/>
      <c r="S11" s="234">
        <f t="shared" si="0"/>
        <v>0</v>
      </c>
    </row>
    <row r="12" spans="1:43" x14ac:dyDescent="0.35">
      <c r="A12" s="240"/>
      <c r="B12" s="240"/>
      <c r="C12" s="240"/>
      <c r="D12" s="240"/>
      <c r="E12" s="240"/>
      <c r="F12" s="240"/>
      <c r="G12" s="240"/>
      <c r="H12" s="240"/>
      <c r="I12" s="240"/>
      <c r="J12" s="240"/>
      <c r="K12" s="240"/>
      <c r="L12" s="240"/>
      <c r="M12" s="240"/>
      <c r="N12" s="240"/>
      <c r="O12" s="240"/>
      <c r="P12" s="240"/>
      <c r="Q12" s="240"/>
      <c r="R12" s="240"/>
      <c r="S12" s="234">
        <f t="shared" si="0"/>
        <v>0</v>
      </c>
    </row>
    <row r="13" spans="1:43" x14ac:dyDescent="0.35">
      <c r="A13" s="240"/>
      <c r="B13" s="240"/>
      <c r="C13" s="240"/>
      <c r="D13" s="240"/>
      <c r="E13" s="240"/>
      <c r="F13" s="240"/>
      <c r="G13" s="240"/>
      <c r="H13" s="240"/>
      <c r="I13" s="240"/>
      <c r="J13" s="240"/>
      <c r="K13" s="240"/>
      <c r="L13" s="240"/>
      <c r="M13" s="240"/>
      <c r="N13" s="240"/>
      <c r="O13" s="240"/>
      <c r="P13" s="240"/>
      <c r="Q13" s="240"/>
      <c r="R13" s="240"/>
      <c r="S13" s="234">
        <f t="shared" si="0"/>
        <v>0</v>
      </c>
    </row>
    <row r="14" spans="1:43" x14ac:dyDescent="0.35">
      <c r="A14" s="240"/>
      <c r="B14" s="240"/>
      <c r="C14" s="240"/>
      <c r="D14" s="240"/>
      <c r="E14" s="240"/>
      <c r="F14" s="240"/>
      <c r="G14" s="240"/>
      <c r="H14" s="240"/>
      <c r="I14" s="240"/>
      <c r="J14" s="240"/>
      <c r="K14" s="240"/>
      <c r="L14" s="240"/>
      <c r="M14" s="240"/>
      <c r="N14" s="240"/>
      <c r="O14" s="240"/>
      <c r="P14" s="240"/>
      <c r="Q14" s="240"/>
      <c r="R14" s="240"/>
      <c r="S14" s="234">
        <f t="shared" si="0"/>
        <v>0</v>
      </c>
    </row>
    <row r="15" spans="1:43" x14ac:dyDescent="0.35">
      <c r="A15" s="240"/>
      <c r="B15" s="240"/>
      <c r="C15" s="240"/>
      <c r="D15" s="240"/>
      <c r="E15" s="240"/>
      <c r="F15" s="240"/>
      <c r="G15" s="240"/>
      <c r="H15" s="240"/>
      <c r="I15" s="240"/>
      <c r="J15" s="240"/>
      <c r="K15" s="240"/>
      <c r="L15" s="240"/>
      <c r="M15" s="240"/>
      <c r="N15" s="240"/>
      <c r="O15" s="240"/>
      <c r="P15" s="240"/>
      <c r="Q15" s="240"/>
      <c r="R15" s="240"/>
      <c r="S15" s="234">
        <f t="shared" si="0"/>
        <v>0</v>
      </c>
    </row>
    <row r="16" spans="1:43" x14ac:dyDescent="0.35">
      <c r="A16" s="240"/>
      <c r="B16" s="240"/>
      <c r="C16" s="240"/>
      <c r="D16" s="240"/>
      <c r="E16" s="240"/>
      <c r="F16" s="240"/>
      <c r="G16" s="240"/>
      <c r="H16" s="240"/>
      <c r="I16" s="240"/>
      <c r="J16" s="240"/>
      <c r="K16" s="240"/>
      <c r="L16" s="240"/>
      <c r="M16" s="240"/>
      <c r="N16" s="240"/>
      <c r="O16" s="240"/>
      <c r="P16" s="240"/>
      <c r="Q16" s="240"/>
      <c r="R16" s="240"/>
      <c r="S16" s="234">
        <f t="shared" si="0"/>
        <v>0</v>
      </c>
    </row>
    <row r="17" spans="1:19" x14ac:dyDescent="0.35">
      <c r="A17" s="240"/>
      <c r="B17" s="240"/>
      <c r="C17" s="240"/>
      <c r="D17" s="240"/>
      <c r="E17" s="240"/>
      <c r="F17" s="240"/>
      <c r="G17" s="240"/>
      <c r="H17" s="240"/>
      <c r="I17" s="240"/>
      <c r="J17" s="240"/>
      <c r="K17" s="240"/>
      <c r="L17" s="240"/>
      <c r="M17" s="240"/>
      <c r="N17" s="240"/>
      <c r="O17" s="240"/>
      <c r="P17" s="240"/>
      <c r="Q17" s="240"/>
      <c r="R17" s="240"/>
      <c r="S17" s="234">
        <f t="shared" si="0"/>
        <v>0</v>
      </c>
    </row>
    <row r="18" spans="1:19" x14ac:dyDescent="0.35">
      <c r="A18" s="240"/>
      <c r="B18" s="240"/>
      <c r="C18" s="240"/>
      <c r="D18" s="240"/>
      <c r="E18" s="240"/>
      <c r="F18" s="240"/>
      <c r="G18" s="240"/>
      <c r="H18" s="240"/>
      <c r="I18" s="240"/>
      <c r="J18" s="240"/>
      <c r="K18" s="240"/>
      <c r="L18" s="240"/>
      <c r="M18" s="240"/>
      <c r="N18" s="240"/>
      <c r="O18" s="240"/>
      <c r="P18" s="240"/>
      <c r="Q18" s="240"/>
      <c r="R18" s="240"/>
      <c r="S18" s="234">
        <f t="shared" si="0"/>
        <v>0</v>
      </c>
    </row>
    <row r="19" spans="1:19" x14ac:dyDescent="0.35">
      <c r="A19" s="240"/>
      <c r="B19" s="240"/>
      <c r="C19" s="240"/>
      <c r="D19" s="240"/>
      <c r="E19" s="240"/>
      <c r="F19" s="240"/>
      <c r="G19" s="240"/>
      <c r="H19" s="240"/>
      <c r="I19" s="240"/>
      <c r="J19" s="240"/>
      <c r="K19" s="240"/>
      <c r="L19" s="240"/>
      <c r="M19" s="240"/>
      <c r="N19" s="240"/>
      <c r="O19" s="240"/>
      <c r="P19" s="240"/>
      <c r="Q19" s="240"/>
      <c r="R19" s="240"/>
      <c r="S19" s="234">
        <f t="shared" si="0"/>
        <v>0</v>
      </c>
    </row>
    <row r="20" spans="1:19" x14ac:dyDescent="0.35">
      <c r="A20" s="240"/>
      <c r="B20" s="240"/>
      <c r="C20" s="240"/>
      <c r="D20" s="240"/>
      <c r="E20" s="240"/>
      <c r="F20" s="240"/>
      <c r="G20" s="240"/>
      <c r="H20" s="240"/>
      <c r="I20" s="240"/>
      <c r="J20" s="240"/>
      <c r="K20" s="240"/>
      <c r="L20" s="240"/>
      <c r="M20" s="240"/>
      <c r="N20" s="240"/>
      <c r="O20" s="240"/>
      <c r="P20" s="240"/>
      <c r="Q20" s="240"/>
      <c r="R20" s="240"/>
      <c r="S20" s="234">
        <f t="shared" si="0"/>
        <v>0</v>
      </c>
    </row>
    <row r="21" spans="1:19" x14ac:dyDescent="0.35">
      <c r="A21" s="240"/>
      <c r="B21" s="240"/>
      <c r="C21" s="240"/>
      <c r="D21" s="240"/>
      <c r="E21" s="240"/>
      <c r="F21" s="240"/>
      <c r="G21" s="240"/>
      <c r="H21" s="240"/>
      <c r="I21" s="240"/>
      <c r="J21" s="240"/>
      <c r="K21" s="240"/>
      <c r="L21" s="240"/>
      <c r="M21" s="240"/>
      <c r="N21" s="240"/>
      <c r="O21" s="240"/>
      <c r="P21" s="240"/>
      <c r="Q21" s="240"/>
      <c r="R21" s="240"/>
      <c r="S21" s="234">
        <f t="shared" si="0"/>
        <v>0</v>
      </c>
    </row>
    <row r="22" spans="1:19" x14ac:dyDescent="0.35">
      <c r="A22" s="240"/>
      <c r="B22" s="240"/>
      <c r="C22" s="240"/>
      <c r="D22" s="240"/>
      <c r="E22" s="240"/>
      <c r="F22" s="240"/>
      <c r="G22" s="240"/>
      <c r="H22" s="240"/>
      <c r="I22" s="240"/>
      <c r="J22" s="240"/>
      <c r="K22" s="240"/>
      <c r="L22" s="240"/>
      <c r="M22" s="240"/>
      <c r="N22" s="240"/>
      <c r="O22" s="240"/>
      <c r="P22" s="240"/>
      <c r="Q22" s="240"/>
      <c r="R22" s="240"/>
      <c r="S22" s="234">
        <f t="shared" si="0"/>
        <v>0</v>
      </c>
    </row>
    <row r="23" spans="1:19" x14ac:dyDescent="0.35">
      <c r="A23" s="240"/>
      <c r="B23" s="240"/>
      <c r="C23" s="240"/>
      <c r="D23" s="240"/>
      <c r="E23" s="240"/>
      <c r="F23" s="240"/>
      <c r="G23" s="240"/>
      <c r="H23" s="240"/>
      <c r="I23" s="240"/>
      <c r="J23" s="240"/>
      <c r="K23" s="240"/>
      <c r="L23" s="240"/>
      <c r="M23" s="240"/>
      <c r="N23" s="240"/>
      <c r="O23" s="240"/>
      <c r="P23" s="240"/>
      <c r="Q23" s="240"/>
      <c r="R23" s="240"/>
      <c r="S23" s="234">
        <f t="shared" si="0"/>
        <v>0</v>
      </c>
    </row>
    <row r="24" spans="1:19" x14ac:dyDescent="0.35">
      <c r="A24" s="240"/>
      <c r="B24" s="240"/>
      <c r="C24" s="240"/>
      <c r="D24" s="240"/>
      <c r="E24" s="240"/>
      <c r="F24" s="240"/>
      <c r="G24" s="240"/>
      <c r="H24" s="240"/>
      <c r="I24" s="240"/>
      <c r="J24" s="240"/>
      <c r="K24" s="240"/>
      <c r="L24" s="240"/>
      <c r="M24" s="240"/>
      <c r="N24" s="240"/>
      <c r="O24" s="240"/>
      <c r="P24" s="240"/>
      <c r="Q24" s="240"/>
      <c r="R24" s="240"/>
      <c r="S24" s="234">
        <f t="shared" si="0"/>
        <v>0</v>
      </c>
    </row>
    <row r="25" spans="1:19" x14ac:dyDescent="0.35">
      <c r="A25" s="240"/>
      <c r="B25" s="240"/>
      <c r="C25" s="240"/>
      <c r="D25" s="240"/>
      <c r="E25" s="240"/>
      <c r="F25" s="240"/>
      <c r="G25" s="240"/>
      <c r="H25" s="240"/>
      <c r="I25" s="240"/>
      <c r="J25" s="240"/>
      <c r="K25" s="240"/>
      <c r="L25" s="240"/>
      <c r="M25" s="240"/>
      <c r="N25" s="240"/>
      <c r="O25" s="240"/>
      <c r="P25" s="240"/>
      <c r="Q25" s="240"/>
      <c r="R25" s="240"/>
      <c r="S25" s="234">
        <f t="shared" si="0"/>
        <v>0</v>
      </c>
    </row>
    <row r="26" spans="1:19" x14ac:dyDescent="0.35">
      <c r="A26" s="240"/>
      <c r="B26" s="240"/>
      <c r="C26" s="240"/>
      <c r="D26" s="240"/>
      <c r="E26" s="240"/>
      <c r="F26" s="240"/>
      <c r="G26" s="240"/>
      <c r="H26" s="240"/>
      <c r="I26" s="240"/>
      <c r="J26" s="240"/>
      <c r="K26" s="240"/>
      <c r="L26" s="240"/>
      <c r="M26" s="240"/>
      <c r="N26" s="240"/>
      <c r="O26" s="240"/>
      <c r="P26" s="240"/>
      <c r="Q26" s="240"/>
      <c r="R26" s="240"/>
      <c r="S26" s="234">
        <f t="shared" si="0"/>
        <v>0</v>
      </c>
    </row>
    <row r="27" spans="1:19" x14ac:dyDescent="0.35">
      <c r="A27" s="240"/>
      <c r="B27" s="240"/>
      <c r="C27" s="240"/>
      <c r="D27" s="240"/>
      <c r="E27" s="240"/>
      <c r="F27" s="240"/>
      <c r="G27" s="240"/>
      <c r="H27" s="240"/>
      <c r="I27" s="240"/>
      <c r="J27" s="240"/>
      <c r="K27" s="240"/>
      <c r="L27" s="240"/>
      <c r="M27" s="240"/>
      <c r="N27" s="240"/>
      <c r="O27" s="240"/>
      <c r="P27" s="240"/>
      <c r="Q27" s="240"/>
      <c r="R27" s="240"/>
      <c r="S27" s="234">
        <f t="shared" si="0"/>
        <v>0</v>
      </c>
    </row>
    <row r="28" spans="1:19" x14ac:dyDescent="0.35">
      <c r="A28" s="240"/>
      <c r="B28" s="240"/>
      <c r="C28" s="240"/>
      <c r="D28" s="240"/>
      <c r="E28" s="240"/>
      <c r="F28" s="240"/>
      <c r="G28" s="240"/>
      <c r="H28" s="240"/>
      <c r="I28" s="240"/>
      <c r="J28" s="240"/>
      <c r="K28" s="240"/>
      <c r="L28" s="240"/>
      <c r="M28" s="240"/>
      <c r="N28" s="240"/>
      <c r="O28" s="240"/>
      <c r="P28" s="240"/>
      <c r="Q28" s="240"/>
      <c r="R28" s="240"/>
      <c r="S28" s="234">
        <f t="shared" si="0"/>
        <v>0</v>
      </c>
    </row>
    <row r="29" spans="1:19" x14ac:dyDescent="0.35">
      <c r="A29" s="240"/>
      <c r="B29" s="240"/>
      <c r="C29" s="240"/>
      <c r="D29" s="240"/>
      <c r="E29" s="240"/>
      <c r="F29" s="240"/>
      <c r="G29" s="240"/>
      <c r="H29" s="240"/>
      <c r="I29" s="240"/>
      <c r="J29" s="240"/>
      <c r="K29" s="240"/>
      <c r="L29" s="240"/>
      <c r="M29" s="240"/>
      <c r="N29" s="240"/>
      <c r="O29" s="240"/>
      <c r="P29" s="240"/>
      <c r="Q29" s="240"/>
      <c r="R29" s="240"/>
      <c r="S29" s="234">
        <f t="shared" si="0"/>
        <v>0</v>
      </c>
    </row>
    <row r="30" spans="1:19" x14ac:dyDescent="0.35">
      <c r="A30" s="240"/>
      <c r="B30" s="240"/>
      <c r="C30" s="240"/>
      <c r="D30" s="240"/>
      <c r="E30" s="240"/>
      <c r="F30" s="240"/>
      <c r="G30" s="240"/>
      <c r="H30" s="240"/>
      <c r="I30" s="240"/>
      <c r="J30" s="240"/>
      <c r="K30" s="240"/>
      <c r="L30" s="240"/>
      <c r="M30" s="240"/>
      <c r="N30" s="240"/>
      <c r="O30" s="240"/>
      <c r="P30" s="240"/>
      <c r="Q30" s="240"/>
      <c r="R30" s="240"/>
      <c r="S30" s="234">
        <f t="shared" si="0"/>
        <v>0</v>
      </c>
    </row>
    <row r="31" spans="1:19" x14ac:dyDescent="0.35">
      <c r="A31" s="240"/>
      <c r="B31" s="240"/>
      <c r="C31" s="240"/>
      <c r="D31" s="240"/>
      <c r="E31" s="240"/>
      <c r="F31" s="240"/>
      <c r="G31" s="240"/>
      <c r="H31" s="240"/>
      <c r="I31" s="240"/>
      <c r="J31" s="240"/>
      <c r="K31" s="240"/>
      <c r="L31" s="240"/>
      <c r="M31" s="240"/>
      <c r="N31" s="240"/>
      <c r="O31" s="240"/>
      <c r="P31" s="240"/>
      <c r="Q31" s="240"/>
      <c r="R31" s="240"/>
      <c r="S31" s="234">
        <f t="shared" si="0"/>
        <v>0</v>
      </c>
    </row>
    <row r="32" spans="1:19" x14ac:dyDescent="0.35">
      <c r="A32" s="240"/>
      <c r="B32" s="240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240"/>
      <c r="P32" s="240"/>
      <c r="Q32" s="240"/>
      <c r="R32" s="240"/>
      <c r="S32" s="234">
        <f t="shared" si="0"/>
        <v>0</v>
      </c>
    </row>
    <row r="33" spans="1:19" x14ac:dyDescent="0.35">
      <c r="A33" s="240"/>
      <c r="B33" s="240"/>
      <c r="C33" s="240"/>
      <c r="D33" s="240"/>
      <c r="E33" s="240"/>
      <c r="F33" s="240"/>
      <c r="G33" s="240"/>
      <c r="H33" s="240"/>
      <c r="I33" s="240"/>
      <c r="J33" s="240"/>
      <c r="K33" s="240"/>
      <c r="L33" s="240"/>
      <c r="M33" s="240"/>
      <c r="N33" s="240"/>
      <c r="O33" s="240"/>
      <c r="P33" s="240"/>
      <c r="Q33" s="240"/>
      <c r="R33" s="240"/>
      <c r="S33" s="234">
        <f t="shared" si="0"/>
        <v>0</v>
      </c>
    </row>
    <row r="34" spans="1:19" x14ac:dyDescent="0.35">
      <c r="A34" s="240"/>
      <c r="B34" s="240"/>
      <c r="C34" s="240"/>
      <c r="D34" s="240"/>
      <c r="E34" s="240"/>
      <c r="F34" s="240"/>
      <c r="G34" s="240"/>
      <c r="H34" s="240"/>
      <c r="I34" s="240"/>
      <c r="J34" s="240"/>
      <c r="K34" s="240"/>
      <c r="L34" s="240"/>
      <c r="M34" s="240"/>
      <c r="N34" s="240"/>
      <c r="O34" s="240"/>
      <c r="P34" s="240"/>
      <c r="Q34" s="240"/>
      <c r="R34" s="240"/>
      <c r="S34" s="234">
        <f t="shared" si="0"/>
        <v>0</v>
      </c>
    </row>
    <row r="35" spans="1:19" x14ac:dyDescent="0.35">
      <c r="A35" s="240"/>
      <c r="B35" s="240"/>
      <c r="C35" s="240"/>
      <c r="D35" s="240"/>
      <c r="E35" s="240"/>
      <c r="F35" s="240"/>
      <c r="G35" s="240"/>
      <c r="H35" s="240"/>
      <c r="I35" s="240"/>
      <c r="J35" s="240"/>
      <c r="K35" s="240"/>
      <c r="L35" s="240"/>
      <c r="M35" s="240"/>
      <c r="N35" s="240"/>
      <c r="O35" s="240"/>
      <c r="P35" s="240"/>
      <c r="Q35" s="240"/>
      <c r="R35" s="240"/>
      <c r="S35" s="234">
        <f t="shared" si="0"/>
        <v>0</v>
      </c>
    </row>
    <row r="36" spans="1:19" x14ac:dyDescent="0.35">
      <c r="A36" s="240"/>
      <c r="B36" s="240"/>
      <c r="C36" s="240"/>
      <c r="D36" s="240"/>
      <c r="E36" s="240"/>
      <c r="F36" s="240"/>
      <c r="G36" s="240"/>
      <c r="H36" s="240"/>
      <c r="I36" s="240"/>
      <c r="J36" s="240"/>
      <c r="K36" s="240"/>
      <c r="L36" s="240"/>
      <c r="M36" s="240"/>
      <c r="N36" s="240"/>
      <c r="O36" s="240"/>
      <c r="P36" s="240"/>
      <c r="Q36" s="240"/>
      <c r="R36" s="240"/>
      <c r="S36" s="234">
        <f t="shared" si="0"/>
        <v>0</v>
      </c>
    </row>
    <row r="37" spans="1:19" x14ac:dyDescent="0.35">
      <c r="A37" s="240"/>
      <c r="B37" s="240"/>
      <c r="C37" s="240"/>
      <c r="D37" s="240"/>
      <c r="E37" s="240"/>
      <c r="F37" s="240"/>
      <c r="G37" s="240"/>
      <c r="H37" s="240"/>
      <c r="I37" s="240"/>
      <c r="J37" s="240"/>
      <c r="K37" s="240"/>
      <c r="L37" s="240"/>
      <c r="M37" s="240"/>
      <c r="N37" s="240"/>
      <c r="O37" s="240"/>
      <c r="P37" s="240"/>
      <c r="Q37" s="240"/>
      <c r="R37" s="240"/>
      <c r="S37" s="234">
        <f t="shared" si="0"/>
        <v>0</v>
      </c>
    </row>
    <row r="38" spans="1:19" x14ac:dyDescent="0.35">
      <c r="A38" s="240"/>
      <c r="B38" s="240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34">
        <f t="shared" si="0"/>
        <v>0</v>
      </c>
    </row>
    <row r="39" spans="1:19" x14ac:dyDescent="0.35">
      <c r="A39" s="240"/>
      <c r="B39" s="240"/>
      <c r="C39" s="240"/>
      <c r="D39" s="240"/>
      <c r="E39" s="240"/>
      <c r="F39" s="240"/>
      <c r="G39" s="240"/>
      <c r="H39" s="240"/>
      <c r="I39" s="240"/>
      <c r="J39" s="240"/>
      <c r="K39" s="240"/>
      <c r="L39" s="240"/>
      <c r="M39" s="240"/>
      <c r="N39" s="240"/>
      <c r="O39" s="240"/>
      <c r="P39" s="240"/>
      <c r="Q39" s="240"/>
      <c r="R39" s="240"/>
      <c r="S39" s="234">
        <f t="shared" si="0"/>
        <v>0</v>
      </c>
    </row>
    <row r="40" spans="1:19" x14ac:dyDescent="0.35">
      <c r="A40" s="240"/>
      <c r="B40" s="240"/>
      <c r="C40" s="240"/>
      <c r="D40" s="240"/>
      <c r="E40" s="240"/>
      <c r="F40" s="240"/>
      <c r="G40" s="240"/>
      <c r="H40" s="240"/>
      <c r="I40" s="240"/>
      <c r="J40" s="240"/>
      <c r="K40" s="240"/>
      <c r="L40" s="240"/>
      <c r="M40" s="240"/>
      <c r="N40" s="240"/>
      <c r="O40" s="240"/>
      <c r="P40" s="240"/>
      <c r="Q40" s="240"/>
      <c r="R40" s="240"/>
      <c r="S40" s="234">
        <f t="shared" si="0"/>
        <v>0</v>
      </c>
    </row>
    <row r="41" spans="1:19" x14ac:dyDescent="0.35">
      <c r="A41" s="240"/>
      <c r="B41" s="240"/>
      <c r="C41" s="240"/>
      <c r="D41" s="240"/>
      <c r="E41" s="240"/>
      <c r="F41" s="240"/>
      <c r="G41" s="240"/>
      <c r="H41" s="240"/>
      <c r="I41" s="240"/>
      <c r="J41" s="240"/>
      <c r="K41" s="240"/>
      <c r="L41" s="240"/>
      <c r="M41" s="240"/>
      <c r="N41" s="240"/>
      <c r="O41" s="240"/>
      <c r="P41" s="240"/>
      <c r="Q41" s="240"/>
      <c r="R41" s="240"/>
      <c r="S41" s="234">
        <f t="shared" si="0"/>
        <v>0</v>
      </c>
    </row>
    <row r="42" spans="1:19" x14ac:dyDescent="0.35">
      <c r="A42" s="240"/>
      <c r="B42" s="240"/>
      <c r="C42" s="240"/>
      <c r="D42" s="240"/>
      <c r="E42" s="240"/>
      <c r="F42" s="240"/>
      <c r="G42" s="240"/>
      <c r="H42" s="240"/>
      <c r="I42" s="240"/>
      <c r="J42" s="240"/>
      <c r="K42" s="240"/>
      <c r="L42" s="240"/>
      <c r="M42" s="240"/>
      <c r="N42" s="240"/>
      <c r="O42" s="240"/>
      <c r="P42" s="240"/>
      <c r="Q42" s="240"/>
      <c r="R42" s="240"/>
      <c r="S42" s="234">
        <f t="shared" si="0"/>
        <v>0</v>
      </c>
    </row>
    <row r="43" spans="1:19" x14ac:dyDescent="0.35">
      <c r="A43" s="240"/>
      <c r="B43" s="240"/>
      <c r="C43" s="240"/>
      <c r="D43" s="240"/>
      <c r="E43" s="240"/>
      <c r="F43" s="240"/>
      <c r="G43" s="240"/>
      <c r="H43" s="240"/>
      <c r="I43" s="240"/>
      <c r="J43" s="240"/>
      <c r="K43" s="240"/>
      <c r="L43" s="240"/>
      <c r="M43" s="240"/>
      <c r="N43" s="240"/>
      <c r="O43" s="240"/>
      <c r="P43" s="240"/>
      <c r="Q43" s="240"/>
      <c r="R43" s="240"/>
      <c r="S43" s="234">
        <f t="shared" si="0"/>
        <v>0</v>
      </c>
    </row>
    <row r="44" spans="1:19" x14ac:dyDescent="0.35">
      <c r="A44" s="240"/>
      <c r="B44" s="240"/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0"/>
      <c r="Q44" s="240"/>
      <c r="R44" s="240"/>
      <c r="S44" s="234">
        <f t="shared" si="0"/>
        <v>0</v>
      </c>
    </row>
    <row r="45" spans="1:19" x14ac:dyDescent="0.35">
      <c r="A45" s="240"/>
      <c r="B45" s="240"/>
      <c r="C45" s="240"/>
      <c r="D45" s="240"/>
      <c r="E45" s="240"/>
      <c r="F45" s="240"/>
      <c r="G45" s="240"/>
      <c r="H45" s="240"/>
      <c r="I45" s="240"/>
      <c r="J45" s="240"/>
      <c r="K45" s="240"/>
      <c r="L45" s="240"/>
      <c r="M45" s="240"/>
      <c r="N45" s="240"/>
      <c r="O45" s="240"/>
      <c r="P45" s="240"/>
      <c r="Q45" s="240"/>
      <c r="R45" s="240"/>
      <c r="S45" s="234">
        <f t="shared" si="0"/>
        <v>0</v>
      </c>
    </row>
    <row r="46" spans="1:19" x14ac:dyDescent="0.35">
      <c r="A46" s="240"/>
      <c r="B46" s="240"/>
      <c r="C46" s="240"/>
      <c r="D46" s="240"/>
      <c r="E46" s="240"/>
      <c r="F46" s="240"/>
      <c r="G46" s="240"/>
      <c r="H46" s="240"/>
      <c r="I46" s="240"/>
      <c r="J46" s="240"/>
      <c r="K46" s="240"/>
      <c r="L46" s="240"/>
      <c r="M46" s="240"/>
      <c r="N46" s="240"/>
      <c r="O46" s="240"/>
      <c r="P46" s="240"/>
      <c r="Q46" s="240"/>
      <c r="R46" s="240"/>
      <c r="S46" s="234">
        <f t="shared" si="0"/>
        <v>0</v>
      </c>
    </row>
    <row r="47" spans="1:19" x14ac:dyDescent="0.35">
      <c r="A47" s="240"/>
      <c r="B47" s="240"/>
      <c r="C47" s="240"/>
      <c r="D47" s="240"/>
      <c r="E47" s="240"/>
      <c r="F47" s="240"/>
      <c r="G47" s="240"/>
      <c r="H47" s="240"/>
      <c r="I47" s="240"/>
      <c r="J47" s="240"/>
      <c r="K47" s="240"/>
      <c r="L47" s="240"/>
      <c r="M47" s="240"/>
      <c r="N47" s="240"/>
      <c r="O47" s="240"/>
      <c r="P47" s="240"/>
      <c r="Q47" s="240"/>
      <c r="R47" s="240"/>
      <c r="S47" s="234">
        <f t="shared" si="0"/>
        <v>0</v>
      </c>
    </row>
    <row r="48" spans="1:19" x14ac:dyDescent="0.35">
      <c r="A48" s="240"/>
      <c r="B48" s="240"/>
      <c r="C48" s="240"/>
      <c r="D48" s="240"/>
      <c r="E48" s="240"/>
      <c r="F48" s="240"/>
      <c r="G48" s="240"/>
      <c r="H48" s="240"/>
      <c r="I48" s="240"/>
      <c r="J48" s="240"/>
      <c r="K48" s="240"/>
      <c r="L48" s="240"/>
      <c r="M48" s="240"/>
      <c r="N48" s="240"/>
      <c r="O48" s="240"/>
      <c r="P48" s="240"/>
      <c r="Q48" s="240"/>
      <c r="R48" s="240"/>
      <c r="S48" s="234">
        <f t="shared" si="0"/>
        <v>0</v>
      </c>
    </row>
    <row r="49" spans="1:19" x14ac:dyDescent="0.35">
      <c r="A49" s="240"/>
      <c r="B49" s="240"/>
      <c r="C49" s="240"/>
      <c r="D49" s="240"/>
      <c r="E49" s="240"/>
      <c r="F49" s="240"/>
      <c r="G49" s="240"/>
      <c r="H49" s="240"/>
      <c r="I49" s="240"/>
      <c r="J49" s="240"/>
      <c r="K49" s="240"/>
      <c r="L49" s="240"/>
      <c r="M49" s="240"/>
      <c r="N49" s="240"/>
      <c r="O49" s="240"/>
      <c r="P49" s="240"/>
      <c r="Q49" s="240"/>
      <c r="R49" s="240"/>
      <c r="S49" s="234">
        <f t="shared" si="0"/>
        <v>0</v>
      </c>
    </row>
    <row r="50" spans="1:19" x14ac:dyDescent="0.35">
      <c r="A50" s="240"/>
      <c r="B50" s="240"/>
      <c r="C50" s="240"/>
      <c r="D50" s="240"/>
      <c r="E50" s="240"/>
      <c r="F50" s="240"/>
      <c r="G50" s="240"/>
      <c r="H50" s="240"/>
      <c r="I50" s="240"/>
      <c r="J50" s="240"/>
      <c r="K50" s="240"/>
      <c r="L50" s="240"/>
      <c r="M50" s="240"/>
      <c r="N50" s="240"/>
      <c r="O50" s="240"/>
      <c r="P50" s="240"/>
      <c r="Q50" s="240"/>
      <c r="R50" s="240"/>
      <c r="S50" s="234">
        <f t="shared" si="0"/>
        <v>0</v>
      </c>
    </row>
    <row r="51" spans="1:19" x14ac:dyDescent="0.35">
      <c r="A51" s="240"/>
      <c r="B51" s="240"/>
      <c r="C51" s="240"/>
      <c r="D51" s="240"/>
      <c r="E51" s="240"/>
      <c r="F51" s="240"/>
      <c r="G51" s="240"/>
      <c r="H51" s="240"/>
      <c r="I51" s="240"/>
      <c r="J51" s="240"/>
      <c r="K51" s="240"/>
      <c r="L51" s="240"/>
      <c r="M51" s="240"/>
      <c r="N51" s="240"/>
      <c r="O51" s="240"/>
      <c r="P51" s="240"/>
      <c r="Q51" s="240"/>
      <c r="R51" s="240"/>
      <c r="S51" s="234">
        <f t="shared" si="0"/>
        <v>0</v>
      </c>
    </row>
    <row r="52" spans="1:19" x14ac:dyDescent="0.35">
      <c r="A52" s="240"/>
      <c r="B52" s="240"/>
      <c r="C52" s="240"/>
      <c r="D52" s="240"/>
      <c r="E52" s="240"/>
      <c r="F52" s="240"/>
      <c r="G52" s="240"/>
      <c r="H52" s="240"/>
      <c r="I52" s="240"/>
      <c r="J52" s="240"/>
      <c r="K52" s="240"/>
      <c r="L52" s="240"/>
      <c r="M52" s="240"/>
      <c r="N52" s="240"/>
      <c r="O52" s="240"/>
      <c r="P52" s="240"/>
      <c r="Q52" s="240"/>
      <c r="R52" s="240"/>
      <c r="S52" s="234">
        <f t="shared" si="0"/>
        <v>0</v>
      </c>
    </row>
    <row r="53" spans="1:19" x14ac:dyDescent="0.35">
      <c r="A53" s="240"/>
      <c r="B53" s="240"/>
      <c r="C53" s="240"/>
      <c r="D53" s="240"/>
      <c r="E53" s="240"/>
      <c r="F53" s="240"/>
      <c r="G53" s="240"/>
      <c r="H53" s="240"/>
      <c r="I53" s="240"/>
      <c r="J53" s="240"/>
      <c r="K53" s="240"/>
      <c r="L53" s="240"/>
      <c r="M53" s="240"/>
      <c r="N53" s="240"/>
      <c r="O53" s="240"/>
      <c r="P53" s="240"/>
      <c r="Q53" s="240"/>
      <c r="R53" s="240"/>
      <c r="S53" s="234">
        <f t="shared" si="0"/>
        <v>0</v>
      </c>
    </row>
    <row r="54" spans="1:19" x14ac:dyDescent="0.35">
      <c r="A54" s="240"/>
      <c r="B54" s="240"/>
      <c r="C54" s="240"/>
      <c r="D54" s="240"/>
      <c r="E54" s="240"/>
      <c r="F54" s="240"/>
      <c r="G54" s="240"/>
      <c r="H54" s="240"/>
      <c r="I54" s="240"/>
      <c r="J54" s="240"/>
      <c r="K54" s="240"/>
      <c r="L54" s="240"/>
      <c r="M54" s="240"/>
      <c r="N54" s="240"/>
      <c r="O54" s="240"/>
      <c r="P54" s="240"/>
      <c r="Q54" s="240"/>
      <c r="R54" s="240"/>
      <c r="S54" s="234">
        <f t="shared" si="0"/>
        <v>0</v>
      </c>
    </row>
    <row r="55" spans="1:19" x14ac:dyDescent="0.35">
      <c r="A55" s="240"/>
      <c r="B55" s="240"/>
      <c r="C55" s="240"/>
      <c r="D55" s="240"/>
      <c r="E55" s="240"/>
      <c r="F55" s="240"/>
      <c r="G55" s="240"/>
      <c r="H55" s="240"/>
      <c r="I55" s="240"/>
      <c r="J55" s="240"/>
      <c r="K55" s="240"/>
      <c r="L55" s="240"/>
      <c r="M55" s="240"/>
      <c r="N55" s="240"/>
      <c r="O55" s="240"/>
      <c r="P55" s="240"/>
      <c r="Q55" s="240"/>
      <c r="R55" s="240"/>
      <c r="S55" s="234">
        <f t="shared" si="0"/>
        <v>0</v>
      </c>
    </row>
    <row r="56" spans="1:19" x14ac:dyDescent="0.35">
      <c r="A56" s="240"/>
      <c r="B56" s="240"/>
      <c r="C56" s="240"/>
      <c r="D56" s="240"/>
      <c r="E56" s="240"/>
      <c r="F56" s="240"/>
      <c r="G56" s="240"/>
      <c r="H56" s="240"/>
      <c r="I56" s="240"/>
      <c r="J56" s="240"/>
      <c r="K56" s="240"/>
      <c r="L56" s="240"/>
      <c r="M56" s="240"/>
      <c r="N56" s="240"/>
      <c r="O56" s="240"/>
      <c r="P56" s="240"/>
      <c r="Q56" s="240"/>
      <c r="R56" s="240"/>
      <c r="S56" s="234">
        <f t="shared" si="0"/>
        <v>0</v>
      </c>
    </row>
    <row r="57" spans="1:19" x14ac:dyDescent="0.35">
      <c r="A57" s="240"/>
      <c r="B57" s="240"/>
      <c r="C57" s="240"/>
      <c r="D57" s="240"/>
      <c r="E57" s="240"/>
      <c r="F57" s="240"/>
      <c r="G57" s="240"/>
      <c r="H57" s="240"/>
      <c r="I57" s="240"/>
      <c r="J57" s="240"/>
      <c r="K57" s="240"/>
      <c r="L57" s="240"/>
      <c r="M57" s="240"/>
      <c r="N57" s="240"/>
      <c r="O57" s="240"/>
      <c r="P57" s="240"/>
      <c r="Q57" s="240"/>
      <c r="R57" s="240"/>
      <c r="S57" s="234">
        <f t="shared" si="0"/>
        <v>0</v>
      </c>
    </row>
    <row r="58" spans="1:19" x14ac:dyDescent="0.35">
      <c r="A58" s="240"/>
      <c r="B58" s="240"/>
      <c r="C58" s="240"/>
      <c r="D58" s="240"/>
      <c r="E58" s="240"/>
      <c r="F58" s="240"/>
      <c r="G58" s="240"/>
      <c r="H58" s="240"/>
      <c r="I58" s="240"/>
      <c r="J58" s="240"/>
      <c r="K58" s="240"/>
      <c r="L58" s="240"/>
      <c r="M58" s="240"/>
      <c r="N58" s="240"/>
      <c r="O58" s="240"/>
      <c r="P58" s="240"/>
      <c r="Q58" s="240"/>
      <c r="R58" s="240"/>
      <c r="S58" s="234">
        <f t="shared" si="0"/>
        <v>0</v>
      </c>
    </row>
    <row r="59" spans="1:19" x14ac:dyDescent="0.35">
      <c r="A59" s="240"/>
      <c r="B59" s="240"/>
      <c r="C59" s="240"/>
      <c r="D59" s="240"/>
      <c r="E59" s="240"/>
      <c r="F59" s="240"/>
      <c r="G59" s="240"/>
      <c r="H59" s="240"/>
      <c r="I59" s="240"/>
      <c r="J59" s="240"/>
      <c r="K59" s="240"/>
      <c r="L59" s="240"/>
      <c r="M59" s="240"/>
      <c r="N59" s="240"/>
      <c r="O59" s="240"/>
      <c r="P59" s="240"/>
      <c r="Q59" s="240"/>
      <c r="R59" s="240"/>
      <c r="S59" s="234">
        <f t="shared" si="0"/>
        <v>0</v>
      </c>
    </row>
    <row r="60" spans="1:19" x14ac:dyDescent="0.35">
      <c r="A60" s="240"/>
      <c r="B60" s="240"/>
      <c r="C60" s="240"/>
      <c r="D60" s="240"/>
      <c r="E60" s="240"/>
      <c r="F60" s="240"/>
      <c r="G60" s="240"/>
      <c r="H60" s="240"/>
      <c r="I60" s="240"/>
      <c r="J60" s="240"/>
      <c r="K60" s="240"/>
      <c r="L60" s="240"/>
      <c r="M60" s="240"/>
      <c r="N60" s="240"/>
      <c r="O60" s="240"/>
      <c r="P60" s="240"/>
      <c r="Q60" s="240"/>
      <c r="R60" s="240"/>
      <c r="S60" s="234">
        <f t="shared" si="0"/>
        <v>0</v>
      </c>
    </row>
    <row r="61" spans="1:19" x14ac:dyDescent="0.35">
      <c r="A61" s="240"/>
      <c r="B61" s="240"/>
      <c r="C61" s="240"/>
      <c r="D61" s="240"/>
      <c r="E61" s="240"/>
      <c r="F61" s="240"/>
      <c r="G61" s="240"/>
      <c r="H61" s="240"/>
      <c r="I61" s="240"/>
      <c r="J61" s="240"/>
      <c r="K61" s="240"/>
      <c r="L61" s="240"/>
      <c r="M61" s="240"/>
      <c r="N61" s="240"/>
      <c r="O61" s="240"/>
      <c r="P61" s="240"/>
      <c r="Q61" s="240"/>
      <c r="R61" s="240"/>
      <c r="S61" s="234">
        <f t="shared" si="0"/>
        <v>0</v>
      </c>
    </row>
    <row r="62" spans="1:19" x14ac:dyDescent="0.35">
      <c r="A62" s="240"/>
      <c r="B62" s="240"/>
      <c r="C62" s="240"/>
      <c r="D62" s="240"/>
      <c r="E62" s="240"/>
      <c r="F62" s="240"/>
      <c r="G62" s="240"/>
      <c r="H62" s="240"/>
      <c r="I62" s="240"/>
      <c r="J62" s="240"/>
      <c r="K62" s="240"/>
      <c r="L62" s="240"/>
      <c r="M62" s="240"/>
      <c r="N62" s="240"/>
      <c r="O62" s="240"/>
      <c r="P62" s="240"/>
      <c r="Q62" s="240"/>
      <c r="R62" s="240"/>
      <c r="S62" s="234">
        <f t="shared" si="0"/>
        <v>0</v>
      </c>
    </row>
    <row r="63" spans="1:19" x14ac:dyDescent="0.35">
      <c r="A63" s="240"/>
      <c r="B63" s="240"/>
      <c r="C63" s="240"/>
      <c r="D63" s="240"/>
      <c r="E63" s="240"/>
      <c r="F63" s="240"/>
      <c r="G63" s="240"/>
      <c r="H63" s="240"/>
      <c r="I63" s="240"/>
      <c r="J63" s="240"/>
      <c r="K63" s="240"/>
      <c r="L63" s="240"/>
      <c r="M63" s="240"/>
      <c r="N63" s="240"/>
      <c r="O63" s="240"/>
      <c r="P63" s="240"/>
      <c r="Q63" s="240"/>
      <c r="R63" s="240"/>
      <c r="S63" s="234">
        <f t="shared" si="0"/>
        <v>0</v>
      </c>
    </row>
    <row r="64" spans="1:19" x14ac:dyDescent="0.35">
      <c r="A64" s="240"/>
      <c r="B64" s="240"/>
      <c r="C64" s="240"/>
      <c r="D64" s="240"/>
      <c r="E64" s="240"/>
      <c r="F64" s="240"/>
      <c r="G64" s="240"/>
      <c r="H64" s="240"/>
      <c r="I64" s="240"/>
      <c r="J64" s="240"/>
      <c r="K64" s="240"/>
      <c r="L64" s="240"/>
      <c r="M64" s="240"/>
      <c r="N64" s="240"/>
      <c r="O64" s="240"/>
      <c r="P64" s="240"/>
      <c r="Q64" s="240"/>
      <c r="R64" s="240"/>
      <c r="S64" s="234">
        <f t="shared" si="0"/>
        <v>0</v>
      </c>
    </row>
    <row r="65" spans="1:19" x14ac:dyDescent="0.35">
      <c r="A65" s="240"/>
      <c r="B65" s="240"/>
      <c r="C65" s="240"/>
      <c r="D65" s="240"/>
      <c r="E65" s="240"/>
      <c r="F65" s="240"/>
      <c r="G65" s="240"/>
      <c r="H65" s="240"/>
      <c r="I65" s="240"/>
      <c r="J65" s="240"/>
      <c r="K65" s="240"/>
      <c r="L65" s="240"/>
      <c r="M65" s="240"/>
      <c r="N65" s="240"/>
      <c r="O65" s="240"/>
      <c r="P65" s="240"/>
      <c r="Q65" s="240"/>
      <c r="R65" s="240"/>
      <c r="S65" s="234">
        <f t="shared" si="0"/>
        <v>0</v>
      </c>
    </row>
    <row r="66" spans="1:19" x14ac:dyDescent="0.35">
      <c r="A66" s="240"/>
      <c r="B66" s="240"/>
      <c r="C66" s="240"/>
      <c r="D66" s="240"/>
      <c r="E66" s="240"/>
      <c r="F66" s="240"/>
      <c r="G66" s="240"/>
      <c r="H66" s="240"/>
      <c r="I66" s="240"/>
      <c r="J66" s="240"/>
      <c r="K66" s="240"/>
      <c r="L66" s="240"/>
      <c r="M66" s="240"/>
      <c r="N66" s="240"/>
      <c r="O66" s="240"/>
      <c r="P66" s="240"/>
      <c r="Q66" s="240"/>
      <c r="R66" s="240"/>
      <c r="S66" s="234">
        <f t="shared" si="0"/>
        <v>0</v>
      </c>
    </row>
    <row r="67" spans="1:19" x14ac:dyDescent="0.35">
      <c r="A67" s="240"/>
      <c r="B67" s="240"/>
      <c r="C67" s="240"/>
      <c r="D67" s="240"/>
      <c r="E67" s="240"/>
      <c r="F67" s="240"/>
      <c r="G67" s="240"/>
      <c r="H67" s="240"/>
      <c r="I67" s="240"/>
      <c r="J67" s="240"/>
      <c r="K67" s="240"/>
      <c r="L67" s="240"/>
      <c r="M67" s="240"/>
      <c r="N67" s="240"/>
      <c r="O67" s="240"/>
      <c r="P67" s="240"/>
      <c r="Q67" s="240"/>
      <c r="R67" s="240"/>
      <c r="S67" s="234">
        <f t="shared" si="0"/>
        <v>0</v>
      </c>
    </row>
    <row r="68" spans="1:19" x14ac:dyDescent="0.35">
      <c r="A68" s="240"/>
      <c r="B68" s="240"/>
      <c r="C68" s="240"/>
      <c r="D68" s="240"/>
      <c r="E68" s="240"/>
      <c r="F68" s="240"/>
      <c r="G68" s="240"/>
      <c r="H68" s="240"/>
      <c r="I68" s="240"/>
      <c r="J68" s="240"/>
      <c r="K68" s="240"/>
      <c r="L68" s="240"/>
      <c r="M68" s="240"/>
      <c r="N68" s="240"/>
      <c r="O68" s="240"/>
      <c r="P68" s="240"/>
      <c r="Q68" s="240"/>
      <c r="R68" s="240"/>
      <c r="S68" s="234">
        <f t="shared" ref="S68:S131" si="1">K68-L68</f>
        <v>0</v>
      </c>
    </row>
    <row r="69" spans="1:19" x14ac:dyDescent="0.35">
      <c r="A69" s="240"/>
      <c r="B69" s="240"/>
      <c r="C69" s="240"/>
      <c r="D69" s="240"/>
      <c r="E69" s="240"/>
      <c r="F69" s="240"/>
      <c r="G69" s="240"/>
      <c r="H69" s="240"/>
      <c r="I69" s="240"/>
      <c r="J69" s="240"/>
      <c r="K69" s="240"/>
      <c r="L69" s="240"/>
      <c r="M69" s="240"/>
      <c r="N69" s="240"/>
      <c r="O69" s="240"/>
      <c r="P69" s="240"/>
      <c r="Q69" s="240"/>
      <c r="R69" s="240"/>
      <c r="S69" s="234">
        <f t="shared" si="1"/>
        <v>0</v>
      </c>
    </row>
    <row r="70" spans="1:19" x14ac:dyDescent="0.35">
      <c r="A70" s="240"/>
      <c r="B70" s="240"/>
      <c r="C70" s="240"/>
      <c r="D70" s="240"/>
      <c r="E70" s="240"/>
      <c r="F70" s="240"/>
      <c r="G70" s="240"/>
      <c r="H70" s="240"/>
      <c r="I70" s="240"/>
      <c r="J70" s="240"/>
      <c r="K70" s="240"/>
      <c r="L70" s="240"/>
      <c r="M70" s="240"/>
      <c r="N70" s="240"/>
      <c r="O70" s="240"/>
      <c r="P70" s="240"/>
      <c r="Q70" s="240"/>
      <c r="R70" s="240"/>
      <c r="S70" s="234">
        <f t="shared" si="1"/>
        <v>0</v>
      </c>
    </row>
    <row r="71" spans="1:19" x14ac:dyDescent="0.35">
      <c r="A71" s="240"/>
      <c r="B71" s="240"/>
      <c r="C71" s="240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0"/>
      <c r="S71" s="234">
        <f t="shared" si="1"/>
        <v>0</v>
      </c>
    </row>
    <row r="72" spans="1:19" x14ac:dyDescent="0.35">
      <c r="A72" s="240"/>
      <c r="B72" s="240"/>
      <c r="C72" s="240"/>
      <c r="D72" s="240"/>
      <c r="E72" s="240"/>
      <c r="F72" s="240"/>
      <c r="G72" s="240"/>
      <c r="H72" s="240"/>
      <c r="I72" s="240"/>
      <c r="J72" s="240"/>
      <c r="K72" s="240"/>
      <c r="L72" s="240"/>
      <c r="M72" s="240"/>
      <c r="N72" s="240"/>
      <c r="O72" s="240"/>
      <c r="P72" s="240"/>
      <c r="Q72" s="240"/>
      <c r="R72" s="240"/>
      <c r="S72" s="234">
        <f t="shared" si="1"/>
        <v>0</v>
      </c>
    </row>
    <row r="73" spans="1:19" x14ac:dyDescent="0.35">
      <c r="A73" s="240"/>
      <c r="B73" s="240"/>
      <c r="C73" s="240"/>
      <c r="D73" s="240"/>
      <c r="E73" s="240"/>
      <c r="F73" s="240"/>
      <c r="G73" s="240"/>
      <c r="H73" s="240"/>
      <c r="I73" s="240"/>
      <c r="J73" s="240"/>
      <c r="K73" s="240"/>
      <c r="L73" s="240"/>
      <c r="M73" s="240"/>
      <c r="N73" s="240"/>
      <c r="O73" s="240"/>
      <c r="P73" s="240"/>
      <c r="Q73" s="240"/>
      <c r="R73" s="240"/>
      <c r="S73" s="234">
        <f t="shared" si="1"/>
        <v>0</v>
      </c>
    </row>
    <row r="74" spans="1:19" x14ac:dyDescent="0.35">
      <c r="A74" s="240"/>
      <c r="B74" s="240"/>
      <c r="C74" s="240"/>
      <c r="D74" s="240"/>
      <c r="E74" s="240"/>
      <c r="F74" s="240"/>
      <c r="G74" s="240"/>
      <c r="H74" s="240"/>
      <c r="I74" s="240"/>
      <c r="J74" s="240"/>
      <c r="K74" s="240"/>
      <c r="L74" s="240"/>
      <c r="M74" s="240"/>
      <c r="N74" s="240"/>
      <c r="O74" s="240"/>
      <c r="P74" s="240"/>
      <c r="Q74" s="240"/>
      <c r="R74" s="240"/>
      <c r="S74" s="234">
        <f t="shared" si="1"/>
        <v>0</v>
      </c>
    </row>
    <row r="75" spans="1:19" x14ac:dyDescent="0.35">
      <c r="A75" s="240"/>
      <c r="B75" s="240"/>
      <c r="C75" s="240"/>
      <c r="D75" s="240"/>
      <c r="E75" s="240"/>
      <c r="F75" s="240"/>
      <c r="G75" s="240"/>
      <c r="H75" s="240"/>
      <c r="I75" s="240"/>
      <c r="J75" s="240"/>
      <c r="K75" s="240"/>
      <c r="L75" s="240"/>
      <c r="M75" s="240"/>
      <c r="N75" s="240"/>
      <c r="O75" s="240"/>
      <c r="P75" s="240"/>
      <c r="Q75" s="240"/>
      <c r="R75" s="240"/>
      <c r="S75" s="234">
        <f t="shared" si="1"/>
        <v>0</v>
      </c>
    </row>
    <row r="76" spans="1:19" x14ac:dyDescent="0.35">
      <c r="A76" s="240"/>
      <c r="B76" s="240"/>
      <c r="C76" s="240"/>
      <c r="D76" s="240"/>
      <c r="E76" s="240"/>
      <c r="F76" s="240"/>
      <c r="G76" s="240"/>
      <c r="H76" s="240"/>
      <c r="I76" s="240"/>
      <c r="J76" s="240"/>
      <c r="K76" s="240"/>
      <c r="L76" s="240"/>
      <c r="M76" s="240"/>
      <c r="N76" s="240"/>
      <c r="O76" s="240"/>
      <c r="P76" s="240"/>
      <c r="Q76" s="240"/>
      <c r="R76" s="240"/>
      <c r="S76" s="234">
        <f t="shared" si="1"/>
        <v>0</v>
      </c>
    </row>
    <row r="77" spans="1:19" x14ac:dyDescent="0.35">
      <c r="A77" s="240"/>
      <c r="B77" s="240"/>
      <c r="C77" s="240"/>
      <c r="D77" s="240"/>
      <c r="E77" s="240"/>
      <c r="F77" s="240"/>
      <c r="G77" s="240"/>
      <c r="H77" s="240"/>
      <c r="I77" s="240"/>
      <c r="J77" s="240"/>
      <c r="K77" s="240"/>
      <c r="L77" s="240"/>
      <c r="M77" s="240"/>
      <c r="N77" s="240"/>
      <c r="O77" s="240"/>
      <c r="P77" s="240"/>
      <c r="Q77" s="240"/>
      <c r="R77" s="240"/>
      <c r="S77" s="234">
        <f t="shared" si="1"/>
        <v>0</v>
      </c>
    </row>
    <row r="78" spans="1:19" x14ac:dyDescent="0.35">
      <c r="A78" s="240"/>
      <c r="B78" s="240"/>
      <c r="C78" s="240"/>
      <c r="D78" s="240"/>
      <c r="E78" s="240"/>
      <c r="F78" s="240"/>
      <c r="G78" s="240"/>
      <c r="H78" s="240"/>
      <c r="I78" s="240"/>
      <c r="J78" s="240"/>
      <c r="K78" s="240"/>
      <c r="L78" s="240"/>
      <c r="M78" s="240"/>
      <c r="N78" s="240"/>
      <c r="O78" s="240"/>
      <c r="P78" s="240"/>
      <c r="Q78" s="240"/>
      <c r="R78" s="240"/>
      <c r="S78" s="234">
        <f t="shared" si="1"/>
        <v>0</v>
      </c>
    </row>
    <row r="79" spans="1:19" x14ac:dyDescent="0.35">
      <c r="A79" s="240"/>
      <c r="B79" s="240"/>
      <c r="C79" s="240"/>
      <c r="D79" s="240"/>
      <c r="E79" s="240"/>
      <c r="F79" s="240"/>
      <c r="G79" s="240"/>
      <c r="H79" s="240"/>
      <c r="I79" s="240"/>
      <c r="J79" s="240"/>
      <c r="K79" s="240"/>
      <c r="L79" s="240"/>
      <c r="M79" s="240"/>
      <c r="N79" s="240"/>
      <c r="O79" s="240"/>
      <c r="P79" s="240"/>
      <c r="Q79" s="240"/>
      <c r="R79" s="240"/>
      <c r="S79" s="234">
        <f t="shared" si="1"/>
        <v>0</v>
      </c>
    </row>
    <row r="80" spans="1:19" x14ac:dyDescent="0.35">
      <c r="A80" s="240"/>
      <c r="B80" s="240"/>
      <c r="C80" s="240"/>
      <c r="D80" s="240"/>
      <c r="E80" s="240"/>
      <c r="F80" s="240"/>
      <c r="G80" s="240"/>
      <c r="H80" s="240"/>
      <c r="I80" s="240"/>
      <c r="J80" s="240"/>
      <c r="K80" s="240"/>
      <c r="L80" s="240"/>
      <c r="M80" s="240"/>
      <c r="N80" s="240"/>
      <c r="O80" s="240"/>
      <c r="P80" s="240"/>
      <c r="Q80" s="240"/>
      <c r="R80" s="240"/>
      <c r="S80" s="234">
        <f t="shared" si="1"/>
        <v>0</v>
      </c>
    </row>
    <row r="81" spans="1:19" x14ac:dyDescent="0.35">
      <c r="A81" s="240"/>
      <c r="B81" s="240"/>
      <c r="C81" s="240"/>
      <c r="D81" s="240"/>
      <c r="E81" s="240"/>
      <c r="F81" s="240"/>
      <c r="G81" s="240"/>
      <c r="H81" s="240"/>
      <c r="I81" s="240"/>
      <c r="J81" s="240"/>
      <c r="K81" s="240"/>
      <c r="L81" s="240"/>
      <c r="M81" s="240"/>
      <c r="N81" s="240"/>
      <c r="O81" s="240"/>
      <c r="P81" s="240"/>
      <c r="Q81" s="240"/>
      <c r="R81" s="240"/>
      <c r="S81" s="234">
        <f t="shared" si="1"/>
        <v>0</v>
      </c>
    </row>
    <row r="82" spans="1:19" x14ac:dyDescent="0.35">
      <c r="A82" s="240"/>
      <c r="B82" s="240"/>
      <c r="C82" s="240"/>
      <c r="D82" s="240"/>
      <c r="E82" s="240"/>
      <c r="F82" s="240"/>
      <c r="G82" s="240"/>
      <c r="H82" s="240"/>
      <c r="I82" s="240"/>
      <c r="J82" s="240"/>
      <c r="K82" s="240"/>
      <c r="L82" s="240"/>
      <c r="M82" s="240"/>
      <c r="N82" s="240"/>
      <c r="O82" s="240"/>
      <c r="P82" s="240"/>
      <c r="Q82" s="240"/>
      <c r="R82" s="240"/>
      <c r="S82" s="234">
        <f t="shared" si="1"/>
        <v>0</v>
      </c>
    </row>
    <row r="83" spans="1:19" x14ac:dyDescent="0.35">
      <c r="A83" s="240"/>
      <c r="B83" s="240"/>
      <c r="C83" s="240"/>
      <c r="D83" s="240"/>
      <c r="E83" s="240"/>
      <c r="F83" s="240"/>
      <c r="G83" s="240"/>
      <c r="H83" s="240"/>
      <c r="I83" s="240"/>
      <c r="J83" s="240"/>
      <c r="K83" s="240"/>
      <c r="L83" s="240"/>
      <c r="M83" s="240"/>
      <c r="N83" s="240"/>
      <c r="O83" s="240"/>
      <c r="P83" s="240"/>
      <c r="Q83" s="240"/>
      <c r="R83" s="240"/>
      <c r="S83" s="234">
        <f t="shared" si="1"/>
        <v>0</v>
      </c>
    </row>
    <row r="84" spans="1:19" x14ac:dyDescent="0.35">
      <c r="A84" s="240"/>
      <c r="B84" s="240"/>
      <c r="C84" s="240"/>
      <c r="D84" s="240"/>
      <c r="E84" s="240"/>
      <c r="F84" s="240"/>
      <c r="G84" s="240"/>
      <c r="H84" s="240"/>
      <c r="I84" s="240"/>
      <c r="J84" s="240"/>
      <c r="K84" s="240"/>
      <c r="L84" s="240"/>
      <c r="M84" s="240"/>
      <c r="N84" s="240"/>
      <c r="O84" s="240"/>
      <c r="P84" s="240"/>
      <c r="Q84" s="240"/>
      <c r="R84" s="240"/>
      <c r="S84" s="234">
        <f t="shared" si="1"/>
        <v>0</v>
      </c>
    </row>
    <row r="85" spans="1:19" x14ac:dyDescent="0.35">
      <c r="A85" s="240"/>
      <c r="B85" s="240"/>
      <c r="C85" s="240"/>
      <c r="D85" s="240"/>
      <c r="E85" s="240"/>
      <c r="F85" s="240"/>
      <c r="G85" s="240"/>
      <c r="H85" s="240"/>
      <c r="I85" s="240"/>
      <c r="J85" s="240"/>
      <c r="K85" s="240"/>
      <c r="L85" s="240"/>
      <c r="M85" s="240"/>
      <c r="N85" s="240"/>
      <c r="O85" s="240"/>
      <c r="P85" s="240"/>
      <c r="Q85" s="240"/>
      <c r="R85" s="240"/>
      <c r="S85" s="234">
        <f t="shared" si="1"/>
        <v>0</v>
      </c>
    </row>
    <row r="86" spans="1:19" x14ac:dyDescent="0.35">
      <c r="A86" s="240"/>
      <c r="B86" s="240"/>
      <c r="C86" s="240"/>
      <c r="D86" s="240"/>
      <c r="E86" s="240"/>
      <c r="F86" s="240"/>
      <c r="G86" s="240"/>
      <c r="H86" s="240"/>
      <c r="I86" s="240"/>
      <c r="J86" s="240"/>
      <c r="K86" s="240"/>
      <c r="L86" s="240"/>
      <c r="M86" s="240"/>
      <c r="N86" s="240"/>
      <c r="O86" s="240"/>
      <c r="P86" s="240"/>
      <c r="Q86" s="240"/>
      <c r="R86" s="240"/>
      <c r="S86" s="234">
        <f t="shared" si="1"/>
        <v>0</v>
      </c>
    </row>
    <row r="87" spans="1:19" x14ac:dyDescent="0.35">
      <c r="A87" s="240"/>
      <c r="B87" s="240"/>
      <c r="C87" s="240"/>
      <c r="D87" s="240"/>
      <c r="E87" s="240"/>
      <c r="F87" s="240"/>
      <c r="G87" s="240"/>
      <c r="H87" s="240"/>
      <c r="I87" s="240"/>
      <c r="J87" s="240"/>
      <c r="K87" s="240"/>
      <c r="L87" s="240"/>
      <c r="M87" s="240"/>
      <c r="N87" s="240"/>
      <c r="O87" s="240"/>
      <c r="P87" s="240"/>
      <c r="Q87" s="240"/>
      <c r="R87" s="240"/>
      <c r="S87" s="234">
        <f t="shared" si="1"/>
        <v>0</v>
      </c>
    </row>
    <row r="88" spans="1:19" x14ac:dyDescent="0.35">
      <c r="A88" s="240"/>
      <c r="B88" s="240"/>
      <c r="C88" s="240"/>
      <c r="D88" s="240"/>
      <c r="E88" s="240"/>
      <c r="F88" s="240"/>
      <c r="G88" s="240"/>
      <c r="H88" s="240"/>
      <c r="I88" s="240"/>
      <c r="J88" s="240"/>
      <c r="K88" s="240"/>
      <c r="L88" s="240"/>
      <c r="M88" s="240"/>
      <c r="N88" s="240"/>
      <c r="O88" s="240"/>
      <c r="P88" s="240"/>
      <c r="Q88" s="240"/>
      <c r="R88" s="240"/>
      <c r="S88" s="234">
        <f t="shared" si="1"/>
        <v>0</v>
      </c>
    </row>
    <row r="89" spans="1:19" x14ac:dyDescent="0.35">
      <c r="A89" s="240"/>
      <c r="B89" s="240"/>
      <c r="C89" s="240"/>
      <c r="D89" s="240"/>
      <c r="E89" s="240"/>
      <c r="F89" s="240"/>
      <c r="G89" s="240"/>
      <c r="H89" s="240"/>
      <c r="I89" s="240"/>
      <c r="J89" s="240"/>
      <c r="K89" s="240"/>
      <c r="L89" s="240"/>
      <c r="M89" s="240"/>
      <c r="N89" s="240"/>
      <c r="O89" s="240"/>
      <c r="P89" s="240"/>
      <c r="Q89" s="240"/>
      <c r="R89" s="240"/>
      <c r="S89" s="234">
        <f t="shared" si="1"/>
        <v>0</v>
      </c>
    </row>
    <row r="90" spans="1:19" x14ac:dyDescent="0.35">
      <c r="A90" s="240"/>
      <c r="B90" s="240"/>
      <c r="C90" s="240"/>
      <c r="D90" s="240"/>
      <c r="E90" s="240"/>
      <c r="F90" s="240"/>
      <c r="G90" s="240"/>
      <c r="H90" s="240"/>
      <c r="I90" s="240"/>
      <c r="J90" s="240"/>
      <c r="K90" s="240"/>
      <c r="L90" s="240"/>
      <c r="M90" s="240"/>
      <c r="N90" s="240"/>
      <c r="O90" s="240"/>
      <c r="P90" s="240"/>
      <c r="Q90" s="240"/>
      <c r="R90" s="240"/>
      <c r="S90" s="234">
        <f t="shared" si="1"/>
        <v>0</v>
      </c>
    </row>
    <row r="91" spans="1:19" x14ac:dyDescent="0.35">
      <c r="A91" s="240"/>
      <c r="B91" s="240"/>
      <c r="C91" s="240"/>
      <c r="D91" s="240"/>
      <c r="E91" s="240"/>
      <c r="F91" s="240"/>
      <c r="G91" s="240"/>
      <c r="H91" s="240"/>
      <c r="I91" s="240"/>
      <c r="J91" s="240"/>
      <c r="K91" s="240"/>
      <c r="L91" s="240"/>
      <c r="M91" s="240"/>
      <c r="N91" s="240"/>
      <c r="O91" s="240"/>
      <c r="P91" s="240"/>
      <c r="Q91" s="240"/>
      <c r="R91" s="240"/>
      <c r="S91" s="234">
        <f t="shared" si="1"/>
        <v>0</v>
      </c>
    </row>
    <row r="92" spans="1:19" x14ac:dyDescent="0.35">
      <c r="A92" s="240"/>
      <c r="B92" s="240"/>
      <c r="C92" s="240"/>
      <c r="D92" s="240"/>
      <c r="E92" s="240"/>
      <c r="F92" s="240"/>
      <c r="G92" s="240"/>
      <c r="H92" s="240"/>
      <c r="I92" s="240"/>
      <c r="J92" s="240"/>
      <c r="K92" s="240"/>
      <c r="L92" s="240"/>
      <c r="M92" s="240"/>
      <c r="N92" s="240"/>
      <c r="O92" s="240"/>
      <c r="P92" s="240"/>
      <c r="Q92" s="240"/>
      <c r="R92" s="240"/>
      <c r="S92" s="234">
        <f t="shared" si="1"/>
        <v>0</v>
      </c>
    </row>
    <row r="93" spans="1:19" x14ac:dyDescent="0.35">
      <c r="A93" s="240"/>
      <c r="B93" s="240"/>
      <c r="C93" s="240"/>
      <c r="D93" s="240"/>
      <c r="E93" s="240"/>
      <c r="F93" s="240"/>
      <c r="G93" s="240"/>
      <c r="H93" s="240"/>
      <c r="I93" s="240"/>
      <c r="J93" s="240"/>
      <c r="K93" s="240"/>
      <c r="L93" s="240"/>
      <c r="M93" s="240"/>
      <c r="N93" s="240"/>
      <c r="O93" s="240"/>
      <c r="P93" s="240"/>
      <c r="Q93" s="240"/>
      <c r="R93" s="240"/>
      <c r="S93" s="234">
        <f t="shared" si="1"/>
        <v>0</v>
      </c>
    </row>
    <row r="94" spans="1:19" x14ac:dyDescent="0.35">
      <c r="A94" s="240"/>
      <c r="B94" s="240"/>
      <c r="C94" s="240"/>
      <c r="D94" s="240"/>
      <c r="E94" s="240"/>
      <c r="F94" s="240"/>
      <c r="G94" s="240"/>
      <c r="H94" s="240"/>
      <c r="I94" s="240"/>
      <c r="J94" s="240"/>
      <c r="K94" s="240"/>
      <c r="L94" s="240"/>
      <c r="M94" s="240"/>
      <c r="N94" s="240"/>
      <c r="O94" s="240"/>
      <c r="P94" s="240"/>
      <c r="Q94" s="240"/>
      <c r="R94" s="240"/>
      <c r="S94" s="234">
        <f t="shared" si="1"/>
        <v>0</v>
      </c>
    </row>
    <row r="95" spans="1:19" x14ac:dyDescent="0.35">
      <c r="A95" s="240"/>
      <c r="B95" s="240"/>
      <c r="C95" s="240"/>
      <c r="D95" s="240"/>
      <c r="E95" s="240"/>
      <c r="F95" s="240"/>
      <c r="G95" s="240"/>
      <c r="H95" s="240"/>
      <c r="I95" s="240"/>
      <c r="J95" s="240"/>
      <c r="K95" s="240"/>
      <c r="L95" s="240"/>
      <c r="M95" s="240"/>
      <c r="N95" s="240"/>
      <c r="O95" s="240"/>
      <c r="P95" s="240"/>
      <c r="Q95" s="240"/>
      <c r="R95" s="240"/>
      <c r="S95" s="234">
        <f t="shared" si="1"/>
        <v>0</v>
      </c>
    </row>
    <row r="96" spans="1:19" x14ac:dyDescent="0.35">
      <c r="A96" s="240"/>
      <c r="B96" s="240"/>
      <c r="C96" s="240"/>
      <c r="D96" s="240"/>
      <c r="E96" s="240"/>
      <c r="F96" s="240"/>
      <c r="G96" s="240"/>
      <c r="H96" s="240"/>
      <c r="I96" s="240"/>
      <c r="J96" s="240"/>
      <c r="K96" s="240"/>
      <c r="L96" s="240"/>
      <c r="M96" s="240"/>
      <c r="N96" s="240"/>
      <c r="O96" s="240"/>
      <c r="P96" s="240"/>
      <c r="Q96" s="240"/>
      <c r="R96" s="240"/>
      <c r="S96" s="234">
        <f t="shared" si="1"/>
        <v>0</v>
      </c>
    </row>
    <row r="97" spans="1:19" x14ac:dyDescent="0.35">
      <c r="A97" s="240"/>
      <c r="B97" s="240"/>
      <c r="C97" s="240"/>
      <c r="D97" s="240"/>
      <c r="E97" s="240"/>
      <c r="F97" s="240"/>
      <c r="G97" s="240"/>
      <c r="H97" s="240"/>
      <c r="I97" s="240"/>
      <c r="J97" s="240"/>
      <c r="K97" s="240"/>
      <c r="L97" s="240"/>
      <c r="M97" s="240"/>
      <c r="N97" s="240"/>
      <c r="O97" s="240"/>
      <c r="P97" s="240"/>
      <c r="Q97" s="240"/>
      <c r="R97" s="240"/>
      <c r="S97" s="234">
        <f t="shared" si="1"/>
        <v>0</v>
      </c>
    </row>
    <row r="98" spans="1:19" x14ac:dyDescent="0.35">
      <c r="A98" s="240"/>
      <c r="B98" s="240"/>
      <c r="C98" s="240"/>
      <c r="D98" s="240"/>
      <c r="E98" s="240"/>
      <c r="F98" s="240"/>
      <c r="G98" s="240"/>
      <c r="H98" s="240"/>
      <c r="I98" s="240"/>
      <c r="J98" s="240"/>
      <c r="K98" s="240"/>
      <c r="L98" s="240"/>
      <c r="M98" s="240"/>
      <c r="N98" s="240"/>
      <c r="O98" s="240"/>
      <c r="P98" s="240"/>
      <c r="Q98" s="240"/>
      <c r="R98" s="240"/>
      <c r="S98" s="234">
        <f t="shared" si="1"/>
        <v>0</v>
      </c>
    </row>
    <row r="99" spans="1:19" x14ac:dyDescent="0.35">
      <c r="A99" s="240"/>
      <c r="B99" s="240"/>
      <c r="C99" s="240"/>
      <c r="D99" s="240"/>
      <c r="E99" s="240"/>
      <c r="F99" s="240"/>
      <c r="G99" s="240"/>
      <c r="H99" s="240"/>
      <c r="I99" s="240"/>
      <c r="J99" s="240"/>
      <c r="K99" s="240"/>
      <c r="L99" s="240"/>
      <c r="M99" s="240"/>
      <c r="N99" s="240"/>
      <c r="O99" s="240"/>
      <c r="P99" s="240"/>
      <c r="Q99" s="240"/>
      <c r="R99" s="240"/>
      <c r="S99" s="234">
        <f t="shared" si="1"/>
        <v>0</v>
      </c>
    </row>
    <row r="100" spans="1:19" x14ac:dyDescent="0.35">
      <c r="A100" s="240"/>
      <c r="B100" s="240"/>
      <c r="C100" s="240"/>
      <c r="D100" s="240"/>
      <c r="E100" s="240"/>
      <c r="F100" s="240"/>
      <c r="G100" s="240"/>
      <c r="H100" s="240"/>
      <c r="I100" s="240"/>
      <c r="J100" s="240"/>
      <c r="K100" s="240"/>
      <c r="L100" s="240"/>
      <c r="M100" s="240"/>
      <c r="N100" s="240"/>
      <c r="O100" s="240"/>
      <c r="P100" s="240"/>
      <c r="Q100" s="240"/>
      <c r="R100" s="240"/>
      <c r="S100" s="234">
        <f t="shared" si="1"/>
        <v>0</v>
      </c>
    </row>
    <row r="101" spans="1:19" x14ac:dyDescent="0.35">
      <c r="A101" s="240"/>
      <c r="B101" s="240"/>
      <c r="C101" s="240"/>
      <c r="D101" s="240"/>
      <c r="E101" s="240"/>
      <c r="F101" s="240"/>
      <c r="G101" s="240"/>
      <c r="H101" s="240"/>
      <c r="I101" s="240"/>
      <c r="J101" s="240"/>
      <c r="K101" s="240"/>
      <c r="L101" s="240"/>
      <c r="M101" s="240"/>
      <c r="N101" s="240"/>
      <c r="O101" s="240"/>
      <c r="P101" s="240"/>
      <c r="Q101" s="240"/>
      <c r="R101" s="240"/>
      <c r="S101" s="234">
        <f t="shared" si="1"/>
        <v>0</v>
      </c>
    </row>
    <row r="102" spans="1:19" x14ac:dyDescent="0.35">
      <c r="A102" s="240"/>
      <c r="B102" s="240"/>
      <c r="C102" s="240"/>
      <c r="D102" s="240"/>
      <c r="E102" s="240"/>
      <c r="F102" s="240"/>
      <c r="G102" s="240"/>
      <c r="H102" s="240"/>
      <c r="I102" s="240"/>
      <c r="J102" s="240"/>
      <c r="K102" s="240"/>
      <c r="L102" s="240"/>
      <c r="M102" s="240"/>
      <c r="N102" s="240"/>
      <c r="O102" s="240"/>
      <c r="P102" s="240"/>
      <c r="Q102" s="240"/>
      <c r="R102" s="240"/>
      <c r="S102" s="234">
        <f t="shared" si="1"/>
        <v>0</v>
      </c>
    </row>
    <row r="103" spans="1:19" x14ac:dyDescent="0.35">
      <c r="A103" s="240"/>
      <c r="B103" s="240"/>
      <c r="C103" s="240"/>
      <c r="D103" s="240"/>
      <c r="E103" s="240"/>
      <c r="F103" s="240"/>
      <c r="G103" s="240"/>
      <c r="H103" s="240"/>
      <c r="I103" s="240"/>
      <c r="J103" s="240"/>
      <c r="K103" s="240"/>
      <c r="L103" s="240"/>
      <c r="M103" s="240"/>
      <c r="N103" s="240"/>
      <c r="O103" s="240"/>
      <c r="P103" s="240"/>
      <c r="Q103" s="240"/>
      <c r="R103" s="240"/>
      <c r="S103" s="234">
        <f t="shared" si="1"/>
        <v>0</v>
      </c>
    </row>
    <row r="104" spans="1:19" x14ac:dyDescent="0.35">
      <c r="A104" s="240"/>
      <c r="B104" s="240"/>
      <c r="C104" s="240"/>
      <c r="D104" s="240"/>
      <c r="E104" s="240"/>
      <c r="F104" s="240"/>
      <c r="G104" s="240"/>
      <c r="H104" s="240"/>
      <c r="I104" s="240"/>
      <c r="J104" s="240"/>
      <c r="K104" s="240"/>
      <c r="L104" s="240"/>
      <c r="M104" s="240"/>
      <c r="N104" s="240"/>
      <c r="O104" s="240"/>
      <c r="P104" s="240"/>
      <c r="Q104" s="240"/>
      <c r="R104" s="240"/>
      <c r="S104" s="234">
        <f t="shared" si="1"/>
        <v>0</v>
      </c>
    </row>
    <row r="105" spans="1:19" x14ac:dyDescent="0.35">
      <c r="A105" s="240"/>
      <c r="B105" s="240"/>
      <c r="C105" s="240"/>
      <c r="D105" s="240"/>
      <c r="E105" s="240"/>
      <c r="F105" s="240"/>
      <c r="G105" s="240"/>
      <c r="H105" s="240"/>
      <c r="I105" s="240"/>
      <c r="J105" s="240"/>
      <c r="K105" s="240"/>
      <c r="L105" s="240"/>
      <c r="M105" s="240"/>
      <c r="N105" s="240"/>
      <c r="O105" s="240"/>
      <c r="P105" s="240"/>
      <c r="Q105" s="240"/>
      <c r="R105" s="240"/>
      <c r="S105" s="234">
        <f t="shared" si="1"/>
        <v>0</v>
      </c>
    </row>
    <row r="106" spans="1:19" x14ac:dyDescent="0.35">
      <c r="A106" s="240"/>
      <c r="B106" s="240"/>
      <c r="C106" s="240"/>
      <c r="D106" s="240"/>
      <c r="E106" s="240"/>
      <c r="F106" s="240"/>
      <c r="G106" s="240"/>
      <c r="H106" s="240"/>
      <c r="I106" s="240"/>
      <c r="J106" s="240"/>
      <c r="K106" s="240"/>
      <c r="L106" s="240"/>
      <c r="M106" s="240"/>
      <c r="N106" s="240"/>
      <c r="O106" s="240"/>
      <c r="P106" s="240"/>
      <c r="Q106" s="240"/>
      <c r="R106" s="240"/>
      <c r="S106" s="234">
        <f t="shared" si="1"/>
        <v>0</v>
      </c>
    </row>
    <row r="107" spans="1:19" x14ac:dyDescent="0.35">
      <c r="A107" s="240"/>
      <c r="B107" s="240"/>
      <c r="C107" s="240"/>
      <c r="D107" s="240"/>
      <c r="E107" s="240"/>
      <c r="F107" s="240"/>
      <c r="G107" s="240"/>
      <c r="H107" s="240"/>
      <c r="I107" s="240"/>
      <c r="J107" s="240"/>
      <c r="K107" s="240"/>
      <c r="L107" s="240"/>
      <c r="M107" s="240"/>
      <c r="N107" s="240"/>
      <c r="O107" s="240"/>
      <c r="P107" s="240"/>
      <c r="Q107" s="240"/>
      <c r="R107" s="240"/>
      <c r="S107" s="234">
        <f t="shared" si="1"/>
        <v>0</v>
      </c>
    </row>
    <row r="108" spans="1:19" x14ac:dyDescent="0.35">
      <c r="A108" s="240"/>
      <c r="B108" s="240"/>
      <c r="C108" s="240"/>
      <c r="D108" s="240"/>
      <c r="E108" s="240"/>
      <c r="F108" s="240"/>
      <c r="G108" s="240"/>
      <c r="H108" s="240"/>
      <c r="I108" s="240"/>
      <c r="J108" s="240"/>
      <c r="K108" s="240"/>
      <c r="L108" s="240"/>
      <c r="M108" s="240"/>
      <c r="N108" s="240"/>
      <c r="O108" s="240"/>
      <c r="P108" s="240"/>
      <c r="Q108" s="240"/>
      <c r="R108" s="240"/>
      <c r="S108" s="234">
        <f t="shared" si="1"/>
        <v>0</v>
      </c>
    </row>
    <row r="109" spans="1:19" x14ac:dyDescent="0.35">
      <c r="A109" s="240"/>
      <c r="B109" s="240"/>
      <c r="C109" s="240"/>
      <c r="D109" s="240"/>
      <c r="E109" s="240"/>
      <c r="F109" s="240"/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240"/>
      <c r="S109" s="234">
        <f t="shared" si="1"/>
        <v>0</v>
      </c>
    </row>
    <row r="110" spans="1:19" x14ac:dyDescent="0.35">
      <c r="A110" s="240"/>
      <c r="B110" s="240"/>
      <c r="C110" s="240"/>
      <c r="D110" s="240"/>
      <c r="E110" s="240"/>
      <c r="F110" s="240"/>
      <c r="G110" s="240"/>
      <c r="H110" s="240"/>
      <c r="I110" s="240"/>
      <c r="J110" s="240"/>
      <c r="K110" s="240"/>
      <c r="L110" s="240"/>
      <c r="M110" s="240"/>
      <c r="N110" s="240"/>
      <c r="O110" s="240"/>
      <c r="P110" s="240"/>
      <c r="Q110" s="240"/>
      <c r="R110" s="240"/>
      <c r="S110" s="234">
        <f t="shared" si="1"/>
        <v>0</v>
      </c>
    </row>
    <row r="111" spans="1:19" x14ac:dyDescent="0.35">
      <c r="A111" s="240"/>
      <c r="B111" s="240"/>
      <c r="C111" s="240"/>
      <c r="D111" s="240"/>
      <c r="E111" s="240"/>
      <c r="F111" s="240"/>
      <c r="G111" s="240"/>
      <c r="H111" s="240"/>
      <c r="I111" s="240"/>
      <c r="J111" s="240"/>
      <c r="K111" s="240"/>
      <c r="L111" s="240"/>
      <c r="M111" s="240"/>
      <c r="N111" s="240"/>
      <c r="O111" s="240"/>
      <c r="P111" s="240"/>
      <c r="Q111" s="240"/>
      <c r="R111" s="240"/>
      <c r="S111" s="234">
        <f t="shared" si="1"/>
        <v>0</v>
      </c>
    </row>
    <row r="112" spans="1:19" x14ac:dyDescent="0.35">
      <c r="A112" s="240"/>
      <c r="B112" s="240"/>
      <c r="C112" s="240"/>
      <c r="D112" s="240"/>
      <c r="E112" s="240"/>
      <c r="F112" s="240"/>
      <c r="G112" s="240"/>
      <c r="H112" s="240"/>
      <c r="I112" s="240"/>
      <c r="J112" s="240"/>
      <c r="K112" s="240"/>
      <c r="L112" s="240"/>
      <c r="M112" s="240"/>
      <c r="N112" s="240"/>
      <c r="O112" s="240"/>
      <c r="P112" s="240"/>
      <c r="Q112" s="240"/>
      <c r="R112" s="240"/>
      <c r="S112" s="234">
        <f t="shared" si="1"/>
        <v>0</v>
      </c>
    </row>
    <row r="113" spans="1:19" x14ac:dyDescent="0.35">
      <c r="A113" s="240"/>
      <c r="B113" s="240"/>
      <c r="C113" s="240"/>
      <c r="D113" s="240"/>
      <c r="E113" s="240"/>
      <c r="F113" s="240"/>
      <c r="G113" s="240"/>
      <c r="H113" s="240"/>
      <c r="I113" s="240"/>
      <c r="J113" s="240"/>
      <c r="K113" s="240"/>
      <c r="L113" s="240"/>
      <c r="M113" s="240"/>
      <c r="N113" s="240"/>
      <c r="O113" s="240"/>
      <c r="P113" s="240"/>
      <c r="Q113" s="240"/>
      <c r="R113" s="240"/>
      <c r="S113" s="234">
        <f t="shared" si="1"/>
        <v>0</v>
      </c>
    </row>
    <row r="114" spans="1:19" x14ac:dyDescent="0.35">
      <c r="A114" s="240"/>
      <c r="B114" s="240"/>
      <c r="C114" s="240"/>
      <c r="D114" s="240"/>
      <c r="E114" s="240"/>
      <c r="F114" s="240"/>
      <c r="G114" s="240"/>
      <c r="H114" s="240"/>
      <c r="I114" s="240"/>
      <c r="J114" s="240"/>
      <c r="K114" s="240"/>
      <c r="L114" s="240"/>
      <c r="M114" s="240"/>
      <c r="N114" s="240"/>
      <c r="O114" s="240"/>
      <c r="P114" s="240"/>
      <c r="Q114" s="240"/>
      <c r="R114" s="240"/>
      <c r="S114" s="234">
        <f t="shared" si="1"/>
        <v>0</v>
      </c>
    </row>
    <row r="115" spans="1:19" x14ac:dyDescent="0.35">
      <c r="A115" s="240"/>
      <c r="B115" s="240"/>
      <c r="C115" s="240"/>
      <c r="D115" s="240"/>
      <c r="E115" s="240"/>
      <c r="F115" s="240"/>
      <c r="G115" s="240"/>
      <c r="H115" s="240"/>
      <c r="I115" s="240"/>
      <c r="J115" s="240"/>
      <c r="K115" s="240"/>
      <c r="L115" s="240"/>
      <c r="M115" s="240"/>
      <c r="N115" s="240"/>
      <c r="O115" s="240"/>
      <c r="P115" s="240"/>
      <c r="Q115" s="240"/>
      <c r="R115" s="240"/>
      <c r="S115" s="234">
        <f t="shared" si="1"/>
        <v>0</v>
      </c>
    </row>
    <row r="116" spans="1:19" x14ac:dyDescent="0.35">
      <c r="A116" s="240"/>
      <c r="B116" s="240"/>
      <c r="C116" s="240"/>
      <c r="D116" s="240"/>
      <c r="E116" s="240"/>
      <c r="F116" s="240"/>
      <c r="G116" s="240"/>
      <c r="H116" s="240"/>
      <c r="I116" s="240"/>
      <c r="J116" s="240"/>
      <c r="K116" s="240"/>
      <c r="L116" s="240"/>
      <c r="M116" s="240"/>
      <c r="N116" s="240"/>
      <c r="O116" s="240"/>
      <c r="P116" s="240"/>
      <c r="Q116" s="240"/>
      <c r="R116" s="240"/>
      <c r="S116" s="234">
        <f t="shared" si="1"/>
        <v>0</v>
      </c>
    </row>
    <row r="117" spans="1:19" x14ac:dyDescent="0.35">
      <c r="A117" s="240"/>
      <c r="B117" s="240"/>
      <c r="C117" s="240"/>
      <c r="D117" s="240"/>
      <c r="E117" s="240"/>
      <c r="F117" s="240"/>
      <c r="G117" s="240"/>
      <c r="H117" s="240"/>
      <c r="I117" s="240"/>
      <c r="J117" s="240"/>
      <c r="K117" s="240"/>
      <c r="L117" s="240"/>
      <c r="M117" s="240"/>
      <c r="N117" s="240"/>
      <c r="O117" s="240"/>
      <c r="P117" s="240"/>
      <c r="Q117" s="240"/>
      <c r="R117" s="240"/>
      <c r="S117" s="234">
        <f t="shared" si="1"/>
        <v>0</v>
      </c>
    </row>
    <row r="118" spans="1:19" x14ac:dyDescent="0.35">
      <c r="A118" s="240"/>
      <c r="B118" s="240"/>
      <c r="C118" s="240"/>
      <c r="D118" s="240"/>
      <c r="E118" s="240"/>
      <c r="F118" s="240"/>
      <c r="G118" s="240"/>
      <c r="H118" s="240"/>
      <c r="I118" s="240"/>
      <c r="J118" s="240"/>
      <c r="K118" s="240"/>
      <c r="L118" s="240"/>
      <c r="M118" s="240"/>
      <c r="N118" s="240"/>
      <c r="O118" s="240"/>
      <c r="P118" s="240"/>
      <c r="Q118" s="240"/>
      <c r="R118" s="240"/>
      <c r="S118" s="234">
        <f t="shared" si="1"/>
        <v>0</v>
      </c>
    </row>
    <row r="119" spans="1:19" x14ac:dyDescent="0.35">
      <c r="A119" s="240"/>
      <c r="B119" s="240"/>
      <c r="C119" s="240"/>
      <c r="D119" s="240"/>
      <c r="E119" s="240"/>
      <c r="F119" s="240"/>
      <c r="G119" s="240"/>
      <c r="H119" s="240"/>
      <c r="I119" s="240"/>
      <c r="J119" s="240"/>
      <c r="K119" s="240"/>
      <c r="L119" s="240"/>
      <c r="M119" s="240"/>
      <c r="N119" s="240"/>
      <c r="O119" s="240"/>
      <c r="P119" s="240"/>
      <c r="Q119" s="240"/>
      <c r="R119" s="240"/>
      <c r="S119" s="234">
        <f t="shared" si="1"/>
        <v>0</v>
      </c>
    </row>
    <row r="120" spans="1:19" x14ac:dyDescent="0.35">
      <c r="A120" s="240"/>
      <c r="B120" s="240"/>
      <c r="C120" s="240"/>
      <c r="D120" s="240"/>
      <c r="E120" s="240"/>
      <c r="F120" s="240"/>
      <c r="G120" s="240"/>
      <c r="H120" s="240"/>
      <c r="I120" s="240"/>
      <c r="J120" s="240"/>
      <c r="K120" s="240"/>
      <c r="L120" s="240"/>
      <c r="M120" s="240"/>
      <c r="N120" s="240"/>
      <c r="O120" s="240"/>
      <c r="P120" s="240"/>
      <c r="Q120" s="240"/>
      <c r="R120" s="240"/>
      <c r="S120" s="234">
        <f t="shared" si="1"/>
        <v>0</v>
      </c>
    </row>
    <row r="121" spans="1:19" x14ac:dyDescent="0.35">
      <c r="A121" s="240"/>
      <c r="B121" s="240"/>
      <c r="C121" s="240"/>
      <c r="D121" s="240"/>
      <c r="E121" s="240"/>
      <c r="F121" s="240"/>
      <c r="G121" s="240"/>
      <c r="H121" s="240"/>
      <c r="I121" s="240"/>
      <c r="J121" s="240"/>
      <c r="K121" s="240"/>
      <c r="L121" s="240"/>
      <c r="M121" s="240"/>
      <c r="N121" s="240"/>
      <c r="O121" s="240"/>
      <c r="P121" s="240"/>
      <c r="Q121" s="240"/>
      <c r="R121" s="240"/>
      <c r="S121" s="234">
        <f t="shared" si="1"/>
        <v>0</v>
      </c>
    </row>
    <row r="122" spans="1:19" x14ac:dyDescent="0.35">
      <c r="A122" s="240"/>
      <c r="B122" s="240"/>
      <c r="C122" s="240"/>
      <c r="D122" s="240"/>
      <c r="E122" s="240"/>
      <c r="F122" s="240"/>
      <c r="G122" s="240"/>
      <c r="H122" s="240"/>
      <c r="I122" s="240"/>
      <c r="J122" s="240"/>
      <c r="K122" s="240"/>
      <c r="L122" s="240"/>
      <c r="M122" s="240"/>
      <c r="N122" s="240"/>
      <c r="O122" s="240"/>
      <c r="P122" s="240"/>
      <c r="Q122" s="240"/>
      <c r="R122" s="240"/>
      <c r="S122" s="234">
        <f t="shared" si="1"/>
        <v>0</v>
      </c>
    </row>
    <row r="123" spans="1:19" x14ac:dyDescent="0.35">
      <c r="A123" s="240"/>
      <c r="B123" s="240"/>
      <c r="C123" s="240"/>
      <c r="D123" s="240"/>
      <c r="E123" s="240"/>
      <c r="F123" s="240"/>
      <c r="G123" s="240"/>
      <c r="H123" s="240"/>
      <c r="I123" s="240"/>
      <c r="J123" s="240"/>
      <c r="K123" s="240"/>
      <c r="L123" s="240"/>
      <c r="M123" s="240"/>
      <c r="N123" s="240"/>
      <c r="O123" s="240"/>
      <c r="P123" s="240"/>
      <c r="Q123" s="240"/>
      <c r="R123" s="240"/>
      <c r="S123" s="234">
        <f t="shared" si="1"/>
        <v>0</v>
      </c>
    </row>
    <row r="124" spans="1:19" x14ac:dyDescent="0.35">
      <c r="A124" s="240"/>
      <c r="B124" s="240"/>
      <c r="C124" s="240"/>
      <c r="D124" s="240"/>
      <c r="E124" s="240"/>
      <c r="F124" s="240"/>
      <c r="G124" s="240"/>
      <c r="H124" s="240"/>
      <c r="I124" s="240"/>
      <c r="J124" s="240"/>
      <c r="K124" s="240"/>
      <c r="L124" s="240"/>
      <c r="M124" s="240"/>
      <c r="N124" s="240"/>
      <c r="O124" s="240"/>
      <c r="P124" s="240"/>
      <c r="Q124" s="240"/>
      <c r="R124" s="240"/>
      <c r="S124" s="234">
        <f t="shared" si="1"/>
        <v>0</v>
      </c>
    </row>
    <row r="125" spans="1:19" x14ac:dyDescent="0.35">
      <c r="A125" s="240"/>
      <c r="B125" s="240"/>
      <c r="C125" s="240"/>
      <c r="D125" s="240"/>
      <c r="E125" s="240"/>
      <c r="F125" s="240"/>
      <c r="G125" s="240"/>
      <c r="H125" s="240"/>
      <c r="I125" s="240"/>
      <c r="J125" s="240"/>
      <c r="K125" s="240"/>
      <c r="L125" s="240"/>
      <c r="M125" s="240"/>
      <c r="N125" s="240"/>
      <c r="O125" s="240"/>
      <c r="P125" s="240"/>
      <c r="Q125" s="240"/>
      <c r="R125" s="240"/>
      <c r="S125" s="234">
        <f t="shared" si="1"/>
        <v>0</v>
      </c>
    </row>
    <row r="126" spans="1:19" x14ac:dyDescent="0.35">
      <c r="A126" s="240"/>
      <c r="B126" s="240"/>
      <c r="C126" s="240"/>
      <c r="D126" s="240"/>
      <c r="E126" s="240"/>
      <c r="F126" s="240"/>
      <c r="G126" s="240"/>
      <c r="H126" s="240"/>
      <c r="I126" s="240"/>
      <c r="J126" s="240"/>
      <c r="K126" s="240"/>
      <c r="L126" s="240"/>
      <c r="M126" s="240"/>
      <c r="N126" s="240"/>
      <c r="O126" s="240"/>
      <c r="P126" s="240"/>
      <c r="Q126" s="240"/>
      <c r="R126" s="240"/>
      <c r="S126" s="234">
        <f t="shared" si="1"/>
        <v>0</v>
      </c>
    </row>
    <row r="127" spans="1:19" x14ac:dyDescent="0.35">
      <c r="A127" s="240"/>
      <c r="B127" s="240"/>
      <c r="C127" s="240"/>
      <c r="D127" s="240"/>
      <c r="E127" s="240"/>
      <c r="F127" s="240"/>
      <c r="G127" s="240"/>
      <c r="H127" s="240"/>
      <c r="I127" s="240"/>
      <c r="J127" s="240"/>
      <c r="K127" s="240"/>
      <c r="L127" s="240"/>
      <c r="M127" s="240"/>
      <c r="N127" s="240"/>
      <c r="O127" s="240"/>
      <c r="P127" s="240"/>
      <c r="Q127" s="240"/>
      <c r="R127" s="240"/>
      <c r="S127" s="234">
        <f t="shared" si="1"/>
        <v>0</v>
      </c>
    </row>
    <row r="128" spans="1:19" x14ac:dyDescent="0.35">
      <c r="A128" s="240"/>
      <c r="B128" s="240"/>
      <c r="C128" s="240"/>
      <c r="D128" s="240"/>
      <c r="E128" s="240"/>
      <c r="F128" s="240"/>
      <c r="G128" s="240"/>
      <c r="H128" s="240"/>
      <c r="I128" s="240"/>
      <c r="J128" s="240"/>
      <c r="K128" s="240"/>
      <c r="L128" s="240"/>
      <c r="M128" s="240"/>
      <c r="N128" s="240"/>
      <c r="O128" s="240"/>
      <c r="P128" s="240"/>
      <c r="Q128" s="240"/>
      <c r="R128" s="240"/>
      <c r="S128" s="234">
        <f t="shared" si="1"/>
        <v>0</v>
      </c>
    </row>
    <row r="129" spans="1:19" x14ac:dyDescent="0.35">
      <c r="A129" s="240"/>
      <c r="B129" s="240"/>
      <c r="C129" s="240"/>
      <c r="D129" s="240"/>
      <c r="E129" s="240"/>
      <c r="F129" s="240"/>
      <c r="G129" s="240"/>
      <c r="H129" s="240"/>
      <c r="I129" s="240"/>
      <c r="J129" s="240"/>
      <c r="K129" s="240"/>
      <c r="L129" s="240"/>
      <c r="M129" s="240"/>
      <c r="N129" s="240"/>
      <c r="O129" s="240"/>
      <c r="P129" s="240"/>
      <c r="Q129" s="240"/>
      <c r="R129" s="240"/>
      <c r="S129" s="234">
        <f t="shared" si="1"/>
        <v>0</v>
      </c>
    </row>
    <row r="130" spans="1:19" x14ac:dyDescent="0.35">
      <c r="A130" s="240"/>
      <c r="B130" s="240"/>
      <c r="C130" s="240"/>
      <c r="D130" s="240"/>
      <c r="E130" s="240"/>
      <c r="F130" s="240"/>
      <c r="G130" s="240"/>
      <c r="H130" s="240"/>
      <c r="I130" s="240"/>
      <c r="J130" s="240"/>
      <c r="K130" s="240"/>
      <c r="L130" s="240"/>
      <c r="M130" s="240"/>
      <c r="N130" s="240"/>
      <c r="O130" s="240"/>
      <c r="P130" s="240"/>
      <c r="Q130" s="240"/>
      <c r="R130" s="240"/>
      <c r="S130" s="234">
        <f t="shared" si="1"/>
        <v>0</v>
      </c>
    </row>
    <row r="131" spans="1:19" x14ac:dyDescent="0.35">
      <c r="A131" s="240"/>
      <c r="B131" s="240"/>
      <c r="C131" s="240"/>
      <c r="D131" s="240"/>
      <c r="E131" s="240"/>
      <c r="F131" s="240"/>
      <c r="G131" s="240"/>
      <c r="H131" s="240"/>
      <c r="I131" s="240"/>
      <c r="J131" s="240"/>
      <c r="K131" s="240"/>
      <c r="L131" s="240"/>
      <c r="M131" s="240"/>
      <c r="N131" s="240"/>
      <c r="O131" s="240"/>
      <c r="P131" s="240"/>
      <c r="Q131" s="240"/>
      <c r="R131" s="240"/>
      <c r="S131" s="234">
        <f t="shared" si="1"/>
        <v>0</v>
      </c>
    </row>
    <row r="132" spans="1:19" x14ac:dyDescent="0.35">
      <c r="A132" s="240"/>
      <c r="B132" s="240"/>
      <c r="C132" s="240"/>
      <c r="D132" s="240"/>
      <c r="E132" s="240"/>
      <c r="F132" s="240"/>
      <c r="G132" s="240"/>
      <c r="H132" s="240"/>
      <c r="I132" s="240"/>
      <c r="J132" s="240"/>
      <c r="K132" s="240"/>
      <c r="L132" s="240"/>
      <c r="M132" s="240"/>
      <c r="N132" s="240"/>
      <c r="O132" s="240"/>
      <c r="P132" s="240"/>
      <c r="Q132" s="240"/>
      <c r="R132" s="240"/>
      <c r="S132" s="234">
        <f t="shared" ref="S132:S195" si="2">K132-L132</f>
        <v>0</v>
      </c>
    </row>
    <row r="133" spans="1:19" x14ac:dyDescent="0.35">
      <c r="A133" s="240"/>
      <c r="B133" s="240"/>
      <c r="C133" s="240"/>
      <c r="D133" s="240"/>
      <c r="E133" s="240"/>
      <c r="F133" s="240"/>
      <c r="G133" s="240"/>
      <c r="H133" s="240"/>
      <c r="I133" s="240"/>
      <c r="J133" s="240"/>
      <c r="K133" s="240"/>
      <c r="L133" s="240"/>
      <c r="M133" s="240"/>
      <c r="N133" s="240"/>
      <c r="O133" s="240"/>
      <c r="P133" s="240"/>
      <c r="Q133" s="240"/>
      <c r="R133" s="240"/>
      <c r="S133" s="234">
        <f t="shared" si="2"/>
        <v>0</v>
      </c>
    </row>
    <row r="134" spans="1:19" x14ac:dyDescent="0.35">
      <c r="A134" s="240"/>
      <c r="B134" s="240"/>
      <c r="C134" s="240"/>
      <c r="D134" s="240"/>
      <c r="E134" s="240"/>
      <c r="F134" s="240"/>
      <c r="G134" s="240"/>
      <c r="H134" s="240"/>
      <c r="I134" s="240"/>
      <c r="J134" s="240"/>
      <c r="K134" s="240"/>
      <c r="L134" s="240"/>
      <c r="M134" s="240"/>
      <c r="N134" s="240"/>
      <c r="O134" s="240"/>
      <c r="P134" s="240"/>
      <c r="Q134" s="240"/>
      <c r="R134" s="240"/>
      <c r="S134" s="234">
        <f t="shared" si="2"/>
        <v>0</v>
      </c>
    </row>
    <row r="135" spans="1:19" x14ac:dyDescent="0.35">
      <c r="A135" s="240"/>
      <c r="B135" s="240"/>
      <c r="C135" s="240"/>
      <c r="D135" s="240"/>
      <c r="E135" s="240"/>
      <c r="F135" s="240"/>
      <c r="G135" s="240"/>
      <c r="H135" s="240"/>
      <c r="I135" s="240"/>
      <c r="J135" s="240"/>
      <c r="K135" s="240"/>
      <c r="L135" s="240"/>
      <c r="M135" s="240"/>
      <c r="N135" s="240"/>
      <c r="O135" s="240"/>
      <c r="P135" s="240"/>
      <c r="Q135" s="240"/>
      <c r="R135" s="240"/>
      <c r="S135" s="234">
        <f t="shared" si="2"/>
        <v>0</v>
      </c>
    </row>
    <row r="136" spans="1:19" x14ac:dyDescent="0.35">
      <c r="A136" s="240"/>
      <c r="B136" s="240"/>
      <c r="C136" s="240"/>
      <c r="D136" s="240"/>
      <c r="E136" s="240"/>
      <c r="F136" s="240"/>
      <c r="G136" s="240"/>
      <c r="H136" s="240"/>
      <c r="I136" s="240"/>
      <c r="J136" s="240"/>
      <c r="K136" s="240"/>
      <c r="L136" s="240"/>
      <c r="M136" s="240"/>
      <c r="N136" s="240"/>
      <c r="O136" s="240"/>
      <c r="P136" s="240"/>
      <c r="Q136" s="240"/>
      <c r="R136" s="240"/>
      <c r="S136" s="234">
        <f t="shared" si="2"/>
        <v>0</v>
      </c>
    </row>
    <row r="137" spans="1:19" x14ac:dyDescent="0.35">
      <c r="A137" s="240"/>
      <c r="B137" s="240"/>
      <c r="C137" s="240"/>
      <c r="D137" s="240"/>
      <c r="E137" s="240"/>
      <c r="F137" s="240"/>
      <c r="G137" s="240"/>
      <c r="H137" s="240"/>
      <c r="I137" s="240"/>
      <c r="J137" s="240"/>
      <c r="K137" s="240"/>
      <c r="L137" s="240"/>
      <c r="M137" s="240"/>
      <c r="N137" s="240"/>
      <c r="O137" s="240"/>
      <c r="P137" s="240"/>
      <c r="Q137" s="240"/>
      <c r="R137" s="240"/>
      <c r="S137" s="234">
        <f t="shared" si="2"/>
        <v>0</v>
      </c>
    </row>
    <row r="138" spans="1:19" x14ac:dyDescent="0.35">
      <c r="A138" s="240"/>
      <c r="B138" s="240"/>
      <c r="C138" s="240"/>
      <c r="D138" s="240"/>
      <c r="E138" s="240"/>
      <c r="F138" s="240"/>
      <c r="G138" s="240"/>
      <c r="H138" s="240"/>
      <c r="I138" s="240"/>
      <c r="J138" s="240"/>
      <c r="K138" s="240"/>
      <c r="L138" s="240"/>
      <c r="M138" s="240"/>
      <c r="N138" s="240"/>
      <c r="O138" s="240"/>
      <c r="P138" s="240"/>
      <c r="Q138" s="240"/>
      <c r="R138" s="240"/>
      <c r="S138" s="234">
        <f t="shared" si="2"/>
        <v>0</v>
      </c>
    </row>
    <row r="139" spans="1:19" x14ac:dyDescent="0.35">
      <c r="A139" s="240"/>
      <c r="B139" s="240"/>
      <c r="C139" s="240"/>
      <c r="D139" s="240"/>
      <c r="E139" s="240"/>
      <c r="F139" s="240"/>
      <c r="G139" s="240"/>
      <c r="H139" s="240"/>
      <c r="I139" s="240"/>
      <c r="J139" s="240"/>
      <c r="K139" s="240"/>
      <c r="L139" s="240"/>
      <c r="M139" s="240"/>
      <c r="N139" s="240"/>
      <c r="O139" s="240"/>
      <c r="P139" s="240"/>
      <c r="Q139" s="240"/>
      <c r="R139" s="240"/>
      <c r="S139" s="234">
        <f t="shared" si="2"/>
        <v>0</v>
      </c>
    </row>
    <row r="140" spans="1:19" x14ac:dyDescent="0.35">
      <c r="A140" s="240"/>
      <c r="B140" s="240"/>
      <c r="C140" s="240"/>
      <c r="D140" s="240"/>
      <c r="E140" s="240"/>
      <c r="F140" s="240"/>
      <c r="G140" s="240"/>
      <c r="H140" s="240"/>
      <c r="I140" s="240"/>
      <c r="J140" s="240"/>
      <c r="K140" s="240"/>
      <c r="L140" s="240"/>
      <c r="M140" s="240"/>
      <c r="N140" s="240"/>
      <c r="O140" s="240"/>
      <c r="P140" s="240"/>
      <c r="Q140" s="240"/>
      <c r="R140" s="240"/>
      <c r="S140" s="234">
        <f t="shared" si="2"/>
        <v>0</v>
      </c>
    </row>
    <row r="141" spans="1:19" x14ac:dyDescent="0.35">
      <c r="A141" s="240"/>
      <c r="B141" s="240"/>
      <c r="C141" s="240"/>
      <c r="D141" s="240"/>
      <c r="E141" s="240"/>
      <c r="F141" s="240"/>
      <c r="G141" s="240"/>
      <c r="H141" s="240"/>
      <c r="I141" s="240"/>
      <c r="J141" s="240"/>
      <c r="K141" s="240"/>
      <c r="L141" s="240"/>
      <c r="M141" s="240"/>
      <c r="N141" s="240"/>
      <c r="O141" s="240"/>
      <c r="P141" s="240"/>
      <c r="Q141" s="240"/>
      <c r="R141" s="240"/>
      <c r="S141" s="234">
        <f t="shared" si="2"/>
        <v>0</v>
      </c>
    </row>
    <row r="142" spans="1:19" x14ac:dyDescent="0.35">
      <c r="A142" s="240"/>
      <c r="B142" s="240"/>
      <c r="C142" s="240"/>
      <c r="D142" s="240"/>
      <c r="E142" s="240"/>
      <c r="F142" s="240"/>
      <c r="G142" s="240"/>
      <c r="H142" s="240"/>
      <c r="I142" s="240"/>
      <c r="J142" s="240"/>
      <c r="K142" s="240"/>
      <c r="L142" s="240"/>
      <c r="M142" s="240"/>
      <c r="N142" s="240"/>
      <c r="O142" s="240"/>
      <c r="P142" s="240"/>
      <c r="Q142" s="240"/>
      <c r="R142" s="240"/>
      <c r="S142" s="234">
        <f t="shared" si="2"/>
        <v>0</v>
      </c>
    </row>
    <row r="143" spans="1:19" x14ac:dyDescent="0.35">
      <c r="A143" s="240"/>
      <c r="B143" s="240"/>
      <c r="C143" s="240"/>
      <c r="D143" s="240"/>
      <c r="E143" s="240"/>
      <c r="F143" s="240"/>
      <c r="G143" s="240"/>
      <c r="H143" s="240"/>
      <c r="I143" s="240"/>
      <c r="J143" s="240"/>
      <c r="K143" s="240"/>
      <c r="L143" s="240"/>
      <c r="M143" s="240"/>
      <c r="N143" s="240"/>
      <c r="O143" s="240"/>
      <c r="P143" s="240"/>
      <c r="Q143" s="240"/>
      <c r="R143" s="240"/>
      <c r="S143" s="234">
        <f t="shared" si="2"/>
        <v>0</v>
      </c>
    </row>
    <row r="144" spans="1:19" x14ac:dyDescent="0.35">
      <c r="A144" s="240"/>
      <c r="B144" s="240"/>
      <c r="C144" s="240"/>
      <c r="D144" s="240"/>
      <c r="E144" s="240"/>
      <c r="F144" s="240"/>
      <c r="G144" s="240"/>
      <c r="H144" s="240"/>
      <c r="I144" s="240"/>
      <c r="J144" s="240"/>
      <c r="K144" s="240"/>
      <c r="L144" s="240"/>
      <c r="M144" s="240"/>
      <c r="N144" s="240"/>
      <c r="O144" s="240"/>
      <c r="P144" s="240"/>
      <c r="Q144" s="240"/>
      <c r="R144" s="240"/>
      <c r="S144" s="234">
        <f t="shared" si="2"/>
        <v>0</v>
      </c>
    </row>
    <row r="145" spans="1:19" x14ac:dyDescent="0.35">
      <c r="A145" s="240"/>
      <c r="B145" s="240"/>
      <c r="C145" s="240"/>
      <c r="D145" s="240"/>
      <c r="E145" s="240"/>
      <c r="F145" s="240"/>
      <c r="G145" s="240"/>
      <c r="H145" s="240"/>
      <c r="I145" s="240"/>
      <c r="J145" s="240"/>
      <c r="K145" s="240"/>
      <c r="L145" s="240"/>
      <c r="M145" s="240"/>
      <c r="N145" s="240"/>
      <c r="O145" s="240"/>
      <c r="P145" s="240"/>
      <c r="Q145" s="240"/>
      <c r="R145" s="240"/>
      <c r="S145" s="234">
        <f t="shared" si="2"/>
        <v>0</v>
      </c>
    </row>
    <row r="146" spans="1:19" x14ac:dyDescent="0.35">
      <c r="A146" s="240"/>
      <c r="B146" s="240"/>
      <c r="C146" s="240"/>
      <c r="D146" s="240"/>
      <c r="E146" s="240"/>
      <c r="F146" s="240"/>
      <c r="G146" s="240"/>
      <c r="H146" s="240"/>
      <c r="I146" s="240"/>
      <c r="J146" s="240"/>
      <c r="K146" s="240"/>
      <c r="L146" s="240"/>
      <c r="M146" s="240"/>
      <c r="N146" s="240"/>
      <c r="O146" s="240"/>
      <c r="P146" s="240"/>
      <c r="Q146" s="240"/>
      <c r="R146" s="240"/>
      <c r="S146" s="234">
        <f t="shared" si="2"/>
        <v>0</v>
      </c>
    </row>
    <row r="147" spans="1:19" x14ac:dyDescent="0.35">
      <c r="A147" s="240"/>
      <c r="B147" s="240"/>
      <c r="C147" s="240"/>
      <c r="D147" s="240"/>
      <c r="E147" s="240"/>
      <c r="F147" s="240"/>
      <c r="G147" s="240"/>
      <c r="H147" s="240"/>
      <c r="I147" s="240"/>
      <c r="J147" s="240"/>
      <c r="K147" s="240"/>
      <c r="L147" s="240"/>
      <c r="M147" s="240"/>
      <c r="N147" s="240"/>
      <c r="O147" s="240"/>
      <c r="P147" s="240"/>
      <c r="Q147" s="240"/>
      <c r="R147" s="240"/>
      <c r="S147" s="234">
        <f t="shared" si="2"/>
        <v>0</v>
      </c>
    </row>
    <row r="148" spans="1:19" x14ac:dyDescent="0.35">
      <c r="A148" s="240"/>
      <c r="B148" s="240"/>
      <c r="C148" s="240"/>
      <c r="D148" s="240"/>
      <c r="E148" s="240"/>
      <c r="F148" s="240"/>
      <c r="G148" s="240"/>
      <c r="H148" s="240"/>
      <c r="I148" s="240"/>
      <c r="J148" s="240"/>
      <c r="K148" s="240"/>
      <c r="L148" s="240"/>
      <c r="M148" s="240"/>
      <c r="N148" s="240"/>
      <c r="O148" s="240"/>
      <c r="P148" s="240"/>
      <c r="Q148" s="240"/>
      <c r="R148" s="240"/>
      <c r="S148" s="234">
        <f t="shared" si="2"/>
        <v>0</v>
      </c>
    </row>
    <row r="149" spans="1:19" x14ac:dyDescent="0.35">
      <c r="A149" s="240"/>
      <c r="B149" s="240"/>
      <c r="C149" s="240"/>
      <c r="D149" s="240"/>
      <c r="E149" s="240"/>
      <c r="F149" s="240"/>
      <c r="G149" s="240"/>
      <c r="H149" s="240"/>
      <c r="I149" s="240"/>
      <c r="J149" s="240"/>
      <c r="K149" s="240"/>
      <c r="L149" s="240"/>
      <c r="M149" s="240"/>
      <c r="N149" s="240"/>
      <c r="O149" s="240"/>
      <c r="P149" s="240"/>
      <c r="Q149" s="240"/>
      <c r="R149" s="240"/>
      <c r="S149" s="234">
        <f t="shared" si="2"/>
        <v>0</v>
      </c>
    </row>
    <row r="150" spans="1:19" x14ac:dyDescent="0.35">
      <c r="A150" s="240"/>
      <c r="B150" s="240"/>
      <c r="C150" s="240"/>
      <c r="D150" s="240"/>
      <c r="E150" s="240"/>
      <c r="F150" s="240"/>
      <c r="G150" s="240"/>
      <c r="H150" s="240"/>
      <c r="I150" s="240"/>
      <c r="J150" s="240"/>
      <c r="K150" s="240"/>
      <c r="L150" s="240"/>
      <c r="M150" s="240"/>
      <c r="N150" s="240"/>
      <c r="O150" s="240"/>
      <c r="P150" s="240"/>
      <c r="Q150" s="240"/>
      <c r="R150" s="240"/>
      <c r="S150" s="234">
        <f t="shared" si="2"/>
        <v>0</v>
      </c>
    </row>
    <row r="151" spans="1:19" x14ac:dyDescent="0.35">
      <c r="A151" s="240"/>
      <c r="B151" s="240"/>
      <c r="C151" s="240"/>
      <c r="D151" s="240"/>
      <c r="E151" s="240"/>
      <c r="F151" s="240"/>
      <c r="G151" s="240"/>
      <c r="H151" s="240"/>
      <c r="I151" s="240"/>
      <c r="J151" s="240"/>
      <c r="K151" s="240"/>
      <c r="L151" s="240"/>
      <c r="M151" s="240"/>
      <c r="N151" s="240"/>
      <c r="O151" s="240"/>
      <c r="P151" s="240"/>
      <c r="Q151" s="240"/>
      <c r="R151" s="240"/>
      <c r="S151" s="234">
        <f t="shared" si="2"/>
        <v>0</v>
      </c>
    </row>
    <row r="152" spans="1:19" x14ac:dyDescent="0.35">
      <c r="A152" s="240"/>
      <c r="B152" s="240"/>
      <c r="C152" s="240"/>
      <c r="D152" s="240"/>
      <c r="E152" s="240"/>
      <c r="F152" s="240"/>
      <c r="G152" s="240"/>
      <c r="H152" s="240"/>
      <c r="I152" s="240"/>
      <c r="J152" s="240"/>
      <c r="K152" s="240"/>
      <c r="L152" s="240"/>
      <c r="M152" s="240"/>
      <c r="N152" s="240"/>
      <c r="O152" s="240"/>
      <c r="P152" s="240"/>
      <c r="Q152" s="240"/>
      <c r="R152" s="240"/>
      <c r="S152" s="234">
        <f t="shared" si="2"/>
        <v>0</v>
      </c>
    </row>
    <row r="153" spans="1:19" x14ac:dyDescent="0.35">
      <c r="A153" s="240"/>
      <c r="B153" s="240"/>
      <c r="C153" s="240"/>
      <c r="D153" s="240"/>
      <c r="E153" s="240"/>
      <c r="F153" s="240"/>
      <c r="G153" s="240"/>
      <c r="H153" s="240"/>
      <c r="I153" s="240"/>
      <c r="J153" s="240"/>
      <c r="K153" s="240"/>
      <c r="L153" s="240"/>
      <c r="M153" s="240"/>
      <c r="N153" s="240"/>
      <c r="O153" s="240"/>
      <c r="P153" s="240"/>
      <c r="Q153" s="240"/>
      <c r="R153" s="240"/>
      <c r="S153" s="234">
        <f t="shared" si="2"/>
        <v>0</v>
      </c>
    </row>
    <row r="154" spans="1:19" x14ac:dyDescent="0.35">
      <c r="A154" s="240"/>
      <c r="B154" s="240"/>
      <c r="C154" s="240"/>
      <c r="D154" s="240"/>
      <c r="E154" s="240"/>
      <c r="F154" s="240"/>
      <c r="G154" s="240"/>
      <c r="H154" s="240"/>
      <c r="I154" s="240"/>
      <c r="J154" s="240"/>
      <c r="K154" s="240"/>
      <c r="L154" s="240"/>
      <c r="M154" s="240"/>
      <c r="N154" s="240"/>
      <c r="O154" s="240"/>
      <c r="P154" s="240"/>
      <c r="Q154" s="240"/>
      <c r="R154" s="240"/>
      <c r="S154" s="234">
        <f t="shared" si="2"/>
        <v>0</v>
      </c>
    </row>
    <row r="155" spans="1:19" x14ac:dyDescent="0.35">
      <c r="A155" s="240"/>
      <c r="B155" s="240"/>
      <c r="C155" s="240"/>
      <c r="D155" s="240"/>
      <c r="E155" s="240"/>
      <c r="F155" s="240"/>
      <c r="G155" s="240"/>
      <c r="H155" s="240"/>
      <c r="I155" s="240"/>
      <c r="J155" s="240"/>
      <c r="K155" s="240"/>
      <c r="L155" s="240"/>
      <c r="M155" s="240"/>
      <c r="N155" s="240"/>
      <c r="O155" s="240"/>
      <c r="P155" s="240"/>
      <c r="Q155" s="240"/>
      <c r="R155" s="240"/>
      <c r="S155" s="234">
        <f t="shared" si="2"/>
        <v>0</v>
      </c>
    </row>
    <row r="156" spans="1:19" x14ac:dyDescent="0.35">
      <c r="A156" s="240"/>
      <c r="B156" s="240"/>
      <c r="C156" s="240"/>
      <c r="D156" s="240"/>
      <c r="E156" s="240"/>
      <c r="F156" s="240"/>
      <c r="G156" s="240"/>
      <c r="H156" s="240"/>
      <c r="I156" s="240"/>
      <c r="J156" s="240"/>
      <c r="K156" s="240"/>
      <c r="L156" s="240"/>
      <c r="M156" s="240"/>
      <c r="N156" s="240"/>
      <c r="O156" s="240"/>
      <c r="P156" s="240"/>
      <c r="Q156" s="240"/>
      <c r="R156" s="240"/>
      <c r="S156" s="234">
        <f t="shared" si="2"/>
        <v>0</v>
      </c>
    </row>
    <row r="157" spans="1:19" x14ac:dyDescent="0.35">
      <c r="A157" s="240"/>
      <c r="B157" s="240"/>
      <c r="C157" s="240"/>
      <c r="D157" s="240"/>
      <c r="E157" s="240"/>
      <c r="F157" s="240"/>
      <c r="G157" s="240"/>
      <c r="H157" s="240"/>
      <c r="I157" s="240"/>
      <c r="J157" s="240"/>
      <c r="K157" s="240"/>
      <c r="L157" s="240"/>
      <c r="M157" s="240"/>
      <c r="N157" s="240"/>
      <c r="O157" s="240"/>
      <c r="P157" s="240"/>
      <c r="Q157" s="240"/>
      <c r="R157" s="240"/>
      <c r="S157" s="234">
        <f t="shared" si="2"/>
        <v>0</v>
      </c>
    </row>
    <row r="158" spans="1:19" x14ac:dyDescent="0.35">
      <c r="A158" s="240"/>
      <c r="B158" s="240"/>
      <c r="C158" s="240"/>
      <c r="D158" s="240"/>
      <c r="E158" s="240"/>
      <c r="F158" s="240"/>
      <c r="G158" s="240"/>
      <c r="H158" s="240"/>
      <c r="I158" s="240"/>
      <c r="J158" s="240"/>
      <c r="K158" s="240"/>
      <c r="L158" s="240"/>
      <c r="M158" s="240"/>
      <c r="N158" s="240"/>
      <c r="O158" s="240"/>
      <c r="P158" s="240"/>
      <c r="Q158" s="240"/>
      <c r="R158" s="240"/>
      <c r="S158" s="234">
        <f t="shared" si="2"/>
        <v>0</v>
      </c>
    </row>
    <row r="159" spans="1:19" x14ac:dyDescent="0.35">
      <c r="A159" s="240"/>
      <c r="B159" s="240"/>
      <c r="C159" s="240"/>
      <c r="D159" s="240"/>
      <c r="E159" s="240"/>
      <c r="F159" s="240"/>
      <c r="G159" s="240"/>
      <c r="H159" s="240"/>
      <c r="I159" s="240"/>
      <c r="J159" s="240"/>
      <c r="K159" s="240"/>
      <c r="L159" s="240"/>
      <c r="M159" s="240"/>
      <c r="N159" s="240"/>
      <c r="O159" s="240"/>
      <c r="P159" s="240"/>
      <c r="Q159" s="240"/>
      <c r="R159" s="240"/>
      <c r="S159" s="234">
        <f t="shared" si="2"/>
        <v>0</v>
      </c>
    </row>
    <row r="160" spans="1:19" x14ac:dyDescent="0.35">
      <c r="A160" s="240"/>
      <c r="B160" s="240"/>
      <c r="C160" s="240"/>
      <c r="D160" s="240"/>
      <c r="E160" s="240"/>
      <c r="F160" s="240"/>
      <c r="G160" s="240"/>
      <c r="H160" s="240"/>
      <c r="I160" s="240"/>
      <c r="J160" s="240"/>
      <c r="K160" s="240"/>
      <c r="L160" s="240"/>
      <c r="M160" s="240"/>
      <c r="N160" s="240"/>
      <c r="O160" s="240"/>
      <c r="P160" s="240"/>
      <c r="Q160" s="240"/>
      <c r="R160" s="240"/>
      <c r="S160" s="234">
        <f t="shared" si="2"/>
        <v>0</v>
      </c>
    </row>
    <row r="161" spans="1:19" x14ac:dyDescent="0.35">
      <c r="A161" s="240"/>
      <c r="B161" s="240"/>
      <c r="C161" s="240"/>
      <c r="D161" s="240"/>
      <c r="E161" s="240"/>
      <c r="F161" s="240"/>
      <c r="G161" s="240"/>
      <c r="H161" s="240"/>
      <c r="I161" s="240"/>
      <c r="J161" s="240"/>
      <c r="K161" s="240"/>
      <c r="L161" s="240"/>
      <c r="M161" s="240"/>
      <c r="N161" s="240"/>
      <c r="O161" s="240"/>
      <c r="P161" s="240"/>
      <c r="Q161" s="240"/>
      <c r="R161" s="240"/>
      <c r="S161" s="234">
        <f t="shared" si="2"/>
        <v>0</v>
      </c>
    </row>
    <row r="162" spans="1:19" x14ac:dyDescent="0.35">
      <c r="A162" s="240"/>
      <c r="B162" s="240"/>
      <c r="C162" s="240"/>
      <c r="D162" s="240"/>
      <c r="E162" s="240"/>
      <c r="F162" s="240"/>
      <c r="G162" s="240"/>
      <c r="H162" s="240"/>
      <c r="I162" s="240"/>
      <c r="J162" s="240"/>
      <c r="K162" s="240"/>
      <c r="L162" s="240"/>
      <c r="M162" s="240"/>
      <c r="N162" s="240"/>
      <c r="O162" s="240"/>
      <c r="P162" s="240"/>
      <c r="Q162" s="240"/>
      <c r="R162" s="240"/>
      <c r="S162" s="234">
        <f t="shared" si="2"/>
        <v>0</v>
      </c>
    </row>
    <row r="163" spans="1:19" x14ac:dyDescent="0.35">
      <c r="A163" s="240"/>
      <c r="B163" s="240"/>
      <c r="C163" s="240"/>
      <c r="D163" s="240"/>
      <c r="E163" s="240"/>
      <c r="F163" s="240"/>
      <c r="G163" s="240"/>
      <c r="H163" s="240"/>
      <c r="I163" s="240"/>
      <c r="J163" s="240"/>
      <c r="K163" s="240"/>
      <c r="L163" s="240"/>
      <c r="M163" s="240"/>
      <c r="N163" s="240"/>
      <c r="O163" s="240"/>
      <c r="P163" s="240"/>
      <c r="Q163" s="240"/>
      <c r="R163" s="240"/>
      <c r="S163" s="234">
        <f t="shared" si="2"/>
        <v>0</v>
      </c>
    </row>
    <row r="164" spans="1:19" x14ac:dyDescent="0.35">
      <c r="A164" s="240"/>
      <c r="B164" s="240"/>
      <c r="C164" s="240"/>
      <c r="D164" s="240"/>
      <c r="E164" s="240"/>
      <c r="F164" s="240"/>
      <c r="G164" s="240"/>
      <c r="H164" s="240"/>
      <c r="I164" s="240"/>
      <c r="J164" s="240"/>
      <c r="K164" s="240"/>
      <c r="L164" s="240"/>
      <c r="M164" s="240"/>
      <c r="N164" s="240"/>
      <c r="O164" s="240"/>
      <c r="P164" s="240"/>
      <c r="Q164" s="240"/>
      <c r="R164" s="240"/>
      <c r="S164" s="234">
        <f t="shared" si="2"/>
        <v>0</v>
      </c>
    </row>
    <row r="165" spans="1:19" x14ac:dyDescent="0.35">
      <c r="A165" s="240"/>
      <c r="B165" s="240"/>
      <c r="C165" s="240"/>
      <c r="D165" s="240"/>
      <c r="E165" s="240"/>
      <c r="F165" s="240"/>
      <c r="G165" s="240"/>
      <c r="H165" s="240"/>
      <c r="I165" s="240"/>
      <c r="J165" s="240"/>
      <c r="K165" s="240"/>
      <c r="L165" s="240"/>
      <c r="M165" s="240"/>
      <c r="N165" s="240"/>
      <c r="O165" s="240"/>
      <c r="P165" s="240"/>
      <c r="Q165" s="240"/>
      <c r="R165" s="240"/>
      <c r="S165" s="234">
        <f t="shared" si="2"/>
        <v>0</v>
      </c>
    </row>
    <row r="166" spans="1:19" x14ac:dyDescent="0.35">
      <c r="A166" s="240"/>
      <c r="B166" s="240"/>
      <c r="C166" s="240"/>
      <c r="D166" s="240"/>
      <c r="E166" s="240"/>
      <c r="F166" s="240"/>
      <c r="G166" s="240"/>
      <c r="H166" s="240"/>
      <c r="I166" s="240"/>
      <c r="J166" s="240"/>
      <c r="K166" s="240"/>
      <c r="L166" s="240"/>
      <c r="M166" s="240"/>
      <c r="N166" s="240"/>
      <c r="O166" s="240"/>
      <c r="P166" s="240"/>
      <c r="Q166" s="240"/>
      <c r="R166" s="240"/>
      <c r="S166" s="234">
        <f t="shared" si="2"/>
        <v>0</v>
      </c>
    </row>
    <row r="167" spans="1:19" x14ac:dyDescent="0.35">
      <c r="A167" s="240"/>
      <c r="B167" s="240"/>
      <c r="C167" s="240"/>
      <c r="D167" s="240"/>
      <c r="E167" s="240"/>
      <c r="F167" s="240"/>
      <c r="G167" s="240"/>
      <c r="H167" s="240"/>
      <c r="I167" s="240"/>
      <c r="J167" s="240"/>
      <c r="K167" s="240"/>
      <c r="L167" s="240"/>
      <c r="M167" s="240"/>
      <c r="N167" s="240"/>
      <c r="O167" s="240"/>
      <c r="P167" s="240"/>
      <c r="Q167" s="240"/>
      <c r="R167" s="240"/>
      <c r="S167" s="234">
        <f t="shared" si="2"/>
        <v>0</v>
      </c>
    </row>
    <row r="168" spans="1:19" x14ac:dyDescent="0.35">
      <c r="A168" s="240"/>
      <c r="B168" s="240"/>
      <c r="C168" s="240"/>
      <c r="D168" s="240"/>
      <c r="E168" s="240"/>
      <c r="F168" s="240"/>
      <c r="G168" s="240"/>
      <c r="H168" s="240"/>
      <c r="I168" s="240"/>
      <c r="J168" s="240"/>
      <c r="K168" s="240"/>
      <c r="L168" s="240"/>
      <c r="M168" s="240"/>
      <c r="N168" s="240"/>
      <c r="O168" s="240"/>
      <c r="P168" s="240"/>
      <c r="Q168" s="240"/>
      <c r="R168" s="240"/>
      <c r="S168" s="234">
        <f t="shared" si="2"/>
        <v>0</v>
      </c>
    </row>
    <row r="169" spans="1:19" x14ac:dyDescent="0.35">
      <c r="A169" s="240"/>
      <c r="B169" s="240"/>
      <c r="C169" s="240"/>
      <c r="D169" s="240"/>
      <c r="E169" s="240"/>
      <c r="F169" s="240"/>
      <c r="G169" s="240"/>
      <c r="H169" s="240"/>
      <c r="I169" s="240"/>
      <c r="J169" s="240"/>
      <c r="K169" s="240"/>
      <c r="L169" s="240"/>
      <c r="M169" s="240"/>
      <c r="N169" s="240"/>
      <c r="O169" s="240"/>
      <c r="P169" s="240"/>
      <c r="Q169" s="240"/>
      <c r="R169" s="240"/>
      <c r="S169" s="234">
        <f t="shared" si="2"/>
        <v>0</v>
      </c>
    </row>
    <row r="170" spans="1:19" x14ac:dyDescent="0.35">
      <c r="A170" s="240"/>
      <c r="B170" s="240"/>
      <c r="C170" s="240"/>
      <c r="D170" s="240"/>
      <c r="E170" s="240"/>
      <c r="F170" s="240"/>
      <c r="G170" s="240"/>
      <c r="H170" s="240"/>
      <c r="I170" s="240"/>
      <c r="J170" s="240"/>
      <c r="K170" s="240"/>
      <c r="L170" s="240"/>
      <c r="M170" s="240"/>
      <c r="N170" s="240"/>
      <c r="O170" s="240"/>
      <c r="P170" s="240"/>
      <c r="Q170" s="240"/>
      <c r="R170" s="240"/>
      <c r="S170" s="234">
        <f t="shared" si="2"/>
        <v>0</v>
      </c>
    </row>
    <row r="171" spans="1:19" x14ac:dyDescent="0.35">
      <c r="A171" s="240"/>
      <c r="B171" s="240"/>
      <c r="C171" s="240"/>
      <c r="D171" s="240"/>
      <c r="E171" s="240"/>
      <c r="F171" s="240"/>
      <c r="G171" s="240"/>
      <c r="H171" s="240"/>
      <c r="I171" s="240"/>
      <c r="J171" s="240"/>
      <c r="K171" s="240"/>
      <c r="L171" s="240"/>
      <c r="M171" s="240"/>
      <c r="N171" s="240"/>
      <c r="O171" s="240"/>
      <c r="P171" s="240"/>
      <c r="Q171" s="240"/>
      <c r="R171" s="240"/>
      <c r="S171" s="234">
        <f t="shared" si="2"/>
        <v>0</v>
      </c>
    </row>
    <row r="172" spans="1:19" x14ac:dyDescent="0.35">
      <c r="A172" s="240"/>
      <c r="B172" s="240"/>
      <c r="C172" s="240"/>
      <c r="D172" s="240"/>
      <c r="E172" s="240"/>
      <c r="F172" s="240"/>
      <c r="G172" s="240"/>
      <c r="H172" s="240"/>
      <c r="I172" s="240"/>
      <c r="J172" s="240"/>
      <c r="K172" s="240"/>
      <c r="L172" s="240"/>
      <c r="M172" s="240"/>
      <c r="N172" s="240"/>
      <c r="O172" s="240"/>
      <c r="P172" s="240"/>
      <c r="Q172" s="240"/>
      <c r="R172" s="240"/>
      <c r="S172" s="234">
        <f t="shared" si="2"/>
        <v>0</v>
      </c>
    </row>
    <row r="173" spans="1:19" x14ac:dyDescent="0.35">
      <c r="A173" s="240"/>
      <c r="B173" s="240"/>
      <c r="C173" s="240"/>
      <c r="D173" s="240"/>
      <c r="E173" s="240"/>
      <c r="F173" s="240"/>
      <c r="G173" s="240"/>
      <c r="H173" s="240"/>
      <c r="I173" s="240"/>
      <c r="J173" s="240"/>
      <c r="K173" s="240"/>
      <c r="L173" s="240"/>
      <c r="M173" s="240"/>
      <c r="N173" s="240"/>
      <c r="O173" s="240"/>
      <c r="P173" s="240"/>
      <c r="Q173" s="240"/>
      <c r="R173" s="240"/>
      <c r="S173" s="234">
        <f t="shared" si="2"/>
        <v>0</v>
      </c>
    </row>
    <row r="174" spans="1:19" x14ac:dyDescent="0.35">
      <c r="A174" s="240"/>
      <c r="B174" s="240"/>
      <c r="C174" s="240"/>
      <c r="D174" s="240"/>
      <c r="E174" s="240"/>
      <c r="F174" s="240"/>
      <c r="G174" s="240"/>
      <c r="H174" s="240"/>
      <c r="I174" s="240"/>
      <c r="J174" s="240"/>
      <c r="K174" s="240"/>
      <c r="L174" s="240"/>
      <c r="M174" s="240"/>
      <c r="N174" s="240"/>
      <c r="O174" s="240"/>
      <c r="P174" s="240"/>
      <c r="Q174" s="240"/>
      <c r="R174" s="240"/>
      <c r="S174" s="234">
        <f t="shared" si="2"/>
        <v>0</v>
      </c>
    </row>
    <row r="175" spans="1:19" x14ac:dyDescent="0.35">
      <c r="A175" s="240"/>
      <c r="B175" s="240"/>
      <c r="C175" s="240"/>
      <c r="D175" s="240"/>
      <c r="E175" s="240"/>
      <c r="F175" s="240"/>
      <c r="G175" s="240"/>
      <c r="H175" s="240"/>
      <c r="I175" s="240"/>
      <c r="J175" s="240"/>
      <c r="K175" s="240"/>
      <c r="L175" s="240"/>
      <c r="M175" s="240"/>
      <c r="N175" s="240"/>
      <c r="O175" s="240"/>
      <c r="P175" s="240"/>
      <c r="Q175" s="240"/>
      <c r="R175" s="240"/>
      <c r="S175" s="234">
        <f t="shared" si="2"/>
        <v>0</v>
      </c>
    </row>
    <row r="176" spans="1:19" x14ac:dyDescent="0.35">
      <c r="A176" s="240"/>
      <c r="B176" s="240"/>
      <c r="C176" s="240"/>
      <c r="D176" s="240"/>
      <c r="E176" s="240"/>
      <c r="F176" s="240"/>
      <c r="G176" s="240"/>
      <c r="H176" s="240"/>
      <c r="I176" s="240"/>
      <c r="J176" s="240"/>
      <c r="K176" s="240"/>
      <c r="L176" s="240"/>
      <c r="M176" s="240"/>
      <c r="N176" s="240"/>
      <c r="O176" s="240"/>
      <c r="P176" s="240"/>
      <c r="Q176" s="240"/>
      <c r="R176" s="240"/>
      <c r="S176" s="234">
        <f t="shared" si="2"/>
        <v>0</v>
      </c>
    </row>
    <row r="177" spans="1:19" x14ac:dyDescent="0.35">
      <c r="A177" s="240"/>
      <c r="B177" s="240"/>
      <c r="C177" s="240"/>
      <c r="D177" s="240"/>
      <c r="E177" s="240"/>
      <c r="F177" s="240"/>
      <c r="G177" s="240"/>
      <c r="H177" s="240"/>
      <c r="I177" s="240"/>
      <c r="J177" s="240"/>
      <c r="K177" s="240"/>
      <c r="L177" s="240"/>
      <c r="M177" s="240"/>
      <c r="N177" s="240"/>
      <c r="O177" s="240"/>
      <c r="P177" s="240"/>
      <c r="Q177" s="240"/>
      <c r="R177" s="240"/>
      <c r="S177" s="234">
        <f t="shared" si="2"/>
        <v>0</v>
      </c>
    </row>
    <row r="178" spans="1:19" x14ac:dyDescent="0.35">
      <c r="A178" s="240"/>
      <c r="B178" s="240"/>
      <c r="C178" s="240"/>
      <c r="D178" s="240"/>
      <c r="E178" s="240"/>
      <c r="F178" s="240"/>
      <c r="G178" s="240"/>
      <c r="H178" s="240"/>
      <c r="I178" s="240"/>
      <c r="J178" s="240"/>
      <c r="K178" s="240"/>
      <c r="L178" s="240"/>
      <c r="M178" s="240"/>
      <c r="N178" s="240"/>
      <c r="O178" s="240"/>
      <c r="P178" s="240"/>
      <c r="Q178" s="240"/>
      <c r="R178" s="240"/>
      <c r="S178" s="234">
        <f t="shared" si="2"/>
        <v>0</v>
      </c>
    </row>
    <row r="179" spans="1:19" x14ac:dyDescent="0.35">
      <c r="A179" s="240"/>
      <c r="B179" s="240"/>
      <c r="C179" s="240"/>
      <c r="D179" s="240"/>
      <c r="E179" s="240"/>
      <c r="F179" s="240"/>
      <c r="G179" s="240"/>
      <c r="H179" s="240"/>
      <c r="I179" s="240"/>
      <c r="J179" s="240"/>
      <c r="K179" s="240"/>
      <c r="L179" s="240"/>
      <c r="M179" s="240"/>
      <c r="N179" s="240"/>
      <c r="O179" s="240"/>
      <c r="P179" s="240"/>
      <c r="Q179" s="240"/>
      <c r="R179" s="240"/>
      <c r="S179" s="234">
        <f t="shared" si="2"/>
        <v>0</v>
      </c>
    </row>
    <row r="180" spans="1:19" x14ac:dyDescent="0.35">
      <c r="A180" s="240"/>
      <c r="B180" s="240"/>
      <c r="C180" s="240"/>
      <c r="D180" s="240"/>
      <c r="E180" s="240"/>
      <c r="F180" s="240"/>
      <c r="G180" s="240"/>
      <c r="H180" s="240"/>
      <c r="I180" s="240"/>
      <c r="J180" s="240"/>
      <c r="K180" s="240"/>
      <c r="L180" s="240"/>
      <c r="M180" s="240"/>
      <c r="N180" s="240"/>
      <c r="O180" s="240"/>
      <c r="P180" s="240"/>
      <c r="Q180" s="240"/>
      <c r="R180" s="240"/>
      <c r="S180" s="234">
        <f t="shared" si="2"/>
        <v>0</v>
      </c>
    </row>
    <row r="181" spans="1:19" x14ac:dyDescent="0.35">
      <c r="A181" s="240"/>
      <c r="B181" s="240"/>
      <c r="C181" s="240"/>
      <c r="D181" s="240"/>
      <c r="E181" s="240"/>
      <c r="F181" s="240"/>
      <c r="G181" s="240"/>
      <c r="H181" s="240"/>
      <c r="I181" s="240"/>
      <c r="J181" s="240"/>
      <c r="K181" s="240"/>
      <c r="L181" s="240"/>
      <c r="M181" s="240"/>
      <c r="N181" s="240"/>
      <c r="O181" s="240"/>
      <c r="P181" s="240"/>
      <c r="Q181" s="240"/>
      <c r="R181" s="240"/>
      <c r="S181" s="234">
        <f t="shared" si="2"/>
        <v>0</v>
      </c>
    </row>
    <row r="182" spans="1:19" x14ac:dyDescent="0.35">
      <c r="A182" s="240"/>
      <c r="B182" s="240"/>
      <c r="C182" s="240"/>
      <c r="D182" s="240"/>
      <c r="E182" s="240"/>
      <c r="F182" s="240"/>
      <c r="G182" s="240"/>
      <c r="H182" s="240"/>
      <c r="I182" s="240"/>
      <c r="J182" s="240"/>
      <c r="K182" s="240"/>
      <c r="L182" s="240"/>
      <c r="M182" s="240"/>
      <c r="N182" s="240"/>
      <c r="O182" s="240"/>
      <c r="P182" s="240"/>
      <c r="Q182" s="240"/>
      <c r="R182" s="240"/>
      <c r="S182" s="234">
        <f t="shared" si="2"/>
        <v>0</v>
      </c>
    </row>
    <row r="183" spans="1:19" x14ac:dyDescent="0.35">
      <c r="A183" s="240"/>
      <c r="B183" s="240"/>
      <c r="C183" s="240"/>
      <c r="D183" s="240"/>
      <c r="E183" s="240"/>
      <c r="F183" s="240"/>
      <c r="G183" s="240"/>
      <c r="H183" s="240"/>
      <c r="I183" s="240"/>
      <c r="J183" s="240"/>
      <c r="K183" s="240"/>
      <c r="L183" s="240"/>
      <c r="M183" s="240"/>
      <c r="N183" s="240"/>
      <c r="O183" s="240"/>
      <c r="P183" s="240"/>
      <c r="Q183" s="240"/>
      <c r="R183" s="240"/>
      <c r="S183" s="234">
        <f t="shared" si="2"/>
        <v>0</v>
      </c>
    </row>
    <row r="184" spans="1:19" x14ac:dyDescent="0.35">
      <c r="A184" s="240"/>
      <c r="B184" s="240"/>
      <c r="C184" s="240"/>
      <c r="D184" s="240"/>
      <c r="E184" s="240"/>
      <c r="F184" s="240"/>
      <c r="G184" s="240"/>
      <c r="H184" s="240"/>
      <c r="I184" s="240"/>
      <c r="J184" s="240"/>
      <c r="K184" s="240"/>
      <c r="L184" s="240"/>
      <c r="M184" s="240"/>
      <c r="N184" s="240"/>
      <c r="O184" s="240"/>
      <c r="P184" s="240"/>
      <c r="Q184" s="240"/>
      <c r="R184" s="240"/>
      <c r="S184" s="234">
        <f t="shared" si="2"/>
        <v>0</v>
      </c>
    </row>
    <row r="185" spans="1:19" x14ac:dyDescent="0.35">
      <c r="A185" s="240"/>
      <c r="B185" s="240"/>
      <c r="C185" s="240"/>
      <c r="D185" s="240"/>
      <c r="E185" s="240"/>
      <c r="F185" s="240"/>
      <c r="G185" s="240"/>
      <c r="H185" s="240"/>
      <c r="I185" s="240"/>
      <c r="J185" s="240"/>
      <c r="K185" s="240"/>
      <c r="L185" s="240"/>
      <c r="M185" s="240"/>
      <c r="N185" s="240"/>
      <c r="O185" s="240"/>
      <c r="P185" s="240"/>
      <c r="Q185" s="240"/>
      <c r="R185" s="240"/>
      <c r="S185" s="234">
        <f t="shared" si="2"/>
        <v>0</v>
      </c>
    </row>
    <row r="186" spans="1:19" x14ac:dyDescent="0.35">
      <c r="A186" s="240"/>
      <c r="B186" s="240"/>
      <c r="C186" s="240"/>
      <c r="D186" s="240"/>
      <c r="E186" s="240"/>
      <c r="F186" s="240"/>
      <c r="G186" s="240"/>
      <c r="H186" s="240"/>
      <c r="I186" s="240"/>
      <c r="J186" s="240"/>
      <c r="K186" s="240"/>
      <c r="L186" s="240"/>
      <c r="M186" s="240"/>
      <c r="N186" s="240"/>
      <c r="O186" s="240"/>
      <c r="P186" s="240"/>
      <c r="Q186" s="240"/>
      <c r="R186" s="240"/>
      <c r="S186" s="234">
        <f t="shared" si="2"/>
        <v>0</v>
      </c>
    </row>
    <row r="187" spans="1:19" x14ac:dyDescent="0.35">
      <c r="A187" s="240"/>
      <c r="B187" s="240"/>
      <c r="C187" s="240"/>
      <c r="D187" s="240"/>
      <c r="E187" s="240"/>
      <c r="F187" s="240"/>
      <c r="G187" s="240"/>
      <c r="H187" s="240"/>
      <c r="I187" s="240"/>
      <c r="J187" s="240"/>
      <c r="K187" s="240"/>
      <c r="L187" s="240"/>
      <c r="M187" s="240"/>
      <c r="N187" s="240"/>
      <c r="O187" s="240"/>
      <c r="P187" s="240"/>
      <c r="Q187" s="240"/>
      <c r="R187" s="240"/>
      <c r="S187" s="234">
        <f t="shared" si="2"/>
        <v>0</v>
      </c>
    </row>
    <row r="188" spans="1:19" x14ac:dyDescent="0.35">
      <c r="A188" s="240"/>
      <c r="B188" s="240"/>
      <c r="C188" s="240"/>
      <c r="D188" s="240"/>
      <c r="E188" s="240"/>
      <c r="F188" s="240"/>
      <c r="G188" s="240"/>
      <c r="H188" s="240"/>
      <c r="I188" s="240"/>
      <c r="J188" s="240"/>
      <c r="K188" s="240"/>
      <c r="L188" s="240"/>
      <c r="M188" s="240"/>
      <c r="N188" s="240"/>
      <c r="O188" s="240"/>
      <c r="P188" s="240"/>
      <c r="Q188" s="240"/>
      <c r="R188" s="240"/>
      <c r="S188" s="234">
        <f t="shared" si="2"/>
        <v>0</v>
      </c>
    </row>
    <row r="189" spans="1:19" x14ac:dyDescent="0.35">
      <c r="A189" s="240"/>
      <c r="B189" s="240"/>
      <c r="C189" s="240"/>
      <c r="D189" s="240"/>
      <c r="E189" s="240"/>
      <c r="F189" s="240"/>
      <c r="G189" s="240"/>
      <c r="H189" s="240"/>
      <c r="I189" s="240"/>
      <c r="J189" s="240"/>
      <c r="K189" s="240"/>
      <c r="L189" s="240"/>
      <c r="M189" s="240"/>
      <c r="N189" s="240"/>
      <c r="O189" s="240"/>
      <c r="P189" s="240"/>
      <c r="Q189" s="240"/>
      <c r="R189" s="240"/>
      <c r="S189" s="234">
        <f t="shared" si="2"/>
        <v>0</v>
      </c>
    </row>
    <row r="190" spans="1:19" x14ac:dyDescent="0.35">
      <c r="A190" s="240"/>
      <c r="B190" s="240"/>
      <c r="C190" s="240"/>
      <c r="D190" s="240"/>
      <c r="E190" s="240"/>
      <c r="F190" s="240"/>
      <c r="G190" s="240"/>
      <c r="H190" s="240"/>
      <c r="I190" s="240"/>
      <c r="J190" s="240"/>
      <c r="K190" s="240"/>
      <c r="L190" s="240"/>
      <c r="M190" s="240"/>
      <c r="N190" s="240"/>
      <c r="O190" s="240"/>
      <c r="P190" s="240"/>
      <c r="Q190" s="240"/>
      <c r="R190" s="240"/>
      <c r="S190" s="234">
        <f t="shared" si="2"/>
        <v>0</v>
      </c>
    </row>
    <row r="191" spans="1:19" x14ac:dyDescent="0.35">
      <c r="A191" s="240"/>
      <c r="B191" s="240"/>
      <c r="C191" s="240"/>
      <c r="D191" s="240"/>
      <c r="E191" s="240"/>
      <c r="F191" s="240"/>
      <c r="G191" s="240"/>
      <c r="H191" s="240"/>
      <c r="I191" s="240"/>
      <c r="J191" s="240"/>
      <c r="K191" s="240"/>
      <c r="L191" s="240"/>
      <c r="M191" s="240"/>
      <c r="N191" s="240"/>
      <c r="O191" s="240"/>
      <c r="P191" s="240"/>
      <c r="Q191" s="240"/>
      <c r="R191" s="240"/>
      <c r="S191" s="234">
        <f t="shared" si="2"/>
        <v>0</v>
      </c>
    </row>
    <row r="192" spans="1:19" x14ac:dyDescent="0.35">
      <c r="A192" s="240"/>
      <c r="B192" s="240"/>
      <c r="C192" s="240"/>
      <c r="D192" s="240"/>
      <c r="E192" s="240"/>
      <c r="F192" s="240"/>
      <c r="G192" s="240"/>
      <c r="H192" s="240"/>
      <c r="I192" s="240"/>
      <c r="J192" s="240"/>
      <c r="K192" s="240"/>
      <c r="L192" s="240"/>
      <c r="M192" s="240"/>
      <c r="N192" s="240"/>
      <c r="O192" s="240"/>
      <c r="P192" s="240"/>
      <c r="Q192" s="240"/>
      <c r="R192" s="240"/>
      <c r="S192" s="234">
        <f t="shared" si="2"/>
        <v>0</v>
      </c>
    </row>
    <row r="193" spans="1:19" x14ac:dyDescent="0.35">
      <c r="A193" s="240"/>
      <c r="B193" s="240"/>
      <c r="C193" s="240"/>
      <c r="D193" s="240"/>
      <c r="E193" s="240"/>
      <c r="F193" s="240"/>
      <c r="G193" s="240"/>
      <c r="H193" s="240"/>
      <c r="I193" s="240"/>
      <c r="J193" s="240"/>
      <c r="K193" s="240"/>
      <c r="L193" s="240"/>
      <c r="M193" s="240"/>
      <c r="N193" s="240"/>
      <c r="O193" s="240"/>
      <c r="P193" s="240"/>
      <c r="Q193" s="240"/>
      <c r="R193" s="240"/>
      <c r="S193" s="234">
        <f t="shared" si="2"/>
        <v>0</v>
      </c>
    </row>
    <row r="194" spans="1:19" x14ac:dyDescent="0.35">
      <c r="A194" s="240"/>
      <c r="B194" s="240"/>
      <c r="C194" s="240"/>
      <c r="D194" s="240"/>
      <c r="E194" s="240"/>
      <c r="F194" s="240"/>
      <c r="G194" s="240"/>
      <c r="H194" s="240"/>
      <c r="I194" s="240"/>
      <c r="J194" s="240"/>
      <c r="K194" s="240"/>
      <c r="L194" s="240"/>
      <c r="M194" s="240"/>
      <c r="N194" s="240"/>
      <c r="O194" s="240"/>
      <c r="P194" s="240"/>
      <c r="Q194" s="240"/>
      <c r="R194" s="240"/>
      <c r="S194" s="234">
        <f t="shared" si="2"/>
        <v>0</v>
      </c>
    </row>
    <row r="195" spans="1:19" x14ac:dyDescent="0.35">
      <c r="A195" s="240"/>
      <c r="B195" s="240"/>
      <c r="C195" s="240"/>
      <c r="D195" s="240"/>
      <c r="E195" s="240"/>
      <c r="F195" s="240"/>
      <c r="G195" s="240"/>
      <c r="H195" s="240"/>
      <c r="I195" s="240"/>
      <c r="J195" s="240"/>
      <c r="K195" s="240"/>
      <c r="L195" s="240"/>
      <c r="M195" s="240"/>
      <c r="N195" s="240"/>
      <c r="O195" s="240"/>
      <c r="P195" s="240"/>
      <c r="Q195" s="240"/>
      <c r="R195" s="240"/>
      <c r="S195" s="234">
        <f t="shared" si="2"/>
        <v>0</v>
      </c>
    </row>
    <row r="196" spans="1:19" x14ac:dyDescent="0.35">
      <c r="A196" s="240"/>
      <c r="B196" s="240"/>
      <c r="C196" s="240"/>
      <c r="D196" s="240"/>
      <c r="E196" s="240"/>
      <c r="F196" s="240"/>
      <c r="G196" s="240"/>
      <c r="H196" s="240"/>
      <c r="I196" s="240"/>
      <c r="J196" s="240"/>
      <c r="K196" s="240"/>
      <c r="L196" s="240"/>
      <c r="M196" s="240"/>
      <c r="N196" s="240"/>
      <c r="O196" s="240"/>
      <c r="P196" s="240"/>
      <c r="Q196" s="240"/>
      <c r="R196" s="240"/>
      <c r="S196" s="234">
        <f t="shared" ref="S196:S259" si="3">K196-L196</f>
        <v>0</v>
      </c>
    </row>
    <row r="197" spans="1:19" x14ac:dyDescent="0.35">
      <c r="A197" s="240"/>
      <c r="B197" s="240"/>
      <c r="C197" s="240"/>
      <c r="D197" s="240"/>
      <c r="E197" s="240"/>
      <c r="F197" s="240"/>
      <c r="G197" s="240"/>
      <c r="H197" s="240"/>
      <c r="I197" s="240"/>
      <c r="J197" s="240"/>
      <c r="K197" s="240"/>
      <c r="L197" s="240"/>
      <c r="M197" s="240"/>
      <c r="N197" s="240"/>
      <c r="O197" s="240"/>
      <c r="P197" s="240"/>
      <c r="Q197" s="240"/>
      <c r="R197" s="240"/>
      <c r="S197" s="234">
        <f t="shared" si="3"/>
        <v>0</v>
      </c>
    </row>
    <row r="198" spans="1:19" x14ac:dyDescent="0.35">
      <c r="A198" s="240"/>
      <c r="B198" s="240"/>
      <c r="C198" s="240"/>
      <c r="D198" s="240"/>
      <c r="E198" s="240"/>
      <c r="F198" s="240"/>
      <c r="G198" s="240"/>
      <c r="H198" s="240"/>
      <c r="I198" s="240"/>
      <c r="J198" s="240"/>
      <c r="K198" s="240"/>
      <c r="L198" s="240"/>
      <c r="M198" s="240"/>
      <c r="N198" s="240"/>
      <c r="O198" s="240"/>
      <c r="P198" s="240"/>
      <c r="Q198" s="240"/>
      <c r="R198" s="240"/>
      <c r="S198" s="234">
        <f t="shared" si="3"/>
        <v>0</v>
      </c>
    </row>
    <row r="199" spans="1:19" x14ac:dyDescent="0.35">
      <c r="A199" s="240"/>
      <c r="B199" s="240"/>
      <c r="C199" s="240"/>
      <c r="D199" s="240"/>
      <c r="E199" s="240"/>
      <c r="F199" s="240"/>
      <c r="G199" s="240"/>
      <c r="H199" s="240"/>
      <c r="I199" s="240"/>
      <c r="J199" s="240"/>
      <c r="K199" s="240"/>
      <c r="L199" s="240"/>
      <c r="M199" s="240"/>
      <c r="N199" s="240"/>
      <c r="O199" s="240"/>
      <c r="P199" s="240"/>
      <c r="Q199" s="240"/>
      <c r="R199" s="240"/>
      <c r="S199" s="234">
        <f t="shared" si="3"/>
        <v>0</v>
      </c>
    </row>
    <row r="200" spans="1:19" x14ac:dyDescent="0.35">
      <c r="A200" s="240"/>
      <c r="B200" s="240"/>
      <c r="C200" s="240"/>
      <c r="D200" s="240"/>
      <c r="E200" s="240"/>
      <c r="F200" s="240"/>
      <c r="G200" s="240"/>
      <c r="H200" s="240"/>
      <c r="I200" s="240"/>
      <c r="J200" s="240"/>
      <c r="K200" s="240"/>
      <c r="L200" s="240"/>
      <c r="M200" s="240"/>
      <c r="N200" s="240"/>
      <c r="O200" s="240"/>
      <c r="P200" s="240"/>
      <c r="Q200" s="240"/>
      <c r="R200" s="240"/>
      <c r="S200" s="234">
        <f t="shared" si="3"/>
        <v>0</v>
      </c>
    </row>
    <row r="201" spans="1:19" x14ac:dyDescent="0.35">
      <c r="A201" s="240"/>
      <c r="B201" s="240"/>
      <c r="C201" s="240"/>
      <c r="D201" s="240"/>
      <c r="E201" s="240"/>
      <c r="F201" s="240"/>
      <c r="G201" s="240"/>
      <c r="H201" s="240"/>
      <c r="I201" s="240"/>
      <c r="J201" s="240"/>
      <c r="K201" s="240"/>
      <c r="L201" s="240"/>
      <c r="M201" s="240"/>
      <c r="N201" s="240"/>
      <c r="O201" s="240"/>
      <c r="P201" s="240"/>
      <c r="Q201" s="240"/>
      <c r="R201" s="240"/>
      <c r="S201" s="234">
        <f t="shared" si="3"/>
        <v>0</v>
      </c>
    </row>
    <row r="202" spans="1:19" x14ac:dyDescent="0.35">
      <c r="A202" s="240"/>
      <c r="B202" s="240"/>
      <c r="C202" s="240"/>
      <c r="D202" s="240"/>
      <c r="E202" s="240"/>
      <c r="F202" s="240"/>
      <c r="G202" s="240"/>
      <c r="H202" s="240"/>
      <c r="I202" s="240"/>
      <c r="J202" s="240"/>
      <c r="K202" s="240"/>
      <c r="L202" s="240"/>
      <c r="M202" s="240"/>
      <c r="N202" s="240"/>
      <c r="O202" s="240"/>
      <c r="P202" s="240"/>
      <c r="Q202" s="240"/>
      <c r="R202" s="240"/>
      <c r="S202" s="234">
        <f t="shared" si="3"/>
        <v>0</v>
      </c>
    </row>
    <row r="203" spans="1:19" x14ac:dyDescent="0.35">
      <c r="A203" s="240"/>
      <c r="B203" s="240"/>
      <c r="C203" s="240"/>
      <c r="D203" s="240"/>
      <c r="E203" s="240"/>
      <c r="F203" s="240"/>
      <c r="G203" s="240"/>
      <c r="H203" s="240"/>
      <c r="I203" s="240"/>
      <c r="J203" s="240"/>
      <c r="K203" s="240"/>
      <c r="L203" s="240"/>
      <c r="M203" s="240"/>
      <c r="N203" s="240"/>
      <c r="O203" s="240"/>
      <c r="P203" s="240"/>
      <c r="Q203" s="240"/>
      <c r="R203" s="240"/>
      <c r="S203" s="234">
        <f t="shared" si="3"/>
        <v>0</v>
      </c>
    </row>
    <row r="204" spans="1:19" x14ac:dyDescent="0.35">
      <c r="A204" s="240"/>
      <c r="B204" s="240"/>
      <c r="C204" s="240"/>
      <c r="D204" s="240"/>
      <c r="E204" s="240"/>
      <c r="F204" s="240"/>
      <c r="G204" s="240"/>
      <c r="H204" s="240"/>
      <c r="I204" s="240"/>
      <c r="J204" s="240"/>
      <c r="K204" s="240"/>
      <c r="L204" s="240"/>
      <c r="M204" s="240"/>
      <c r="N204" s="240"/>
      <c r="O204" s="240"/>
      <c r="P204" s="240"/>
      <c r="Q204" s="240"/>
      <c r="R204" s="240"/>
      <c r="S204" s="234">
        <f t="shared" si="3"/>
        <v>0</v>
      </c>
    </row>
    <row r="205" spans="1:19" x14ac:dyDescent="0.35">
      <c r="A205" s="240"/>
      <c r="B205" s="240"/>
      <c r="C205" s="240"/>
      <c r="D205" s="240"/>
      <c r="E205" s="240"/>
      <c r="F205" s="240"/>
      <c r="G205" s="240"/>
      <c r="H205" s="240"/>
      <c r="I205" s="240"/>
      <c r="J205" s="240"/>
      <c r="K205" s="240"/>
      <c r="L205" s="240"/>
      <c r="M205" s="240"/>
      <c r="N205" s="240"/>
      <c r="O205" s="240"/>
      <c r="P205" s="240"/>
      <c r="Q205" s="240"/>
      <c r="R205" s="240"/>
      <c r="S205" s="234">
        <f t="shared" si="3"/>
        <v>0</v>
      </c>
    </row>
    <row r="206" spans="1:19" x14ac:dyDescent="0.35">
      <c r="A206" s="240"/>
      <c r="B206" s="240"/>
      <c r="C206" s="240"/>
      <c r="D206" s="240"/>
      <c r="E206" s="240"/>
      <c r="F206" s="240"/>
      <c r="G206" s="240"/>
      <c r="H206" s="240"/>
      <c r="I206" s="240"/>
      <c r="J206" s="240"/>
      <c r="K206" s="240"/>
      <c r="L206" s="240"/>
      <c r="M206" s="240"/>
      <c r="N206" s="240"/>
      <c r="O206" s="240"/>
      <c r="P206" s="240"/>
      <c r="Q206" s="240"/>
      <c r="R206" s="240"/>
      <c r="S206" s="234">
        <f t="shared" si="3"/>
        <v>0</v>
      </c>
    </row>
    <row r="207" spans="1:19" x14ac:dyDescent="0.35">
      <c r="A207" s="240"/>
      <c r="B207" s="240"/>
      <c r="C207" s="240"/>
      <c r="D207" s="240"/>
      <c r="E207" s="240"/>
      <c r="F207" s="240"/>
      <c r="G207" s="240"/>
      <c r="H207" s="240"/>
      <c r="I207" s="240"/>
      <c r="J207" s="240"/>
      <c r="K207" s="240"/>
      <c r="L207" s="240"/>
      <c r="M207" s="240"/>
      <c r="N207" s="240"/>
      <c r="O207" s="240"/>
      <c r="P207" s="240"/>
      <c r="Q207" s="240"/>
      <c r="R207" s="240"/>
      <c r="S207" s="234">
        <f t="shared" si="3"/>
        <v>0</v>
      </c>
    </row>
    <row r="208" spans="1:19" x14ac:dyDescent="0.35">
      <c r="A208" s="240"/>
      <c r="B208" s="240"/>
      <c r="C208" s="240"/>
      <c r="D208" s="240"/>
      <c r="E208" s="240"/>
      <c r="F208" s="240"/>
      <c r="G208" s="240"/>
      <c r="H208" s="240"/>
      <c r="I208" s="240"/>
      <c r="J208" s="240"/>
      <c r="K208" s="240"/>
      <c r="L208" s="240"/>
      <c r="M208" s="240"/>
      <c r="N208" s="240"/>
      <c r="O208" s="240"/>
      <c r="P208" s="240"/>
      <c r="Q208" s="240"/>
      <c r="R208" s="240"/>
      <c r="S208" s="234">
        <f t="shared" si="3"/>
        <v>0</v>
      </c>
    </row>
    <row r="209" spans="1:19" x14ac:dyDescent="0.35">
      <c r="A209" s="240"/>
      <c r="B209" s="240"/>
      <c r="C209" s="240"/>
      <c r="D209" s="240"/>
      <c r="E209" s="240"/>
      <c r="F209" s="240"/>
      <c r="G209" s="240"/>
      <c r="H209" s="240"/>
      <c r="I209" s="240"/>
      <c r="J209" s="240"/>
      <c r="K209" s="240"/>
      <c r="L209" s="240"/>
      <c r="M209" s="240"/>
      <c r="N209" s="240"/>
      <c r="O209" s="240"/>
      <c r="P209" s="240"/>
      <c r="Q209" s="240"/>
      <c r="R209" s="240"/>
      <c r="S209" s="234">
        <f t="shared" si="3"/>
        <v>0</v>
      </c>
    </row>
    <row r="210" spans="1:19" x14ac:dyDescent="0.35">
      <c r="A210" s="240"/>
      <c r="B210" s="240"/>
      <c r="C210" s="240"/>
      <c r="D210" s="240"/>
      <c r="E210" s="240"/>
      <c r="F210" s="240"/>
      <c r="G210" s="240"/>
      <c r="H210" s="240"/>
      <c r="I210" s="240"/>
      <c r="J210" s="240"/>
      <c r="K210" s="240"/>
      <c r="L210" s="240"/>
      <c r="M210" s="240"/>
      <c r="N210" s="240"/>
      <c r="O210" s="240"/>
      <c r="P210" s="240"/>
      <c r="Q210" s="240"/>
      <c r="R210" s="240"/>
      <c r="S210" s="234">
        <f t="shared" si="3"/>
        <v>0</v>
      </c>
    </row>
    <row r="211" spans="1:19" x14ac:dyDescent="0.35">
      <c r="A211" s="240"/>
      <c r="B211" s="240"/>
      <c r="C211" s="240"/>
      <c r="D211" s="240"/>
      <c r="E211" s="240"/>
      <c r="F211" s="240"/>
      <c r="G211" s="240"/>
      <c r="H211" s="240"/>
      <c r="I211" s="240"/>
      <c r="J211" s="240"/>
      <c r="K211" s="240"/>
      <c r="L211" s="240"/>
      <c r="M211" s="240"/>
      <c r="N211" s="240"/>
      <c r="O211" s="240"/>
      <c r="P211" s="240"/>
      <c r="Q211" s="240"/>
      <c r="R211" s="240"/>
      <c r="S211" s="234">
        <f t="shared" si="3"/>
        <v>0</v>
      </c>
    </row>
    <row r="212" spans="1:19" x14ac:dyDescent="0.35">
      <c r="A212" s="240"/>
      <c r="B212" s="240"/>
      <c r="C212" s="240"/>
      <c r="D212" s="240"/>
      <c r="E212" s="240"/>
      <c r="F212" s="240"/>
      <c r="G212" s="240"/>
      <c r="H212" s="240"/>
      <c r="I212" s="240"/>
      <c r="J212" s="240"/>
      <c r="K212" s="240"/>
      <c r="L212" s="240"/>
      <c r="M212" s="240"/>
      <c r="N212" s="240"/>
      <c r="O212" s="240"/>
      <c r="P212" s="240"/>
      <c r="Q212" s="240"/>
      <c r="R212" s="240"/>
      <c r="S212" s="234">
        <f t="shared" si="3"/>
        <v>0</v>
      </c>
    </row>
    <row r="213" spans="1:19" x14ac:dyDescent="0.35">
      <c r="A213" s="240"/>
      <c r="B213" s="240"/>
      <c r="C213" s="240"/>
      <c r="D213" s="240"/>
      <c r="E213" s="240"/>
      <c r="F213" s="240"/>
      <c r="G213" s="240"/>
      <c r="H213" s="240"/>
      <c r="I213" s="240"/>
      <c r="J213" s="240"/>
      <c r="K213" s="240"/>
      <c r="L213" s="240"/>
      <c r="M213" s="240"/>
      <c r="N213" s="240"/>
      <c r="O213" s="240"/>
      <c r="P213" s="240"/>
      <c r="Q213" s="240"/>
      <c r="R213" s="240"/>
      <c r="S213" s="234">
        <f t="shared" si="3"/>
        <v>0</v>
      </c>
    </row>
    <row r="214" spans="1:19" x14ac:dyDescent="0.35">
      <c r="A214" s="240"/>
      <c r="B214" s="240"/>
      <c r="C214" s="240"/>
      <c r="D214" s="240"/>
      <c r="E214" s="240"/>
      <c r="F214" s="240"/>
      <c r="G214" s="240"/>
      <c r="H214" s="240"/>
      <c r="I214" s="240"/>
      <c r="J214" s="240"/>
      <c r="K214" s="240"/>
      <c r="L214" s="240"/>
      <c r="M214" s="240"/>
      <c r="N214" s="240"/>
      <c r="O214" s="240"/>
      <c r="P214" s="240"/>
      <c r="Q214" s="240"/>
      <c r="R214" s="240"/>
      <c r="S214" s="234">
        <f t="shared" si="3"/>
        <v>0</v>
      </c>
    </row>
    <row r="215" spans="1:19" x14ac:dyDescent="0.35">
      <c r="A215" s="240"/>
      <c r="B215" s="240"/>
      <c r="C215" s="240"/>
      <c r="D215" s="240"/>
      <c r="E215" s="240"/>
      <c r="F215" s="240"/>
      <c r="G215" s="240"/>
      <c r="H215" s="240"/>
      <c r="I215" s="240"/>
      <c r="J215" s="240"/>
      <c r="K215" s="240"/>
      <c r="L215" s="240"/>
      <c r="M215" s="240"/>
      <c r="N215" s="240"/>
      <c r="O215" s="240"/>
      <c r="P215" s="240"/>
      <c r="Q215" s="240"/>
      <c r="R215" s="240"/>
      <c r="S215" s="234">
        <f t="shared" si="3"/>
        <v>0</v>
      </c>
    </row>
    <row r="216" spans="1:19" x14ac:dyDescent="0.35">
      <c r="A216" s="240"/>
      <c r="B216" s="240"/>
      <c r="C216" s="240"/>
      <c r="D216" s="240"/>
      <c r="E216" s="240"/>
      <c r="F216" s="240"/>
      <c r="G216" s="240"/>
      <c r="H216" s="240"/>
      <c r="I216" s="240"/>
      <c r="J216" s="240"/>
      <c r="K216" s="240"/>
      <c r="L216" s="240"/>
      <c r="M216" s="240"/>
      <c r="N216" s="240"/>
      <c r="O216" s="240"/>
      <c r="P216" s="240"/>
      <c r="Q216" s="240"/>
      <c r="R216" s="240"/>
      <c r="S216" s="234">
        <f t="shared" si="3"/>
        <v>0</v>
      </c>
    </row>
    <row r="217" spans="1:19" x14ac:dyDescent="0.35">
      <c r="A217" s="240"/>
      <c r="B217" s="240"/>
      <c r="C217" s="240"/>
      <c r="D217" s="240"/>
      <c r="E217" s="240"/>
      <c r="F217" s="240"/>
      <c r="G217" s="240"/>
      <c r="H217" s="240"/>
      <c r="I217" s="240"/>
      <c r="J217" s="240"/>
      <c r="K217" s="240"/>
      <c r="L217" s="240"/>
      <c r="M217" s="240"/>
      <c r="N217" s="240"/>
      <c r="O217" s="240"/>
      <c r="P217" s="240"/>
      <c r="Q217" s="240"/>
      <c r="R217" s="240"/>
      <c r="S217" s="234">
        <f t="shared" si="3"/>
        <v>0</v>
      </c>
    </row>
    <row r="218" spans="1:19" x14ac:dyDescent="0.35">
      <c r="A218" s="240"/>
      <c r="B218" s="240"/>
      <c r="C218" s="240"/>
      <c r="D218" s="240"/>
      <c r="E218" s="240"/>
      <c r="F218" s="240"/>
      <c r="G218" s="240"/>
      <c r="H218" s="240"/>
      <c r="I218" s="240"/>
      <c r="J218" s="240"/>
      <c r="K218" s="240"/>
      <c r="L218" s="240"/>
      <c r="M218" s="240"/>
      <c r="N218" s="240"/>
      <c r="O218" s="240"/>
      <c r="P218" s="240"/>
      <c r="Q218" s="240"/>
      <c r="R218" s="240"/>
      <c r="S218" s="234">
        <f t="shared" si="3"/>
        <v>0</v>
      </c>
    </row>
    <row r="219" spans="1:19" x14ac:dyDescent="0.35">
      <c r="A219" s="240"/>
      <c r="B219" s="240"/>
      <c r="C219" s="240"/>
      <c r="D219" s="240"/>
      <c r="E219" s="240"/>
      <c r="F219" s="240"/>
      <c r="G219" s="240"/>
      <c r="H219" s="240"/>
      <c r="I219" s="240"/>
      <c r="J219" s="240"/>
      <c r="K219" s="240"/>
      <c r="L219" s="240"/>
      <c r="M219" s="240"/>
      <c r="N219" s="240"/>
      <c r="O219" s="240"/>
      <c r="P219" s="240"/>
      <c r="Q219" s="240"/>
      <c r="R219" s="240"/>
      <c r="S219" s="234">
        <f t="shared" si="3"/>
        <v>0</v>
      </c>
    </row>
    <row r="220" spans="1:19" x14ac:dyDescent="0.35">
      <c r="A220" s="240"/>
      <c r="B220" s="240"/>
      <c r="C220" s="240"/>
      <c r="D220" s="240"/>
      <c r="E220" s="240"/>
      <c r="F220" s="240"/>
      <c r="G220" s="240"/>
      <c r="H220" s="240"/>
      <c r="I220" s="240"/>
      <c r="J220" s="240"/>
      <c r="K220" s="240"/>
      <c r="L220" s="240"/>
      <c r="M220" s="240"/>
      <c r="N220" s="240"/>
      <c r="O220" s="240"/>
      <c r="P220" s="240"/>
      <c r="Q220" s="240"/>
      <c r="R220" s="240"/>
      <c r="S220" s="234">
        <f t="shared" si="3"/>
        <v>0</v>
      </c>
    </row>
    <row r="221" spans="1:19" x14ac:dyDescent="0.35">
      <c r="A221" s="240"/>
      <c r="B221" s="240"/>
      <c r="C221" s="240"/>
      <c r="D221" s="240"/>
      <c r="E221" s="240"/>
      <c r="F221" s="240"/>
      <c r="G221" s="240"/>
      <c r="H221" s="240"/>
      <c r="I221" s="240"/>
      <c r="J221" s="240"/>
      <c r="K221" s="240"/>
      <c r="L221" s="240"/>
      <c r="M221" s="240"/>
      <c r="N221" s="240"/>
      <c r="O221" s="240"/>
      <c r="P221" s="240"/>
      <c r="Q221" s="240"/>
      <c r="R221" s="240"/>
      <c r="S221" s="234">
        <f t="shared" si="3"/>
        <v>0</v>
      </c>
    </row>
    <row r="222" spans="1:19" x14ac:dyDescent="0.35">
      <c r="A222" s="240"/>
      <c r="B222" s="240"/>
      <c r="C222" s="240"/>
      <c r="D222" s="240"/>
      <c r="E222" s="240"/>
      <c r="F222" s="240"/>
      <c r="G222" s="240"/>
      <c r="H222" s="240"/>
      <c r="I222" s="240"/>
      <c r="J222" s="240"/>
      <c r="K222" s="240"/>
      <c r="L222" s="240"/>
      <c r="M222" s="240"/>
      <c r="N222" s="240"/>
      <c r="O222" s="240"/>
      <c r="P222" s="240"/>
      <c r="Q222" s="240"/>
      <c r="R222" s="240"/>
      <c r="S222" s="234">
        <f t="shared" si="3"/>
        <v>0</v>
      </c>
    </row>
    <row r="223" spans="1:19" x14ac:dyDescent="0.35">
      <c r="A223" s="240"/>
      <c r="B223" s="240"/>
      <c r="C223" s="240"/>
      <c r="D223" s="240"/>
      <c r="E223" s="240"/>
      <c r="F223" s="240"/>
      <c r="G223" s="240"/>
      <c r="H223" s="240"/>
      <c r="I223" s="240"/>
      <c r="J223" s="240"/>
      <c r="K223" s="240"/>
      <c r="L223" s="240"/>
      <c r="M223" s="240"/>
      <c r="N223" s="240"/>
      <c r="O223" s="240"/>
      <c r="P223" s="240"/>
      <c r="Q223" s="240"/>
      <c r="R223" s="240"/>
      <c r="S223" s="234">
        <f t="shared" si="3"/>
        <v>0</v>
      </c>
    </row>
    <row r="224" spans="1:19" x14ac:dyDescent="0.35">
      <c r="A224" s="240"/>
      <c r="B224" s="240"/>
      <c r="C224" s="240"/>
      <c r="D224" s="240"/>
      <c r="E224" s="240"/>
      <c r="F224" s="240"/>
      <c r="G224" s="240"/>
      <c r="H224" s="240"/>
      <c r="I224" s="240"/>
      <c r="J224" s="240"/>
      <c r="K224" s="240"/>
      <c r="L224" s="240"/>
      <c r="M224" s="240"/>
      <c r="N224" s="240"/>
      <c r="O224" s="240"/>
      <c r="P224" s="240"/>
      <c r="Q224" s="240"/>
      <c r="R224" s="240"/>
      <c r="S224" s="234">
        <f t="shared" si="3"/>
        <v>0</v>
      </c>
    </row>
    <row r="225" spans="1:19" x14ac:dyDescent="0.35">
      <c r="A225" s="240"/>
      <c r="B225" s="240"/>
      <c r="C225" s="240"/>
      <c r="D225" s="240"/>
      <c r="E225" s="240"/>
      <c r="F225" s="240"/>
      <c r="G225" s="240"/>
      <c r="H225" s="240"/>
      <c r="I225" s="240"/>
      <c r="J225" s="240"/>
      <c r="K225" s="240"/>
      <c r="L225" s="240"/>
      <c r="M225" s="240"/>
      <c r="N225" s="240"/>
      <c r="O225" s="240"/>
      <c r="P225" s="240"/>
      <c r="Q225" s="240"/>
      <c r="R225" s="240"/>
      <c r="S225" s="234">
        <f t="shared" si="3"/>
        <v>0</v>
      </c>
    </row>
    <row r="226" spans="1:19" x14ac:dyDescent="0.35">
      <c r="A226" s="240"/>
      <c r="B226" s="240"/>
      <c r="C226" s="240"/>
      <c r="D226" s="240"/>
      <c r="E226" s="240"/>
      <c r="F226" s="240"/>
      <c r="G226" s="240"/>
      <c r="H226" s="240"/>
      <c r="I226" s="240"/>
      <c r="J226" s="240"/>
      <c r="K226" s="240"/>
      <c r="L226" s="240"/>
      <c r="M226" s="240"/>
      <c r="N226" s="240"/>
      <c r="O226" s="240"/>
      <c r="P226" s="240"/>
      <c r="Q226" s="240"/>
      <c r="R226" s="240"/>
      <c r="S226" s="234">
        <f t="shared" si="3"/>
        <v>0</v>
      </c>
    </row>
    <row r="227" spans="1:19" x14ac:dyDescent="0.35">
      <c r="A227" s="240"/>
      <c r="B227" s="240"/>
      <c r="C227" s="240"/>
      <c r="D227" s="240"/>
      <c r="E227" s="240"/>
      <c r="F227" s="240"/>
      <c r="G227" s="240"/>
      <c r="H227" s="240"/>
      <c r="I227" s="240"/>
      <c r="J227" s="240"/>
      <c r="K227" s="240"/>
      <c r="L227" s="240"/>
      <c r="M227" s="240"/>
      <c r="N227" s="240"/>
      <c r="O227" s="240"/>
      <c r="P227" s="240"/>
      <c r="Q227" s="240"/>
      <c r="R227" s="240"/>
      <c r="S227" s="234">
        <f t="shared" si="3"/>
        <v>0</v>
      </c>
    </row>
    <row r="228" spans="1:19" x14ac:dyDescent="0.35">
      <c r="A228" s="240"/>
      <c r="B228" s="240"/>
      <c r="C228" s="240"/>
      <c r="D228" s="240"/>
      <c r="E228" s="240"/>
      <c r="F228" s="240"/>
      <c r="G228" s="240"/>
      <c r="H228" s="240"/>
      <c r="I228" s="240"/>
      <c r="J228" s="240"/>
      <c r="K228" s="240"/>
      <c r="L228" s="240"/>
      <c r="M228" s="240"/>
      <c r="N228" s="240"/>
      <c r="O228" s="240"/>
      <c r="P228" s="240"/>
      <c r="Q228" s="240"/>
      <c r="R228" s="240"/>
      <c r="S228" s="234">
        <f t="shared" si="3"/>
        <v>0</v>
      </c>
    </row>
    <row r="229" spans="1:19" x14ac:dyDescent="0.35">
      <c r="A229" s="240"/>
      <c r="B229" s="240"/>
      <c r="C229" s="240"/>
      <c r="D229" s="240"/>
      <c r="E229" s="240"/>
      <c r="F229" s="240"/>
      <c r="G229" s="240"/>
      <c r="H229" s="240"/>
      <c r="I229" s="240"/>
      <c r="J229" s="240"/>
      <c r="K229" s="240"/>
      <c r="L229" s="240"/>
      <c r="M229" s="240"/>
      <c r="N229" s="240"/>
      <c r="O229" s="240"/>
      <c r="P229" s="240"/>
      <c r="Q229" s="240"/>
      <c r="R229" s="240"/>
      <c r="S229" s="234">
        <f t="shared" si="3"/>
        <v>0</v>
      </c>
    </row>
    <row r="230" spans="1:19" x14ac:dyDescent="0.35">
      <c r="A230" s="240"/>
      <c r="B230" s="240"/>
      <c r="C230" s="240"/>
      <c r="D230" s="240"/>
      <c r="E230" s="240"/>
      <c r="F230" s="240"/>
      <c r="G230" s="240"/>
      <c r="H230" s="240"/>
      <c r="I230" s="240"/>
      <c r="J230" s="240"/>
      <c r="K230" s="240"/>
      <c r="L230" s="240"/>
      <c r="M230" s="240"/>
      <c r="N230" s="240"/>
      <c r="O230" s="240"/>
      <c r="P230" s="240"/>
      <c r="Q230" s="240"/>
      <c r="R230" s="240"/>
      <c r="S230" s="234">
        <f t="shared" si="3"/>
        <v>0</v>
      </c>
    </row>
    <row r="231" spans="1:19" x14ac:dyDescent="0.35">
      <c r="A231" s="240"/>
      <c r="B231" s="240"/>
      <c r="C231" s="240"/>
      <c r="D231" s="240"/>
      <c r="E231" s="240"/>
      <c r="F231" s="240"/>
      <c r="G231" s="240"/>
      <c r="H231" s="240"/>
      <c r="I231" s="240"/>
      <c r="J231" s="240"/>
      <c r="K231" s="240"/>
      <c r="L231" s="240"/>
      <c r="M231" s="240"/>
      <c r="N231" s="240"/>
      <c r="O231" s="240"/>
      <c r="P231" s="240"/>
      <c r="Q231" s="240"/>
      <c r="R231" s="240"/>
      <c r="S231" s="234">
        <f t="shared" si="3"/>
        <v>0</v>
      </c>
    </row>
    <row r="232" spans="1:19" x14ac:dyDescent="0.35">
      <c r="A232" s="240"/>
      <c r="B232" s="240"/>
      <c r="C232" s="240"/>
      <c r="D232" s="240"/>
      <c r="E232" s="240"/>
      <c r="F232" s="240"/>
      <c r="G232" s="240"/>
      <c r="H232" s="240"/>
      <c r="I232" s="240"/>
      <c r="J232" s="240"/>
      <c r="K232" s="240"/>
      <c r="L232" s="240"/>
      <c r="M232" s="240"/>
      <c r="N232" s="240"/>
      <c r="O232" s="240"/>
      <c r="P232" s="240"/>
      <c r="Q232" s="240"/>
      <c r="R232" s="240"/>
      <c r="S232" s="234">
        <f t="shared" si="3"/>
        <v>0</v>
      </c>
    </row>
    <row r="233" spans="1:19" x14ac:dyDescent="0.35">
      <c r="A233" s="240"/>
      <c r="B233" s="240"/>
      <c r="C233" s="240"/>
      <c r="D233" s="240"/>
      <c r="E233" s="240"/>
      <c r="F233" s="240"/>
      <c r="G233" s="240"/>
      <c r="H233" s="240"/>
      <c r="I233" s="240"/>
      <c r="J233" s="240"/>
      <c r="K233" s="240"/>
      <c r="L233" s="240"/>
      <c r="M233" s="240"/>
      <c r="N233" s="240"/>
      <c r="O233" s="240"/>
      <c r="P233" s="240"/>
      <c r="Q233" s="240"/>
      <c r="R233" s="240"/>
      <c r="S233" s="234">
        <f t="shared" si="3"/>
        <v>0</v>
      </c>
    </row>
    <row r="234" spans="1:19" x14ac:dyDescent="0.35">
      <c r="A234" s="240"/>
      <c r="B234" s="240"/>
      <c r="C234" s="240"/>
      <c r="D234" s="240"/>
      <c r="E234" s="240"/>
      <c r="F234" s="240"/>
      <c r="G234" s="240"/>
      <c r="H234" s="240"/>
      <c r="I234" s="240"/>
      <c r="J234" s="240"/>
      <c r="K234" s="240"/>
      <c r="L234" s="240"/>
      <c r="M234" s="240"/>
      <c r="N234" s="240"/>
      <c r="O234" s="240"/>
      <c r="P234" s="240"/>
      <c r="Q234" s="240"/>
      <c r="R234" s="240"/>
      <c r="S234" s="234">
        <f t="shared" si="3"/>
        <v>0</v>
      </c>
    </row>
    <row r="235" spans="1:19" x14ac:dyDescent="0.35">
      <c r="A235" s="240"/>
      <c r="B235" s="240"/>
      <c r="C235" s="240"/>
      <c r="D235" s="240"/>
      <c r="E235" s="240"/>
      <c r="F235" s="240"/>
      <c r="G235" s="240"/>
      <c r="H235" s="240"/>
      <c r="I235" s="240"/>
      <c r="J235" s="240"/>
      <c r="K235" s="240"/>
      <c r="L235" s="240"/>
      <c r="M235" s="240"/>
      <c r="N235" s="240"/>
      <c r="O235" s="240"/>
      <c r="P235" s="240"/>
      <c r="Q235" s="240"/>
      <c r="R235" s="240"/>
      <c r="S235" s="234">
        <f t="shared" si="3"/>
        <v>0</v>
      </c>
    </row>
    <row r="236" spans="1:19" x14ac:dyDescent="0.35">
      <c r="A236" s="240"/>
      <c r="B236" s="240"/>
      <c r="C236" s="240"/>
      <c r="D236" s="240"/>
      <c r="E236" s="240"/>
      <c r="F236" s="240"/>
      <c r="G236" s="240"/>
      <c r="H236" s="240"/>
      <c r="I236" s="240"/>
      <c r="J236" s="240"/>
      <c r="K236" s="240"/>
      <c r="L236" s="240"/>
      <c r="M236" s="240"/>
      <c r="N236" s="240"/>
      <c r="O236" s="240"/>
      <c r="P236" s="240"/>
      <c r="Q236" s="240"/>
      <c r="R236" s="240"/>
      <c r="S236" s="234">
        <f t="shared" si="3"/>
        <v>0</v>
      </c>
    </row>
    <row r="237" spans="1:19" x14ac:dyDescent="0.35">
      <c r="A237" s="240"/>
      <c r="B237" s="240"/>
      <c r="C237" s="240"/>
      <c r="D237" s="240"/>
      <c r="E237" s="240"/>
      <c r="F237" s="240"/>
      <c r="G237" s="240"/>
      <c r="H237" s="240"/>
      <c r="I237" s="240"/>
      <c r="J237" s="240"/>
      <c r="K237" s="240"/>
      <c r="L237" s="240"/>
      <c r="M237" s="240"/>
      <c r="N237" s="240"/>
      <c r="O237" s="240"/>
      <c r="P237" s="240"/>
      <c r="Q237" s="240"/>
      <c r="R237" s="240"/>
      <c r="S237" s="234">
        <f t="shared" si="3"/>
        <v>0</v>
      </c>
    </row>
    <row r="238" spans="1:19" x14ac:dyDescent="0.35">
      <c r="A238" s="240"/>
      <c r="B238" s="240"/>
      <c r="C238" s="240"/>
      <c r="D238" s="240"/>
      <c r="E238" s="240"/>
      <c r="F238" s="240"/>
      <c r="G238" s="240"/>
      <c r="H238" s="240"/>
      <c r="I238" s="240"/>
      <c r="J238" s="240"/>
      <c r="K238" s="240"/>
      <c r="L238" s="240"/>
      <c r="M238" s="240"/>
      <c r="N238" s="240"/>
      <c r="O238" s="240"/>
      <c r="P238" s="240"/>
      <c r="Q238" s="240"/>
      <c r="R238" s="240"/>
      <c r="S238" s="234">
        <f t="shared" si="3"/>
        <v>0</v>
      </c>
    </row>
    <row r="239" spans="1:19" x14ac:dyDescent="0.35">
      <c r="A239" s="240"/>
      <c r="B239" s="240"/>
      <c r="C239" s="240"/>
      <c r="D239" s="240"/>
      <c r="E239" s="240"/>
      <c r="F239" s="240"/>
      <c r="G239" s="240"/>
      <c r="H239" s="240"/>
      <c r="I239" s="240"/>
      <c r="J239" s="240"/>
      <c r="K239" s="240"/>
      <c r="L239" s="240"/>
      <c r="M239" s="240"/>
      <c r="N239" s="240"/>
      <c r="O239" s="240"/>
      <c r="P239" s="240"/>
      <c r="Q239" s="240"/>
      <c r="R239" s="240"/>
      <c r="S239" s="234">
        <f t="shared" si="3"/>
        <v>0</v>
      </c>
    </row>
    <row r="240" spans="1:19" x14ac:dyDescent="0.35">
      <c r="A240" s="240"/>
      <c r="B240" s="240"/>
      <c r="C240" s="240"/>
      <c r="D240" s="240"/>
      <c r="E240" s="240"/>
      <c r="F240" s="240"/>
      <c r="G240" s="240"/>
      <c r="H240" s="240"/>
      <c r="I240" s="240"/>
      <c r="J240" s="240"/>
      <c r="K240" s="240"/>
      <c r="L240" s="240"/>
      <c r="M240" s="240"/>
      <c r="N240" s="240"/>
      <c r="O240" s="240"/>
      <c r="P240" s="240"/>
      <c r="Q240" s="240"/>
      <c r="R240" s="240"/>
      <c r="S240" s="234">
        <f t="shared" si="3"/>
        <v>0</v>
      </c>
    </row>
    <row r="241" spans="1:19" x14ac:dyDescent="0.35">
      <c r="A241" s="240"/>
      <c r="B241" s="240"/>
      <c r="C241" s="240"/>
      <c r="D241" s="240"/>
      <c r="E241" s="240"/>
      <c r="F241" s="240"/>
      <c r="G241" s="240"/>
      <c r="H241" s="240"/>
      <c r="I241" s="240"/>
      <c r="J241" s="240"/>
      <c r="K241" s="240"/>
      <c r="L241" s="240"/>
      <c r="M241" s="240"/>
      <c r="N241" s="240"/>
      <c r="O241" s="240"/>
      <c r="P241" s="240"/>
      <c r="Q241" s="240"/>
      <c r="R241" s="240"/>
      <c r="S241" s="234">
        <f t="shared" si="3"/>
        <v>0</v>
      </c>
    </row>
    <row r="242" spans="1:19" x14ac:dyDescent="0.35">
      <c r="A242" s="240"/>
      <c r="B242" s="240"/>
      <c r="C242" s="240"/>
      <c r="D242" s="240"/>
      <c r="E242" s="240"/>
      <c r="F242" s="240"/>
      <c r="G242" s="240"/>
      <c r="H242" s="240"/>
      <c r="I242" s="240"/>
      <c r="J242" s="240"/>
      <c r="K242" s="240"/>
      <c r="L242" s="240"/>
      <c r="M242" s="240"/>
      <c r="N242" s="240"/>
      <c r="O242" s="240"/>
      <c r="P242" s="240"/>
      <c r="Q242" s="240"/>
      <c r="R242" s="240"/>
      <c r="S242" s="234">
        <f t="shared" si="3"/>
        <v>0</v>
      </c>
    </row>
    <row r="243" spans="1:19" x14ac:dyDescent="0.35">
      <c r="A243" s="240"/>
      <c r="B243" s="240"/>
      <c r="C243" s="240"/>
      <c r="D243" s="240"/>
      <c r="E243" s="240"/>
      <c r="F243" s="240"/>
      <c r="G243" s="240"/>
      <c r="H243" s="240"/>
      <c r="I243" s="240"/>
      <c r="J243" s="240"/>
      <c r="K243" s="240"/>
      <c r="L243" s="240"/>
      <c r="M243" s="240"/>
      <c r="N243" s="240"/>
      <c r="O243" s="240"/>
      <c r="P243" s="240"/>
      <c r="Q243" s="240"/>
      <c r="R243" s="240"/>
      <c r="S243" s="234">
        <f t="shared" si="3"/>
        <v>0</v>
      </c>
    </row>
    <row r="244" spans="1:19" x14ac:dyDescent="0.35">
      <c r="A244" s="240"/>
      <c r="B244" s="240"/>
      <c r="C244" s="240"/>
      <c r="D244" s="240"/>
      <c r="E244" s="240"/>
      <c r="F244" s="240"/>
      <c r="G244" s="240"/>
      <c r="H244" s="240"/>
      <c r="I244" s="240"/>
      <c r="J244" s="240"/>
      <c r="K244" s="240"/>
      <c r="L244" s="240"/>
      <c r="M244" s="240"/>
      <c r="N244" s="240"/>
      <c r="O244" s="240"/>
      <c r="P244" s="240"/>
      <c r="Q244" s="240"/>
      <c r="R244" s="240"/>
      <c r="S244" s="234">
        <f t="shared" si="3"/>
        <v>0</v>
      </c>
    </row>
    <row r="245" spans="1:19" x14ac:dyDescent="0.35">
      <c r="A245" s="240"/>
      <c r="B245" s="240"/>
      <c r="C245" s="240"/>
      <c r="D245" s="240"/>
      <c r="E245" s="240"/>
      <c r="F245" s="240"/>
      <c r="G245" s="240"/>
      <c r="H245" s="240"/>
      <c r="I245" s="240"/>
      <c r="J245" s="240"/>
      <c r="K245" s="240"/>
      <c r="L245" s="240"/>
      <c r="M245" s="240"/>
      <c r="N245" s="240"/>
      <c r="O245" s="240"/>
      <c r="P245" s="240"/>
      <c r="Q245" s="240"/>
      <c r="R245" s="240"/>
      <c r="S245" s="234">
        <f t="shared" si="3"/>
        <v>0</v>
      </c>
    </row>
    <row r="246" spans="1:19" x14ac:dyDescent="0.35">
      <c r="A246" s="240"/>
      <c r="B246" s="240"/>
      <c r="C246" s="240"/>
      <c r="D246" s="240"/>
      <c r="E246" s="240"/>
      <c r="F246" s="240"/>
      <c r="G246" s="240"/>
      <c r="H246" s="240"/>
      <c r="I246" s="240"/>
      <c r="J246" s="240"/>
      <c r="K246" s="240"/>
      <c r="L246" s="240"/>
      <c r="M246" s="240"/>
      <c r="N246" s="240"/>
      <c r="O246" s="240"/>
      <c r="P246" s="240"/>
      <c r="Q246" s="240"/>
      <c r="R246" s="240"/>
      <c r="S246" s="234">
        <f t="shared" si="3"/>
        <v>0</v>
      </c>
    </row>
    <row r="247" spans="1:19" x14ac:dyDescent="0.35">
      <c r="A247" s="240"/>
      <c r="B247" s="240"/>
      <c r="C247" s="240"/>
      <c r="D247" s="240"/>
      <c r="E247" s="240"/>
      <c r="F247" s="240"/>
      <c r="G247" s="240"/>
      <c r="H247" s="240"/>
      <c r="I247" s="240"/>
      <c r="J247" s="240"/>
      <c r="K247" s="240"/>
      <c r="L247" s="240"/>
      <c r="M247" s="240"/>
      <c r="N247" s="240"/>
      <c r="O247" s="240"/>
      <c r="P247" s="240"/>
      <c r="Q247" s="240"/>
      <c r="R247" s="240"/>
      <c r="S247" s="234">
        <f t="shared" si="3"/>
        <v>0</v>
      </c>
    </row>
    <row r="248" spans="1:19" x14ac:dyDescent="0.35">
      <c r="A248" s="240"/>
      <c r="B248" s="240"/>
      <c r="C248" s="240"/>
      <c r="D248" s="240"/>
      <c r="E248" s="240"/>
      <c r="F248" s="240"/>
      <c r="G248" s="240"/>
      <c r="H248" s="240"/>
      <c r="I248" s="240"/>
      <c r="J248" s="240"/>
      <c r="K248" s="240"/>
      <c r="L248" s="240"/>
      <c r="M248" s="240"/>
      <c r="N248" s="240"/>
      <c r="O248" s="240"/>
      <c r="P248" s="240"/>
      <c r="Q248" s="240"/>
      <c r="R248" s="240"/>
      <c r="S248" s="234">
        <f t="shared" si="3"/>
        <v>0</v>
      </c>
    </row>
    <row r="249" spans="1:19" x14ac:dyDescent="0.35">
      <c r="A249" s="240"/>
      <c r="B249" s="240"/>
      <c r="C249" s="240"/>
      <c r="D249" s="240"/>
      <c r="E249" s="240"/>
      <c r="F249" s="240"/>
      <c r="G249" s="240"/>
      <c r="H249" s="240"/>
      <c r="I249" s="240"/>
      <c r="J249" s="240"/>
      <c r="K249" s="240"/>
      <c r="L249" s="240"/>
      <c r="M249" s="240"/>
      <c r="N249" s="240"/>
      <c r="O249" s="240"/>
      <c r="P249" s="240"/>
      <c r="Q249" s="240"/>
      <c r="R249" s="240"/>
      <c r="S249" s="234">
        <f t="shared" si="3"/>
        <v>0</v>
      </c>
    </row>
    <row r="250" spans="1:19" x14ac:dyDescent="0.35">
      <c r="A250" s="240"/>
      <c r="B250" s="240"/>
      <c r="C250" s="240"/>
      <c r="D250" s="240"/>
      <c r="E250" s="240"/>
      <c r="F250" s="240"/>
      <c r="G250" s="240"/>
      <c r="H250" s="240"/>
      <c r="I250" s="240"/>
      <c r="J250" s="240"/>
      <c r="K250" s="240"/>
      <c r="L250" s="240"/>
      <c r="M250" s="240"/>
      <c r="N250" s="240"/>
      <c r="O250" s="240"/>
      <c r="P250" s="240"/>
      <c r="Q250" s="240"/>
      <c r="R250" s="240"/>
      <c r="S250" s="234">
        <f t="shared" si="3"/>
        <v>0</v>
      </c>
    </row>
    <row r="251" spans="1:19" x14ac:dyDescent="0.35">
      <c r="A251" s="240"/>
      <c r="B251" s="240"/>
      <c r="C251" s="240"/>
      <c r="D251" s="240"/>
      <c r="E251" s="240"/>
      <c r="F251" s="240"/>
      <c r="G251" s="240"/>
      <c r="H251" s="240"/>
      <c r="I251" s="240"/>
      <c r="J251" s="240"/>
      <c r="K251" s="240"/>
      <c r="L251" s="240"/>
      <c r="M251" s="240"/>
      <c r="N251" s="240"/>
      <c r="O251" s="240"/>
      <c r="P251" s="240"/>
      <c r="Q251" s="240"/>
      <c r="R251" s="240"/>
      <c r="S251" s="234">
        <f t="shared" si="3"/>
        <v>0</v>
      </c>
    </row>
    <row r="252" spans="1:19" x14ac:dyDescent="0.35">
      <c r="A252" s="240"/>
      <c r="B252" s="240"/>
      <c r="C252" s="240"/>
      <c r="D252" s="240"/>
      <c r="E252" s="240"/>
      <c r="F252" s="240"/>
      <c r="G252" s="240"/>
      <c r="H252" s="240"/>
      <c r="I252" s="240"/>
      <c r="J252" s="240"/>
      <c r="K252" s="240"/>
      <c r="L252" s="240"/>
      <c r="M252" s="240"/>
      <c r="N252" s="240"/>
      <c r="O252" s="240"/>
      <c r="P252" s="240"/>
      <c r="Q252" s="240"/>
      <c r="R252" s="240"/>
      <c r="S252" s="234">
        <f t="shared" si="3"/>
        <v>0</v>
      </c>
    </row>
    <row r="253" spans="1:19" x14ac:dyDescent="0.35">
      <c r="A253" s="240"/>
      <c r="B253" s="240"/>
      <c r="C253" s="240"/>
      <c r="D253" s="240"/>
      <c r="E253" s="240"/>
      <c r="F253" s="240"/>
      <c r="G253" s="240"/>
      <c r="H253" s="240"/>
      <c r="I253" s="240"/>
      <c r="J253" s="240"/>
      <c r="K253" s="240"/>
      <c r="L253" s="240"/>
      <c r="M253" s="240"/>
      <c r="N253" s="240"/>
      <c r="O253" s="240"/>
      <c r="P253" s="240"/>
      <c r="Q253" s="240"/>
      <c r="R253" s="240"/>
      <c r="S253" s="234">
        <f t="shared" si="3"/>
        <v>0</v>
      </c>
    </row>
    <row r="254" spans="1:19" x14ac:dyDescent="0.35">
      <c r="A254" s="240"/>
      <c r="B254" s="240"/>
      <c r="C254" s="240"/>
      <c r="D254" s="240"/>
      <c r="E254" s="240"/>
      <c r="F254" s="240"/>
      <c r="G254" s="240"/>
      <c r="H254" s="240"/>
      <c r="I254" s="240"/>
      <c r="J254" s="240"/>
      <c r="K254" s="240"/>
      <c r="L254" s="240"/>
      <c r="M254" s="240"/>
      <c r="N254" s="240"/>
      <c r="O254" s="240"/>
      <c r="P254" s="240"/>
      <c r="Q254" s="240"/>
      <c r="R254" s="240"/>
      <c r="S254" s="234">
        <f t="shared" si="3"/>
        <v>0</v>
      </c>
    </row>
    <row r="255" spans="1:19" x14ac:dyDescent="0.35">
      <c r="A255" s="240"/>
      <c r="B255" s="240"/>
      <c r="C255" s="240"/>
      <c r="D255" s="240"/>
      <c r="E255" s="240"/>
      <c r="F255" s="240"/>
      <c r="G255" s="240"/>
      <c r="H255" s="240"/>
      <c r="I255" s="240"/>
      <c r="J255" s="240"/>
      <c r="K255" s="240"/>
      <c r="L255" s="240"/>
      <c r="M255" s="240"/>
      <c r="N255" s="240"/>
      <c r="O255" s="240"/>
      <c r="P255" s="240"/>
      <c r="Q255" s="240"/>
      <c r="R255" s="240"/>
      <c r="S255" s="234">
        <f t="shared" si="3"/>
        <v>0</v>
      </c>
    </row>
    <row r="256" spans="1:19" x14ac:dyDescent="0.35">
      <c r="A256" s="240"/>
      <c r="B256" s="240"/>
      <c r="C256" s="240"/>
      <c r="D256" s="240"/>
      <c r="E256" s="240"/>
      <c r="F256" s="240"/>
      <c r="G256" s="240"/>
      <c r="H256" s="240"/>
      <c r="I256" s="240"/>
      <c r="J256" s="240"/>
      <c r="K256" s="240"/>
      <c r="L256" s="240"/>
      <c r="M256" s="240"/>
      <c r="N256" s="240"/>
      <c r="O256" s="240"/>
      <c r="P256" s="240"/>
      <c r="Q256" s="240"/>
      <c r="R256" s="240"/>
      <c r="S256" s="234">
        <f t="shared" si="3"/>
        <v>0</v>
      </c>
    </row>
    <row r="257" spans="1:19" x14ac:dyDescent="0.35">
      <c r="A257" s="240"/>
      <c r="B257" s="240"/>
      <c r="C257" s="240"/>
      <c r="D257" s="240"/>
      <c r="E257" s="240"/>
      <c r="F257" s="240"/>
      <c r="G257" s="240"/>
      <c r="H257" s="240"/>
      <c r="I257" s="240"/>
      <c r="J257" s="240"/>
      <c r="K257" s="240"/>
      <c r="L257" s="240"/>
      <c r="M257" s="240"/>
      <c r="N257" s="240"/>
      <c r="O257" s="240"/>
      <c r="P257" s="240"/>
      <c r="Q257" s="240"/>
      <c r="R257" s="240"/>
      <c r="S257" s="234">
        <f t="shared" si="3"/>
        <v>0</v>
      </c>
    </row>
    <row r="258" spans="1:19" x14ac:dyDescent="0.35">
      <c r="A258" s="240"/>
      <c r="B258" s="240"/>
      <c r="C258" s="240"/>
      <c r="D258" s="240"/>
      <c r="E258" s="240"/>
      <c r="F258" s="240"/>
      <c r="G258" s="240"/>
      <c r="H258" s="240"/>
      <c r="I258" s="240"/>
      <c r="J258" s="240"/>
      <c r="K258" s="240"/>
      <c r="L258" s="240"/>
      <c r="M258" s="240"/>
      <c r="N258" s="240"/>
      <c r="O258" s="240"/>
      <c r="P258" s="240"/>
      <c r="Q258" s="240"/>
      <c r="R258" s="240"/>
      <c r="S258" s="234">
        <f t="shared" si="3"/>
        <v>0</v>
      </c>
    </row>
    <row r="259" spans="1:19" x14ac:dyDescent="0.35">
      <c r="A259" s="240"/>
      <c r="B259" s="240"/>
      <c r="C259" s="240"/>
      <c r="D259" s="240"/>
      <c r="E259" s="240"/>
      <c r="F259" s="240"/>
      <c r="G259" s="240"/>
      <c r="H259" s="240"/>
      <c r="I259" s="240"/>
      <c r="J259" s="240"/>
      <c r="K259" s="240"/>
      <c r="L259" s="240"/>
      <c r="M259" s="240"/>
      <c r="N259" s="240"/>
      <c r="O259" s="240"/>
      <c r="P259" s="240"/>
      <c r="Q259" s="240"/>
      <c r="R259" s="240"/>
      <c r="S259" s="234">
        <f t="shared" si="3"/>
        <v>0</v>
      </c>
    </row>
    <row r="260" spans="1:19" x14ac:dyDescent="0.35">
      <c r="A260" s="240"/>
      <c r="B260" s="240"/>
      <c r="C260" s="240"/>
      <c r="D260" s="240"/>
      <c r="E260" s="240"/>
      <c r="F260" s="240"/>
      <c r="G260" s="240"/>
      <c r="H260" s="240"/>
      <c r="I260" s="240"/>
      <c r="J260" s="240"/>
      <c r="K260" s="240"/>
      <c r="L260" s="240"/>
      <c r="M260" s="240"/>
      <c r="N260" s="240"/>
      <c r="O260" s="240"/>
      <c r="P260" s="240"/>
      <c r="Q260" s="240"/>
      <c r="R260" s="240"/>
      <c r="S260" s="234">
        <f t="shared" ref="S260:S323" si="4">K260-L260</f>
        <v>0</v>
      </c>
    </row>
    <row r="261" spans="1:19" x14ac:dyDescent="0.35">
      <c r="A261" s="240"/>
      <c r="B261" s="240"/>
      <c r="C261" s="240"/>
      <c r="D261" s="240"/>
      <c r="E261" s="240"/>
      <c r="F261" s="240"/>
      <c r="G261" s="240"/>
      <c r="H261" s="240"/>
      <c r="I261" s="240"/>
      <c r="J261" s="240"/>
      <c r="K261" s="240"/>
      <c r="L261" s="240"/>
      <c r="M261" s="240"/>
      <c r="N261" s="240"/>
      <c r="O261" s="240"/>
      <c r="P261" s="240"/>
      <c r="Q261" s="240"/>
      <c r="R261" s="240"/>
      <c r="S261" s="234">
        <f t="shared" si="4"/>
        <v>0</v>
      </c>
    </row>
    <row r="262" spans="1:19" x14ac:dyDescent="0.35">
      <c r="A262" s="240"/>
      <c r="B262" s="240"/>
      <c r="C262" s="240"/>
      <c r="D262" s="240"/>
      <c r="E262" s="240"/>
      <c r="F262" s="240"/>
      <c r="G262" s="240"/>
      <c r="H262" s="240"/>
      <c r="I262" s="240"/>
      <c r="J262" s="240"/>
      <c r="K262" s="240"/>
      <c r="L262" s="240"/>
      <c r="M262" s="240"/>
      <c r="N262" s="240"/>
      <c r="O262" s="240"/>
      <c r="P262" s="240"/>
      <c r="Q262" s="240"/>
      <c r="R262" s="240"/>
      <c r="S262" s="234">
        <f t="shared" si="4"/>
        <v>0</v>
      </c>
    </row>
    <row r="263" spans="1:19" x14ac:dyDescent="0.35">
      <c r="A263" s="240"/>
      <c r="B263" s="240"/>
      <c r="C263" s="240"/>
      <c r="D263" s="240"/>
      <c r="E263" s="240"/>
      <c r="F263" s="240"/>
      <c r="G263" s="240"/>
      <c r="H263" s="240"/>
      <c r="I263" s="240"/>
      <c r="J263" s="240"/>
      <c r="K263" s="240"/>
      <c r="L263" s="240"/>
      <c r="M263" s="240"/>
      <c r="N263" s="240"/>
      <c r="O263" s="240"/>
      <c r="P263" s="240"/>
      <c r="Q263" s="240"/>
      <c r="R263" s="240"/>
      <c r="S263" s="234">
        <f t="shared" si="4"/>
        <v>0</v>
      </c>
    </row>
    <row r="264" spans="1:19" x14ac:dyDescent="0.35">
      <c r="A264" s="240"/>
      <c r="B264" s="240"/>
      <c r="C264" s="240"/>
      <c r="D264" s="240"/>
      <c r="E264" s="240"/>
      <c r="F264" s="240"/>
      <c r="G264" s="240"/>
      <c r="H264" s="240"/>
      <c r="I264" s="240"/>
      <c r="J264" s="240"/>
      <c r="K264" s="240"/>
      <c r="L264" s="240"/>
      <c r="M264" s="240"/>
      <c r="N264" s="240"/>
      <c r="O264" s="240"/>
      <c r="P264" s="240"/>
      <c r="Q264" s="240"/>
      <c r="R264" s="240"/>
      <c r="S264" s="234">
        <f t="shared" si="4"/>
        <v>0</v>
      </c>
    </row>
    <row r="265" spans="1:19" x14ac:dyDescent="0.35">
      <c r="A265" s="240"/>
      <c r="B265" s="240"/>
      <c r="C265" s="240"/>
      <c r="D265" s="240"/>
      <c r="E265" s="240"/>
      <c r="F265" s="240"/>
      <c r="G265" s="240"/>
      <c r="H265" s="240"/>
      <c r="I265" s="240"/>
      <c r="J265" s="240"/>
      <c r="K265" s="240"/>
      <c r="L265" s="240"/>
      <c r="M265" s="240"/>
      <c r="N265" s="240"/>
      <c r="O265" s="240"/>
      <c r="P265" s="240"/>
      <c r="Q265" s="240"/>
      <c r="R265" s="240"/>
      <c r="S265" s="234">
        <f t="shared" si="4"/>
        <v>0</v>
      </c>
    </row>
    <row r="266" spans="1:19" x14ac:dyDescent="0.35">
      <c r="A266" s="240"/>
      <c r="B266" s="240"/>
      <c r="C266" s="240"/>
      <c r="D266" s="240"/>
      <c r="E266" s="240"/>
      <c r="F266" s="240"/>
      <c r="G266" s="240"/>
      <c r="H266" s="240"/>
      <c r="I266" s="240"/>
      <c r="J266" s="240"/>
      <c r="K266" s="240"/>
      <c r="L266" s="240"/>
      <c r="M266" s="240"/>
      <c r="N266" s="240"/>
      <c r="O266" s="240"/>
      <c r="P266" s="240"/>
      <c r="Q266" s="240"/>
      <c r="R266" s="240"/>
      <c r="S266" s="234">
        <f t="shared" si="4"/>
        <v>0</v>
      </c>
    </row>
    <row r="267" spans="1:19" x14ac:dyDescent="0.35">
      <c r="A267" s="240"/>
      <c r="B267" s="240"/>
      <c r="C267" s="240"/>
      <c r="D267" s="240"/>
      <c r="E267" s="240"/>
      <c r="F267" s="240"/>
      <c r="G267" s="240"/>
      <c r="H267" s="240"/>
      <c r="I267" s="240"/>
      <c r="J267" s="240"/>
      <c r="K267" s="240"/>
      <c r="L267" s="240"/>
      <c r="M267" s="240"/>
      <c r="N267" s="240"/>
      <c r="O267" s="240"/>
      <c r="P267" s="240"/>
      <c r="Q267" s="240"/>
      <c r="R267" s="240"/>
      <c r="S267" s="234">
        <f t="shared" si="4"/>
        <v>0</v>
      </c>
    </row>
    <row r="268" spans="1:19" x14ac:dyDescent="0.35">
      <c r="A268" s="240"/>
      <c r="B268" s="240"/>
      <c r="C268" s="240"/>
      <c r="D268" s="240"/>
      <c r="E268" s="240"/>
      <c r="F268" s="240"/>
      <c r="G268" s="240"/>
      <c r="H268" s="240"/>
      <c r="I268" s="240"/>
      <c r="J268" s="240"/>
      <c r="K268" s="240"/>
      <c r="L268" s="240"/>
      <c r="M268" s="240"/>
      <c r="N268" s="240"/>
      <c r="O268" s="240"/>
      <c r="P268" s="240"/>
      <c r="Q268" s="240"/>
      <c r="R268" s="240"/>
      <c r="S268" s="234">
        <f t="shared" si="4"/>
        <v>0</v>
      </c>
    </row>
    <row r="269" spans="1:19" x14ac:dyDescent="0.35">
      <c r="A269" s="240"/>
      <c r="B269" s="240"/>
      <c r="C269" s="240"/>
      <c r="D269" s="240"/>
      <c r="E269" s="240"/>
      <c r="F269" s="240"/>
      <c r="G269" s="240"/>
      <c r="H269" s="240"/>
      <c r="I269" s="240"/>
      <c r="J269" s="240"/>
      <c r="K269" s="240"/>
      <c r="L269" s="240"/>
      <c r="M269" s="240"/>
      <c r="N269" s="240"/>
      <c r="O269" s="240"/>
      <c r="P269" s="240"/>
      <c r="Q269" s="240"/>
      <c r="R269" s="240"/>
      <c r="S269" s="234">
        <f t="shared" si="4"/>
        <v>0</v>
      </c>
    </row>
    <row r="270" spans="1:19" x14ac:dyDescent="0.35">
      <c r="A270" s="240"/>
      <c r="B270" s="240"/>
      <c r="C270" s="240"/>
      <c r="D270" s="240"/>
      <c r="E270" s="240"/>
      <c r="F270" s="240"/>
      <c r="G270" s="240"/>
      <c r="H270" s="240"/>
      <c r="I270" s="240"/>
      <c r="J270" s="240"/>
      <c r="K270" s="240"/>
      <c r="L270" s="240"/>
      <c r="M270" s="240"/>
      <c r="N270" s="240"/>
      <c r="O270" s="240"/>
      <c r="P270" s="240"/>
      <c r="Q270" s="240"/>
      <c r="R270" s="240"/>
      <c r="S270" s="234">
        <f t="shared" si="4"/>
        <v>0</v>
      </c>
    </row>
    <row r="271" spans="1:19" x14ac:dyDescent="0.35">
      <c r="A271" s="240"/>
      <c r="B271" s="240"/>
      <c r="C271" s="240"/>
      <c r="D271" s="240"/>
      <c r="E271" s="240"/>
      <c r="F271" s="240"/>
      <c r="G271" s="240"/>
      <c r="H271" s="240"/>
      <c r="I271" s="240"/>
      <c r="J271" s="240"/>
      <c r="K271" s="240"/>
      <c r="L271" s="240"/>
      <c r="M271" s="240"/>
      <c r="N271" s="240"/>
      <c r="O271" s="240"/>
      <c r="P271" s="240"/>
      <c r="Q271" s="240"/>
      <c r="R271" s="240"/>
      <c r="S271" s="234">
        <f t="shared" si="4"/>
        <v>0</v>
      </c>
    </row>
    <row r="272" spans="1:19" x14ac:dyDescent="0.35">
      <c r="A272" s="240"/>
      <c r="B272" s="240"/>
      <c r="C272" s="240"/>
      <c r="D272" s="240"/>
      <c r="E272" s="240"/>
      <c r="F272" s="240"/>
      <c r="G272" s="240"/>
      <c r="H272" s="240"/>
      <c r="I272" s="240"/>
      <c r="J272" s="240"/>
      <c r="K272" s="240"/>
      <c r="L272" s="240"/>
      <c r="M272" s="240"/>
      <c r="N272" s="240"/>
      <c r="O272" s="240"/>
      <c r="P272" s="240"/>
      <c r="Q272" s="240"/>
      <c r="R272" s="240"/>
      <c r="S272" s="234">
        <f t="shared" si="4"/>
        <v>0</v>
      </c>
    </row>
    <row r="273" spans="1:19" x14ac:dyDescent="0.35">
      <c r="A273" s="240"/>
      <c r="B273" s="240"/>
      <c r="C273" s="240"/>
      <c r="D273" s="240"/>
      <c r="E273" s="240"/>
      <c r="F273" s="240"/>
      <c r="G273" s="240"/>
      <c r="H273" s="240"/>
      <c r="I273" s="240"/>
      <c r="J273" s="240"/>
      <c r="K273" s="240"/>
      <c r="L273" s="240"/>
      <c r="M273" s="240"/>
      <c r="N273" s="240"/>
      <c r="O273" s="240"/>
      <c r="P273" s="240"/>
      <c r="Q273" s="240"/>
      <c r="R273" s="240"/>
      <c r="S273" s="234">
        <f t="shared" si="4"/>
        <v>0</v>
      </c>
    </row>
    <row r="274" spans="1:19" x14ac:dyDescent="0.35">
      <c r="A274" s="240"/>
      <c r="B274" s="240"/>
      <c r="C274" s="240"/>
      <c r="D274" s="240"/>
      <c r="E274" s="240"/>
      <c r="F274" s="240"/>
      <c r="G274" s="240"/>
      <c r="H274" s="240"/>
      <c r="I274" s="240"/>
      <c r="J274" s="240"/>
      <c r="K274" s="240"/>
      <c r="L274" s="240"/>
      <c r="M274" s="240"/>
      <c r="N274" s="240"/>
      <c r="O274" s="240"/>
      <c r="P274" s="240"/>
      <c r="Q274" s="240"/>
      <c r="R274" s="240"/>
      <c r="S274" s="234">
        <f t="shared" si="4"/>
        <v>0</v>
      </c>
    </row>
    <row r="275" spans="1:19" x14ac:dyDescent="0.35">
      <c r="A275" s="240"/>
      <c r="B275" s="240"/>
      <c r="C275" s="240"/>
      <c r="D275" s="240"/>
      <c r="E275" s="240"/>
      <c r="F275" s="240"/>
      <c r="G275" s="240"/>
      <c r="H275" s="240"/>
      <c r="I275" s="240"/>
      <c r="J275" s="240"/>
      <c r="K275" s="240"/>
      <c r="L275" s="240"/>
      <c r="M275" s="240"/>
      <c r="N275" s="240"/>
      <c r="O275" s="240"/>
      <c r="P275" s="240"/>
      <c r="Q275" s="240"/>
      <c r="R275" s="240"/>
      <c r="S275" s="234">
        <f t="shared" si="4"/>
        <v>0</v>
      </c>
    </row>
    <row r="276" spans="1:19" x14ac:dyDescent="0.35">
      <c r="A276" s="240"/>
      <c r="B276" s="240"/>
      <c r="C276" s="240"/>
      <c r="D276" s="240"/>
      <c r="E276" s="240"/>
      <c r="F276" s="240"/>
      <c r="G276" s="240"/>
      <c r="H276" s="240"/>
      <c r="I276" s="240"/>
      <c r="J276" s="240"/>
      <c r="K276" s="240"/>
      <c r="L276" s="240"/>
      <c r="M276" s="240"/>
      <c r="N276" s="240"/>
      <c r="O276" s="240"/>
      <c r="P276" s="240"/>
      <c r="Q276" s="240"/>
      <c r="R276" s="240"/>
      <c r="S276" s="234">
        <f t="shared" si="4"/>
        <v>0</v>
      </c>
    </row>
    <row r="277" spans="1:19" x14ac:dyDescent="0.35">
      <c r="A277" s="240"/>
      <c r="B277" s="240"/>
      <c r="C277" s="240"/>
      <c r="D277" s="240"/>
      <c r="E277" s="240"/>
      <c r="F277" s="240"/>
      <c r="G277" s="240"/>
      <c r="H277" s="240"/>
      <c r="I277" s="240"/>
      <c r="J277" s="240"/>
      <c r="K277" s="240"/>
      <c r="L277" s="240"/>
      <c r="M277" s="240"/>
      <c r="N277" s="240"/>
      <c r="O277" s="240"/>
      <c r="P277" s="240"/>
      <c r="Q277" s="240"/>
      <c r="R277" s="240"/>
      <c r="S277" s="234">
        <f t="shared" si="4"/>
        <v>0</v>
      </c>
    </row>
    <row r="278" spans="1:19" x14ac:dyDescent="0.35">
      <c r="A278" s="240"/>
      <c r="B278" s="240"/>
      <c r="C278" s="240"/>
      <c r="D278" s="240"/>
      <c r="E278" s="240"/>
      <c r="F278" s="240"/>
      <c r="G278" s="240"/>
      <c r="H278" s="240"/>
      <c r="I278" s="240"/>
      <c r="J278" s="240"/>
      <c r="K278" s="240"/>
      <c r="L278" s="240"/>
      <c r="M278" s="240"/>
      <c r="N278" s="240"/>
      <c r="O278" s="240"/>
      <c r="P278" s="240"/>
      <c r="Q278" s="240"/>
      <c r="R278" s="240"/>
      <c r="S278" s="234">
        <f t="shared" si="4"/>
        <v>0</v>
      </c>
    </row>
    <row r="279" spans="1:19" x14ac:dyDescent="0.35">
      <c r="A279" s="240"/>
      <c r="B279" s="240"/>
      <c r="C279" s="240"/>
      <c r="D279" s="240"/>
      <c r="E279" s="240"/>
      <c r="F279" s="240"/>
      <c r="G279" s="240"/>
      <c r="H279" s="240"/>
      <c r="I279" s="240"/>
      <c r="J279" s="240"/>
      <c r="K279" s="240"/>
      <c r="L279" s="240"/>
      <c r="M279" s="240"/>
      <c r="N279" s="240"/>
      <c r="O279" s="240"/>
      <c r="P279" s="240"/>
      <c r="Q279" s="240"/>
      <c r="R279" s="240"/>
      <c r="S279" s="234">
        <f t="shared" si="4"/>
        <v>0</v>
      </c>
    </row>
    <row r="280" spans="1:19" x14ac:dyDescent="0.35">
      <c r="A280" s="240"/>
      <c r="B280" s="240"/>
      <c r="C280" s="240"/>
      <c r="D280" s="240"/>
      <c r="E280" s="240"/>
      <c r="F280" s="240"/>
      <c r="G280" s="240"/>
      <c r="H280" s="240"/>
      <c r="I280" s="240"/>
      <c r="J280" s="240"/>
      <c r="K280" s="240"/>
      <c r="L280" s="240"/>
      <c r="M280" s="240"/>
      <c r="N280" s="240"/>
      <c r="O280" s="240"/>
      <c r="P280" s="240"/>
      <c r="Q280" s="240"/>
      <c r="R280" s="240"/>
      <c r="S280" s="234">
        <f t="shared" si="4"/>
        <v>0</v>
      </c>
    </row>
    <row r="281" spans="1:19" x14ac:dyDescent="0.35">
      <c r="A281" s="240"/>
      <c r="B281" s="240"/>
      <c r="C281" s="240"/>
      <c r="D281" s="240"/>
      <c r="E281" s="240"/>
      <c r="F281" s="240"/>
      <c r="G281" s="240"/>
      <c r="H281" s="240"/>
      <c r="I281" s="240"/>
      <c r="J281" s="240"/>
      <c r="K281" s="240"/>
      <c r="L281" s="240"/>
      <c r="M281" s="240"/>
      <c r="N281" s="240"/>
      <c r="O281" s="240"/>
      <c r="P281" s="240"/>
      <c r="Q281" s="240"/>
      <c r="R281" s="240"/>
      <c r="S281" s="234">
        <f t="shared" si="4"/>
        <v>0</v>
      </c>
    </row>
    <row r="282" spans="1:19" x14ac:dyDescent="0.35">
      <c r="A282" s="240"/>
      <c r="B282" s="240"/>
      <c r="C282" s="240"/>
      <c r="D282" s="240"/>
      <c r="E282" s="240"/>
      <c r="F282" s="240"/>
      <c r="G282" s="240"/>
      <c r="H282" s="240"/>
      <c r="I282" s="240"/>
      <c r="J282" s="240"/>
      <c r="K282" s="240"/>
      <c r="L282" s="240"/>
      <c r="M282" s="240"/>
      <c r="N282" s="240"/>
      <c r="O282" s="240"/>
      <c r="P282" s="240"/>
      <c r="Q282" s="240"/>
      <c r="R282" s="240"/>
      <c r="S282" s="234">
        <f t="shared" si="4"/>
        <v>0</v>
      </c>
    </row>
    <row r="283" spans="1:19" x14ac:dyDescent="0.35">
      <c r="A283" s="240"/>
      <c r="B283" s="240"/>
      <c r="C283" s="240"/>
      <c r="D283" s="240"/>
      <c r="E283" s="240"/>
      <c r="F283" s="240"/>
      <c r="G283" s="240"/>
      <c r="H283" s="240"/>
      <c r="I283" s="240"/>
      <c r="J283" s="240"/>
      <c r="K283" s="240"/>
      <c r="L283" s="240"/>
      <c r="M283" s="240"/>
      <c r="N283" s="240"/>
      <c r="O283" s="240"/>
      <c r="P283" s="240"/>
      <c r="Q283" s="240"/>
      <c r="R283" s="240"/>
      <c r="S283" s="234">
        <f t="shared" si="4"/>
        <v>0</v>
      </c>
    </row>
    <row r="284" spans="1:19" x14ac:dyDescent="0.35">
      <c r="A284" s="240"/>
      <c r="B284" s="240"/>
      <c r="C284" s="240"/>
      <c r="D284" s="240"/>
      <c r="E284" s="240"/>
      <c r="F284" s="240"/>
      <c r="G284" s="240"/>
      <c r="H284" s="240"/>
      <c r="I284" s="240"/>
      <c r="J284" s="240"/>
      <c r="K284" s="240"/>
      <c r="L284" s="240"/>
      <c r="M284" s="240"/>
      <c r="N284" s="240"/>
      <c r="O284" s="240"/>
      <c r="P284" s="240"/>
      <c r="Q284" s="240"/>
      <c r="R284" s="240"/>
      <c r="S284" s="234">
        <f t="shared" si="4"/>
        <v>0</v>
      </c>
    </row>
    <row r="285" spans="1:19" x14ac:dyDescent="0.35">
      <c r="A285" s="240"/>
      <c r="B285" s="240"/>
      <c r="C285" s="240"/>
      <c r="D285" s="240"/>
      <c r="E285" s="240"/>
      <c r="F285" s="240"/>
      <c r="G285" s="240"/>
      <c r="H285" s="240"/>
      <c r="I285" s="240"/>
      <c r="J285" s="240"/>
      <c r="K285" s="240"/>
      <c r="L285" s="240"/>
      <c r="M285" s="240"/>
      <c r="N285" s="240"/>
      <c r="O285" s="240"/>
      <c r="P285" s="240"/>
      <c r="Q285" s="240"/>
      <c r="R285" s="240"/>
      <c r="S285" s="234">
        <f t="shared" si="4"/>
        <v>0</v>
      </c>
    </row>
    <row r="286" spans="1:19" x14ac:dyDescent="0.35">
      <c r="A286" s="240"/>
      <c r="B286" s="240"/>
      <c r="C286" s="240"/>
      <c r="D286" s="240"/>
      <c r="E286" s="240"/>
      <c r="F286" s="240"/>
      <c r="G286" s="240"/>
      <c r="H286" s="240"/>
      <c r="I286" s="240"/>
      <c r="J286" s="240"/>
      <c r="K286" s="240"/>
      <c r="L286" s="240"/>
      <c r="M286" s="240"/>
      <c r="N286" s="240"/>
      <c r="O286" s="240"/>
      <c r="P286" s="240"/>
      <c r="Q286" s="240"/>
      <c r="R286" s="240"/>
      <c r="S286" s="234">
        <f t="shared" si="4"/>
        <v>0</v>
      </c>
    </row>
    <row r="287" spans="1:19" x14ac:dyDescent="0.35">
      <c r="A287" s="240"/>
      <c r="B287" s="240"/>
      <c r="C287" s="240"/>
      <c r="D287" s="240"/>
      <c r="E287" s="240"/>
      <c r="F287" s="240"/>
      <c r="G287" s="240"/>
      <c r="H287" s="240"/>
      <c r="I287" s="240"/>
      <c r="J287" s="240"/>
      <c r="K287" s="240"/>
      <c r="L287" s="240"/>
      <c r="M287" s="240"/>
      <c r="N287" s="240"/>
      <c r="O287" s="240"/>
      <c r="P287" s="240"/>
      <c r="Q287" s="240"/>
      <c r="R287" s="240"/>
      <c r="S287" s="234">
        <f t="shared" si="4"/>
        <v>0</v>
      </c>
    </row>
    <row r="288" spans="1:19" x14ac:dyDescent="0.35">
      <c r="A288" s="240"/>
      <c r="B288" s="240"/>
      <c r="C288" s="240"/>
      <c r="D288" s="240"/>
      <c r="E288" s="240"/>
      <c r="F288" s="240"/>
      <c r="G288" s="240"/>
      <c r="H288" s="240"/>
      <c r="I288" s="240"/>
      <c r="J288" s="240"/>
      <c r="K288" s="240"/>
      <c r="L288" s="240"/>
      <c r="M288" s="240"/>
      <c r="N288" s="240"/>
      <c r="O288" s="240"/>
      <c r="P288" s="240"/>
      <c r="Q288" s="240"/>
      <c r="R288" s="240"/>
      <c r="S288" s="234">
        <f t="shared" si="4"/>
        <v>0</v>
      </c>
    </row>
    <row r="289" spans="1:19" x14ac:dyDescent="0.35">
      <c r="A289" s="240"/>
      <c r="B289" s="240"/>
      <c r="C289" s="240"/>
      <c r="D289" s="240"/>
      <c r="E289" s="240"/>
      <c r="F289" s="240"/>
      <c r="G289" s="240"/>
      <c r="H289" s="240"/>
      <c r="I289" s="240"/>
      <c r="J289" s="240"/>
      <c r="K289" s="240"/>
      <c r="L289" s="240"/>
      <c r="M289" s="240"/>
      <c r="N289" s="240"/>
      <c r="O289" s="240"/>
      <c r="P289" s="240"/>
      <c r="Q289" s="240"/>
      <c r="R289" s="240"/>
      <c r="S289" s="234">
        <f t="shared" si="4"/>
        <v>0</v>
      </c>
    </row>
    <row r="290" spans="1:19" x14ac:dyDescent="0.35">
      <c r="A290" s="240"/>
      <c r="B290" s="240"/>
      <c r="C290" s="240"/>
      <c r="D290" s="240"/>
      <c r="E290" s="240"/>
      <c r="F290" s="240"/>
      <c r="G290" s="240"/>
      <c r="H290" s="240"/>
      <c r="I290" s="240"/>
      <c r="J290" s="240"/>
      <c r="K290" s="240"/>
      <c r="L290" s="240"/>
      <c r="M290" s="240"/>
      <c r="N290" s="240"/>
      <c r="O290" s="240"/>
      <c r="P290" s="240"/>
      <c r="Q290" s="240"/>
      <c r="R290" s="240"/>
      <c r="S290" s="234">
        <f t="shared" si="4"/>
        <v>0</v>
      </c>
    </row>
    <row r="291" spans="1:19" x14ac:dyDescent="0.35">
      <c r="A291" s="240"/>
      <c r="B291" s="240"/>
      <c r="C291" s="240"/>
      <c r="D291" s="240"/>
      <c r="E291" s="240"/>
      <c r="F291" s="240"/>
      <c r="G291" s="240"/>
      <c r="H291" s="240"/>
      <c r="I291" s="240"/>
      <c r="J291" s="240"/>
      <c r="K291" s="240"/>
      <c r="L291" s="240"/>
      <c r="M291" s="240"/>
      <c r="N291" s="240"/>
      <c r="O291" s="240"/>
      <c r="P291" s="240"/>
      <c r="Q291" s="240"/>
      <c r="R291" s="240"/>
      <c r="S291" s="234">
        <f t="shared" si="4"/>
        <v>0</v>
      </c>
    </row>
    <row r="292" spans="1:19" x14ac:dyDescent="0.35">
      <c r="A292" s="240"/>
      <c r="B292" s="240"/>
      <c r="C292" s="240"/>
      <c r="D292" s="240"/>
      <c r="E292" s="240"/>
      <c r="F292" s="240"/>
      <c r="G292" s="240"/>
      <c r="H292" s="240"/>
      <c r="I292" s="240"/>
      <c r="J292" s="240"/>
      <c r="K292" s="240"/>
      <c r="L292" s="240"/>
      <c r="M292" s="240"/>
      <c r="N292" s="240"/>
      <c r="O292" s="240"/>
      <c r="P292" s="240"/>
      <c r="Q292" s="240"/>
      <c r="R292" s="240"/>
      <c r="S292" s="234">
        <f t="shared" si="4"/>
        <v>0</v>
      </c>
    </row>
    <row r="293" spans="1:19" x14ac:dyDescent="0.35">
      <c r="A293" s="240"/>
      <c r="B293" s="240"/>
      <c r="C293" s="240"/>
      <c r="D293" s="240"/>
      <c r="E293" s="240"/>
      <c r="F293" s="240"/>
      <c r="G293" s="240"/>
      <c r="H293" s="240"/>
      <c r="I293" s="240"/>
      <c r="J293" s="240"/>
      <c r="K293" s="240"/>
      <c r="L293" s="240"/>
      <c r="M293" s="240"/>
      <c r="N293" s="240"/>
      <c r="O293" s="240"/>
      <c r="P293" s="240"/>
      <c r="Q293" s="240"/>
      <c r="R293" s="240"/>
      <c r="S293" s="234">
        <f t="shared" si="4"/>
        <v>0</v>
      </c>
    </row>
    <row r="294" spans="1:19" x14ac:dyDescent="0.35">
      <c r="A294" s="240"/>
      <c r="B294" s="240"/>
      <c r="C294" s="240"/>
      <c r="D294" s="240"/>
      <c r="E294" s="240"/>
      <c r="F294" s="240"/>
      <c r="G294" s="240"/>
      <c r="H294" s="240"/>
      <c r="I294" s="240"/>
      <c r="J294" s="240"/>
      <c r="K294" s="240"/>
      <c r="L294" s="240"/>
      <c r="M294" s="240"/>
      <c r="N294" s="240"/>
      <c r="O294" s="240"/>
      <c r="P294" s="240"/>
      <c r="Q294" s="240"/>
      <c r="R294" s="240"/>
      <c r="S294" s="234">
        <f t="shared" si="4"/>
        <v>0</v>
      </c>
    </row>
    <row r="295" spans="1:19" x14ac:dyDescent="0.35">
      <c r="A295" s="240"/>
      <c r="B295" s="240"/>
      <c r="C295" s="240"/>
      <c r="D295" s="240"/>
      <c r="E295" s="240"/>
      <c r="F295" s="240"/>
      <c r="G295" s="240"/>
      <c r="H295" s="240"/>
      <c r="I295" s="240"/>
      <c r="J295" s="240"/>
      <c r="K295" s="240"/>
      <c r="L295" s="240"/>
      <c r="M295" s="240"/>
      <c r="N295" s="240"/>
      <c r="O295" s="240"/>
      <c r="P295" s="240"/>
      <c r="Q295" s="240"/>
      <c r="R295" s="240"/>
      <c r="S295" s="234">
        <f t="shared" si="4"/>
        <v>0</v>
      </c>
    </row>
    <row r="296" spans="1:19" x14ac:dyDescent="0.35">
      <c r="A296" s="240"/>
      <c r="B296" s="240"/>
      <c r="C296" s="240"/>
      <c r="D296" s="240"/>
      <c r="E296" s="240"/>
      <c r="F296" s="240"/>
      <c r="G296" s="240"/>
      <c r="H296" s="240"/>
      <c r="I296" s="240"/>
      <c r="J296" s="240"/>
      <c r="K296" s="240"/>
      <c r="L296" s="240"/>
      <c r="M296" s="240"/>
      <c r="N296" s="240"/>
      <c r="O296" s="240"/>
      <c r="P296" s="240"/>
      <c r="Q296" s="240"/>
      <c r="R296" s="240"/>
      <c r="S296" s="234">
        <f t="shared" si="4"/>
        <v>0</v>
      </c>
    </row>
    <row r="297" spans="1:19" x14ac:dyDescent="0.35">
      <c r="A297" s="240"/>
      <c r="B297" s="240"/>
      <c r="C297" s="240"/>
      <c r="D297" s="240"/>
      <c r="E297" s="240"/>
      <c r="F297" s="240"/>
      <c r="G297" s="240"/>
      <c r="H297" s="240"/>
      <c r="I297" s="240"/>
      <c r="J297" s="240"/>
      <c r="K297" s="240"/>
      <c r="L297" s="240"/>
      <c r="M297" s="240"/>
      <c r="N297" s="240"/>
      <c r="O297" s="240"/>
      <c r="P297" s="240"/>
      <c r="Q297" s="240"/>
      <c r="R297" s="240"/>
      <c r="S297" s="234">
        <f t="shared" si="4"/>
        <v>0</v>
      </c>
    </row>
    <row r="298" spans="1:19" x14ac:dyDescent="0.35">
      <c r="A298" s="240"/>
      <c r="B298" s="240"/>
      <c r="C298" s="240"/>
      <c r="D298" s="240"/>
      <c r="E298" s="240"/>
      <c r="F298" s="240"/>
      <c r="G298" s="240"/>
      <c r="H298" s="240"/>
      <c r="I298" s="240"/>
      <c r="J298" s="240"/>
      <c r="K298" s="240"/>
      <c r="L298" s="240"/>
      <c r="M298" s="240"/>
      <c r="N298" s="240"/>
      <c r="O298" s="240"/>
      <c r="P298" s="240"/>
      <c r="Q298" s="240"/>
      <c r="R298" s="240"/>
      <c r="S298" s="234">
        <f t="shared" si="4"/>
        <v>0</v>
      </c>
    </row>
    <row r="299" spans="1:19" x14ac:dyDescent="0.35">
      <c r="A299" s="240"/>
      <c r="B299" s="240"/>
      <c r="C299" s="240"/>
      <c r="D299" s="240"/>
      <c r="E299" s="240"/>
      <c r="F299" s="240"/>
      <c r="G299" s="240"/>
      <c r="H299" s="240"/>
      <c r="I299" s="240"/>
      <c r="J299" s="240"/>
      <c r="K299" s="240"/>
      <c r="L299" s="240"/>
      <c r="M299" s="240"/>
      <c r="N299" s="240"/>
      <c r="O299" s="240"/>
      <c r="P299" s="240"/>
      <c r="Q299" s="240"/>
      <c r="R299" s="240"/>
      <c r="S299" s="234">
        <f t="shared" si="4"/>
        <v>0</v>
      </c>
    </row>
    <row r="300" spans="1:19" x14ac:dyDescent="0.35">
      <c r="A300" s="240"/>
      <c r="B300" s="240"/>
      <c r="C300" s="240"/>
      <c r="D300" s="240"/>
      <c r="E300" s="240"/>
      <c r="F300" s="240"/>
      <c r="G300" s="240"/>
      <c r="H300" s="240"/>
      <c r="I300" s="240"/>
      <c r="J300" s="240"/>
      <c r="K300" s="240"/>
      <c r="L300" s="240"/>
      <c r="M300" s="240"/>
      <c r="N300" s="240"/>
      <c r="O300" s="240"/>
      <c r="P300" s="240"/>
      <c r="Q300" s="240"/>
      <c r="R300" s="240"/>
      <c r="S300" s="234">
        <f t="shared" si="4"/>
        <v>0</v>
      </c>
    </row>
    <row r="301" spans="1:19" x14ac:dyDescent="0.35">
      <c r="A301" s="240"/>
      <c r="B301" s="240"/>
      <c r="C301" s="240"/>
      <c r="D301" s="240"/>
      <c r="E301" s="240"/>
      <c r="F301" s="240"/>
      <c r="G301" s="240"/>
      <c r="H301" s="240"/>
      <c r="I301" s="240"/>
      <c r="J301" s="240"/>
      <c r="K301" s="240"/>
      <c r="L301" s="240"/>
      <c r="M301" s="240"/>
      <c r="N301" s="240"/>
      <c r="O301" s="240"/>
      <c r="P301" s="240"/>
      <c r="Q301" s="240"/>
      <c r="R301" s="240"/>
      <c r="S301" s="234">
        <f t="shared" si="4"/>
        <v>0</v>
      </c>
    </row>
    <row r="302" spans="1:19" x14ac:dyDescent="0.35">
      <c r="A302" s="240"/>
      <c r="B302" s="240"/>
      <c r="C302" s="240"/>
      <c r="D302" s="240"/>
      <c r="E302" s="240"/>
      <c r="F302" s="240"/>
      <c r="G302" s="240"/>
      <c r="H302" s="240"/>
      <c r="I302" s="240"/>
      <c r="J302" s="240"/>
      <c r="K302" s="240"/>
      <c r="L302" s="240"/>
      <c r="M302" s="240"/>
      <c r="N302" s="240"/>
      <c r="O302" s="240"/>
      <c r="P302" s="240"/>
      <c r="Q302" s="240"/>
      <c r="R302" s="240"/>
      <c r="S302" s="234">
        <f t="shared" si="4"/>
        <v>0</v>
      </c>
    </row>
    <row r="303" spans="1:19" x14ac:dyDescent="0.35">
      <c r="A303" s="240"/>
      <c r="B303" s="240"/>
      <c r="C303" s="240"/>
      <c r="D303" s="240"/>
      <c r="E303" s="240"/>
      <c r="F303" s="240"/>
      <c r="G303" s="240"/>
      <c r="H303" s="240"/>
      <c r="I303" s="240"/>
      <c r="J303" s="240"/>
      <c r="K303" s="240"/>
      <c r="L303" s="240"/>
      <c r="M303" s="240"/>
      <c r="N303" s="240"/>
      <c r="O303" s="240"/>
      <c r="P303" s="240"/>
      <c r="Q303" s="240"/>
      <c r="R303" s="240"/>
      <c r="S303" s="234">
        <f t="shared" si="4"/>
        <v>0</v>
      </c>
    </row>
    <row r="304" spans="1:19" x14ac:dyDescent="0.35">
      <c r="A304" s="240"/>
      <c r="B304" s="240"/>
      <c r="C304" s="240"/>
      <c r="D304" s="240"/>
      <c r="E304" s="240"/>
      <c r="F304" s="240"/>
      <c r="G304" s="240"/>
      <c r="H304" s="240"/>
      <c r="I304" s="240"/>
      <c r="J304" s="240"/>
      <c r="K304" s="240"/>
      <c r="L304" s="240"/>
      <c r="M304" s="240"/>
      <c r="N304" s="240"/>
      <c r="O304" s="240"/>
      <c r="P304" s="240"/>
      <c r="Q304" s="240"/>
      <c r="R304" s="240"/>
      <c r="S304" s="234">
        <f t="shared" si="4"/>
        <v>0</v>
      </c>
    </row>
    <row r="305" spans="1:19" x14ac:dyDescent="0.35">
      <c r="A305" s="240"/>
      <c r="B305" s="240"/>
      <c r="C305" s="240"/>
      <c r="D305" s="240"/>
      <c r="E305" s="240"/>
      <c r="F305" s="240"/>
      <c r="G305" s="240"/>
      <c r="H305" s="240"/>
      <c r="I305" s="240"/>
      <c r="J305" s="240"/>
      <c r="K305" s="240"/>
      <c r="L305" s="240"/>
      <c r="M305" s="240"/>
      <c r="N305" s="240"/>
      <c r="O305" s="240"/>
      <c r="P305" s="240"/>
      <c r="Q305" s="240"/>
      <c r="R305" s="240"/>
      <c r="S305" s="234">
        <f t="shared" si="4"/>
        <v>0</v>
      </c>
    </row>
    <row r="306" spans="1:19" x14ac:dyDescent="0.35">
      <c r="A306" s="240"/>
      <c r="B306" s="240"/>
      <c r="C306" s="240"/>
      <c r="D306" s="240"/>
      <c r="E306" s="240"/>
      <c r="F306" s="240"/>
      <c r="G306" s="240"/>
      <c r="H306" s="240"/>
      <c r="I306" s="240"/>
      <c r="J306" s="240"/>
      <c r="K306" s="240"/>
      <c r="L306" s="240"/>
      <c r="M306" s="240"/>
      <c r="N306" s="240"/>
      <c r="O306" s="240"/>
      <c r="P306" s="240"/>
      <c r="Q306" s="240"/>
      <c r="R306" s="240"/>
      <c r="S306" s="234">
        <f t="shared" si="4"/>
        <v>0</v>
      </c>
    </row>
    <row r="307" spans="1:19" x14ac:dyDescent="0.35">
      <c r="A307" s="240"/>
      <c r="B307" s="240"/>
      <c r="C307" s="240"/>
      <c r="D307" s="240"/>
      <c r="E307" s="240"/>
      <c r="F307" s="240"/>
      <c r="G307" s="240"/>
      <c r="H307" s="240"/>
      <c r="I307" s="240"/>
      <c r="J307" s="240"/>
      <c r="K307" s="240"/>
      <c r="L307" s="240"/>
      <c r="M307" s="240"/>
      <c r="N307" s="240"/>
      <c r="O307" s="240"/>
      <c r="P307" s="240"/>
      <c r="Q307" s="240"/>
      <c r="R307" s="240"/>
      <c r="S307" s="234">
        <f t="shared" si="4"/>
        <v>0</v>
      </c>
    </row>
    <row r="308" spans="1:19" x14ac:dyDescent="0.35">
      <c r="A308" s="240"/>
      <c r="B308" s="240"/>
      <c r="C308" s="240"/>
      <c r="D308" s="240"/>
      <c r="E308" s="240"/>
      <c r="F308" s="240"/>
      <c r="G308" s="240"/>
      <c r="H308" s="240"/>
      <c r="I308" s="240"/>
      <c r="J308" s="240"/>
      <c r="K308" s="240"/>
      <c r="L308" s="240"/>
      <c r="M308" s="240"/>
      <c r="N308" s="240"/>
      <c r="O308" s="240"/>
      <c r="P308" s="240"/>
      <c r="Q308" s="240"/>
      <c r="R308" s="240"/>
      <c r="S308" s="234">
        <f t="shared" si="4"/>
        <v>0</v>
      </c>
    </row>
    <row r="309" spans="1:19" x14ac:dyDescent="0.35">
      <c r="A309" s="240"/>
      <c r="B309" s="240"/>
      <c r="C309" s="240"/>
      <c r="D309" s="240"/>
      <c r="E309" s="240"/>
      <c r="F309" s="240"/>
      <c r="G309" s="240"/>
      <c r="H309" s="240"/>
      <c r="I309" s="240"/>
      <c r="J309" s="240"/>
      <c r="K309" s="240"/>
      <c r="L309" s="240"/>
      <c r="M309" s="240"/>
      <c r="N309" s="240"/>
      <c r="O309" s="240"/>
      <c r="P309" s="240"/>
      <c r="Q309" s="240"/>
      <c r="R309" s="240"/>
      <c r="S309" s="234">
        <f t="shared" si="4"/>
        <v>0</v>
      </c>
    </row>
    <row r="310" spans="1:19" x14ac:dyDescent="0.35">
      <c r="A310" s="240"/>
      <c r="B310" s="240"/>
      <c r="C310" s="240"/>
      <c r="D310" s="240"/>
      <c r="E310" s="240"/>
      <c r="F310" s="240"/>
      <c r="G310" s="240"/>
      <c r="H310" s="240"/>
      <c r="I310" s="240"/>
      <c r="J310" s="240"/>
      <c r="K310" s="240"/>
      <c r="L310" s="240"/>
      <c r="M310" s="240"/>
      <c r="N310" s="240"/>
      <c r="O310" s="240"/>
      <c r="P310" s="240"/>
      <c r="Q310" s="240"/>
      <c r="R310" s="240"/>
      <c r="S310" s="234">
        <f t="shared" si="4"/>
        <v>0</v>
      </c>
    </row>
    <row r="311" spans="1:19" x14ac:dyDescent="0.35">
      <c r="A311" s="240"/>
      <c r="B311" s="240"/>
      <c r="C311" s="240"/>
      <c r="D311" s="240"/>
      <c r="E311" s="240"/>
      <c r="F311" s="240"/>
      <c r="G311" s="240"/>
      <c r="H311" s="240"/>
      <c r="I311" s="240"/>
      <c r="J311" s="240"/>
      <c r="K311" s="240"/>
      <c r="L311" s="240"/>
      <c r="M311" s="240"/>
      <c r="N311" s="240"/>
      <c r="O311" s="240"/>
      <c r="P311" s="240"/>
      <c r="Q311" s="240"/>
      <c r="R311" s="240"/>
      <c r="S311" s="234">
        <f t="shared" si="4"/>
        <v>0</v>
      </c>
    </row>
    <row r="312" spans="1:19" x14ac:dyDescent="0.35">
      <c r="A312" s="240"/>
      <c r="B312" s="240"/>
      <c r="C312" s="240"/>
      <c r="D312" s="240"/>
      <c r="E312" s="240"/>
      <c r="F312" s="240"/>
      <c r="G312" s="240"/>
      <c r="H312" s="240"/>
      <c r="I312" s="240"/>
      <c r="J312" s="240"/>
      <c r="K312" s="240"/>
      <c r="L312" s="240"/>
      <c r="M312" s="240"/>
      <c r="N312" s="240"/>
      <c r="O312" s="240"/>
      <c r="P312" s="240"/>
      <c r="Q312" s="240"/>
      <c r="R312" s="240"/>
      <c r="S312" s="234">
        <f t="shared" si="4"/>
        <v>0</v>
      </c>
    </row>
    <row r="313" spans="1:19" x14ac:dyDescent="0.35">
      <c r="A313" s="240"/>
      <c r="B313" s="240"/>
      <c r="C313" s="240"/>
      <c r="D313" s="240"/>
      <c r="E313" s="240"/>
      <c r="F313" s="240"/>
      <c r="G313" s="240"/>
      <c r="H313" s="240"/>
      <c r="I313" s="240"/>
      <c r="J313" s="240"/>
      <c r="K313" s="240"/>
      <c r="L313" s="240"/>
      <c r="M313" s="240"/>
      <c r="N313" s="240"/>
      <c r="O313" s="240"/>
      <c r="P313" s="240"/>
      <c r="Q313" s="240"/>
      <c r="R313" s="240"/>
      <c r="S313" s="234">
        <f t="shared" si="4"/>
        <v>0</v>
      </c>
    </row>
    <row r="314" spans="1:19" x14ac:dyDescent="0.35">
      <c r="A314" s="240"/>
      <c r="B314" s="240"/>
      <c r="C314" s="240"/>
      <c r="D314" s="240"/>
      <c r="E314" s="240"/>
      <c r="F314" s="240"/>
      <c r="G314" s="240"/>
      <c r="H314" s="240"/>
      <c r="I314" s="240"/>
      <c r="J314" s="240"/>
      <c r="K314" s="240"/>
      <c r="L314" s="240"/>
      <c r="M314" s="240"/>
      <c r="N314" s="240"/>
      <c r="O314" s="240"/>
      <c r="P314" s="240"/>
      <c r="Q314" s="240"/>
      <c r="R314" s="240"/>
      <c r="S314" s="234">
        <f t="shared" si="4"/>
        <v>0</v>
      </c>
    </row>
    <row r="315" spans="1:19" x14ac:dyDescent="0.35">
      <c r="A315" s="240"/>
      <c r="B315" s="240"/>
      <c r="C315" s="240"/>
      <c r="D315" s="240"/>
      <c r="E315" s="240"/>
      <c r="F315" s="240"/>
      <c r="G315" s="240"/>
      <c r="H315" s="240"/>
      <c r="I315" s="240"/>
      <c r="J315" s="240"/>
      <c r="K315" s="240"/>
      <c r="L315" s="240"/>
      <c r="M315" s="240"/>
      <c r="N315" s="240"/>
      <c r="O315" s="240"/>
      <c r="P315" s="240"/>
      <c r="Q315" s="240"/>
      <c r="R315" s="240"/>
      <c r="S315" s="234">
        <f t="shared" si="4"/>
        <v>0</v>
      </c>
    </row>
    <row r="316" spans="1:19" x14ac:dyDescent="0.35">
      <c r="A316" s="240"/>
      <c r="B316" s="240"/>
      <c r="C316" s="240"/>
      <c r="D316" s="240"/>
      <c r="E316" s="240"/>
      <c r="F316" s="240"/>
      <c r="G316" s="240"/>
      <c r="H316" s="240"/>
      <c r="I316" s="240"/>
      <c r="J316" s="240"/>
      <c r="K316" s="240"/>
      <c r="L316" s="240"/>
      <c r="M316" s="240"/>
      <c r="N316" s="240"/>
      <c r="O316" s="240"/>
      <c r="P316" s="240"/>
      <c r="Q316" s="240"/>
      <c r="R316" s="240"/>
      <c r="S316" s="234">
        <f t="shared" si="4"/>
        <v>0</v>
      </c>
    </row>
    <row r="317" spans="1:19" x14ac:dyDescent="0.35">
      <c r="A317" s="240"/>
      <c r="B317" s="240"/>
      <c r="C317" s="240"/>
      <c r="D317" s="240"/>
      <c r="E317" s="240"/>
      <c r="F317" s="240"/>
      <c r="G317" s="240"/>
      <c r="H317" s="240"/>
      <c r="I317" s="240"/>
      <c r="J317" s="240"/>
      <c r="K317" s="240"/>
      <c r="L317" s="240"/>
      <c r="M317" s="240"/>
      <c r="N317" s="240"/>
      <c r="O317" s="240"/>
      <c r="P317" s="240"/>
      <c r="Q317" s="240"/>
      <c r="R317" s="240"/>
      <c r="S317" s="234">
        <f t="shared" si="4"/>
        <v>0</v>
      </c>
    </row>
    <row r="318" spans="1:19" x14ac:dyDescent="0.35">
      <c r="A318" s="240"/>
      <c r="B318" s="240"/>
      <c r="C318" s="240"/>
      <c r="D318" s="240"/>
      <c r="E318" s="240"/>
      <c r="F318" s="240"/>
      <c r="G318" s="240"/>
      <c r="H318" s="240"/>
      <c r="I318" s="240"/>
      <c r="J318" s="240"/>
      <c r="K318" s="240"/>
      <c r="L318" s="240"/>
      <c r="M318" s="240"/>
      <c r="N318" s="240"/>
      <c r="O318" s="240"/>
      <c r="P318" s="240"/>
      <c r="Q318" s="240"/>
      <c r="R318" s="240"/>
      <c r="S318" s="234">
        <f t="shared" si="4"/>
        <v>0</v>
      </c>
    </row>
    <row r="319" spans="1:19" x14ac:dyDescent="0.35">
      <c r="A319" s="240"/>
      <c r="B319" s="240"/>
      <c r="C319" s="240"/>
      <c r="D319" s="240"/>
      <c r="E319" s="240"/>
      <c r="F319" s="240"/>
      <c r="G319" s="240"/>
      <c r="H319" s="240"/>
      <c r="I319" s="240"/>
      <c r="J319" s="240"/>
      <c r="K319" s="240"/>
      <c r="L319" s="240"/>
      <c r="M319" s="240"/>
      <c r="N319" s="240"/>
      <c r="O319" s="240"/>
      <c r="P319" s="240"/>
      <c r="Q319" s="240"/>
      <c r="R319" s="240"/>
      <c r="S319" s="234">
        <f t="shared" si="4"/>
        <v>0</v>
      </c>
    </row>
    <row r="320" spans="1:19" x14ac:dyDescent="0.35">
      <c r="A320" s="240"/>
      <c r="B320" s="240"/>
      <c r="C320" s="240"/>
      <c r="D320" s="240"/>
      <c r="E320" s="240"/>
      <c r="F320" s="240"/>
      <c r="G320" s="240"/>
      <c r="H320" s="240"/>
      <c r="I320" s="240"/>
      <c r="J320" s="240"/>
      <c r="K320" s="240"/>
      <c r="L320" s="240"/>
      <c r="M320" s="240"/>
      <c r="N320" s="240"/>
      <c r="O320" s="240"/>
      <c r="P320" s="240"/>
      <c r="Q320" s="240"/>
      <c r="R320" s="240"/>
      <c r="S320" s="234">
        <f t="shared" si="4"/>
        <v>0</v>
      </c>
    </row>
    <row r="321" spans="1:19" x14ac:dyDescent="0.35">
      <c r="A321" s="240"/>
      <c r="B321" s="240"/>
      <c r="C321" s="240"/>
      <c r="D321" s="240"/>
      <c r="E321" s="240"/>
      <c r="F321" s="240"/>
      <c r="G321" s="240"/>
      <c r="H321" s="240"/>
      <c r="I321" s="240"/>
      <c r="J321" s="240"/>
      <c r="K321" s="240"/>
      <c r="L321" s="240"/>
      <c r="M321" s="240"/>
      <c r="N321" s="240"/>
      <c r="O321" s="240"/>
      <c r="P321" s="240"/>
      <c r="Q321" s="240"/>
      <c r="R321" s="240"/>
      <c r="S321" s="234">
        <f t="shared" si="4"/>
        <v>0</v>
      </c>
    </row>
    <row r="322" spans="1:19" x14ac:dyDescent="0.35">
      <c r="A322" s="240"/>
      <c r="B322" s="240"/>
      <c r="C322" s="240"/>
      <c r="D322" s="240"/>
      <c r="E322" s="240"/>
      <c r="F322" s="240"/>
      <c r="G322" s="240"/>
      <c r="H322" s="240"/>
      <c r="I322" s="240"/>
      <c r="J322" s="240"/>
      <c r="K322" s="240"/>
      <c r="L322" s="240"/>
      <c r="M322" s="240"/>
      <c r="N322" s="240"/>
      <c r="O322" s="240"/>
      <c r="P322" s="240"/>
      <c r="Q322" s="240"/>
      <c r="R322" s="240"/>
      <c r="S322" s="234">
        <f t="shared" si="4"/>
        <v>0</v>
      </c>
    </row>
    <row r="323" spans="1:19" x14ac:dyDescent="0.35">
      <c r="A323" s="240"/>
      <c r="B323" s="240"/>
      <c r="C323" s="240"/>
      <c r="D323" s="240"/>
      <c r="E323" s="240"/>
      <c r="F323" s="240"/>
      <c r="G323" s="240"/>
      <c r="H323" s="240"/>
      <c r="I323" s="240"/>
      <c r="J323" s="240"/>
      <c r="K323" s="240"/>
      <c r="L323" s="240"/>
      <c r="M323" s="240"/>
      <c r="N323" s="240"/>
      <c r="O323" s="240"/>
      <c r="P323" s="240"/>
      <c r="Q323" s="240"/>
      <c r="R323" s="240"/>
      <c r="S323" s="234">
        <f t="shared" si="4"/>
        <v>0</v>
      </c>
    </row>
    <row r="324" spans="1:19" x14ac:dyDescent="0.35">
      <c r="A324" s="240"/>
      <c r="B324" s="240"/>
      <c r="C324" s="240"/>
      <c r="D324" s="240"/>
      <c r="E324" s="240"/>
      <c r="F324" s="240"/>
      <c r="G324" s="240"/>
      <c r="H324" s="240"/>
      <c r="I324" s="240"/>
      <c r="J324" s="240"/>
      <c r="K324" s="240"/>
      <c r="L324" s="240"/>
      <c r="M324" s="240"/>
      <c r="N324" s="240"/>
      <c r="O324" s="240"/>
      <c r="P324" s="240"/>
      <c r="Q324" s="240"/>
      <c r="R324" s="240"/>
      <c r="S324" s="234">
        <f t="shared" ref="S324:S387" si="5">K324-L324</f>
        <v>0</v>
      </c>
    </row>
    <row r="325" spans="1:19" x14ac:dyDescent="0.35">
      <c r="A325" s="240"/>
      <c r="B325" s="240"/>
      <c r="C325" s="240"/>
      <c r="D325" s="240"/>
      <c r="E325" s="240"/>
      <c r="F325" s="240"/>
      <c r="G325" s="240"/>
      <c r="H325" s="240"/>
      <c r="I325" s="240"/>
      <c r="J325" s="240"/>
      <c r="K325" s="240"/>
      <c r="L325" s="240"/>
      <c r="M325" s="240"/>
      <c r="N325" s="240"/>
      <c r="O325" s="240"/>
      <c r="P325" s="240"/>
      <c r="Q325" s="240"/>
      <c r="R325" s="240"/>
      <c r="S325" s="234">
        <f t="shared" si="5"/>
        <v>0</v>
      </c>
    </row>
    <row r="326" spans="1:19" x14ac:dyDescent="0.35">
      <c r="A326" s="240"/>
      <c r="B326" s="240"/>
      <c r="C326" s="240"/>
      <c r="D326" s="240"/>
      <c r="E326" s="240"/>
      <c r="F326" s="240"/>
      <c r="G326" s="240"/>
      <c r="H326" s="240"/>
      <c r="I326" s="240"/>
      <c r="J326" s="240"/>
      <c r="K326" s="240"/>
      <c r="L326" s="240"/>
      <c r="M326" s="240"/>
      <c r="N326" s="240"/>
      <c r="O326" s="240"/>
      <c r="P326" s="240"/>
      <c r="Q326" s="240"/>
      <c r="R326" s="240"/>
      <c r="S326" s="234">
        <f t="shared" si="5"/>
        <v>0</v>
      </c>
    </row>
    <row r="327" spans="1:19" x14ac:dyDescent="0.35">
      <c r="A327" s="240"/>
      <c r="B327" s="240"/>
      <c r="C327" s="240"/>
      <c r="D327" s="240"/>
      <c r="E327" s="240"/>
      <c r="F327" s="240"/>
      <c r="G327" s="240"/>
      <c r="H327" s="240"/>
      <c r="I327" s="240"/>
      <c r="J327" s="240"/>
      <c r="K327" s="240"/>
      <c r="L327" s="240"/>
      <c r="M327" s="240"/>
      <c r="N327" s="240"/>
      <c r="O327" s="240"/>
      <c r="P327" s="240"/>
      <c r="Q327" s="240"/>
      <c r="R327" s="240"/>
      <c r="S327" s="234">
        <f t="shared" si="5"/>
        <v>0</v>
      </c>
    </row>
    <row r="328" spans="1:19" x14ac:dyDescent="0.35">
      <c r="A328" s="240"/>
      <c r="B328" s="240"/>
      <c r="C328" s="240"/>
      <c r="D328" s="240"/>
      <c r="E328" s="240"/>
      <c r="F328" s="240"/>
      <c r="G328" s="240"/>
      <c r="H328" s="240"/>
      <c r="I328" s="240"/>
      <c r="J328" s="240"/>
      <c r="K328" s="240"/>
      <c r="L328" s="240"/>
      <c r="M328" s="240"/>
      <c r="N328" s="240"/>
      <c r="O328" s="240"/>
      <c r="P328" s="240"/>
      <c r="Q328" s="240"/>
      <c r="R328" s="240"/>
      <c r="S328" s="234">
        <f t="shared" si="5"/>
        <v>0</v>
      </c>
    </row>
    <row r="329" spans="1:19" x14ac:dyDescent="0.35">
      <c r="A329" s="240"/>
      <c r="B329" s="240"/>
      <c r="C329" s="240"/>
      <c r="D329" s="240"/>
      <c r="E329" s="240"/>
      <c r="F329" s="240"/>
      <c r="G329" s="240"/>
      <c r="H329" s="240"/>
      <c r="I329" s="240"/>
      <c r="J329" s="240"/>
      <c r="K329" s="240"/>
      <c r="L329" s="240"/>
      <c r="M329" s="240"/>
      <c r="N329" s="240"/>
      <c r="O329" s="240"/>
      <c r="P329" s="240"/>
      <c r="Q329" s="240"/>
      <c r="R329" s="240"/>
      <c r="S329" s="234">
        <f t="shared" si="5"/>
        <v>0</v>
      </c>
    </row>
    <row r="330" spans="1:19" x14ac:dyDescent="0.35">
      <c r="A330" s="240"/>
      <c r="B330" s="240"/>
      <c r="C330" s="240"/>
      <c r="D330" s="240"/>
      <c r="E330" s="240"/>
      <c r="F330" s="240"/>
      <c r="G330" s="240"/>
      <c r="H330" s="240"/>
      <c r="I330" s="240"/>
      <c r="J330" s="240"/>
      <c r="K330" s="240"/>
      <c r="L330" s="240"/>
      <c r="M330" s="240"/>
      <c r="N330" s="240"/>
      <c r="O330" s="240"/>
      <c r="P330" s="240"/>
      <c r="Q330" s="240"/>
      <c r="R330" s="240"/>
      <c r="S330" s="234">
        <f t="shared" si="5"/>
        <v>0</v>
      </c>
    </row>
    <row r="331" spans="1:19" x14ac:dyDescent="0.35">
      <c r="A331" s="240"/>
      <c r="B331" s="240"/>
      <c r="C331" s="240"/>
      <c r="D331" s="240"/>
      <c r="E331" s="240"/>
      <c r="F331" s="240"/>
      <c r="G331" s="240"/>
      <c r="H331" s="240"/>
      <c r="I331" s="240"/>
      <c r="J331" s="240"/>
      <c r="K331" s="240"/>
      <c r="L331" s="240"/>
      <c r="M331" s="240"/>
      <c r="N331" s="240"/>
      <c r="O331" s="240"/>
      <c r="P331" s="240"/>
      <c r="Q331" s="240"/>
      <c r="R331" s="240"/>
      <c r="S331" s="234">
        <f t="shared" si="5"/>
        <v>0</v>
      </c>
    </row>
    <row r="332" spans="1:19" x14ac:dyDescent="0.35">
      <c r="A332" s="240"/>
      <c r="B332" s="240"/>
      <c r="C332" s="240"/>
      <c r="D332" s="240"/>
      <c r="E332" s="240"/>
      <c r="F332" s="240"/>
      <c r="G332" s="240"/>
      <c r="H332" s="240"/>
      <c r="I332" s="240"/>
      <c r="J332" s="240"/>
      <c r="K332" s="240"/>
      <c r="L332" s="240"/>
      <c r="M332" s="240"/>
      <c r="N332" s="240"/>
      <c r="O332" s="240"/>
      <c r="P332" s="240"/>
      <c r="Q332" s="240"/>
      <c r="R332" s="240"/>
      <c r="S332" s="234">
        <f t="shared" si="5"/>
        <v>0</v>
      </c>
    </row>
    <row r="333" spans="1:19" x14ac:dyDescent="0.35">
      <c r="A333" s="240"/>
      <c r="B333" s="240"/>
      <c r="C333" s="240"/>
      <c r="D333" s="240"/>
      <c r="E333" s="240"/>
      <c r="F333" s="240"/>
      <c r="G333" s="240"/>
      <c r="H333" s="240"/>
      <c r="I333" s="240"/>
      <c r="J333" s="240"/>
      <c r="K333" s="240"/>
      <c r="L333" s="240"/>
      <c r="M333" s="240"/>
      <c r="N333" s="240"/>
      <c r="O333" s="240"/>
      <c r="P333" s="240"/>
      <c r="Q333" s="240"/>
      <c r="R333" s="240"/>
      <c r="S333" s="234">
        <f t="shared" si="5"/>
        <v>0</v>
      </c>
    </row>
    <row r="334" spans="1:19" x14ac:dyDescent="0.35">
      <c r="A334" s="240"/>
      <c r="B334" s="240"/>
      <c r="C334" s="240"/>
      <c r="D334" s="240"/>
      <c r="E334" s="240"/>
      <c r="F334" s="240"/>
      <c r="G334" s="240"/>
      <c r="H334" s="240"/>
      <c r="I334" s="240"/>
      <c r="J334" s="240"/>
      <c r="K334" s="240"/>
      <c r="L334" s="240"/>
      <c r="M334" s="240"/>
      <c r="N334" s="240"/>
      <c r="O334" s="240"/>
      <c r="P334" s="240"/>
      <c r="Q334" s="240"/>
      <c r="R334" s="240"/>
      <c r="S334" s="234">
        <f t="shared" si="5"/>
        <v>0</v>
      </c>
    </row>
    <row r="335" spans="1:19" x14ac:dyDescent="0.35">
      <c r="A335" s="240"/>
      <c r="B335" s="240"/>
      <c r="C335" s="240"/>
      <c r="D335" s="240"/>
      <c r="E335" s="240"/>
      <c r="F335" s="240"/>
      <c r="G335" s="240"/>
      <c r="H335" s="240"/>
      <c r="I335" s="240"/>
      <c r="J335" s="240"/>
      <c r="K335" s="240"/>
      <c r="L335" s="240"/>
      <c r="M335" s="240"/>
      <c r="N335" s="240"/>
      <c r="O335" s="240"/>
      <c r="P335" s="240"/>
      <c r="Q335" s="240"/>
      <c r="R335" s="240"/>
      <c r="S335" s="234">
        <f t="shared" si="5"/>
        <v>0</v>
      </c>
    </row>
    <row r="336" spans="1:19" x14ac:dyDescent="0.35">
      <c r="A336" s="240"/>
      <c r="B336" s="240"/>
      <c r="C336" s="240"/>
      <c r="D336" s="240"/>
      <c r="E336" s="240"/>
      <c r="F336" s="240"/>
      <c r="G336" s="240"/>
      <c r="H336" s="240"/>
      <c r="I336" s="240"/>
      <c r="J336" s="240"/>
      <c r="K336" s="240"/>
      <c r="L336" s="240"/>
      <c r="M336" s="240"/>
      <c r="N336" s="240"/>
      <c r="O336" s="240"/>
      <c r="P336" s="240"/>
      <c r="Q336" s="240"/>
      <c r="R336" s="240"/>
      <c r="S336" s="234">
        <f t="shared" si="5"/>
        <v>0</v>
      </c>
    </row>
    <row r="337" spans="1:19" x14ac:dyDescent="0.35">
      <c r="A337" s="240"/>
      <c r="B337" s="240"/>
      <c r="C337" s="240"/>
      <c r="D337" s="240"/>
      <c r="E337" s="240"/>
      <c r="F337" s="240"/>
      <c r="G337" s="240"/>
      <c r="H337" s="240"/>
      <c r="I337" s="240"/>
      <c r="J337" s="240"/>
      <c r="K337" s="240"/>
      <c r="L337" s="240"/>
      <c r="M337" s="240"/>
      <c r="N337" s="240"/>
      <c r="O337" s="240"/>
      <c r="P337" s="240"/>
      <c r="Q337" s="240"/>
      <c r="R337" s="240"/>
      <c r="S337" s="234">
        <f t="shared" si="5"/>
        <v>0</v>
      </c>
    </row>
    <row r="338" spans="1:19" x14ac:dyDescent="0.35">
      <c r="A338" s="240"/>
      <c r="B338" s="240"/>
      <c r="C338" s="240"/>
      <c r="D338" s="240"/>
      <c r="E338" s="240"/>
      <c r="F338" s="240"/>
      <c r="G338" s="240"/>
      <c r="H338" s="240"/>
      <c r="I338" s="240"/>
      <c r="J338" s="240"/>
      <c r="K338" s="240"/>
      <c r="L338" s="240"/>
      <c r="M338" s="240"/>
      <c r="N338" s="240"/>
      <c r="O338" s="240"/>
      <c r="P338" s="240"/>
      <c r="Q338" s="240"/>
      <c r="R338" s="240"/>
      <c r="S338" s="234">
        <f t="shared" si="5"/>
        <v>0</v>
      </c>
    </row>
    <row r="339" spans="1:19" x14ac:dyDescent="0.35">
      <c r="A339" s="240"/>
      <c r="B339" s="240"/>
      <c r="C339" s="240"/>
      <c r="D339" s="240"/>
      <c r="E339" s="240"/>
      <c r="F339" s="240"/>
      <c r="G339" s="240"/>
      <c r="H339" s="240"/>
      <c r="I339" s="240"/>
      <c r="J339" s="240"/>
      <c r="K339" s="240"/>
      <c r="L339" s="240"/>
      <c r="M339" s="240"/>
      <c r="N339" s="240"/>
      <c r="O339" s="240"/>
      <c r="P339" s="240"/>
      <c r="Q339" s="240"/>
      <c r="R339" s="240"/>
      <c r="S339" s="234">
        <f t="shared" si="5"/>
        <v>0</v>
      </c>
    </row>
    <row r="340" spans="1:19" x14ac:dyDescent="0.35">
      <c r="A340" s="240"/>
      <c r="B340" s="240"/>
      <c r="C340" s="240"/>
      <c r="D340" s="240"/>
      <c r="E340" s="240"/>
      <c r="F340" s="240"/>
      <c r="G340" s="240"/>
      <c r="H340" s="240"/>
      <c r="I340" s="240"/>
      <c r="J340" s="240"/>
      <c r="K340" s="240"/>
      <c r="L340" s="240"/>
      <c r="M340" s="240"/>
      <c r="N340" s="240"/>
      <c r="O340" s="240"/>
      <c r="P340" s="240"/>
      <c r="Q340" s="240"/>
      <c r="R340" s="240"/>
      <c r="S340" s="234">
        <f t="shared" si="5"/>
        <v>0</v>
      </c>
    </row>
    <row r="341" spans="1:19" x14ac:dyDescent="0.35">
      <c r="A341" s="240"/>
      <c r="B341" s="240"/>
      <c r="C341" s="240"/>
      <c r="D341" s="240"/>
      <c r="E341" s="240"/>
      <c r="F341" s="240"/>
      <c r="G341" s="240"/>
      <c r="H341" s="240"/>
      <c r="I341" s="240"/>
      <c r="J341" s="240"/>
      <c r="K341" s="240"/>
      <c r="L341" s="240"/>
      <c r="M341" s="240"/>
      <c r="N341" s="240"/>
      <c r="O341" s="240"/>
      <c r="P341" s="240"/>
      <c r="Q341" s="240"/>
      <c r="R341" s="240"/>
      <c r="S341" s="234">
        <f t="shared" si="5"/>
        <v>0</v>
      </c>
    </row>
    <row r="342" spans="1:19" x14ac:dyDescent="0.35">
      <c r="A342" s="240"/>
      <c r="B342" s="240"/>
      <c r="C342" s="240"/>
      <c r="D342" s="240"/>
      <c r="E342" s="240"/>
      <c r="F342" s="240"/>
      <c r="G342" s="240"/>
      <c r="H342" s="240"/>
      <c r="I342" s="240"/>
      <c r="J342" s="240"/>
      <c r="K342" s="240"/>
      <c r="L342" s="240"/>
      <c r="M342" s="240"/>
      <c r="N342" s="240"/>
      <c r="O342" s="240"/>
      <c r="P342" s="240"/>
      <c r="Q342" s="240"/>
      <c r="R342" s="240"/>
      <c r="S342" s="234">
        <f t="shared" si="5"/>
        <v>0</v>
      </c>
    </row>
    <row r="343" spans="1:19" x14ac:dyDescent="0.35">
      <c r="A343" s="240"/>
      <c r="B343" s="240"/>
      <c r="C343" s="240"/>
      <c r="D343" s="240"/>
      <c r="E343" s="240"/>
      <c r="F343" s="240"/>
      <c r="G343" s="240"/>
      <c r="H343" s="240"/>
      <c r="I343" s="240"/>
      <c r="J343" s="240"/>
      <c r="K343" s="240"/>
      <c r="L343" s="240"/>
      <c r="M343" s="240"/>
      <c r="N343" s="240"/>
      <c r="O343" s="240"/>
      <c r="P343" s="240"/>
      <c r="Q343" s="240"/>
      <c r="R343" s="240"/>
      <c r="S343" s="234">
        <f t="shared" si="5"/>
        <v>0</v>
      </c>
    </row>
    <row r="344" spans="1:19" x14ac:dyDescent="0.35">
      <c r="A344" s="240"/>
      <c r="B344" s="240"/>
      <c r="C344" s="240"/>
      <c r="D344" s="240"/>
      <c r="E344" s="240"/>
      <c r="F344" s="240"/>
      <c r="G344" s="240"/>
      <c r="H344" s="240"/>
      <c r="I344" s="240"/>
      <c r="J344" s="240"/>
      <c r="K344" s="240"/>
      <c r="L344" s="240"/>
      <c r="M344" s="240"/>
      <c r="N344" s="240"/>
      <c r="O344" s="240"/>
      <c r="P344" s="240"/>
      <c r="Q344" s="240"/>
      <c r="R344" s="240"/>
      <c r="S344" s="234">
        <f t="shared" si="5"/>
        <v>0</v>
      </c>
    </row>
    <row r="345" spans="1:19" x14ac:dyDescent="0.35">
      <c r="A345" s="240"/>
      <c r="B345" s="240"/>
      <c r="C345" s="240"/>
      <c r="D345" s="240"/>
      <c r="E345" s="240"/>
      <c r="F345" s="240"/>
      <c r="G345" s="240"/>
      <c r="H345" s="240"/>
      <c r="I345" s="240"/>
      <c r="J345" s="240"/>
      <c r="K345" s="240"/>
      <c r="L345" s="240"/>
      <c r="M345" s="240"/>
      <c r="N345" s="240"/>
      <c r="O345" s="240"/>
      <c r="P345" s="240"/>
      <c r="Q345" s="240"/>
      <c r="R345" s="240"/>
      <c r="S345" s="234">
        <f t="shared" si="5"/>
        <v>0</v>
      </c>
    </row>
    <row r="346" spans="1:19" x14ac:dyDescent="0.35">
      <c r="A346" s="240"/>
      <c r="B346" s="240"/>
      <c r="C346" s="240"/>
      <c r="D346" s="240"/>
      <c r="E346" s="240"/>
      <c r="F346" s="240"/>
      <c r="G346" s="240"/>
      <c r="H346" s="240"/>
      <c r="I346" s="240"/>
      <c r="J346" s="240"/>
      <c r="K346" s="240"/>
      <c r="L346" s="240"/>
      <c r="M346" s="240"/>
      <c r="N346" s="240"/>
      <c r="O346" s="240"/>
      <c r="P346" s="240"/>
      <c r="Q346" s="240"/>
      <c r="R346" s="240"/>
      <c r="S346" s="234">
        <f t="shared" si="5"/>
        <v>0</v>
      </c>
    </row>
    <row r="347" spans="1:19" x14ac:dyDescent="0.35">
      <c r="A347" s="240"/>
      <c r="B347" s="240"/>
      <c r="C347" s="240"/>
      <c r="D347" s="240"/>
      <c r="E347" s="240"/>
      <c r="F347" s="240"/>
      <c r="G347" s="240"/>
      <c r="H347" s="240"/>
      <c r="I347" s="240"/>
      <c r="J347" s="240"/>
      <c r="K347" s="240"/>
      <c r="L347" s="240"/>
      <c r="M347" s="240"/>
      <c r="N347" s="240"/>
      <c r="O347" s="240"/>
      <c r="P347" s="240"/>
      <c r="Q347" s="240"/>
      <c r="R347" s="240"/>
      <c r="S347" s="234">
        <f t="shared" si="5"/>
        <v>0</v>
      </c>
    </row>
    <row r="348" spans="1:19" x14ac:dyDescent="0.35">
      <c r="A348" s="240"/>
      <c r="B348" s="240"/>
      <c r="C348" s="240"/>
      <c r="D348" s="240"/>
      <c r="E348" s="240"/>
      <c r="F348" s="240"/>
      <c r="G348" s="240"/>
      <c r="H348" s="240"/>
      <c r="I348" s="240"/>
      <c r="J348" s="240"/>
      <c r="K348" s="240"/>
      <c r="L348" s="240"/>
      <c r="M348" s="240"/>
      <c r="N348" s="240"/>
      <c r="O348" s="240"/>
      <c r="P348" s="240"/>
      <c r="Q348" s="240"/>
      <c r="R348" s="240"/>
      <c r="S348" s="234">
        <f t="shared" si="5"/>
        <v>0</v>
      </c>
    </row>
    <row r="349" spans="1:19" x14ac:dyDescent="0.35">
      <c r="A349" s="240"/>
      <c r="B349" s="240"/>
      <c r="C349" s="240"/>
      <c r="D349" s="240"/>
      <c r="E349" s="240"/>
      <c r="F349" s="240"/>
      <c r="G349" s="240"/>
      <c r="H349" s="240"/>
      <c r="I349" s="240"/>
      <c r="J349" s="240"/>
      <c r="K349" s="240"/>
      <c r="L349" s="240"/>
      <c r="M349" s="240"/>
      <c r="N349" s="240"/>
      <c r="O349" s="240"/>
      <c r="P349" s="240"/>
      <c r="Q349" s="240"/>
      <c r="R349" s="240"/>
      <c r="S349" s="234">
        <f t="shared" si="5"/>
        <v>0</v>
      </c>
    </row>
    <row r="350" spans="1:19" x14ac:dyDescent="0.35">
      <c r="A350" s="240"/>
      <c r="B350" s="240"/>
      <c r="C350" s="240"/>
      <c r="D350" s="240"/>
      <c r="E350" s="240"/>
      <c r="F350" s="240"/>
      <c r="G350" s="240"/>
      <c r="H350" s="240"/>
      <c r="I350" s="240"/>
      <c r="J350" s="240"/>
      <c r="K350" s="240"/>
      <c r="L350" s="240"/>
      <c r="M350" s="240"/>
      <c r="N350" s="240"/>
      <c r="O350" s="240"/>
      <c r="P350" s="240"/>
      <c r="Q350" s="240"/>
      <c r="R350" s="240"/>
      <c r="S350" s="234">
        <f t="shared" si="5"/>
        <v>0</v>
      </c>
    </row>
    <row r="351" spans="1:19" x14ac:dyDescent="0.35">
      <c r="A351" s="240"/>
      <c r="B351" s="240"/>
      <c r="C351" s="240"/>
      <c r="D351" s="240"/>
      <c r="E351" s="240"/>
      <c r="F351" s="240"/>
      <c r="G351" s="240"/>
      <c r="H351" s="240"/>
      <c r="I351" s="240"/>
      <c r="J351" s="240"/>
      <c r="K351" s="240"/>
      <c r="L351" s="240"/>
      <c r="M351" s="240"/>
      <c r="N351" s="240"/>
      <c r="O351" s="240"/>
      <c r="P351" s="240"/>
      <c r="Q351" s="240"/>
      <c r="R351" s="240"/>
      <c r="S351" s="234">
        <f t="shared" si="5"/>
        <v>0</v>
      </c>
    </row>
    <row r="352" spans="1:19" x14ac:dyDescent="0.35">
      <c r="A352" s="240"/>
      <c r="B352" s="240"/>
      <c r="C352" s="240"/>
      <c r="D352" s="240"/>
      <c r="E352" s="240"/>
      <c r="F352" s="240"/>
      <c r="G352" s="240"/>
      <c r="H352" s="240"/>
      <c r="I352" s="240"/>
      <c r="J352" s="240"/>
      <c r="K352" s="240"/>
      <c r="L352" s="240"/>
      <c r="M352" s="240"/>
      <c r="N352" s="240"/>
      <c r="O352" s="240"/>
      <c r="P352" s="240"/>
      <c r="Q352" s="240"/>
      <c r="R352" s="240"/>
      <c r="S352" s="234">
        <f t="shared" si="5"/>
        <v>0</v>
      </c>
    </row>
    <row r="353" spans="1:19" x14ac:dyDescent="0.35">
      <c r="A353" s="240"/>
      <c r="B353" s="240"/>
      <c r="C353" s="240"/>
      <c r="D353" s="240"/>
      <c r="E353" s="240"/>
      <c r="F353" s="240"/>
      <c r="G353" s="240"/>
      <c r="H353" s="240"/>
      <c r="I353" s="240"/>
      <c r="J353" s="240"/>
      <c r="K353" s="240"/>
      <c r="L353" s="240"/>
      <c r="M353" s="240"/>
      <c r="N353" s="240"/>
      <c r="O353" s="240"/>
      <c r="P353" s="240"/>
      <c r="Q353" s="240"/>
      <c r="R353" s="240"/>
      <c r="S353" s="234">
        <f t="shared" si="5"/>
        <v>0</v>
      </c>
    </row>
    <row r="354" spans="1:19" x14ac:dyDescent="0.35">
      <c r="A354" s="240"/>
      <c r="B354" s="240"/>
      <c r="C354" s="240"/>
      <c r="D354" s="240"/>
      <c r="E354" s="240"/>
      <c r="F354" s="240"/>
      <c r="G354" s="240"/>
      <c r="H354" s="240"/>
      <c r="I354" s="240"/>
      <c r="J354" s="240"/>
      <c r="K354" s="240"/>
      <c r="L354" s="240"/>
      <c r="M354" s="240"/>
      <c r="N354" s="240"/>
      <c r="O354" s="240"/>
      <c r="P354" s="240"/>
      <c r="Q354" s="240"/>
      <c r="R354" s="240"/>
      <c r="S354" s="234">
        <f t="shared" si="5"/>
        <v>0</v>
      </c>
    </row>
    <row r="355" spans="1:19" x14ac:dyDescent="0.35">
      <c r="A355" s="240"/>
      <c r="B355" s="240"/>
      <c r="C355" s="240"/>
      <c r="D355" s="240"/>
      <c r="E355" s="240"/>
      <c r="F355" s="240"/>
      <c r="G355" s="240"/>
      <c r="H355" s="240"/>
      <c r="I355" s="240"/>
      <c r="J355" s="240"/>
      <c r="K355" s="240"/>
      <c r="L355" s="240"/>
      <c r="M355" s="240"/>
      <c r="N355" s="240"/>
      <c r="O355" s="240"/>
      <c r="P355" s="240"/>
      <c r="Q355" s="240"/>
      <c r="R355" s="240"/>
      <c r="S355" s="234">
        <f t="shared" si="5"/>
        <v>0</v>
      </c>
    </row>
    <row r="356" spans="1:19" x14ac:dyDescent="0.35">
      <c r="A356" s="240"/>
      <c r="B356" s="240"/>
      <c r="C356" s="240"/>
      <c r="D356" s="240"/>
      <c r="E356" s="240"/>
      <c r="F356" s="240"/>
      <c r="G356" s="240"/>
      <c r="H356" s="240"/>
      <c r="I356" s="240"/>
      <c r="J356" s="240"/>
      <c r="K356" s="240"/>
      <c r="L356" s="240"/>
      <c r="M356" s="240"/>
      <c r="N356" s="240"/>
      <c r="O356" s="240"/>
      <c r="P356" s="240"/>
      <c r="Q356" s="240"/>
      <c r="R356" s="240"/>
      <c r="S356" s="234">
        <f t="shared" si="5"/>
        <v>0</v>
      </c>
    </row>
    <row r="357" spans="1:19" x14ac:dyDescent="0.35">
      <c r="A357" s="240"/>
      <c r="B357" s="240"/>
      <c r="C357" s="240"/>
      <c r="D357" s="240"/>
      <c r="E357" s="240"/>
      <c r="F357" s="240"/>
      <c r="G357" s="240"/>
      <c r="H357" s="240"/>
      <c r="I357" s="240"/>
      <c r="J357" s="240"/>
      <c r="K357" s="240"/>
      <c r="L357" s="240"/>
      <c r="M357" s="240"/>
      <c r="N357" s="240"/>
      <c r="O357" s="240"/>
      <c r="P357" s="240"/>
      <c r="Q357" s="240"/>
      <c r="R357" s="240"/>
      <c r="S357" s="234">
        <f t="shared" si="5"/>
        <v>0</v>
      </c>
    </row>
    <row r="358" spans="1:19" x14ac:dyDescent="0.35">
      <c r="A358" s="240"/>
      <c r="B358" s="240"/>
      <c r="C358" s="240"/>
      <c r="D358" s="240"/>
      <c r="E358" s="240"/>
      <c r="F358" s="240"/>
      <c r="G358" s="240"/>
      <c r="H358" s="240"/>
      <c r="I358" s="240"/>
      <c r="J358" s="240"/>
      <c r="K358" s="240"/>
      <c r="L358" s="240"/>
      <c r="M358" s="240"/>
      <c r="N358" s="240"/>
      <c r="O358" s="240"/>
      <c r="P358" s="240"/>
      <c r="Q358" s="240"/>
      <c r="R358" s="240"/>
      <c r="S358" s="234">
        <f t="shared" si="5"/>
        <v>0</v>
      </c>
    </row>
    <row r="359" spans="1:19" x14ac:dyDescent="0.35">
      <c r="A359" s="240"/>
      <c r="B359" s="240"/>
      <c r="C359" s="240"/>
      <c r="D359" s="240"/>
      <c r="E359" s="240"/>
      <c r="F359" s="240"/>
      <c r="G359" s="240"/>
      <c r="H359" s="240"/>
      <c r="I359" s="240"/>
      <c r="J359" s="240"/>
      <c r="K359" s="240"/>
      <c r="L359" s="240"/>
      <c r="M359" s="240"/>
      <c r="N359" s="240"/>
      <c r="O359" s="240"/>
      <c r="P359" s="240"/>
      <c r="Q359" s="240"/>
      <c r="R359" s="240"/>
      <c r="S359" s="234">
        <f t="shared" si="5"/>
        <v>0</v>
      </c>
    </row>
    <row r="360" spans="1:19" x14ac:dyDescent="0.35">
      <c r="A360" s="240"/>
      <c r="B360" s="240"/>
      <c r="C360" s="240"/>
      <c r="D360" s="240"/>
      <c r="E360" s="240"/>
      <c r="F360" s="240"/>
      <c r="G360" s="240"/>
      <c r="H360" s="240"/>
      <c r="I360" s="240"/>
      <c r="J360" s="240"/>
      <c r="K360" s="240"/>
      <c r="L360" s="240"/>
      <c r="M360" s="240"/>
      <c r="N360" s="240"/>
      <c r="O360" s="240"/>
      <c r="P360" s="240"/>
      <c r="Q360" s="240"/>
      <c r="R360" s="240"/>
      <c r="S360" s="234">
        <f t="shared" si="5"/>
        <v>0</v>
      </c>
    </row>
    <row r="361" spans="1:19" x14ac:dyDescent="0.35">
      <c r="A361" s="240"/>
      <c r="B361" s="240"/>
      <c r="C361" s="240"/>
      <c r="D361" s="240"/>
      <c r="E361" s="240"/>
      <c r="F361" s="240"/>
      <c r="G361" s="240"/>
      <c r="H361" s="240"/>
      <c r="I361" s="240"/>
      <c r="J361" s="240"/>
      <c r="K361" s="240"/>
      <c r="L361" s="240"/>
      <c r="M361" s="240"/>
      <c r="N361" s="240"/>
      <c r="O361" s="240"/>
      <c r="P361" s="240"/>
      <c r="Q361" s="240"/>
      <c r="R361" s="240"/>
      <c r="S361" s="234">
        <f t="shared" si="5"/>
        <v>0</v>
      </c>
    </row>
    <row r="362" spans="1:19" x14ac:dyDescent="0.35">
      <c r="A362" s="240"/>
      <c r="B362" s="240"/>
      <c r="C362" s="240"/>
      <c r="D362" s="240"/>
      <c r="E362" s="240"/>
      <c r="F362" s="240"/>
      <c r="G362" s="240"/>
      <c r="H362" s="240"/>
      <c r="I362" s="240"/>
      <c r="J362" s="240"/>
      <c r="K362" s="240"/>
      <c r="L362" s="240"/>
      <c r="M362" s="240"/>
      <c r="N362" s="240"/>
      <c r="O362" s="240"/>
      <c r="P362" s="240"/>
      <c r="Q362" s="240"/>
      <c r="R362" s="240"/>
      <c r="S362" s="234">
        <f t="shared" si="5"/>
        <v>0</v>
      </c>
    </row>
    <row r="363" spans="1:19" x14ac:dyDescent="0.35">
      <c r="A363" s="240"/>
      <c r="B363" s="240"/>
      <c r="C363" s="240"/>
      <c r="D363" s="240"/>
      <c r="E363" s="240"/>
      <c r="F363" s="240"/>
      <c r="G363" s="240"/>
      <c r="H363" s="240"/>
      <c r="I363" s="240"/>
      <c r="J363" s="240"/>
      <c r="K363" s="240"/>
      <c r="L363" s="240"/>
      <c r="M363" s="240"/>
      <c r="N363" s="240"/>
      <c r="O363" s="240"/>
      <c r="P363" s="240"/>
      <c r="Q363" s="240"/>
      <c r="R363" s="240"/>
      <c r="S363" s="234">
        <f t="shared" si="5"/>
        <v>0</v>
      </c>
    </row>
    <row r="364" spans="1:19" x14ac:dyDescent="0.35">
      <c r="A364" s="240"/>
      <c r="B364" s="240"/>
      <c r="C364" s="240"/>
      <c r="D364" s="240"/>
      <c r="E364" s="240"/>
      <c r="F364" s="240"/>
      <c r="G364" s="240"/>
      <c r="H364" s="240"/>
      <c r="I364" s="240"/>
      <c r="J364" s="240"/>
      <c r="K364" s="240"/>
      <c r="L364" s="240"/>
      <c r="M364" s="240"/>
      <c r="N364" s="240"/>
      <c r="O364" s="240"/>
      <c r="P364" s="240"/>
      <c r="Q364" s="240"/>
      <c r="R364" s="240"/>
      <c r="S364" s="234">
        <f t="shared" si="5"/>
        <v>0</v>
      </c>
    </row>
    <row r="365" spans="1:19" x14ac:dyDescent="0.35">
      <c r="A365" s="240"/>
      <c r="B365" s="240"/>
      <c r="C365" s="240"/>
      <c r="D365" s="240"/>
      <c r="E365" s="240"/>
      <c r="F365" s="240"/>
      <c r="G365" s="240"/>
      <c r="H365" s="240"/>
      <c r="I365" s="240"/>
      <c r="J365" s="240"/>
      <c r="K365" s="240"/>
      <c r="L365" s="240"/>
      <c r="M365" s="240"/>
      <c r="N365" s="240"/>
      <c r="O365" s="240"/>
      <c r="P365" s="240"/>
      <c r="Q365" s="240"/>
      <c r="R365" s="240"/>
      <c r="S365" s="234">
        <f t="shared" si="5"/>
        <v>0</v>
      </c>
    </row>
    <row r="366" spans="1:19" x14ac:dyDescent="0.35">
      <c r="A366" s="240"/>
      <c r="B366" s="240"/>
      <c r="C366" s="240"/>
      <c r="D366" s="240"/>
      <c r="E366" s="240"/>
      <c r="F366" s="240"/>
      <c r="G366" s="240"/>
      <c r="H366" s="240"/>
      <c r="I366" s="240"/>
      <c r="J366" s="240"/>
      <c r="K366" s="240"/>
      <c r="L366" s="240"/>
      <c r="M366" s="240"/>
      <c r="N366" s="240"/>
      <c r="O366" s="240"/>
      <c r="P366" s="240"/>
      <c r="Q366" s="240"/>
      <c r="R366" s="240"/>
      <c r="S366" s="234">
        <f t="shared" si="5"/>
        <v>0</v>
      </c>
    </row>
    <row r="367" spans="1:19" x14ac:dyDescent="0.35">
      <c r="A367" s="240"/>
      <c r="B367" s="240"/>
      <c r="C367" s="240"/>
      <c r="D367" s="240"/>
      <c r="E367" s="240"/>
      <c r="F367" s="240"/>
      <c r="G367" s="240"/>
      <c r="H367" s="240"/>
      <c r="I367" s="240"/>
      <c r="J367" s="240"/>
      <c r="K367" s="240"/>
      <c r="L367" s="240"/>
      <c r="M367" s="240"/>
      <c r="N367" s="240"/>
      <c r="O367" s="240"/>
      <c r="P367" s="240"/>
      <c r="Q367" s="240"/>
      <c r="R367" s="240"/>
      <c r="S367" s="234">
        <f t="shared" si="5"/>
        <v>0</v>
      </c>
    </row>
    <row r="368" spans="1:19" x14ac:dyDescent="0.35">
      <c r="A368" s="240"/>
      <c r="B368" s="240"/>
      <c r="C368" s="240"/>
      <c r="D368" s="240"/>
      <c r="E368" s="240"/>
      <c r="F368" s="240"/>
      <c r="G368" s="240"/>
      <c r="H368" s="240"/>
      <c r="I368" s="240"/>
      <c r="J368" s="240"/>
      <c r="K368" s="240"/>
      <c r="L368" s="240"/>
      <c r="M368" s="240"/>
      <c r="N368" s="240"/>
      <c r="O368" s="240"/>
      <c r="P368" s="240"/>
      <c r="Q368" s="240"/>
      <c r="R368" s="240"/>
      <c r="S368" s="234">
        <f t="shared" si="5"/>
        <v>0</v>
      </c>
    </row>
    <row r="369" spans="1:19" x14ac:dyDescent="0.35">
      <c r="A369" s="240"/>
      <c r="B369" s="240"/>
      <c r="C369" s="240"/>
      <c r="D369" s="240"/>
      <c r="E369" s="240"/>
      <c r="F369" s="240"/>
      <c r="G369" s="240"/>
      <c r="H369" s="240"/>
      <c r="I369" s="240"/>
      <c r="J369" s="240"/>
      <c r="K369" s="240"/>
      <c r="L369" s="240"/>
      <c r="M369" s="240"/>
      <c r="N369" s="240"/>
      <c r="O369" s="240"/>
      <c r="P369" s="240"/>
      <c r="Q369" s="240"/>
      <c r="R369" s="240"/>
      <c r="S369" s="234">
        <f t="shared" si="5"/>
        <v>0</v>
      </c>
    </row>
    <row r="370" spans="1:19" x14ac:dyDescent="0.35">
      <c r="A370" s="240"/>
      <c r="B370" s="240"/>
      <c r="C370" s="240"/>
      <c r="D370" s="240"/>
      <c r="E370" s="240"/>
      <c r="F370" s="240"/>
      <c r="G370" s="240"/>
      <c r="H370" s="240"/>
      <c r="I370" s="240"/>
      <c r="J370" s="240"/>
      <c r="K370" s="240"/>
      <c r="L370" s="240"/>
      <c r="M370" s="240"/>
      <c r="N370" s="240"/>
      <c r="O370" s="240"/>
      <c r="P370" s="240"/>
      <c r="Q370" s="240"/>
      <c r="R370" s="240"/>
      <c r="S370" s="234">
        <f t="shared" si="5"/>
        <v>0</v>
      </c>
    </row>
    <row r="371" spans="1:19" x14ac:dyDescent="0.35">
      <c r="A371" s="240"/>
      <c r="B371" s="240"/>
      <c r="C371" s="240"/>
      <c r="D371" s="240"/>
      <c r="E371" s="240"/>
      <c r="F371" s="240"/>
      <c r="G371" s="240"/>
      <c r="H371" s="240"/>
      <c r="I371" s="240"/>
      <c r="J371" s="240"/>
      <c r="K371" s="240"/>
      <c r="L371" s="240"/>
      <c r="M371" s="240"/>
      <c r="N371" s="240"/>
      <c r="O371" s="240"/>
      <c r="P371" s="240"/>
      <c r="Q371" s="240"/>
      <c r="R371" s="240"/>
      <c r="S371" s="234">
        <f t="shared" si="5"/>
        <v>0</v>
      </c>
    </row>
    <row r="372" spans="1:19" x14ac:dyDescent="0.35">
      <c r="A372" s="240"/>
      <c r="B372" s="240"/>
      <c r="C372" s="240"/>
      <c r="D372" s="240"/>
      <c r="E372" s="240"/>
      <c r="F372" s="240"/>
      <c r="G372" s="240"/>
      <c r="H372" s="240"/>
      <c r="I372" s="240"/>
      <c r="J372" s="240"/>
      <c r="K372" s="240"/>
      <c r="L372" s="240"/>
      <c r="M372" s="240"/>
      <c r="N372" s="240"/>
      <c r="O372" s="240"/>
      <c r="P372" s="240"/>
      <c r="Q372" s="240"/>
      <c r="R372" s="240"/>
      <c r="S372" s="234">
        <f t="shared" si="5"/>
        <v>0</v>
      </c>
    </row>
    <row r="373" spans="1:19" x14ac:dyDescent="0.35">
      <c r="A373" s="240"/>
      <c r="B373" s="240"/>
      <c r="C373" s="240"/>
      <c r="D373" s="240"/>
      <c r="E373" s="240"/>
      <c r="F373" s="240"/>
      <c r="G373" s="240"/>
      <c r="H373" s="240"/>
      <c r="I373" s="240"/>
      <c r="J373" s="240"/>
      <c r="K373" s="240"/>
      <c r="L373" s="240"/>
      <c r="M373" s="240"/>
      <c r="N373" s="240"/>
      <c r="O373" s="240"/>
      <c r="P373" s="240"/>
      <c r="Q373" s="240"/>
      <c r="R373" s="240"/>
      <c r="S373" s="234">
        <f t="shared" si="5"/>
        <v>0</v>
      </c>
    </row>
    <row r="374" spans="1:19" x14ac:dyDescent="0.35">
      <c r="A374" s="240"/>
      <c r="B374" s="240"/>
      <c r="C374" s="240"/>
      <c r="D374" s="240"/>
      <c r="E374" s="240"/>
      <c r="F374" s="240"/>
      <c r="G374" s="240"/>
      <c r="H374" s="240"/>
      <c r="I374" s="240"/>
      <c r="J374" s="240"/>
      <c r="K374" s="240"/>
      <c r="L374" s="240"/>
      <c r="M374" s="240"/>
      <c r="N374" s="240"/>
      <c r="O374" s="240"/>
      <c r="P374" s="240"/>
      <c r="Q374" s="240"/>
      <c r="R374" s="240"/>
      <c r="S374" s="234">
        <f t="shared" si="5"/>
        <v>0</v>
      </c>
    </row>
    <row r="375" spans="1:19" x14ac:dyDescent="0.35">
      <c r="A375" s="240"/>
      <c r="B375" s="240"/>
      <c r="C375" s="240"/>
      <c r="D375" s="240"/>
      <c r="E375" s="240"/>
      <c r="F375" s="240"/>
      <c r="G375" s="240"/>
      <c r="H375" s="240"/>
      <c r="I375" s="240"/>
      <c r="J375" s="240"/>
      <c r="K375" s="240"/>
      <c r="L375" s="240"/>
      <c r="M375" s="240"/>
      <c r="N375" s="240"/>
      <c r="O375" s="240"/>
      <c r="P375" s="240"/>
      <c r="Q375" s="240"/>
      <c r="R375" s="240"/>
      <c r="S375" s="234">
        <f t="shared" si="5"/>
        <v>0</v>
      </c>
    </row>
    <row r="376" spans="1:19" x14ac:dyDescent="0.35">
      <c r="A376" s="240"/>
      <c r="B376" s="240"/>
      <c r="C376" s="240"/>
      <c r="D376" s="240"/>
      <c r="E376" s="240"/>
      <c r="F376" s="240"/>
      <c r="G376" s="240"/>
      <c r="H376" s="240"/>
      <c r="I376" s="240"/>
      <c r="J376" s="240"/>
      <c r="K376" s="240"/>
      <c r="L376" s="240"/>
      <c r="M376" s="240"/>
      <c r="N376" s="240"/>
      <c r="O376" s="240"/>
      <c r="P376" s="240"/>
      <c r="Q376" s="240"/>
      <c r="R376" s="240"/>
      <c r="S376" s="234">
        <f t="shared" si="5"/>
        <v>0</v>
      </c>
    </row>
    <row r="377" spans="1:19" x14ac:dyDescent="0.35">
      <c r="A377" s="240"/>
      <c r="B377" s="240"/>
      <c r="C377" s="240"/>
      <c r="D377" s="240"/>
      <c r="E377" s="240"/>
      <c r="F377" s="240"/>
      <c r="G377" s="240"/>
      <c r="H377" s="240"/>
      <c r="I377" s="240"/>
      <c r="J377" s="240"/>
      <c r="K377" s="240"/>
      <c r="L377" s="240"/>
      <c r="M377" s="240"/>
      <c r="N377" s="240"/>
      <c r="O377" s="240"/>
      <c r="P377" s="240"/>
      <c r="Q377" s="240"/>
      <c r="R377" s="240"/>
      <c r="S377" s="234">
        <f t="shared" si="5"/>
        <v>0</v>
      </c>
    </row>
    <row r="378" spans="1:19" x14ac:dyDescent="0.35">
      <c r="A378" s="240"/>
      <c r="B378" s="240"/>
      <c r="C378" s="240"/>
      <c r="D378" s="240"/>
      <c r="E378" s="240"/>
      <c r="F378" s="240"/>
      <c r="G378" s="240"/>
      <c r="H378" s="240"/>
      <c r="I378" s="240"/>
      <c r="J378" s="240"/>
      <c r="K378" s="240"/>
      <c r="L378" s="240"/>
      <c r="M378" s="240"/>
      <c r="N378" s="240"/>
      <c r="O378" s="240"/>
      <c r="P378" s="240"/>
      <c r="Q378" s="240"/>
      <c r="R378" s="240"/>
      <c r="S378" s="234">
        <f t="shared" si="5"/>
        <v>0</v>
      </c>
    </row>
    <row r="379" spans="1:19" x14ac:dyDescent="0.35">
      <c r="A379" s="240"/>
      <c r="B379" s="240"/>
      <c r="C379" s="240"/>
      <c r="D379" s="240"/>
      <c r="E379" s="240"/>
      <c r="F379" s="240"/>
      <c r="G379" s="240"/>
      <c r="H379" s="240"/>
      <c r="I379" s="240"/>
      <c r="J379" s="240"/>
      <c r="K379" s="240"/>
      <c r="L379" s="240"/>
      <c r="M379" s="240"/>
      <c r="N379" s="240"/>
      <c r="O379" s="240"/>
      <c r="P379" s="240"/>
      <c r="Q379" s="240"/>
      <c r="R379" s="240"/>
      <c r="S379" s="234">
        <f t="shared" si="5"/>
        <v>0</v>
      </c>
    </row>
    <row r="380" spans="1:19" x14ac:dyDescent="0.35">
      <c r="A380" s="240"/>
      <c r="B380" s="240"/>
      <c r="C380" s="240"/>
      <c r="D380" s="240"/>
      <c r="E380" s="240"/>
      <c r="F380" s="240"/>
      <c r="G380" s="240"/>
      <c r="H380" s="240"/>
      <c r="I380" s="240"/>
      <c r="J380" s="240"/>
      <c r="K380" s="240"/>
      <c r="L380" s="240"/>
      <c r="M380" s="240"/>
      <c r="N380" s="240"/>
      <c r="O380" s="240"/>
      <c r="P380" s="240"/>
      <c r="Q380" s="240"/>
      <c r="R380" s="240"/>
      <c r="S380" s="234">
        <f t="shared" si="5"/>
        <v>0</v>
      </c>
    </row>
    <row r="381" spans="1:19" x14ac:dyDescent="0.35">
      <c r="A381" s="240"/>
      <c r="B381" s="240"/>
      <c r="C381" s="240"/>
      <c r="D381" s="240"/>
      <c r="E381" s="240"/>
      <c r="F381" s="240"/>
      <c r="G381" s="240"/>
      <c r="H381" s="240"/>
      <c r="I381" s="240"/>
      <c r="J381" s="240"/>
      <c r="K381" s="240"/>
      <c r="L381" s="240"/>
      <c r="M381" s="240"/>
      <c r="N381" s="240"/>
      <c r="O381" s="240"/>
      <c r="P381" s="240"/>
      <c r="Q381" s="240"/>
      <c r="R381" s="240"/>
      <c r="S381" s="234">
        <f t="shared" si="5"/>
        <v>0</v>
      </c>
    </row>
    <row r="382" spans="1:19" x14ac:dyDescent="0.35">
      <c r="A382" s="240"/>
      <c r="B382" s="240"/>
      <c r="C382" s="240"/>
      <c r="D382" s="240"/>
      <c r="E382" s="240"/>
      <c r="F382" s="240"/>
      <c r="G382" s="240"/>
      <c r="H382" s="240"/>
      <c r="I382" s="240"/>
      <c r="J382" s="240"/>
      <c r="K382" s="240"/>
      <c r="L382" s="240"/>
      <c r="M382" s="240"/>
      <c r="N382" s="240"/>
      <c r="O382" s="240"/>
      <c r="P382" s="240"/>
      <c r="Q382" s="240"/>
      <c r="R382" s="240"/>
      <c r="S382" s="234">
        <f t="shared" si="5"/>
        <v>0</v>
      </c>
    </row>
    <row r="383" spans="1:19" x14ac:dyDescent="0.35">
      <c r="A383" s="240"/>
      <c r="B383" s="240"/>
      <c r="C383" s="240"/>
      <c r="D383" s="240"/>
      <c r="E383" s="240"/>
      <c r="F383" s="240"/>
      <c r="G383" s="240"/>
      <c r="H383" s="240"/>
      <c r="I383" s="240"/>
      <c r="J383" s="240"/>
      <c r="K383" s="240"/>
      <c r="L383" s="240"/>
      <c r="M383" s="240"/>
      <c r="N383" s="240"/>
      <c r="O383" s="240"/>
      <c r="P383" s="240"/>
      <c r="Q383" s="240"/>
      <c r="R383" s="240"/>
      <c r="S383" s="234">
        <f t="shared" si="5"/>
        <v>0</v>
      </c>
    </row>
    <row r="384" spans="1:19" x14ac:dyDescent="0.35">
      <c r="A384" s="240"/>
      <c r="B384" s="240"/>
      <c r="C384" s="240"/>
      <c r="D384" s="240"/>
      <c r="E384" s="240"/>
      <c r="F384" s="240"/>
      <c r="G384" s="240"/>
      <c r="H384" s="240"/>
      <c r="I384" s="240"/>
      <c r="J384" s="240"/>
      <c r="K384" s="240"/>
      <c r="L384" s="240"/>
      <c r="M384" s="240"/>
      <c r="N384" s="240"/>
      <c r="O384" s="240"/>
      <c r="P384" s="240"/>
      <c r="Q384" s="240"/>
      <c r="R384" s="240"/>
      <c r="S384" s="234">
        <f t="shared" si="5"/>
        <v>0</v>
      </c>
    </row>
    <row r="385" spans="1:19" x14ac:dyDescent="0.35">
      <c r="A385" s="240"/>
      <c r="B385" s="240"/>
      <c r="C385" s="240"/>
      <c r="D385" s="240"/>
      <c r="E385" s="240"/>
      <c r="F385" s="240"/>
      <c r="G385" s="240"/>
      <c r="H385" s="240"/>
      <c r="I385" s="240"/>
      <c r="J385" s="240"/>
      <c r="K385" s="240"/>
      <c r="L385" s="240"/>
      <c r="M385" s="240"/>
      <c r="N385" s="240"/>
      <c r="O385" s="240"/>
      <c r="P385" s="240"/>
      <c r="Q385" s="240"/>
      <c r="R385" s="240"/>
      <c r="S385" s="234">
        <f t="shared" si="5"/>
        <v>0</v>
      </c>
    </row>
    <row r="386" spans="1:19" x14ac:dyDescent="0.35">
      <c r="A386" s="240"/>
      <c r="B386" s="240"/>
      <c r="C386" s="240"/>
      <c r="D386" s="240"/>
      <c r="E386" s="240"/>
      <c r="F386" s="240"/>
      <c r="G386" s="240"/>
      <c r="H386" s="240"/>
      <c r="I386" s="240"/>
      <c r="J386" s="240"/>
      <c r="K386" s="240"/>
      <c r="L386" s="240"/>
      <c r="M386" s="240"/>
      <c r="N386" s="240"/>
      <c r="O386" s="240"/>
      <c r="P386" s="240"/>
      <c r="Q386" s="240"/>
      <c r="R386" s="240"/>
      <c r="S386" s="234">
        <f t="shared" si="5"/>
        <v>0</v>
      </c>
    </row>
    <row r="387" spans="1:19" x14ac:dyDescent="0.35">
      <c r="A387" s="240"/>
      <c r="B387" s="240"/>
      <c r="C387" s="240"/>
      <c r="D387" s="240"/>
      <c r="E387" s="240"/>
      <c r="F387" s="240"/>
      <c r="G387" s="240"/>
      <c r="H387" s="240"/>
      <c r="I387" s="240"/>
      <c r="J387" s="240"/>
      <c r="K387" s="240"/>
      <c r="L387" s="240"/>
      <c r="M387" s="240"/>
      <c r="N387" s="240"/>
      <c r="O387" s="240"/>
      <c r="P387" s="240"/>
      <c r="Q387" s="240"/>
      <c r="R387" s="240"/>
      <c r="S387" s="234">
        <f t="shared" si="5"/>
        <v>0</v>
      </c>
    </row>
    <row r="388" spans="1:19" x14ac:dyDescent="0.35">
      <c r="A388" s="240"/>
      <c r="B388" s="240"/>
      <c r="C388" s="240"/>
      <c r="D388" s="240"/>
      <c r="E388" s="240"/>
      <c r="F388" s="240"/>
      <c r="G388" s="240"/>
      <c r="H388" s="240"/>
      <c r="I388" s="240"/>
      <c r="J388" s="240"/>
      <c r="K388" s="240"/>
      <c r="L388" s="240"/>
      <c r="M388" s="240"/>
      <c r="N388" s="240"/>
      <c r="O388" s="240"/>
      <c r="P388" s="240"/>
      <c r="Q388" s="240"/>
      <c r="R388" s="240"/>
      <c r="S388" s="234">
        <f t="shared" ref="S388:S391" si="6">K388-L388</f>
        <v>0</v>
      </c>
    </row>
    <row r="389" spans="1:19" x14ac:dyDescent="0.35">
      <c r="A389" s="240"/>
      <c r="B389" s="240"/>
      <c r="C389" s="240"/>
      <c r="D389" s="240"/>
      <c r="E389" s="240"/>
      <c r="F389" s="240"/>
      <c r="G389" s="240"/>
      <c r="H389" s="240"/>
      <c r="I389" s="240"/>
      <c r="J389" s="240"/>
      <c r="K389" s="240"/>
      <c r="L389" s="240"/>
      <c r="M389" s="240"/>
      <c r="N389" s="240"/>
      <c r="O389" s="240"/>
      <c r="P389" s="240"/>
      <c r="Q389" s="240"/>
      <c r="R389" s="240"/>
      <c r="S389" s="234">
        <f t="shared" si="6"/>
        <v>0</v>
      </c>
    </row>
    <row r="390" spans="1:19" x14ac:dyDescent="0.35">
      <c r="A390" s="240"/>
      <c r="B390" s="240"/>
      <c r="C390" s="240"/>
      <c r="D390" s="240"/>
      <c r="E390" s="240"/>
      <c r="F390" s="240"/>
      <c r="G390" s="240"/>
      <c r="H390" s="240"/>
      <c r="I390" s="240"/>
      <c r="J390" s="240"/>
      <c r="K390" s="240"/>
      <c r="L390" s="240"/>
      <c r="M390" s="240"/>
      <c r="N390" s="240"/>
      <c r="O390" s="240"/>
      <c r="P390" s="240"/>
      <c r="Q390" s="240"/>
      <c r="R390" s="240"/>
      <c r="S390" s="234">
        <f t="shared" si="6"/>
        <v>0</v>
      </c>
    </row>
    <row r="391" spans="1:19" x14ac:dyDescent="0.35">
      <c r="A391" s="240"/>
      <c r="B391" s="240"/>
      <c r="C391" s="240"/>
      <c r="D391" s="240"/>
      <c r="E391" s="240"/>
      <c r="F391" s="240"/>
      <c r="G391" s="240"/>
      <c r="H391" s="240"/>
      <c r="I391" s="240"/>
      <c r="J391" s="240"/>
      <c r="K391" s="240"/>
      <c r="L391" s="240"/>
      <c r="M391" s="240"/>
      <c r="N391" s="240"/>
      <c r="O391" s="240"/>
      <c r="P391" s="240"/>
      <c r="Q391" s="240"/>
      <c r="R391" s="240"/>
      <c r="S391" s="234">
        <f t="shared" si="6"/>
        <v>0</v>
      </c>
    </row>
  </sheetData>
  <phoneticPr fontId="23" type="noConversion"/>
  <pageMargins left="0.70866141732283472" right="0.70866141732283472" top="0.74803149606299213" bottom="0.74803149606299213" header="0.31496062992125984" footer="0.31496062992125984"/>
  <pageSetup paperSize="146" scale="10" orientation="landscape"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39837-ED1F-4314-A555-8F946FD8DB7E}">
  <sheetPr codeName="Feuil6">
    <tabColor rgb="FFFF0000"/>
    <pageSetUpPr fitToPage="1"/>
  </sheetPr>
  <dimension ref="B1:O301"/>
  <sheetViews>
    <sheetView workbookViewId="0">
      <pane xSplit="2" ySplit="3" topLeftCell="C4" activePane="bottomRight" state="frozen"/>
      <selection pane="topRight" activeCell="B1" sqref="B1"/>
      <selection pane="bottomLeft" activeCell="A3" sqref="A3"/>
      <selection pane="bottomRight" activeCell="E23" sqref="E23"/>
    </sheetView>
  </sheetViews>
  <sheetFormatPr baseColWidth="10" defaultColWidth="11.453125" defaultRowHeight="14" x14ac:dyDescent="0.35"/>
  <cols>
    <col min="1" max="1" width="2.81640625" style="17" customWidth="1"/>
    <col min="2" max="2" width="25.54296875" style="17" customWidth="1"/>
    <col min="3" max="4" width="29.54296875" style="17" customWidth="1"/>
    <col min="5" max="5" width="29.81640625" style="17" customWidth="1"/>
    <col min="6" max="10" width="21.453125" style="17" customWidth="1"/>
    <col min="11" max="14" width="18.453125" style="17" customWidth="1"/>
    <col min="15" max="15" width="24.81640625" style="17" customWidth="1"/>
    <col min="16" max="16384" width="11.453125" style="17"/>
  </cols>
  <sheetData>
    <row r="1" spans="2:15" ht="14.5" thickBot="1" x14ac:dyDescent="0.4"/>
    <row r="2" spans="2:15" ht="39.75" customHeight="1" x14ac:dyDescent="0.35">
      <c r="B2" s="375" t="s">
        <v>64</v>
      </c>
      <c r="C2" s="373" t="s">
        <v>82</v>
      </c>
      <c r="D2" s="373"/>
      <c r="E2" s="374"/>
      <c r="F2" s="377" t="s">
        <v>130</v>
      </c>
      <c r="G2" s="378"/>
      <c r="H2" s="377" t="s">
        <v>131</v>
      </c>
      <c r="I2" s="378"/>
      <c r="J2" s="96" t="s">
        <v>75</v>
      </c>
      <c r="K2" s="372" t="s">
        <v>70</v>
      </c>
      <c r="L2" s="373"/>
      <c r="M2" s="373"/>
      <c r="N2" s="373"/>
      <c r="O2" s="374"/>
    </row>
    <row r="3" spans="2:15" ht="31" x14ac:dyDescent="0.35">
      <c r="B3" s="376"/>
      <c r="C3" s="158" t="s">
        <v>66</v>
      </c>
      <c r="D3" s="159" t="s">
        <v>3</v>
      </c>
      <c r="E3" s="160" t="s">
        <v>61</v>
      </c>
      <c r="F3" s="161" t="s">
        <v>190</v>
      </c>
      <c r="G3" s="160" t="s">
        <v>199</v>
      </c>
      <c r="H3" s="161" t="s">
        <v>201</v>
      </c>
      <c r="I3" s="160" t="s">
        <v>203</v>
      </c>
      <c r="J3" s="157" t="s">
        <v>76</v>
      </c>
      <c r="K3" s="162" t="s">
        <v>72</v>
      </c>
      <c r="L3" s="159" t="s">
        <v>73</v>
      </c>
      <c r="M3" s="163" t="s">
        <v>122</v>
      </c>
      <c r="N3" s="164" t="s">
        <v>127</v>
      </c>
      <c r="O3" s="160" t="s">
        <v>74</v>
      </c>
    </row>
    <row r="4" spans="2:15" ht="15.5" x14ac:dyDescent="0.35">
      <c r="B4" s="28" t="str">
        <f ca="1">+IF(OFFSET(EPSO!$C1,+COLUMN(A2), 0, 1, 1)=0," ",+OFFSET(EPSO!$C1,+COLUMN(A2), 0, 1, 1))</f>
        <v>00010</v>
      </c>
      <c r="C4" s="241">
        <v>1479</v>
      </c>
      <c r="D4" s="242">
        <v>208959</v>
      </c>
      <c r="E4" s="243">
        <v>1749</v>
      </c>
      <c r="F4" s="244">
        <v>13700.6</v>
      </c>
      <c r="G4" s="245">
        <v>0.25</v>
      </c>
      <c r="H4" s="246"/>
      <c r="I4" s="247"/>
      <c r="J4" s="248">
        <v>275.7</v>
      </c>
      <c r="K4" s="249">
        <v>3</v>
      </c>
      <c r="L4" s="250">
        <v>13</v>
      </c>
      <c r="M4" s="251">
        <v>65</v>
      </c>
      <c r="N4" s="252">
        <v>0.15</v>
      </c>
      <c r="O4" s="165">
        <f>+K4*L4*8*M4*(1+N4)</f>
        <v>23322</v>
      </c>
    </row>
    <row r="5" spans="2:15" ht="15.5" x14ac:dyDescent="0.35">
      <c r="B5" s="28" t="str">
        <f ca="1">+IF(OFFSET(EPSO!$C2,+COLUMN(A3), 0, 1, 1)=0," ",+OFFSET(EPSO!$C2,+COLUMN(A3), 0, 1, 1))</f>
        <v>00020</v>
      </c>
      <c r="C5" s="253">
        <v>39</v>
      </c>
      <c r="D5" s="254">
        <v>2501</v>
      </c>
      <c r="E5" s="255">
        <v>211</v>
      </c>
      <c r="F5" s="256">
        <v>196.2</v>
      </c>
      <c r="G5" s="245">
        <v>0.25</v>
      </c>
      <c r="H5" s="257"/>
      <c r="I5" s="247"/>
      <c r="J5" s="258">
        <v>0</v>
      </c>
      <c r="K5" s="259"/>
      <c r="L5" s="260"/>
      <c r="M5" s="261"/>
      <c r="N5" s="262"/>
      <c r="O5" s="27">
        <f t="shared" ref="O5:O68" si="0">+K5*L5*8*M5*(1+N5)</f>
        <v>0</v>
      </c>
    </row>
    <row r="6" spans="2:15" ht="15.5" x14ac:dyDescent="0.35">
      <c r="B6" s="28" t="str">
        <f ca="1">+IF(OFFSET(EPSO!$C3,+COLUMN(A4), 0, 1, 1)=0," ",+OFFSET(EPSO!$C3,+COLUMN(A4), 0, 1, 1))</f>
        <v>00030</v>
      </c>
      <c r="C6" s="253">
        <v>16</v>
      </c>
      <c r="D6" s="254">
        <v>1615</v>
      </c>
      <c r="E6" s="255">
        <v>0</v>
      </c>
      <c r="F6" s="256">
        <v>0</v>
      </c>
      <c r="G6" s="245">
        <v>0.25</v>
      </c>
      <c r="H6" s="257"/>
      <c r="I6" s="247"/>
      <c r="J6" s="258">
        <v>10.3</v>
      </c>
      <c r="K6" s="259"/>
      <c r="L6" s="260"/>
      <c r="M6" s="261"/>
      <c r="N6" s="262"/>
      <c r="O6" s="27">
        <f t="shared" si="0"/>
        <v>0</v>
      </c>
    </row>
    <row r="7" spans="2:15" ht="15.5" x14ac:dyDescent="0.35">
      <c r="B7" s="28" t="str">
        <f ca="1">+IF(OFFSET(EPSO!$C4,+COLUMN(A5), 0, 1, 1)=0," ",+OFFSET(EPSO!$C4,+COLUMN(A5), 0, 1, 1))</f>
        <v xml:space="preserve"> </v>
      </c>
      <c r="C7" s="253"/>
      <c r="D7" s="254"/>
      <c r="E7" s="255"/>
      <c r="F7" s="256"/>
      <c r="G7" s="263"/>
      <c r="H7" s="257"/>
      <c r="I7" s="264"/>
      <c r="J7" s="258"/>
      <c r="K7" s="265"/>
      <c r="L7" s="260"/>
      <c r="M7" s="261"/>
      <c r="N7" s="266"/>
      <c r="O7" s="27">
        <f t="shared" si="0"/>
        <v>0</v>
      </c>
    </row>
    <row r="8" spans="2:15" ht="15.5" x14ac:dyDescent="0.35">
      <c r="B8" s="28" t="str">
        <f ca="1">+IF(OFFSET(EPSO!$C5,+COLUMN(A6), 0, 1, 1)=0," ",+OFFSET(EPSO!$C5,+COLUMN(A6), 0, 1, 1))</f>
        <v xml:space="preserve"> </v>
      </c>
      <c r="C8" s="253"/>
      <c r="D8" s="254"/>
      <c r="E8" s="255"/>
      <c r="F8" s="256"/>
      <c r="G8" s="263"/>
      <c r="H8" s="257"/>
      <c r="I8" s="264"/>
      <c r="J8" s="258"/>
      <c r="K8" s="265"/>
      <c r="L8" s="260"/>
      <c r="M8" s="261"/>
      <c r="N8" s="266"/>
      <c r="O8" s="27">
        <f t="shared" si="0"/>
        <v>0</v>
      </c>
    </row>
    <row r="9" spans="2:15" ht="15.5" x14ac:dyDescent="0.35">
      <c r="B9" s="28" t="str">
        <f ca="1">+IF(OFFSET(EPSO!$C6,+COLUMN(A7), 0, 1, 1)=0," ",+OFFSET(EPSO!$C6,+COLUMN(A7), 0, 1, 1))</f>
        <v xml:space="preserve"> </v>
      </c>
      <c r="C9" s="253"/>
      <c r="D9" s="254"/>
      <c r="E9" s="255"/>
      <c r="F9" s="256"/>
      <c r="G9" s="263"/>
      <c r="H9" s="257"/>
      <c r="I9" s="264"/>
      <c r="J9" s="258"/>
      <c r="K9" s="265"/>
      <c r="L9" s="260"/>
      <c r="M9" s="261"/>
      <c r="N9" s="266"/>
      <c r="O9" s="27">
        <f t="shared" si="0"/>
        <v>0</v>
      </c>
    </row>
    <row r="10" spans="2:15" ht="15.5" x14ac:dyDescent="0.35">
      <c r="B10" s="28" t="str">
        <f ca="1">+IF(OFFSET(EPSO!$C7,+COLUMN(A8), 0, 1, 1)=0," ",+OFFSET(EPSO!$C7,+COLUMN(A8), 0, 1, 1))</f>
        <v xml:space="preserve"> </v>
      </c>
      <c r="C10" s="253"/>
      <c r="D10" s="254"/>
      <c r="E10" s="255"/>
      <c r="F10" s="256"/>
      <c r="G10" s="263"/>
      <c r="H10" s="257"/>
      <c r="I10" s="264"/>
      <c r="J10" s="258"/>
      <c r="K10" s="265"/>
      <c r="L10" s="260"/>
      <c r="M10" s="261"/>
      <c r="N10" s="266"/>
      <c r="O10" s="27">
        <f t="shared" si="0"/>
        <v>0</v>
      </c>
    </row>
    <row r="11" spans="2:15" ht="15.5" x14ac:dyDescent="0.35">
      <c r="B11" s="28" t="str">
        <f ca="1">+IF(OFFSET(EPSO!$C8,+COLUMN(A9), 0, 1, 1)=0," ",+OFFSET(EPSO!$C8,+COLUMN(A9), 0, 1, 1))</f>
        <v xml:space="preserve"> </v>
      </c>
      <c r="C11" s="253"/>
      <c r="D11" s="254"/>
      <c r="E11" s="255"/>
      <c r="F11" s="256"/>
      <c r="G11" s="263"/>
      <c r="H11" s="257"/>
      <c r="I11" s="264"/>
      <c r="J11" s="258"/>
      <c r="K11" s="265"/>
      <c r="L11" s="260"/>
      <c r="M11" s="261"/>
      <c r="N11" s="266"/>
      <c r="O11" s="27">
        <f t="shared" si="0"/>
        <v>0</v>
      </c>
    </row>
    <row r="12" spans="2:15" ht="15.5" x14ac:dyDescent="0.35">
      <c r="B12" s="28" t="str">
        <f ca="1">+IF(OFFSET(EPSO!$C9,+COLUMN(A10), 0, 1, 1)=0," ",+OFFSET(EPSO!$C9,+COLUMN(A10), 0, 1, 1))</f>
        <v xml:space="preserve"> </v>
      </c>
      <c r="C12" s="253"/>
      <c r="D12" s="254"/>
      <c r="E12" s="255"/>
      <c r="F12" s="256"/>
      <c r="G12" s="263"/>
      <c r="H12" s="257"/>
      <c r="I12" s="264"/>
      <c r="J12" s="258"/>
      <c r="K12" s="265"/>
      <c r="L12" s="260"/>
      <c r="M12" s="261"/>
      <c r="N12" s="266"/>
      <c r="O12" s="27">
        <f t="shared" si="0"/>
        <v>0</v>
      </c>
    </row>
    <row r="13" spans="2:15" ht="15.5" x14ac:dyDescent="0.35">
      <c r="B13" s="28" t="str">
        <f ca="1">+IF(OFFSET(EPSO!$C10,+COLUMN(A11), 0, 1, 1)=0," ",+OFFSET(EPSO!$C10,+COLUMN(A11), 0, 1, 1))</f>
        <v xml:space="preserve"> </v>
      </c>
      <c r="C13" s="253"/>
      <c r="D13" s="254"/>
      <c r="E13" s="255"/>
      <c r="F13" s="256"/>
      <c r="G13" s="263"/>
      <c r="H13" s="257"/>
      <c r="I13" s="264"/>
      <c r="J13" s="258"/>
      <c r="K13" s="265"/>
      <c r="L13" s="260"/>
      <c r="M13" s="261"/>
      <c r="N13" s="266"/>
      <c r="O13" s="27">
        <f t="shared" si="0"/>
        <v>0</v>
      </c>
    </row>
    <row r="14" spans="2:15" ht="15.5" x14ac:dyDescent="0.35">
      <c r="B14" s="28" t="str">
        <f ca="1">+IF(OFFSET(EPSO!$C11,+COLUMN(A12), 0, 1, 1)=0," ",+OFFSET(EPSO!$C11,+COLUMN(A12), 0, 1, 1))</f>
        <v xml:space="preserve"> </v>
      </c>
      <c r="C14" s="253"/>
      <c r="D14" s="254"/>
      <c r="E14" s="255"/>
      <c r="F14" s="256"/>
      <c r="G14" s="263"/>
      <c r="H14" s="257"/>
      <c r="I14" s="264"/>
      <c r="J14" s="258"/>
      <c r="K14" s="265"/>
      <c r="L14" s="260"/>
      <c r="M14" s="261"/>
      <c r="N14" s="266"/>
      <c r="O14" s="27">
        <f t="shared" si="0"/>
        <v>0</v>
      </c>
    </row>
    <row r="15" spans="2:15" ht="15.5" x14ac:dyDescent="0.35">
      <c r="B15" s="28" t="str">
        <f ca="1">+IF(OFFSET(EPSO!$C12,+COLUMN(A13), 0, 1, 1)=0," ",+OFFSET(EPSO!$C12,+COLUMN(A13), 0, 1, 1))</f>
        <v xml:space="preserve"> </v>
      </c>
      <c r="C15" s="253"/>
      <c r="D15" s="254"/>
      <c r="E15" s="255"/>
      <c r="F15" s="256"/>
      <c r="G15" s="263"/>
      <c r="H15" s="257"/>
      <c r="I15" s="264"/>
      <c r="J15" s="258"/>
      <c r="K15" s="265"/>
      <c r="L15" s="260"/>
      <c r="M15" s="261"/>
      <c r="N15" s="266"/>
      <c r="O15" s="27">
        <f t="shared" si="0"/>
        <v>0</v>
      </c>
    </row>
    <row r="16" spans="2:15" ht="15.5" x14ac:dyDescent="0.35">
      <c r="B16" s="28" t="str">
        <f ca="1">+IF(OFFSET(EPSO!$C13,+COLUMN(A14), 0, 1, 1)=0," ",+OFFSET(EPSO!$C13,+COLUMN(A14), 0, 1, 1))</f>
        <v xml:space="preserve"> </v>
      </c>
      <c r="C16" s="253"/>
      <c r="D16" s="254"/>
      <c r="E16" s="255"/>
      <c r="F16" s="256"/>
      <c r="G16" s="263"/>
      <c r="H16" s="257"/>
      <c r="I16" s="264"/>
      <c r="J16" s="258"/>
      <c r="K16" s="265"/>
      <c r="L16" s="260"/>
      <c r="M16" s="261"/>
      <c r="N16" s="266"/>
      <c r="O16" s="27">
        <f t="shared" si="0"/>
        <v>0</v>
      </c>
    </row>
    <row r="17" spans="2:15" ht="15.5" x14ac:dyDescent="0.35">
      <c r="B17" s="28" t="str">
        <f ca="1">+IF(OFFSET(EPSO!$C14,+COLUMN(A15), 0, 1, 1)=0," ",+OFFSET(EPSO!$C14,+COLUMN(A15), 0, 1, 1))</f>
        <v xml:space="preserve"> </v>
      </c>
      <c r="C17" s="253"/>
      <c r="D17" s="254"/>
      <c r="E17" s="255"/>
      <c r="F17" s="256"/>
      <c r="G17" s="263"/>
      <c r="H17" s="257"/>
      <c r="I17" s="264"/>
      <c r="J17" s="258"/>
      <c r="K17" s="265"/>
      <c r="L17" s="260"/>
      <c r="M17" s="261"/>
      <c r="N17" s="266"/>
      <c r="O17" s="27">
        <f t="shared" si="0"/>
        <v>0</v>
      </c>
    </row>
    <row r="18" spans="2:15" ht="15.5" x14ac:dyDescent="0.35">
      <c r="B18" s="28" t="str">
        <f ca="1">+IF(OFFSET(EPSO!$C15,+COLUMN(A16), 0, 1, 1)=0," ",+OFFSET(EPSO!$C15,+COLUMN(A16), 0, 1, 1))</f>
        <v xml:space="preserve"> </v>
      </c>
      <c r="C18" s="253"/>
      <c r="D18" s="254"/>
      <c r="E18" s="255"/>
      <c r="F18" s="256"/>
      <c r="G18" s="263"/>
      <c r="H18" s="257"/>
      <c r="I18" s="264"/>
      <c r="J18" s="258"/>
      <c r="K18" s="265"/>
      <c r="L18" s="260"/>
      <c r="M18" s="261"/>
      <c r="N18" s="266"/>
      <c r="O18" s="27">
        <f t="shared" si="0"/>
        <v>0</v>
      </c>
    </row>
    <row r="19" spans="2:15" ht="15.5" x14ac:dyDescent="0.35">
      <c r="B19" s="28" t="str">
        <f ca="1">+IF(OFFSET(EPSO!$C16,+COLUMN(A17), 0, 1, 1)=0," ",+OFFSET(EPSO!$C16,+COLUMN(A17), 0, 1, 1))</f>
        <v xml:space="preserve"> </v>
      </c>
      <c r="C19" s="253"/>
      <c r="D19" s="254"/>
      <c r="E19" s="255"/>
      <c r="F19" s="256"/>
      <c r="G19" s="263"/>
      <c r="H19" s="257"/>
      <c r="I19" s="264"/>
      <c r="J19" s="258"/>
      <c r="K19" s="265"/>
      <c r="L19" s="260"/>
      <c r="M19" s="261"/>
      <c r="N19" s="266"/>
      <c r="O19" s="27">
        <f t="shared" si="0"/>
        <v>0</v>
      </c>
    </row>
    <row r="20" spans="2:15" ht="15.5" x14ac:dyDescent="0.35">
      <c r="B20" s="28" t="str">
        <f ca="1">+IF(OFFSET(EPSO!$C17,+COLUMN(A18), 0, 1, 1)=0," ",+OFFSET(EPSO!$C17,+COLUMN(A18), 0, 1, 1))</f>
        <v xml:space="preserve"> </v>
      </c>
      <c r="C20" s="253"/>
      <c r="D20" s="254"/>
      <c r="E20" s="255"/>
      <c r="F20" s="256"/>
      <c r="G20" s="263"/>
      <c r="H20" s="257"/>
      <c r="I20" s="264"/>
      <c r="J20" s="258"/>
      <c r="K20" s="265"/>
      <c r="L20" s="260"/>
      <c r="M20" s="261"/>
      <c r="N20" s="266"/>
      <c r="O20" s="27">
        <f t="shared" si="0"/>
        <v>0</v>
      </c>
    </row>
    <row r="21" spans="2:15" ht="15.5" x14ac:dyDescent="0.35">
      <c r="B21" s="28" t="str">
        <f ca="1">+IF(OFFSET(EPSO!$C18,+COLUMN(A19), 0, 1, 1)=0," ",+OFFSET(EPSO!$C18,+COLUMN(A19), 0, 1, 1))</f>
        <v xml:space="preserve"> </v>
      </c>
      <c r="C21" s="253"/>
      <c r="D21" s="254"/>
      <c r="E21" s="255"/>
      <c r="F21" s="256"/>
      <c r="G21" s="263"/>
      <c r="H21" s="257"/>
      <c r="I21" s="264"/>
      <c r="J21" s="258"/>
      <c r="K21" s="265"/>
      <c r="L21" s="260"/>
      <c r="M21" s="261"/>
      <c r="N21" s="266"/>
      <c r="O21" s="27">
        <f t="shared" si="0"/>
        <v>0</v>
      </c>
    </row>
    <row r="22" spans="2:15" ht="15.5" x14ac:dyDescent="0.35">
      <c r="B22" s="28" t="str">
        <f ca="1">+IF(OFFSET(EPSO!$C19,+COLUMN(A20), 0, 1, 1)=0," ",+OFFSET(EPSO!$C19,+COLUMN(A20), 0, 1, 1))</f>
        <v xml:space="preserve"> </v>
      </c>
      <c r="C22" s="253"/>
      <c r="D22" s="254"/>
      <c r="E22" s="255"/>
      <c r="F22" s="256"/>
      <c r="G22" s="263"/>
      <c r="H22" s="257"/>
      <c r="I22" s="264"/>
      <c r="J22" s="258"/>
      <c r="K22" s="265"/>
      <c r="L22" s="260"/>
      <c r="M22" s="261"/>
      <c r="N22" s="266"/>
      <c r="O22" s="27">
        <f t="shared" si="0"/>
        <v>0</v>
      </c>
    </row>
    <row r="23" spans="2:15" ht="15.5" x14ac:dyDescent="0.35">
      <c r="B23" s="28" t="str">
        <f ca="1">+IF(OFFSET(EPSO!$C20,+COLUMN(A21), 0, 1, 1)=0," ",+OFFSET(EPSO!$C20,+COLUMN(A21), 0, 1, 1))</f>
        <v xml:space="preserve"> </v>
      </c>
      <c r="C23" s="253"/>
      <c r="D23" s="254"/>
      <c r="E23" s="255"/>
      <c r="F23" s="256"/>
      <c r="G23" s="263"/>
      <c r="H23" s="257"/>
      <c r="I23" s="264"/>
      <c r="J23" s="258"/>
      <c r="K23" s="265"/>
      <c r="L23" s="260"/>
      <c r="M23" s="261"/>
      <c r="N23" s="266"/>
      <c r="O23" s="27">
        <f t="shared" si="0"/>
        <v>0</v>
      </c>
    </row>
    <row r="24" spans="2:15" ht="15.5" x14ac:dyDescent="0.35">
      <c r="B24" s="28" t="str">
        <f ca="1">+IF(OFFSET(EPSO!$C21,+COLUMN(A22), 0, 1, 1)=0," ",+OFFSET(EPSO!$C21,+COLUMN(A22), 0, 1, 1))</f>
        <v xml:space="preserve"> </v>
      </c>
      <c r="C24" s="253"/>
      <c r="D24" s="254"/>
      <c r="E24" s="255"/>
      <c r="F24" s="256"/>
      <c r="G24" s="263"/>
      <c r="H24" s="257"/>
      <c r="I24" s="264"/>
      <c r="J24" s="258"/>
      <c r="K24" s="265"/>
      <c r="L24" s="260"/>
      <c r="M24" s="261"/>
      <c r="N24" s="266"/>
      <c r="O24" s="27">
        <f t="shared" si="0"/>
        <v>0</v>
      </c>
    </row>
    <row r="25" spans="2:15" ht="15.5" x14ac:dyDescent="0.35">
      <c r="B25" s="28" t="str">
        <f ca="1">+IF(OFFSET(EPSO!$C22,+COLUMN(A23), 0, 1, 1)=0," ",+OFFSET(EPSO!$C22,+COLUMN(A23), 0, 1, 1))</f>
        <v xml:space="preserve"> </v>
      </c>
      <c r="C25" s="253"/>
      <c r="D25" s="254"/>
      <c r="E25" s="255"/>
      <c r="F25" s="256"/>
      <c r="G25" s="263"/>
      <c r="H25" s="257"/>
      <c r="I25" s="264"/>
      <c r="J25" s="258"/>
      <c r="K25" s="265"/>
      <c r="L25" s="260"/>
      <c r="M25" s="261"/>
      <c r="N25" s="266"/>
      <c r="O25" s="27">
        <f t="shared" si="0"/>
        <v>0</v>
      </c>
    </row>
    <row r="26" spans="2:15" ht="15.5" x14ac:dyDescent="0.35">
      <c r="B26" s="28" t="str">
        <f ca="1">+IF(OFFSET(EPSO!$C23,+COLUMN(A24), 0, 1, 1)=0," ",+OFFSET(EPSO!$C23,+COLUMN(A24), 0, 1, 1))</f>
        <v xml:space="preserve"> </v>
      </c>
      <c r="C26" s="253"/>
      <c r="D26" s="254"/>
      <c r="E26" s="255"/>
      <c r="F26" s="256"/>
      <c r="G26" s="263"/>
      <c r="H26" s="257"/>
      <c r="I26" s="264"/>
      <c r="J26" s="258"/>
      <c r="K26" s="265"/>
      <c r="L26" s="260"/>
      <c r="M26" s="261"/>
      <c r="N26" s="266"/>
      <c r="O26" s="27">
        <f t="shared" si="0"/>
        <v>0</v>
      </c>
    </row>
    <row r="27" spans="2:15" ht="15.5" x14ac:dyDescent="0.35">
      <c r="B27" s="28" t="str">
        <f ca="1">+IF(OFFSET(EPSO!$C24,+COLUMN(A25), 0, 1, 1)=0," ",+OFFSET(EPSO!$C24,+COLUMN(A25), 0, 1, 1))</f>
        <v xml:space="preserve"> </v>
      </c>
      <c r="C27" s="253"/>
      <c r="D27" s="254"/>
      <c r="E27" s="255"/>
      <c r="F27" s="256"/>
      <c r="G27" s="263"/>
      <c r="H27" s="257"/>
      <c r="I27" s="264"/>
      <c r="J27" s="258"/>
      <c r="K27" s="265"/>
      <c r="L27" s="260"/>
      <c r="M27" s="261"/>
      <c r="N27" s="266"/>
      <c r="O27" s="27">
        <f t="shared" si="0"/>
        <v>0</v>
      </c>
    </row>
    <row r="28" spans="2:15" ht="15.5" x14ac:dyDescent="0.35">
      <c r="B28" s="28" t="str">
        <f ca="1">+IF(OFFSET(EPSO!$C25,+COLUMN(A26), 0, 1, 1)=0," ",+OFFSET(EPSO!$C25,+COLUMN(A26), 0, 1, 1))</f>
        <v xml:space="preserve"> </v>
      </c>
      <c r="C28" s="253"/>
      <c r="D28" s="254"/>
      <c r="E28" s="255"/>
      <c r="F28" s="256"/>
      <c r="G28" s="263"/>
      <c r="H28" s="257"/>
      <c r="I28" s="264"/>
      <c r="J28" s="258"/>
      <c r="K28" s="265"/>
      <c r="L28" s="260"/>
      <c r="M28" s="261"/>
      <c r="N28" s="266"/>
      <c r="O28" s="27">
        <f t="shared" si="0"/>
        <v>0</v>
      </c>
    </row>
    <row r="29" spans="2:15" ht="15.5" x14ac:dyDescent="0.35">
      <c r="B29" s="28" t="str">
        <f ca="1">+IF(OFFSET(EPSO!$C26,+COLUMN(A27), 0, 1, 1)=0," ",+OFFSET(EPSO!$C26,+COLUMN(A27), 0, 1, 1))</f>
        <v xml:space="preserve"> </v>
      </c>
      <c r="C29" s="253"/>
      <c r="D29" s="254"/>
      <c r="E29" s="255"/>
      <c r="F29" s="256"/>
      <c r="G29" s="263"/>
      <c r="H29" s="257"/>
      <c r="I29" s="264"/>
      <c r="J29" s="258"/>
      <c r="K29" s="265"/>
      <c r="L29" s="260"/>
      <c r="M29" s="261"/>
      <c r="N29" s="266"/>
      <c r="O29" s="27">
        <f t="shared" si="0"/>
        <v>0</v>
      </c>
    </row>
    <row r="30" spans="2:15" ht="15.5" x14ac:dyDescent="0.35">
      <c r="B30" s="28" t="str">
        <f ca="1">+IF(OFFSET(EPSO!$C27,+COLUMN(A28), 0, 1, 1)=0," ",+OFFSET(EPSO!$C27,+COLUMN(A28), 0, 1, 1))</f>
        <v xml:space="preserve"> </v>
      </c>
      <c r="C30" s="253"/>
      <c r="D30" s="254"/>
      <c r="E30" s="255"/>
      <c r="F30" s="256"/>
      <c r="G30" s="263"/>
      <c r="H30" s="257"/>
      <c r="I30" s="264"/>
      <c r="J30" s="258"/>
      <c r="K30" s="265"/>
      <c r="L30" s="260"/>
      <c r="M30" s="261"/>
      <c r="N30" s="266"/>
      <c r="O30" s="27">
        <f t="shared" si="0"/>
        <v>0</v>
      </c>
    </row>
    <row r="31" spans="2:15" ht="15.5" x14ac:dyDescent="0.35">
      <c r="B31" s="28" t="str">
        <f ca="1">+IF(OFFSET(EPSO!$C28,+COLUMN(A29), 0, 1, 1)=0," ",+OFFSET(EPSO!$C28,+COLUMN(A29), 0, 1, 1))</f>
        <v xml:space="preserve"> </v>
      </c>
      <c r="C31" s="253"/>
      <c r="D31" s="254"/>
      <c r="E31" s="255"/>
      <c r="F31" s="256"/>
      <c r="G31" s="263"/>
      <c r="H31" s="257"/>
      <c r="I31" s="264"/>
      <c r="J31" s="258"/>
      <c r="K31" s="265"/>
      <c r="L31" s="260"/>
      <c r="M31" s="261"/>
      <c r="N31" s="266"/>
      <c r="O31" s="27">
        <f t="shared" si="0"/>
        <v>0</v>
      </c>
    </row>
    <row r="32" spans="2:15" ht="15.5" x14ac:dyDescent="0.35">
      <c r="B32" s="28" t="str">
        <f ca="1">+IF(OFFSET(EPSO!$C29,+COLUMN(A30), 0, 1, 1)=0," ",+OFFSET(EPSO!$C29,+COLUMN(A30), 0, 1, 1))</f>
        <v xml:space="preserve"> </v>
      </c>
      <c r="C32" s="253"/>
      <c r="D32" s="254"/>
      <c r="E32" s="255"/>
      <c r="F32" s="256"/>
      <c r="G32" s="263"/>
      <c r="H32" s="257"/>
      <c r="I32" s="264"/>
      <c r="J32" s="258"/>
      <c r="K32" s="265"/>
      <c r="L32" s="260"/>
      <c r="M32" s="261"/>
      <c r="N32" s="266"/>
      <c r="O32" s="27">
        <f t="shared" si="0"/>
        <v>0</v>
      </c>
    </row>
    <row r="33" spans="2:15" ht="15.5" x14ac:dyDescent="0.35">
      <c r="B33" s="28" t="str">
        <f ca="1">+IF(OFFSET(EPSO!$C30,+COLUMN(A31), 0, 1, 1)=0," ",+OFFSET(EPSO!$C30,+COLUMN(A31), 0, 1, 1))</f>
        <v xml:space="preserve"> </v>
      </c>
      <c r="C33" s="253"/>
      <c r="D33" s="254"/>
      <c r="E33" s="255"/>
      <c r="F33" s="256"/>
      <c r="G33" s="263"/>
      <c r="H33" s="257"/>
      <c r="I33" s="264"/>
      <c r="J33" s="258"/>
      <c r="K33" s="265"/>
      <c r="L33" s="260"/>
      <c r="M33" s="261"/>
      <c r="N33" s="266"/>
      <c r="O33" s="27">
        <f t="shared" si="0"/>
        <v>0</v>
      </c>
    </row>
    <row r="34" spans="2:15" ht="15.5" x14ac:dyDescent="0.35">
      <c r="B34" s="28" t="str">
        <f ca="1">+IF(OFFSET(EPSO!$C31,+COLUMN(A32), 0, 1, 1)=0," ",+OFFSET(EPSO!$C31,+COLUMN(A32), 0, 1, 1))</f>
        <v xml:space="preserve"> </v>
      </c>
      <c r="C34" s="253"/>
      <c r="D34" s="254"/>
      <c r="E34" s="255"/>
      <c r="F34" s="256"/>
      <c r="G34" s="263"/>
      <c r="H34" s="257"/>
      <c r="I34" s="264"/>
      <c r="J34" s="258"/>
      <c r="K34" s="265"/>
      <c r="L34" s="260"/>
      <c r="M34" s="261"/>
      <c r="N34" s="266"/>
      <c r="O34" s="27">
        <f t="shared" si="0"/>
        <v>0</v>
      </c>
    </row>
    <row r="35" spans="2:15" ht="15.5" x14ac:dyDescent="0.35">
      <c r="B35" s="28" t="str">
        <f ca="1">+IF(OFFSET(EPSO!$C32,+COLUMN(A33), 0, 1, 1)=0," ",+OFFSET(EPSO!$C32,+COLUMN(A33), 0, 1, 1))</f>
        <v xml:space="preserve"> </v>
      </c>
      <c r="C35" s="253"/>
      <c r="D35" s="254"/>
      <c r="E35" s="255"/>
      <c r="F35" s="256"/>
      <c r="G35" s="263"/>
      <c r="H35" s="257"/>
      <c r="I35" s="264"/>
      <c r="J35" s="258"/>
      <c r="K35" s="265"/>
      <c r="L35" s="260"/>
      <c r="M35" s="261"/>
      <c r="N35" s="266"/>
      <c r="O35" s="27">
        <f t="shared" si="0"/>
        <v>0</v>
      </c>
    </row>
    <row r="36" spans="2:15" ht="15.5" x14ac:dyDescent="0.35">
      <c r="B36" s="28" t="str">
        <f ca="1">+IF(OFFSET(EPSO!$C33,+COLUMN(A34), 0, 1, 1)=0," ",+OFFSET(EPSO!$C33,+COLUMN(A34), 0, 1, 1))</f>
        <v xml:space="preserve"> </v>
      </c>
      <c r="C36" s="253"/>
      <c r="D36" s="254"/>
      <c r="E36" s="255"/>
      <c r="F36" s="256"/>
      <c r="G36" s="263"/>
      <c r="H36" s="257"/>
      <c r="I36" s="264"/>
      <c r="J36" s="258"/>
      <c r="K36" s="265"/>
      <c r="L36" s="260"/>
      <c r="M36" s="261"/>
      <c r="N36" s="266"/>
      <c r="O36" s="27">
        <f t="shared" si="0"/>
        <v>0</v>
      </c>
    </row>
    <row r="37" spans="2:15" ht="15.5" x14ac:dyDescent="0.35">
      <c r="B37" s="28" t="str">
        <f ca="1">+IF(OFFSET(EPSO!$C34,+COLUMN(A35), 0, 1, 1)=0," ",+OFFSET(EPSO!$C34,+COLUMN(A35), 0, 1, 1))</f>
        <v xml:space="preserve"> </v>
      </c>
      <c r="C37" s="253"/>
      <c r="D37" s="254"/>
      <c r="E37" s="255"/>
      <c r="F37" s="256"/>
      <c r="G37" s="263"/>
      <c r="H37" s="257"/>
      <c r="I37" s="264"/>
      <c r="J37" s="258"/>
      <c r="K37" s="265"/>
      <c r="L37" s="260"/>
      <c r="M37" s="261"/>
      <c r="N37" s="266"/>
      <c r="O37" s="27">
        <f t="shared" si="0"/>
        <v>0</v>
      </c>
    </row>
    <row r="38" spans="2:15" ht="15.5" x14ac:dyDescent="0.35">
      <c r="B38" s="28" t="str">
        <f ca="1">+IF(OFFSET(EPSO!$C35,+COLUMN(A36), 0, 1, 1)=0," ",+OFFSET(EPSO!$C35,+COLUMN(A36), 0, 1, 1))</f>
        <v xml:space="preserve"> </v>
      </c>
      <c r="C38" s="253"/>
      <c r="D38" s="254"/>
      <c r="E38" s="255"/>
      <c r="F38" s="256"/>
      <c r="G38" s="263"/>
      <c r="H38" s="257"/>
      <c r="I38" s="264"/>
      <c r="J38" s="258"/>
      <c r="K38" s="265"/>
      <c r="L38" s="260"/>
      <c r="M38" s="261"/>
      <c r="N38" s="266"/>
      <c r="O38" s="27">
        <f t="shared" si="0"/>
        <v>0</v>
      </c>
    </row>
    <row r="39" spans="2:15" ht="15.5" x14ac:dyDescent="0.35">
      <c r="B39" s="28" t="str">
        <f ca="1">+IF(OFFSET(EPSO!$C36,+COLUMN(A37), 0, 1, 1)=0," ",+OFFSET(EPSO!$C36,+COLUMN(A37), 0, 1, 1))</f>
        <v xml:space="preserve"> </v>
      </c>
      <c r="C39" s="253"/>
      <c r="D39" s="254"/>
      <c r="E39" s="255"/>
      <c r="F39" s="256"/>
      <c r="G39" s="263"/>
      <c r="H39" s="257"/>
      <c r="I39" s="264"/>
      <c r="J39" s="258"/>
      <c r="K39" s="265"/>
      <c r="L39" s="260"/>
      <c r="M39" s="261"/>
      <c r="N39" s="266"/>
      <c r="O39" s="27">
        <f t="shared" si="0"/>
        <v>0</v>
      </c>
    </row>
    <row r="40" spans="2:15" ht="15.5" x14ac:dyDescent="0.35">
      <c r="B40" s="28" t="str">
        <f ca="1">+IF(OFFSET(EPSO!$C37,+COLUMN(A38), 0, 1, 1)=0," ",+OFFSET(EPSO!$C37,+COLUMN(A38), 0, 1, 1))</f>
        <v xml:space="preserve"> </v>
      </c>
      <c r="C40" s="253"/>
      <c r="D40" s="254"/>
      <c r="E40" s="255"/>
      <c r="F40" s="256"/>
      <c r="G40" s="263"/>
      <c r="H40" s="257"/>
      <c r="I40" s="264"/>
      <c r="J40" s="258"/>
      <c r="K40" s="265"/>
      <c r="L40" s="260"/>
      <c r="M40" s="261"/>
      <c r="N40" s="266"/>
      <c r="O40" s="27">
        <f t="shared" si="0"/>
        <v>0</v>
      </c>
    </row>
    <row r="41" spans="2:15" ht="15.5" x14ac:dyDescent="0.35">
      <c r="B41" s="28" t="str">
        <f ca="1">+IF(OFFSET(EPSO!$C38,+COLUMN(A39), 0, 1, 1)=0," ",+OFFSET(EPSO!$C38,+COLUMN(A39), 0, 1, 1))</f>
        <v xml:space="preserve"> </v>
      </c>
      <c r="C41" s="253"/>
      <c r="D41" s="254"/>
      <c r="E41" s="255"/>
      <c r="F41" s="256"/>
      <c r="G41" s="263"/>
      <c r="H41" s="257"/>
      <c r="I41" s="264"/>
      <c r="J41" s="258"/>
      <c r="K41" s="265"/>
      <c r="L41" s="260"/>
      <c r="M41" s="261"/>
      <c r="N41" s="266"/>
      <c r="O41" s="27">
        <f t="shared" si="0"/>
        <v>0</v>
      </c>
    </row>
    <row r="42" spans="2:15" ht="15.5" x14ac:dyDescent="0.35">
      <c r="B42" s="28" t="str">
        <f ca="1">+IF(OFFSET(EPSO!$C39,+COLUMN(A40), 0, 1, 1)=0," ",+OFFSET(EPSO!$C39,+COLUMN(A40), 0, 1, 1))</f>
        <v xml:space="preserve"> </v>
      </c>
      <c r="C42" s="253"/>
      <c r="D42" s="254"/>
      <c r="E42" s="255"/>
      <c r="F42" s="256"/>
      <c r="G42" s="263"/>
      <c r="H42" s="257"/>
      <c r="I42" s="264"/>
      <c r="J42" s="258"/>
      <c r="K42" s="265"/>
      <c r="L42" s="260"/>
      <c r="M42" s="261"/>
      <c r="N42" s="266"/>
      <c r="O42" s="27">
        <f t="shared" si="0"/>
        <v>0</v>
      </c>
    </row>
    <row r="43" spans="2:15" ht="15.5" x14ac:dyDescent="0.35">
      <c r="B43" s="28" t="str">
        <f ca="1">+IF(OFFSET(EPSO!$C40,+COLUMN(A41), 0, 1, 1)=0," ",+OFFSET(EPSO!$C40,+COLUMN(A41), 0, 1, 1))</f>
        <v xml:space="preserve"> </v>
      </c>
      <c r="C43" s="253"/>
      <c r="D43" s="254"/>
      <c r="E43" s="255"/>
      <c r="F43" s="256"/>
      <c r="G43" s="263"/>
      <c r="H43" s="257"/>
      <c r="I43" s="264"/>
      <c r="J43" s="258"/>
      <c r="K43" s="265"/>
      <c r="L43" s="260"/>
      <c r="M43" s="261"/>
      <c r="N43" s="266"/>
      <c r="O43" s="27">
        <f t="shared" si="0"/>
        <v>0</v>
      </c>
    </row>
    <row r="44" spans="2:15" ht="15.5" x14ac:dyDescent="0.35">
      <c r="B44" s="28" t="str">
        <f ca="1">+IF(OFFSET(EPSO!$C41,+COLUMN(A42), 0, 1, 1)=0," ",+OFFSET(EPSO!$C41,+COLUMN(A42), 0, 1, 1))</f>
        <v xml:space="preserve"> </v>
      </c>
      <c r="C44" s="253"/>
      <c r="D44" s="254"/>
      <c r="E44" s="255"/>
      <c r="F44" s="256"/>
      <c r="G44" s="263"/>
      <c r="H44" s="257"/>
      <c r="I44" s="264"/>
      <c r="J44" s="258"/>
      <c r="K44" s="265"/>
      <c r="L44" s="260"/>
      <c r="M44" s="261"/>
      <c r="N44" s="266"/>
      <c r="O44" s="27">
        <f t="shared" si="0"/>
        <v>0</v>
      </c>
    </row>
    <row r="45" spans="2:15" ht="15.5" x14ac:dyDescent="0.35">
      <c r="B45" s="28" t="str">
        <f ca="1">+IF(OFFSET(EPSO!$C42,+COLUMN(A43), 0, 1, 1)=0," ",+OFFSET(EPSO!$C42,+COLUMN(A43), 0, 1, 1))</f>
        <v xml:space="preserve"> </v>
      </c>
      <c r="C45" s="253"/>
      <c r="D45" s="254"/>
      <c r="E45" s="255"/>
      <c r="F45" s="256"/>
      <c r="G45" s="263"/>
      <c r="H45" s="257"/>
      <c r="I45" s="264"/>
      <c r="J45" s="258"/>
      <c r="K45" s="265"/>
      <c r="L45" s="260"/>
      <c r="M45" s="261"/>
      <c r="N45" s="266"/>
      <c r="O45" s="27">
        <f t="shared" si="0"/>
        <v>0</v>
      </c>
    </row>
    <row r="46" spans="2:15" ht="15.5" x14ac:dyDescent="0.35">
      <c r="B46" s="28" t="str">
        <f ca="1">+IF(OFFSET(EPSO!$C43,+COLUMN(A44), 0, 1, 1)=0," ",+OFFSET(EPSO!$C43,+COLUMN(A44), 0, 1, 1))</f>
        <v xml:space="preserve"> </v>
      </c>
      <c r="C46" s="253"/>
      <c r="D46" s="254"/>
      <c r="E46" s="255"/>
      <c r="F46" s="256"/>
      <c r="G46" s="263"/>
      <c r="H46" s="257"/>
      <c r="I46" s="264"/>
      <c r="J46" s="258"/>
      <c r="K46" s="265"/>
      <c r="L46" s="260"/>
      <c r="M46" s="261"/>
      <c r="N46" s="266"/>
      <c r="O46" s="27">
        <f t="shared" si="0"/>
        <v>0</v>
      </c>
    </row>
    <row r="47" spans="2:15" ht="15.5" x14ac:dyDescent="0.35">
      <c r="B47" s="28" t="str">
        <f ca="1">+IF(OFFSET(EPSO!$C44,+COLUMN(A45), 0, 1, 1)=0," ",+OFFSET(EPSO!$C44,+COLUMN(A45), 0, 1, 1))</f>
        <v xml:space="preserve"> </v>
      </c>
      <c r="C47" s="253"/>
      <c r="D47" s="254"/>
      <c r="E47" s="255"/>
      <c r="F47" s="256"/>
      <c r="G47" s="263"/>
      <c r="H47" s="257"/>
      <c r="I47" s="264"/>
      <c r="J47" s="258"/>
      <c r="K47" s="265"/>
      <c r="L47" s="260"/>
      <c r="M47" s="261"/>
      <c r="N47" s="266"/>
      <c r="O47" s="27">
        <f t="shared" si="0"/>
        <v>0</v>
      </c>
    </row>
    <row r="48" spans="2:15" ht="15.5" x14ac:dyDescent="0.35">
      <c r="B48" s="28" t="str">
        <f ca="1">+IF(OFFSET(EPSO!$C45,+COLUMN(A46), 0, 1, 1)=0," ",+OFFSET(EPSO!$C45,+COLUMN(A46), 0, 1, 1))</f>
        <v xml:space="preserve"> </v>
      </c>
      <c r="C48" s="253"/>
      <c r="D48" s="254"/>
      <c r="E48" s="255"/>
      <c r="F48" s="256"/>
      <c r="G48" s="263"/>
      <c r="H48" s="257"/>
      <c r="I48" s="264"/>
      <c r="J48" s="258"/>
      <c r="K48" s="265"/>
      <c r="L48" s="260"/>
      <c r="M48" s="261"/>
      <c r="N48" s="266"/>
      <c r="O48" s="27">
        <f t="shared" si="0"/>
        <v>0</v>
      </c>
    </row>
    <row r="49" spans="2:15" ht="15.5" x14ac:dyDescent="0.35">
      <c r="B49" s="28" t="str">
        <f ca="1">+IF(OFFSET(EPSO!$C46,+COLUMN(A47), 0, 1, 1)=0," ",+OFFSET(EPSO!$C46,+COLUMN(A47), 0, 1, 1))</f>
        <v xml:space="preserve"> </v>
      </c>
      <c r="C49" s="253"/>
      <c r="D49" s="254"/>
      <c r="E49" s="255"/>
      <c r="F49" s="256"/>
      <c r="G49" s="263"/>
      <c r="H49" s="257"/>
      <c r="I49" s="264"/>
      <c r="J49" s="258"/>
      <c r="K49" s="265"/>
      <c r="L49" s="260"/>
      <c r="M49" s="261"/>
      <c r="N49" s="266"/>
      <c r="O49" s="27">
        <f t="shared" si="0"/>
        <v>0</v>
      </c>
    </row>
    <row r="50" spans="2:15" ht="15.5" x14ac:dyDescent="0.35">
      <c r="B50" s="28" t="str">
        <f ca="1">+IF(OFFSET(EPSO!$C47,+COLUMN(A48), 0, 1, 1)=0," ",+OFFSET(EPSO!$C47,+COLUMN(A48), 0, 1, 1))</f>
        <v xml:space="preserve"> </v>
      </c>
      <c r="C50" s="253"/>
      <c r="D50" s="254"/>
      <c r="E50" s="255"/>
      <c r="F50" s="256"/>
      <c r="G50" s="263"/>
      <c r="H50" s="257"/>
      <c r="I50" s="264"/>
      <c r="J50" s="258"/>
      <c r="K50" s="265"/>
      <c r="L50" s="260"/>
      <c r="M50" s="261"/>
      <c r="N50" s="266"/>
      <c r="O50" s="27">
        <f t="shared" si="0"/>
        <v>0</v>
      </c>
    </row>
    <row r="51" spans="2:15" ht="15.5" x14ac:dyDescent="0.35">
      <c r="B51" s="28" t="str">
        <f ca="1">+IF(OFFSET(EPSO!$C48,+COLUMN(A49), 0, 1, 1)=0," ",+OFFSET(EPSO!$C48,+COLUMN(A49), 0, 1, 1))</f>
        <v xml:space="preserve"> </v>
      </c>
      <c r="C51" s="253"/>
      <c r="D51" s="254"/>
      <c r="E51" s="255"/>
      <c r="F51" s="256"/>
      <c r="G51" s="263"/>
      <c r="H51" s="257"/>
      <c r="I51" s="264"/>
      <c r="J51" s="258"/>
      <c r="K51" s="265"/>
      <c r="L51" s="260"/>
      <c r="M51" s="261"/>
      <c r="N51" s="266"/>
      <c r="O51" s="27">
        <f t="shared" si="0"/>
        <v>0</v>
      </c>
    </row>
    <row r="52" spans="2:15" ht="15.5" x14ac:dyDescent="0.35">
      <c r="B52" s="28" t="str">
        <f ca="1">+IF(OFFSET(EPSO!$C49,+COLUMN(A50), 0, 1, 1)=0," ",+OFFSET(EPSO!$C49,+COLUMN(A50), 0, 1, 1))</f>
        <v xml:space="preserve"> </v>
      </c>
      <c r="C52" s="253"/>
      <c r="D52" s="254"/>
      <c r="E52" s="255"/>
      <c r="F52" s="256"/>
      <c r="G52" s="263"/>
      <c r="H52" s="257"/>
      <c r="I52" s="264"/>
      <c r="J52" s="258"/>
      <c r="K52" s="265"/>
      <c r="L52" s="260"/>
      <c r="M52" s="261"/>
      <c r="N52" s="266"/>
      <c r="O52" s="27">
        <f t="shared" si="0"/>
        <v>0</v>
      </c>
    </row>
    <row r="53" spans="2:15" ht="15.5" x14ac:dyDescent="0.35">
      <c r="B53" s="28" t="str">
        <f ca="1">+IF(OFFSET(EPSO!$C50,+COLUMN(A51), 0, 1, 1)=0," ",+OFFSET(EPSO!$C50,+COLUMN(A51), 0, 1, 1))</f>
        <v xml:space="preserve"> </v>
      </c>
      <c r="C53" s="253"/>
      <c r="D53" s="254"/>
      <c r="E53" s="255"/>
      <c r="F53" s="256"/>
      <c r="G53" s="263"/>
      <c r="H53" s="257"/>
      <c r="I53" s="264"/>
      <c r="J53" s="258"/>
      <c r="K53" s="265"/>
      <c r="L53" s="260"/>
      <c r="M53" s="261"/>
      <c r="N53" s="266"/>
      <c r="O53" s="27">
        <f t="shared" si="0"/>
        <v>0</v>
      </c>
    </row>
    <row r="54" spans="2:15" ht="15.5" x14ac:dyDescent="0.35">
      <c r="B54" s="28" t="str">
        <f ca="1">+IF(OFFSET(EPSO!$C51,+COLUMN(A52), 0, 1, 1)=0," ",+OFFSET(EPSO!$C51,+COLUMN(A52), 0, 1, 1))</f>
        <v xml:space="preserve"> </v>
      </c>
      <c r="C54" s="253"/>
      <c r="D54" s="254"/>
      <c r="E54" s="255"/>
      <c r="F54" s="256"/>
      <c r="G54" s="263"/>
      <c r="H54" s="257"/>
      <c r="I54" s="264"/>
      <c r="J54" s="258"/>
      <c r="K54" s="265"/>
      <c r="L54" s="260"/>
      <c r="M54" s="261"/>
      <c r="N54" s="266"/>
      <c r="O54" s="27">
        <f t="shared" si="0"/>
        <v>0</v>
      </c>
    </row>
    <row r="55" spans="2:15" ht="15.5" x14ac:dyDescent="0.35">
      <c r="B55" s="28" t="str">
        <f ca="1">+IF(OFFSET(EPSO!$C52,+COLUMN(A53), 0, 1, 1)=0," ",+OFFSET(EPSO!$C52,+COLUMN(A53), 0, 1, 1))</f>
        <v xml:space="preserve"> </v>
      </c>
      <c r="C55" s="253"/>
      <c r="D55" s="254"/>
      <c r="E55" s="255"/>
      <c r="F55" s="256"/>
      <c r="G55" s="263"/>
      <c r="H55" s="257"/>
      <c r="I55" s="264"/>
      <c r="J55" s="258"/>
      <c r="K55" s="265"/>
      <c r="L55" s="260"/>
      <c r="M55" s="261"/>
      <c r="N55" s="266"/>
      <c r="O55" s="27">
        <f t="shared" si="0"/>
        <v>0</v>
      </c>
    </row>
    <row r="56" spans="2:15" ht="15.5" x14ac:dyDescent="0.35">
      <c r="B56" s="28" t="str">
        <f ca="1">+IF(OFFSET(EPSO!$C53,+COLUMN(A54), 0, 1, 1)=0," ",+OFFSET(EPSO!$C53,+COLUMN(A54), 0, 1, 1))</f>
        <v xml:space="preserve"> </v>
      </c>
      <c r="C56" s="253"/>
      <c r="D56" s="254"/>
      <c r="E56" s="255"/>
      <c r="F56" s="256"/>
      <c r="G56" s="263"/>
      <c r="H56" s="257"/>
      <c r="I56" s="264"/>
      <c r="J56" s="258"/>
      <c r="K56" s="265"/>
      <c r="L56" s="260"/>
      <c r="M56" s="261"/>
      <c r="N56" s="266"/>
      <c r="O56" s="27">
        <f t="shared" si="0"/>
        <v>0</v>
      </c>
    </row>
    <row r="57" spans="2:15" ht="15.5" x14ac:dyDescent="0.35">
      <c r="B57" s="28" t="str">
        <f ca="1">+IF(OFFSET(EPSO!$C54,+COLUMN(A55), 0, 1, 1)=0," ",+OFFSET(EPSO!$C54,+COLUMN(A55), 0, 1, 1))</f>
        <v xml:space="preserve"> </v>
      </c>
      <c r="C57" s="253"/>
      <c r="D57" s="254"/>
      <c r="E57" s="255"/>
      <c r="F57" s="256"/>
      <c r="G57" s="263"/>
      <c r="H57" s="257"/>
      <c r="I57" s="264"/>
      <c r="J57" s="258"/>
      <c r="K57" s="265"/>
      <c r="L57" s="260"/>
      <c r="M57" s="261"/>
      <c r="N57" s="266"/>
      <c r="O57" s="27">
        <f t="shared" si="0"/>
        <v>0</v>
      </c>
    </row>
    <row r="58" spans="2:15" ht="15.5" x14ac:dyDescent="0.35">
      <c r="B58" s="28" t="str">
        <f ca="1">+IF(OFFSET(EPSO!$C55,+COLUMN(A56), 0, 1, 1)=0," ",+OFFSET(EPSO!$C55,+COLUMN(A56), 0, 1, 1))</f>
        <v xml:space="preserve"> </v>
      </c>
      <c r="C58" s="253"/>
      <c r="D58" s="254"/>
      <c r="E58" s="255"/>
      <c r="F58" s="256"/>
      <c r="G58" s="263"/>
      <c r="H58" s="257"/>
      <c r="I58" s="264"/>
      <c r="J58" s="258"/>
      <c r="K58" s="265"/>
      <c r="L58" s="260"/>
      <c r="M58" s="261"/>
      <c r="N58" s="266"/>
      <c r="O58" s="27">
        <f t="shared" si="0"/>
        <v>0</v>
      </c>
    </row>
    <row r="59" spans="2:15" ht="15.5" x14ac:dyDescent="0.35">
      <c r="B59" s="28" t="str">
        <f ca="1">+IF(OFFSET(EPSO!$C56,+COLUMN(A57), 0, 1, 1)=0," ",+OFFSET(EPSO!$C56,+COLUMN(A57), 0, 1, 1))</f>
        <v xml:space="preserve"> </v>
      </c>
      <c r="C59" s="253"/>
      <c r="D59" s="254"/>
      <c r="E59" s="255"/>
      <c r="F59" s="256"/>
      <c r="G59" s="263"/>
      <c r="H59" s="257"/>
      <c r="I59" s="264"/>
      <c r="J59" s="258"/>
      <c r="K59" s="265"/>
      <c r="L59" s="260"/>
      <c r="M59" s="261"/>
      <c r="N59" s="266"/>
      <c r="O59" s="27">
        <f t="shared" si="0"/>
        <v>0</v>
      </c>
    </row>
    <row r="60" spans="2:15" ht="15.5" x14ac:dyDescent="0.35">
      <c r="B60" s="28" t="str">
        <f ca="1">+IF(OFFSET(EPSO!$C57,+COLUMN(A58), 0, 1, 1)=0," ",+OFFSET(EPSO!$C57,+COLUMN(A58), 0, 1, 1))</f>
        <v xml:space="preserve"> </v>
      </c>
      <c r="C60" s="253"/>
      <c r="D60" s="254"/>
      <c r="E60" s="255"/>
      <c r="F60" s="256"/>
      <c r="G60" s="263"/>
      <c r="H60" s="257"/>
      <c r="I60" s="264"/>
      <c r="J60" s="258"/>
      <c r="K60" s="265"/>
      <c r="L60" s="260"/>
      <c r="M60" s="261"/>
      <c r="N60" s="266"/>
      <c r="O60" s="27">
        <f t="shared" si="0"/>
        <v>0</v>
      </c>
    </row>
    <row r="61" spans="2:15" ht="15.5" x14ac:dyDescent="0.35">
      <c r="B61" s="28" t="str">
        <f ca="1">+IF(OFFSET(EPSO!$C58,+COLUMN(A59), 0, 1, 1)=0," ",+OFFSET(EPSO!$C58,+COLUMN(A59), 0, 1, 1))</f>
        <v xml:space="preserve"> </v>
      </c>
      <c r="C61" s="253"/>
      <c r="D61" s="254"/>
      <c r="E61" s="255"/>
      <c r="F61" s="256"/>
      <c r="G61" s="263"/>
      <c r="H61" s="257"/>
      <c r="I61" s="264"/>
      <c r="J61" s="258"/>
      <c r="K61" s="265"/>
      <c r="L61" s="260"/>
      <c r="M61" s="261"/>
      <c r="N61" s="266"/>
      <c r="O61" s="27">
        <f t="shared" si="0"/>
        <v>0</v>
      </c>
    </row>
    <row r="62" spans="2:15" ht="15.5" x14ac:dyDescent="0.35">
      <c r="B62" s="28" t="str">
        <f ca="1">+IF(OFFSET(EPSO!$C59,+COLUMN(A60), 0, 1, 1)=0," ",+OFFSET(EPSO!$C59,+COLUMN(A60), 0, 1, 1))</f>
        <v xml:space="preserve"> </v>
      </c>
      <c r="C62" s="253"/>
      <c r="D62" s="254"/>
      <c r="E62" s="255"/>
      <c r="F62" s="256"/>
      <c r="G62" s="263"/>
      <c r="H62" s="257"/>
      <c r="I62" s="264"/>
      <c r="J62" s="258"/>
      <c r="K62" s="265"/>
      <c r="L62" s="260"/>
      <c r="M62" s="261"/>
      <c r="N62" s="266"/>
      <c r="O62" s="27">
        <f t="shared" si="0"/>
        <v>0</v>
      </c>
    </row>
    <row r="63" spans="2:15" ht="15.5" x14ac:dyDescent="0.35">
      <c r="B63" s="28" t="str">
        <f ca="1">+IF(OFFSET(EPSO!$C60,+COLUMN(A61), 0, 1, 1)=0," ",+OFFSET(EPSO!$C60,+COLUMN(A61), 0, 1, 1))</f>
        <v xml:space="preserve"> </v>
      </c>
      <c r="C63" s="253"/>
      <c r="D63" s="254"/>
      <c r="E63" s="255"/>
      <c r="F63" s="256"/>
      <c r="G63" s="263"/>
      <c r="H63" s="257"/>
      <c r="I63" s="264"/>
      <c r="J63" s="258"/>
      <c r="K63" s="265"/>
      <c r="L63" s="260"/>
      <c r="M63" s="261"/>
      <c r="N63" s="266"/>
      <c r="O63" s="27">
        <f t="shared" si="0"/>
        <v>0</v>
      </c>
    </row>
    <row r="64" spans="2:15" ht="15.5" x14ac:dyDescent="0.35">
      <c r="B64" s="28" t="str">
        <f ca="1">+IF(OFFSET(EPSO!$C61,+COLUMN(A62), 0, 1, 1)=0," ",+OFFSET(EPSO!$C61,+COLUMN(A62), 0, 1, 1))</f>
        <v xml:space="preserve"> </v>
      </c>
      <c r="C64" s="253"/>
      <c r="D64" s="254"/>
      <c r="E64" s="255"/>
      <c r="F64" s="256"/>
      <c r="G64" s="263"/>
      <c r="H64" s="257"/>
      <c r="I64" s="264"/>
      <c r="J64" s="258"/>
      <c r="K64" s="265"/>
      <c r="L64" s="260"/>
      <c r="M64" s="261"/>
      <c r="N64" s="266"/>
      <c r="O64" s="27">
        <f t="shared" si="0"/>
        <v>0</v>
      </c>
    </row>
    <row r="65" spans="2:15" ht="15.5" x14ac:dyDescent="0.35">
      <c r="B65" s="28" t="str">
        <f ca="1">+IF(OFFSET(EPSO!$C62,+COLUMN(A63), 0, 1, 1)=0," ",+OFFSET(EPSO!$C62,+COLUMN(A63), 0, 1, 1))</f>
        <v xml:space="preserve"> </v>
      </c>
      <c r="C65" s="253"/>
      <c r="D65" s="254"/>
      <c r="E65" s="255"/>
      <c r="F65" s="256"/>
      <c r="G65" s="263"/>
      <c r="H65" s="257"/>
      <c r="I65" s="264"/>
      <c r="J65" s="258"/>
      <c r="K65" s="265"/>
      <c r="L65" s="260"/>
      <c r="M65" s="261"/>
      <c r="N65" s="266"/>
      <c r="O65" s="27">
        <f t="shared" si="0"/>
        <v>0</v>
      </c>
    </row>
    <row r="66" spans="2:15" ht="15.5" x14ac:dyDescent="0.35">
      <c r="B66" s="28" t="str">
        <f ca="1">+IF(OFFSET(EPSO!$C63,+COLUMN(A64), 0, 1, 1)=0," ",+OFFSET(EPSO!$C63,+COLUMN(A64), 0, 1, 1))</f>
        <v xml:space="preserve"> </v>
      </c>
      <c r="C66" s="253"/>
      <c r="D66" s="254"/>
      <c r="E66" s="255"/>
      <c r="F66" s="256"/>
      <c r="G66" s="263"/>
      <c r="H66" s="257"/>
      <c r="I66" s="264"/>
      <c r="J66" s="258"/>
      <c r="K66" s="265"/>
      <c r="L66" s="260"/>
      <c r="M66" s="261"/>
      <c r="N66" s="266"/>
      <c r="O66" s="27">
        <f t="shared" si="0"/>
        <v>0</v>
      </c>
    </row>
    <row r="67" spans="2:15" ht="15.5" x14ac:dyDescent="0.35">
      <c r="B67" s="28" t="str">
        <f ca="1">+IF(OFFSET(EPSO!$C64,+COLUMN(A65), 0, 1, 1)=0," ",+OFFSET(EPSO!$C64,+COLUMN(A65), 0, 1, 1))</f>
        <v xml:space="preserve"> </v>
      </c>
      <c r="C67" s="253"/>
      <c r="D67" s="254"/>
      <c r="E67" s="255"/>
      <c r="F67" s="256"/>
      <c r="G67" s="263"/>
      <c r="H67" s="257"/>
      <c r="I67" s="264"/>
      <c r="J67" s="258"/>
      <c r="K67" s="265"/>
      <c r="L67" s="260"/>
      <c r="M67" s="261"/>
      <c r="N67" s="266"/>
      <c r="O67" s="27">
        <f t="shared" si="0"/>
        <v>0</v>
      </c>
    </row>
    <row r="68" spans="2:15" ht="15.5" x14ac:dyDescent="0.35">
      <c r="B68" s="28" t="str">
        <f ca="1">+IF(OFFSET(EPSO!$C65,+COLUMN(A66), 0, 1, 1)=0," ",+OFFSET(EPSO!$C65,+COLUMN(A66), 0, 1, 1))</f>
        <v xml:space="preserve"> </v>
      </c>
      <c r="C68" s="253"/>
      <c r="D68" s="254"/>
      <c r="E68" s="255"/>
      <c r="F68" s="256"/>
      <c r="G68" s="263"/>
      <c r="H68" s="257"/>
      <c r="I68" s="264"/>
      <c r="J68" s="258"/>
      <c r="K68" s="265"/>
      <c r="L68" s="260"/>
      <c r="M68" s="261"/>
      <c r="N68" s="266"/>
      <c r="O68" s="27">
        <f t="shared" si="0"/>
        <v>0</v>
      </c>
    </row>
    <row r="69" spans="2:15" ht="15.5" x14ac:dyDescent="0.35">
      <c r="B69" s="28" t="str">
        <f ca="1">+IF(OFFSET(EPSO!$C66,+COLUMN(A67), 0, 1, 1)=0," ",+OFFSET(EPSO!$C66,+COLUMN(A67), 0, 1, 1))</f>
        <v xml:space="preserve"> </v>
      </c>
      <c r="C69" s="253"/>
      <c r="D69" s="254"/>
      <c r="E69" s="255"/>
      <c r="F69" s="256"/>
      <c r="G69" s="263"/>
      <c r="H69" s="257"/>
      <c r="I69" s="264"/>
      <c r="J69" s="258"/>
      <c r="K69" s="265"/>
      <c r="L69" s="260"/>
      <c r="M69" s="261"/>
      <c r="N69" s="266"/>
      <c r="O69" s="27">
        <f t="shared" ref="O69:O132" si="1">+K69*L69*8*M69*(1+N69)</f>
        <v>0</v>
      </c>
    </row>
    <row r="70" spans="2:15" ht="15.5" x14ac:dyDescent="0.35">
      <c r="B70" s="28" t="str">
        <f ca="1">+IF(OFFSET(EPSO!$C67,+COLUMN(A68), 0, 1, 1)=0," ",+OFFSET(EPSO!$C67,+COLUMN(A68), 0, 1, 1))</f>
        <v xml:space="preserve"> </v>
      </c>
      <c r="C70" s="253"/>
      <c r="D70" s="254"/>
      <c r="E70" s="255"/>
      <c r="F70" s="256"/>
      <c r="G70" s="263"/>
      <c r="H70" s="257"/>
      <c r="I70" s="264"/>
      <c r="J70" s="258"/>
      <c r="K70" s="265"/>
      <c r="L70" s="260"/>
      <c r="M70" s="261"/>
      <c r="N70" s="266"/>
      <c r="O70" s="27">
        <f t="shared" si="1"/>
        <v>0</v>
      </c>
    </row>
    <row r="71" spans="2:15" ht="15.5" x14ac:dyDescent="0.35">
      <c r="B71" s="28" t="str">
        <f ca="1">+IF(OFFSET(EPSO!$C68,+COLUMN(A69), 0, 1, 1)=0," ",+OFFSET(EPSO!$C68,+COLUMN(A69), 0, 1, 1))</f>
        <v xml:space="preserve"> </v>
      </c>
      <c r="C71" s="253"/>
      <c r="D71" s="254"/>
      <c r="E71" s="255"/>
      <c r="F71" s="256"/>
      <c r="G71" s="263"/>
      <c r="H71" s="257"/>
      <c r="I71" s="264"/>
      <c r="J71" s="258"/>
      <c r="K71" s="265"/>
      <c r="L71" s="260"/>
      <c r="M71" s="261"/>
      <c r="N71" s="266"/>
      <c r="O71" s="27">
        <f t="shared" si="1"/>
        <v>0</v>
      </c>
    </row>
    <row r="72" spans="2:15" ht="15.5" x14ac:dyDescent="0.35">
      <c r="B72" s="28" t="str">
        <f ca="1">+IF(OFFSET(EPSO!$C69,+COLUMN(A70), 0, 1, 1)=0," ",+OFFSET(EPSO!$C69,+COLUMN(A70), 0, 1, 1))</f>
        <v xml:space="preserve"> </v>
      </c>
      <c r="C72" s="253"/>
      <c r="D72" s="254"/>
      <c r="E72" s="255"/>
      <c r="F72" s="256"/>
      <c r="G72" s="263"/>
      <c r="H72" s="257"/>
      <c r="I72" s="264"/>
      <c r="J72" s="258"/>
      <c r="K72" s="265"/>
      <c r="L72" s="260"/>
      <c r="M72" s="261"/>
      <c r="N72" s="266"/>
      <c r="O72" s="27">
        <f t="shared" si="1"/>
        <v>0</v>
      </c>
    </row>
    <row r="73" spans="2:15" ht="15.5" x14ac:dyDescent="0.35">
      <c r="B73" s="28" t="str">
        <f ca="1">+IF(OFFSET(EPSO!$C70,+COLUMN(A71), 0, 1, 1)=0," ",+OFFSET(EPSO!$C70,+COLUMN(A71), 0, 1, 1))</f>
        <v xml:space="preserve"> </v>
      </c>
      <c r="C73" s="253"/>
      <c r="D73" s="254"/>
      <c r="E73" s="255"/>
      <c r="F73" s="256"/>
      <c r="G73" s="263"/>
      <c r="H73" s="257"/>
      <c r="I73" s="264"/>
      <c r="J73" s="258"/>
      <c r="K73" s="265"/>
      <c r="L73" s="260"/>
      <c r="M73" s="261"/>
      <c r="N73" s="266"/>
      <c r="O73" s="27">
        <f t="shared" si="1"/>
        <v>0</v>
      </c>
    </row>
    <row r="74" spans="2:15" ht="15.5" x14ac:dyDescent="0.35">
      <c r="B74" s="28" t="str">
        <f ca="1">+IF(OFFSET(EPSO!$C71,+COLUMN(A72), 0, 1, 1)=0," ",+OFFSET(EPSO!$C71,+COLUMN(A72), 0, 1, 1))</f>
        <v xml:space="preserve"> </v>
      </c>
      <c r="C74" s="253"/>
      <c r="D74" s="254"/>
      <c r="E74" s="255"/>
      <c r="F74" s="256"/>
      <c r="G74" s="263"/>
      <c r="H74" s="257"/>
      <c r="I74" s="264"/>
      <c r="J74" s="258"/>
      <c r="K74" s="265"/>
      <c r="L74" s="260"/>
      <c r="M74" s="261"/>
      <c r="N74" s="266"/>
      <c r="O74" s="27">
        <f t="shared" si="1"/>
        <v>0</v>
      </c>
    </row>
    <row r="75" spans="2:15" ht="15.5" x14ac:dyDescent="0.35">
      <c r="B75" s="28" t="str">
        <f ca="1">+IF(OFFSET(EPSO!$C72,+COLUMN(A73), 0, 1, 1)=0," ",+OFFSET(EPSO!$C72,+COLUMN(A73), 0, 1, 1))</f>
        <v xml:space="preserve"> </v>
      </c>
      <c r="C75" s="253"/>
      <c r="D75" s="254"/>
      <c r="E75" s="255"/>
      <c r="F75" s="256"/>
      <c r="G75" s="263"/>
      <c r="H75" s="257"/>
      <c r="I75" s="264"/>
      <c r="J75" s="258"/>
      <c r="K75" s="265"/>
      <c r="L75" s="260"/>
      <c r="M75" s="261"/>
      <c r="N75" s="266"/>
      <c r="O75" s="27">
        <f t="shared" si="1"/>
        <v>0</v>
      </c>
    </row>
    <row r="76" spans="2:15" ht="15.5" x14ac:dyDescent="0.35">
      <c r="B76" s="28" t="str">
        <f ca="1">+IF(OFFSET(EPSO!$C73,+COLUMN(A74), 0, 1, 1)=0," ",+OFFSET(EPSO!$C73,+COLUMN(A74), 0, 1, 1))</f>
        <v xml:space="preserve"> </v>
      </c>
      <c r="C76" s="253"/>
      <c r="D76" s="254"/>
      <c r="E76" s="255"/>
      <c r="F76" s="256"/>
      <c r="G76" s="263"/>
      <c r="H76" s="257"/>
      <c r="I76" s="264"/>
      <c r="J76" s="258"/>
      <c r="K76" s="265"/>
      <c r="L76" s="260"/>
      <c r="M76" s="261"/>
      <c r="N76" s="266"/>
      <c r="O76" s="27">
        <f t="shared" si="1"/>
        <v>0</v>
      </c>
    </row>
    <row r="77" spans="2:15" ht="15.5" x14ac:dyDescent="0.35">
      <c r="B77" s="28" t="str">
        <f ca="1">+IF(OFFSET(EPSO!$C74,+COLUMN(A75), 0, 1, 1)=0," ",+OFFSET(EPSO!$C74,+COLUMN(A75), 0, 1, 1))</f>
        <v xml:space="preserve"> </v>
      </c>
      <c r="C77" s="253"/>
      <c r="D77" s="254"/>
      <c r="E77" s="255"/>
      <c r="F77" s="256"/>
      <c r="G77" s="263"/>
      <c r="H77" s="257"/>
      <c r="I77" s="264"/>
      <c r="J77" s="258"/>
      <c r="K77" s="265"/>
      <c r="L77" s="260"/>
      <c r="M77" s="261"/>
      <c r="N77" s="266"/>
      <c r="O77" s="27">
        <f t="shared" si="1"/>
        <v>0</v>
      </c>
    </row>
    <row r="78" spans="2:15" ht="15.5" x14ac:dyDescent="0.35">
      <c r="B78" s="28" t="str">
        <f ca="1">+IF(OFFSET(EPSO!$C75,+COLUMN(A76), 0, 1, 1)=0," ",+OFFSET(EPSO!$C75,+COLUMN(A76), 0, 1, 1))</f>
        <v xml:space="preserve"> </v>
      </c>
      <c r="C78" s="253"/>
      <c r="D78" s="254"/>
      <c r="E78" s="255"/>
      <c r="F78" s="256"/>
      <c r="G78" s="263"/>
      <c r="H78" s="257"/>
      <c r="I78" s="264"/>
      <c r="J78" s="258"/>
      <c r="K78" s="265"/>
      <c r="L78" s="260"/>
      <c r="M78" s="261"/>
      <c r="N78" s="266"/>
      <c r="O78" s="27">
        <f t="shared" si="1"/>
        <v>0</v>
      </c>
    </row>
    <row r="79" spans="2:15" ht="15.5" x14ac:dyDescent="0.35">
      <c r="B79" s="28" t="str">
        <f ca="1">+IF(OFFSET(EPSO!$C76,+COLUMN(A77), 0, 1, 1)=0," ",+OFFSET(EPSO!$C76,+COLUMN(A77), 0, 1, 1))</f>
        <v xml:space="preserve"> </v>
      </c>
      <c r="C79" s="253"/>
      <c r="D79" s="254"/>
      <c r="E79" s="255"/>
      <c r="F79" s="256"/>
      <c r="G79" s="263"/>
      <c r="H79" s="257"/>
      <c r="I79" s="264"/>
      <c r="J79" s="258"/>
      <c r="K79" s="265"/>
      <c r="L79" s="260"/>
      <c r="M79" s="261"/>
      <c r="N79" s="266"/>
      <c r="O79" s="27">
        <f t="shared" si="1"/>
        <v>0</v>
      </c>
    </row>
    <row r="80" spans="2:15" ht="15.5" x14ac:dyDescent="0.35">
      <c r="B80" s="28" t="str">
        <f ca="1">+IF(OFFSET(EPSO!$C77,+COLUMN(A78), 0, 1, 1)=0," ",+OFFSET(EPSO!$C77,+COLUMN(A78), 0, 1, 1))</f>
        <v xml:space="preserve"> </v>
      </c>
      <c r="C80" s="253"/>
      <c r="D80" s="254"/>
      <c r="E80" s="255"/>
      <c r="F80" s="256"/>
      <c r="G80" s="263"/>
      <c r="H80" s="257"/>
      <c r="I80" s="264"/>
      <c r="J80" s="258"/>
      <c r="K80" s="265"/>
      <c r="L80" s="260"/>
      <c r="M80" s="261"/>
      <c r="N80" s="266"/>
      <c r="O80" s="27">
        <f t="shared" si="1"/>
        <v>0</v>
      </c>
    </row>
    <row r="81" spans="2:15" ht="15.5" x14ac:dyDescent="0.35">
      <c r="B81" s="28" t="str">
        <f ca="1">+IF(OFFSET(EPSO!$C78,+COLUMN(A79), 0, 1, 1)=0," ",+OFFSET(EPSO!$C78,+COLUMN(A79), 0, 1, 1))</f>
        <v xml:space="preserve"> </v>
      </c>
      <c r="C81" s="253"/>
      <c r="D81" s="254"/>
      <c r="E81" s="255"/>
      <c r="F81" s="256"/>
      <c r="G81" s="263"/>
      <c r="H81" s="257"/>
      <c r="I81" s="264"/>
      <c r="J81" s="258"/>
      <c r="K81" s="265"/>
      <c r="L81" s="260"/>
      <c r="M81" s="261"/>
      <c r="N81" s="266"/>
      <c r="O81" s="27">
        <f t="shared" si="1"/>
        <v>0</v>
      </c>
    </row>
    <row r="82" spans="2:15" ht="15.5" x14ac:dyDescent="0.35">
      <c r="B82" s="28" t="str">
        <f ca="1">+IF(OFFSET(EPSO!$C79,+COLUMN(A80), 0, 1, 1)=0," ",+OFFSET(EPSO!$C79,+COLUMN(A80), 0, 1, 1))</f>
        <v xml:space="preserve"> </v>
      </c>
      <c r="C82" s="253"/>
      <c r="D82" s="254"/>
      <c r="E82" s="255"/>
      <c r="F82" s="256"/>
      <c r="G82" s="263"/>
      <c r="H82" s="257"/>
      <c r="I82" s="264"/>
      <c r="J82" s="258"/>
      <c r="K82" s="265"/>
      <c r="L82" s="260"/>
      <c r="M82" s="261"/>
      <c r="N82" s="266"/>
      <c r="O82" s="27">
        <f t="shared" si="1"/>
        <v>0</v>
      </c>
    </row>
    <row r="83" spans="2:15" ht="15.5" x14ac:dyDescent="0.35">
      <c r="B83" s="28" t="str">
        <f ca="1">+IF(OFFSET(EPSO!$C80,+COLUMN(A81), 0, 1, 1)=0," ",+OFFSET(EPSO!$C80,+COLUMN(A81), 0, 1, 1))</f>
        <v xml:space="preserve"> </v>
      </c>
      <c r="C83" s="253"/>
      <c r="D83" s="254"/>
      <c r="E83" s="255"/>
      <c r="F83" s="256"/>
      <c r="G83" s="263"/>
      <c r="H83" s="257"/>
      <c r="I83" s="264"/>
      <c r="J83" s="258"/>
      <c r="K83" s="265"/>
      <c r="L83" s="260"/>
      <c r="M83" s="261"/>
      <c r="N83" s="266"/>
      <c r="O83" s="27">
        <f t="shared" si="1"/>
        <v>0</v>
      </c>
    </row>
    <row r="84" spans="2:15" ht="15.5" x14ac:dyDescent="0.35">
      <c r="B84" s="28" t="str">
        <f ca="1">+IF(OFFSET(EPSO!$C81,+COLUMN(A82), 0, 1, 1)=0," ",+OFFSET(EPSO!$C81,+COLUMN(A82), 0, 1, 1))</f>
        <v xml:space="preserve"> </v>
      </c>
      <c r="C84" s="253"/>
      <c r="D84" s="254"/>
      <c r="E84" s="255"/>
      <c r="F84" s="256"/>
      <c r="G84" s="263"/>
      <c r="H84" s="257"/>
      <c r="I84" s="264"/>
      <c r="J84" s="258"/>
      <c r="K84" s="265"/>
      <c r="L84" s="260"/>
      <c r="M84" s="261"/>
      <c r="N84" s="266"/>
      <c r="O84" s="27">
        <f t="shared" si="1"/>
        <v>0</v>
      </c>
    </row>
    <row r="85" spans="2:15" ht="15.5" x14ac:dyDescent="0.35">
      <c r="B85" s="28" t="str">
        <f ca="1">+IF(OFFSET(EPSO!$C82,+COLUMN(A83), 0, 1, 1)=0," ",+OFFSET(EPSO!$C82,+COLUMN(A83), 0, 1, 1))</f>
        <v xml:space="preserve"> </v>
      </c>
      <c r="C85" s="253"/>
      <c r="D85" s="254"/>
      <c r="E85" s="255"/>
      <c r="F85" s="256"/>
      <c r="G85" s="263"/>
      <c r="H85" s="257"/>
      <c r="I85" s="264"/>
      <c r="J85" s="258"/>
      <c r="K85" s="265"/>
      <c r="L85" s="260"/>
      <c r="M85" s="261"/>
      <c r="N85" s="266"/>
      <c r="O85" s="27">
        <f t="shared" si="1"/>
        <v>0</v>
      </c>
    </row>
    <row r="86" spans="2:15" ht="15.5" x14ac:dyDescent="0.35">
      <c r="B86" s="28" t="str">
        <f ca="1">+IF(OFFSET(EPSO!$C83,+COLUMN(A84), 0, 1, 1)=0," ",+OFFSET(EPSO!$C83,+COLUMN(A84), 0, 1, 1))</f>
        <v xml:space="preserve"> </v>
      </c>
      <c r="C86" s="253"/>
      <c r="D86" s="254"/>
      <c r="E86" s="255"/>
      <c r="F86" s="256"/>
      <c r="G86" s="263"/>
      <c r="H86" s="257"/>
      <c r="I86" s="264"/>
      <c r="J86" s="258"/>
      <c r="K86" s="265"/>
      <c r="L86" s="260"/>
      <c r="M86" s="261"/>
      <c r="N86" s="266"/>
      <c r="O86" s="27">
        <f t="shared" si="1"/>
        <v>0</v>
      </c>
    </row>
    <row r="87" spans="2:15" ht="15.5" x14ac:dyDescent="0.35">
      <c r="B87" s="28" t="str">
        <f ca="1">+IF(OFFSET(EPSO!$C84,+COLUMN(A85), 0, 1, 1)=0," ",+OFFSET(EPSO!$C84,+COLUMN(A85), 0, 1, 1))</f>
        <v xml:space="preserve"> </v>
      </c>
      <c r="C87" s="253"/>
      <c r="D87" s="254"/>
      <c r="E87" s="255"/>
      <c r="F87" s="256"/>
      <c r="G87" s="263"/>
      <c r="H87" s="257"/>
      <c r="I87" s="264"/>
      <c r="J87" s="258"/>
      <c r="K87" s="265"/>
      <c r="L87" s="260"/>
      <c r="M87" s="261"/>
      <c r="N87" s="266"/>
      <c r="O87" s="27">
        <f t="shared" si="1"/>
        <v>0</v>
      </c>
    </row>
    <row r="88" spans="2:15" ht="15.5" x14ac:dyDescent="0.35">
      <c r="B88" s="28" t="str">
        <f ca="1">+IF(OFFSET(EPSO!$C85,+COLUMN(A86), 0, 1, 1)=0," ",+OFFSET(EPSO!$C85,+COLUMN(A86), 0, 1, 1))</f>
        <v xml:space="preserve"> </v>
      </c>
      <c r="C88" s="253"/>
      <c r="D88" s="254"/>
      <c r="E88" s="255"/>
      <c r="F88" s="256"/>
      <c r="G88" s="263"/>
      <c r="H88" s="257"/>
      <c r="I88" s="264"/>
      <c r="J88" s="258"/>
      <c r="K88" s="265"/>
      <c r="L88" s="260"/>
      <c r="M88" s="261"/>
      <c r="N88" s="266"/>
      <c r="O88" s="27">
        <f t="shared" si="1"/>
        <v>0</v>
      </c>
    </row>
    <row r="89" spans="2:15" ht="15.5" x14ac:dyDescent="0.35">
      <c r="B89" s="28" t="str">
        <f ca="1">+IF(OFFSET(EPSO!$C86,+COLUMN(A87), 0, 1, 1)=0," ",+OFFSET(EPSO!$C86,+COLUMN(A87), 0, 1, 1))</f>
        <v xml:space="preserve"> </v>
      </c>
      <c r="C89" s="253"/>
      <c r="D89" s="254"/>
      <c r="E89" s="255"/>
      <c r="F89" s="256"/>
      <c r="G89" s="263"/>
      <c r="H89" s="257"/>
      <c r="I89" s="264"/>
      <c r="J89" s="258"/>
      <c r="K89" s="265"/>
      <c r="L89" s="260"/>
      <c r="M89" s="261"/>
      <c r="N89" s="266"/>
      <c r="O89" s="27">
        <f t="shared" si="1"/>
        <v>0</v>
      </c>
    </row>
    <row r="90" spans="2:15" ht="15.5" x14ac:dyDescent="0.35">
      <c r="B90" s="28" t="str">
        <f ca="1">+IF(OFFSET(EPSO!$C87,+COLUMN(A88), 0, 1, 1)=0," ",+OFFSET(EPSO!$C87,+COLUMN(A88), 0, 1, 1))</f>
        <v xml:space="preserve"> </v>
      </c>
      <c r="C90" s="253"/>
      <c r="D90" s="254"/>
      <c r="E90" s="255"/>
      <c r="F90" s="256"/>
      <c r="G90" s="263"/>
      <c r="H90" s="257"/>
      <c r="I90" s="264"/>
      <c r="J90" s="258"/>
      <c r="K90" s="265"/>
      <c r="L90" s="260"/>
      <c r="M90" s="261"/>
      <c r="N90" s="266"/>
      <c r="O90" s="27">
        <f t="shared" si="1"/>
        <v>0</v>
      </c>
    </row>
    <row r="91" spans="2:15" ht="15.5" x14ac:dyDescent="0.35">
      <c r="B91" s="28" t="str">
        <f ca="1">+IF(OFFSET(EPSO!$C88,+COLUMN(A89), 0, 1, 1)=0," ",+OFFSET(EPSO!$C88,+COLUMN(A89), 0, 1, 1))</f>
        <v xml:space="preserve"> </v>
      </c>
      <c r="C91" s="253"/>
      <c r="D91" s="254"/>
      <c r="E91" s="255"/>
      <c r="F91" s="256"/>
      <c r="G91" s="263"/>
      <c r="H91" s="257"/>
      <c r="I91" s="264"/>
      <c r="J91" s="258"/>
      <c r="K91" s="265"/>
      <c r="L91" s="260"/>
      <c r="M91" s="261"/>
      <c r="N91" s="266"/>
      <c r="O91" s="27">
        <f t="shared" si="1"/>
        <v>0</v>
      </c>
    </row>
    <row r="92" spans="2:15" ht="15.5" x14ac:dyDescent="0.35">
      <c r="B92" s="28" t="str">
        <f ca="1">+IF(OFFSET(EPSO!$C89,+COLUMN(A90), 0, 1, 1)=0," ",+OFFSET(EPSO!$C89,+COLUMN(A90), 0, 1, 1))</f>
        <v xml:space="preserve"> </v>
      </c>
      <c r="C92" s="253"/>
      <c r="D92" s="254"/>
      <c r="E92" s="255"/>
      <c r="F92" s="256"/>
      <c r="G92" s="263"/>
      <c r="H92" s="257"/>
      <c r="I92" s="264"/>
      <c r="J92" s="258"/>
      <c r="K92" s="265"/>
      <c r="L92" s="260"/>
      <c r="M92" s="261"/>
      <c r="N92" s="266"/>
      <c r="O92" s="27">
        <f t="shared" si="1"/>
        <v>0</v>
      </c>
    </row>
    <row r="93" spans="2:15" ht="15.5" x14ac:dyDescent="0.35">
      <c r="B93" s="28" t="str">
        <f ca="1">+IF(OFFSET(EPSO!$C90,+COLUMN(A91), 0, 1, 1)=0," ",+OFFSET(EPSO!$C90,+COLUMN(A91), 0, 1, 1))</f>
        <v xml:space="preserve"> </v>
      </c>
      <c r="C93" s="253"/>
      <c r="D93" s="254"/>
      <c r="E93" s="255"/>
      <c r="F93" s="256"/>
      <c r="G93" s="263"/>
      <c r="H93" s="257"/>
      <c r="I93" s="264"/>
      <c r="J93" s="258"/>
      <c r="K93" s="265"/>
      <c r="L93" s="260"/>
      <c r="M93" s="261"/>
      <c r="N93" s="266"/>
      <c r="O93" s="27">
        <f t="shared" si="1"/>
        <v>0</v>
      </c>
    </row>
    <row r="94" spans="2:15" ht="15.5" x14ac:dyDescent="0.35">
      <c r="B94" s="28" t="str">
        <f ca="1">+IF(OFFSET(EPSO!$C91,+COLUMN(A92), 0, 1, 1)=0," ",+OFFSET(EPSO!$C91,+COLUMN(A92), 0, 1, 1))</f>
        <v xml:space="preserve"> </v>
      </c>
      <c r="C94" s="253"/>
      <c r="D94" s="254"/>
      <c r="E94" s="255"/>
      <c r="F94" s="256"/>
      <c r="G94" s="263"/>
      <c r="H94" s="257"/>
      <c r="I94" s="264"/>
      <c r="J94" s="258"/>
      <c r="K94" s="265"/>
      <c r="L94" s="260"/>
      <c r="M94" s="261"/>
      <c r="N94" s="266"/>
      <c r="O94" s="27">
        <f t="shared" si="1"/>
        <v>0</v>
      </c>
    </row>
    <row r="95" spans="2:15" ht="15.5" x14ac:dyDescent="0.35">
      <c r="B95" s="28" t="str">
        <f ca="1">+IF(OFFSET(EPSO!$C92,+COLUMN(A93), 0, 1, 1)=0," ",+OFFSET(EPSO!$C92,+COLUMN(A93), 0, 1, 1))</f>
        <v xml:space="preserve"> </v>
      </c>
      <c r="C95" s="253"/>
      <c r="D95" s="254"/>
      <c r="E95" s="255"/>
      <c r="F95" s="256"/>
      <c r="G95" s="263"/>
      <c r="H95" s="257"/>
      <c r="I95" s="264"/>
      <c r="J95" s="258"/>
      <c r="K95" s="265"/>
      <c r="L95" s="260"/>
      <c r="M95" s="261"/>
      <c r="N95" s="266"/>
      <c r="O95" s="27">
        <f t="shared" si="1"/>
        <v>0</v>
      </c>
    </row>
    <row r="96" spans="2:15" ht="15.5" x14ac:dyDescent="0.35">
      <c r="B96" s="28" t="str">
        <f ca="1">+IF(OFFSET(EPSO!$C93,+COLUMN(A94), 0, 1, 1)=0," ",+OFFSET(EPSO!$C93,+COLUMN(A94), 0, 1, 1))</f>
        <v xml:space="preserve"> </v>
      </c>
      <c r="C96" s="253"/>
      <c r="D96" s="254"/>
      <c r="E96" s="255"/>
      <c r="F96" s="256"/>
      <c r="G96" s="263"/>
      <c r="H96" s="257"/>
      <c r="I96" s="264"/>
      <c r="J96" s="258"/>
      <c r="K96" s="265"/>
      <c r="L96" s="260"/>
      <c r="M96" s="261"/>
      <c r="N96" s="266"/>
      <c r="O96" s="27">
        <f t="shared" si="1"/>
        <v>0</v>
      </c>
    </row>
    <row r="97" spans="2:15" ht="15.5" x14ac:dyDescent="0.35">
      <c r="B97" s="28" t="str">
        <f ca="1">+IF(OFFSET(EPSO!$C94,+COLUMN(A95), 0, 1, 1)=0," ",+OFFSET(EPSO!$C94,+COLUMN(A95), 0, 1, 1))</f>
        <v xml:space="preserve"> </v>
      </c>
      <c r="C97" s="253"/>
      <c r="D97" s="254"/>
      <c r="E97" s="255"/>
      <c r="F97" s="256"/>
      <c r="G97" s="263"/>
      <c r="H97" s="257"/>
      <c r="I97" s="264"/>
      <c r="J97" s="258"/>
      <c r="K97" s="265"/>
      <c r="L97" s="260"/>
      <c r="M97" s="261"/>
      <c r="N97" s="266"/>
      <c r="O97" s="27">
        <f t="shared" si="1"/>
        <v>0</v>
      </c>
    </row>
    <row r="98" spans="2:15" ht="15.5" x14ac:dyDescent="0.35">
      <c r="B98" s="28" t="str">
        <f ca="1">+IF(OFFSET(EPSO!$C95,+COLUMN(A96), 0, 1, 1)=0," ",+OFFSET(EPSO!$C95,+COLUMN(A96), 0, 1, 1))</f>
        <v xml:space="preserve"> </v>
      </c>
      <c r="C98" s="253"/>
      <c r="D98" s="254"/>
      <c r="E98" s="255"/>
      <c r="F98" s="256"/>
      <c r="G98" s="263"/>
      <c r="H98" s="257"/>
      <c r="I98" s="264"/>
      <c r="J98" s="258"/>
      <c r="K98" s="265"/>
      <c r="L98" s="260"/>
      <c r="M98" s="261"/>
      <c r="N98" s="266"/>
      <c r="O98" s="27">
        <f t="shared" si="1"/>
        <v>0</v>
      </c>
    </row>
    <row r="99" spans="2:15" ht="15.5" x14ac:dyDescent="0.35">
      <c r="B99" s="28" t="str">
        <f ca="1">+IF(OFFSET(EPSO!$C96,+COLUMN(A97), 0, 1, 1)=0," ",+OFFSET(EPSO!$C96,+COLUMN(A97), 0, 1, 1))</f>
        <v xml:space="preserve"> </v>
      </c>
      <c r="C99" s="253"/>
      <c r="D99" s="254"/>
      <c r="E99" s="255"/>
      <c r="F99" s="256"/>
      <c r="G99" s="263"/>
      <c r="H99" s="257"/>
      <c r="I99" s="264"/>
      <c r="J99" s="258"/>
      <c r="K99" s="265"/>
      <c r="L99" s="260"/>
      <c r="M99" s="261"/>
      <c r="N99" s="266"/>
      <c r="O99" s="27">
        <f t="shared" si="1"/>
        <v>0</v>
      </c>
    </row>
    <row r="100" spans="2:15" ht="15.5" x14ac:dyDescent="0.35">
      <c r="B100" s="28" t="str">
        <f ca="1">+IF(OFFSET(EPSO!$C97,+COLUMN(A98), 0, 1, 1)=0," ",+OFFSET(EPSO!$C97,+COLUMN(A98), 0, 1, 1))</f>
        <v xml:space="preserve"> </v>
      </c>
      <c r="C100" s="253"/>
      <c r="D100" s="254"/>
      <c r="E100" s="255"/>
      <c r="F100" s="256"/>
      <c r="G100" s="263"/>
      <c r="H100" s="257"/>
      <c r="I100" s="264"/>
      <c r="J100" s="258"/>
      <c r="K100" s="265"/>
      <c r="L100" s="260"/>
      <c r="M100" s="261"/>
      <c r="N100" s="266"/>
      <c r="O100" s="27">
        <f t="shared" si="1"/>
        <v>0</v>
      </c>
    </row>
    <row r="101" spans="2:15" ht="15.5" x14ac:dyDescent="0.35">
      <c r="B101" s="28" t="str">
        <f ca="1">+IF(OFFSET(EPSO!$C98,+COLUMN(A99), 0, 1, 1)=0," ",+OFFSET(EPSO!$C98,+COLUMN(A99), 0, 1, 1))</f>
        <v xml:space="preserve"> </v>
      </c>
      <c r="C101" s="253"/>
      <c r="D101" s="254"/>
      <c r="E101" s="255"/>
      <c r="F101" s="256"/>
      <c r="G101" s="263"/>
      <c r="H101" s="257"/>
      <c r="I101" s="264"/>
      <c r="J101" s="258"/>
      <c r="K101" s="265"/>
      <c r="L101" s="260"/>
      <c r="M101" s="261"/>
      <c r="N101" s="266"/>
      <c r="O101" s="27">
        <f t="shared" si="1"/>
        <v>0</v>
      </c>
    </row>
    <row r="102" spans="2:15" ht="15.5" x14ac:dyDescent="0.35">
      <c r="B102" s="28" t="str">
        <f ca="1">+IF(OFFSET(EPSO!$C99,+COLUMN(A100), 0, 1, 1)=0," ",+OFFSET(EPSO!$C99,+COLUMN(A100), 0, 1, 1))</f>
        <v xml:space="preserve"> </v>
      </c>
      <c r="C102" s="253"/>
      <c r="D102" s="254"/>
      <c r="E102" s="255"/>
      <c r="F102" s="256"/>
      <c r="G102" s="263"/>
      <c r="H102" s="257"/>
      <c r="I102" s="264"/>
      <c r="J102" s="258"/>
      <c r="K102" s="265"/>
      <c r="L102" s="260"/>
      <c r="M102" s="261"/>
      <c r="N102" s="266"/>
      <c r="O102" s="27">
        <f t="shared" si="1"/>
        <v>0</v>
      </c>
    </row>
    <row r="103" spans="2:15" ht="15.5" x14ac:dyDescent="0.35">
      <c r="B103" s="28" t="str">
        <f ca="1">+IF(OFFSET(EPSO!$C100,+COLUMN(A101), 0, 1, 1)=0," ",+OFFSET(EPSO!$C100,+COLUMN(A101), 0, 1, 1))</f>
        <v xml:space="preserve"> </v>
      </c>
      <c r="C103" s="253"/>
      <c r="D103" s="254"/>
      <c r="E103" s="255"/>
      <c r="F103" s="256"/>
      <c r="G103" s="263"/>
      <c r="H103" s="257"/>
      <c r="I103" s="264"/>
      <c r="J103" s="258"/>
      <c r="K103" s="265"/>
      <c r="L103" s="260"/>
      <c r="M103" s="261"/>
      <c r="N103" s="266"/>
      <c r="O103" s="27">
        <f t="shared" si="1"/>
        <v>0</v>
      </c>
    </row>
    <row r="104" spans="2:15" ht="15.5" x14ac:dyDescent="0.35">
      <c r="B104" s="28" t="str">
        <f ca="1">+IF(OFFSET(EPSO!$C101,+COLUMN(A102), 0, 1, 1)=0," ",+OFFSET(EPSO!$C101,+COLUMN(A102), 0, 1, 1))</f>
        <v xml:space="preserve"> </v>
      </c>
      <c r="C104" s="253"/>
      <c r="D104" s="254"/>
      <c r="E104" s="255"/>
      <c r="F104" s="256"/>
      <c r="G104" s="263"/>
      <c r="H104" s="257"/>
      <c r="I104" s="264"/>
      <c r="J104" s="258"/>
      <c r="K104" s="265"/>
      <c r="L104" s="260"/>
      <c r="M104" s="261"/>
      <c r="N104" s="266"/>
      <c r="O104" s="27">
        <f t="shared" si="1"/>
        <v>0</v>
      </c>
    </row>
    <row r="105" spans="2:15" ht="15.5" x14ac:dyDescent="0.35">
      <c r="B105" s="28" t="str">
        <f ca="1">+IF(OFFSET(EPSO!$C102,+COLUMN(A103), 0, 1, 1)=0," ",+OFFSET(EPSO!$C102,+COLUMN(A103), 0, 1, 1))</f>
        <v xml:space="preserve"> </v>
      </c>
      <c r="C105" s="253"/>
      <c r="D105" s="254"/>
      <c r="E105" s="255"/>
      <c r="F105" s="256"/>
      <c r="G105" s="263"/>
      <c r="H105" s="257"/>
      <c r="I105" s="264"/>
      <c r="J105" s="258"/>
      <c r="K105" s="265"/>
      <c r="L105" s="260"/>
      <c r="M105" s="261"/>
      <c r="N105" s="266"/>
      <c r="O105" s="27">
        <f t="shared" si="1"/>
        <v>0</v>
      </c>
    </row>
    <row r="106" spans="2:15" ht="15.5" x14ac:dyDescent="0.35">
      <c r="B106" s="28" t="str">
        <f ca="1">+IF(OFFSET(EPSO!$C103,+COLUMN(A104), 0, 1, 1)=0," ",+OFFSET(EPSO!$C103,+COLUMN(A104), 0, 1, 1))</f>
        <v xml:space="preserve"> </v>
      </c>
      <c r="C106" s="253"/>
      <c r="D106" s="254"/>
      <c r="E106" s="255"/>
      <c r="F106" s="256"/>
      <c r="G106" s="263"/>
      <c r="H106" s="257"/>
      <c r="I106" s="264"/>
      <c r="J106" s="258"/>
      <c r="K106" s="265"/>
      <c r="L106" s="260"/>
      <c r="M106" s="261"/>
      <c r="N106" s="266"/>
      <c r="O106" s="27">
        <f t="shared" si="1"/>
        <v>0</v>
      </c>
    </row>
    <row r="107" spans="2:15" ht="15.5" x14ac:dyDescent="0.35">
      <c r="B107" s="28" t="str">
        <f ca="1">+IF(OFFSET(EPSO!$C104,+COLUMN(A105), 0, 1, 1)=0," ",+OFFSET(EPSO!$C104,+COLUMN(A105), 0, 1, 1))</f>
        <v xml:space="preserve"> </v>
      </c>
      <c r="C107" s="253"/>
      <c r="D107" s="254"/>
      <c r="E107" s="255"/>
      <c r="F107" s="256"/>
      <c r="G107" s="263"/>
      <c r="H107" s="257"/>
      <c r="I107" s="264"/>
      <c r="J107" s="258"/>
      <c r="K107" s="265"/>
      <c r="L107" s="260"/>
      <c r="M107" s="261"/>
      <c r="N107" s="266"/>
      <c r="O107" s="27">
        <f t="shared" si="1"/>
        <v>0</v>
      </c>
    </row>
    <row r="108" spans="2:15" ht="15.5" x14ac:dyDescent="0.35">
      <c r="B108" s="28" t="str">
        <f ca="1">+IF(OFFSET(EPSO!$C105,+COLUMN(A106), 0, 1, 1)=0," ",+OFFSET(EPSO!$C105,+COLUMN(A106), 0, 1, 1))</f>
        <v xml:space="preserve"> </v>
      </c>
      <c r="C108" s="253"/>
      <c r="D108" s="254"/>
      <c r="E108" s="255"/>
      <c r="F108" s="256"/>
      <c r="G108" s="263"/>
      <c r="H108" s="257"/>
      <c r="I108" s="264"/>
      <c r="J108" s="258"/>
      <c r="K108" s="265"/>
      <c r="L108" s="260"/>
      <c r="M108" s="261"/>
      <c r="N108" s="266"/>
      <c r="O108" s="27">
        <f t="shared" si="1"/>
        <v>0</v>
      </c>
    </row>
    <row r="109" spans="2:15" ht="15.5" x14ac:dyDescent="0.35">
      <c r="B109" s="28" t="str">
        <f ca="1">+IF(OFFSET(EPSO!$C106,+COLUMN(A107), 0, 1, 1)=0," ",+OFFSET(EPSO!$C106,+COLUMN(A107), 0, 1, 1))</f>
        <v xml:space="preserve"> </v>
      </c>
      <c r="C109" s="253"/>
      <c r="D109" s="254"/>
      <c r="E109" s="255"/>
      <c r="F109" s="256"/>
      <c r="G109" s="263"/>
      <c r="H109" s="257"/>
      <c r="I109" s="264"/>
      <c r="J109" s="258"/>
      <c r="K109" s="265"/>
      <c r="L109" s="260"/>
      <c r="M109" s="261"/>
      <c r="N109" s="266"/>
      <c r="O109" s="27">
        <f t="shared" si="1"/>
        <v>0</v>
      </c>
    </row>
    <row r="110" spans="2:15" ht="15.5" x14ac:dyDescent="0.35">
      <c r="B110" s="28" t="str">
        <f ca="1">+IF(OFFSET(EPSO!$C107,+COLUMN(A108), 0, 1, 1)=0," ",+OFFSET(EPSO!$C107,+COLUMN(A108), 0, 1, 1))</f>
        <v xml:space="preserve"> </v>
      </c>
      <c r="C110" s="253"/>
      <c r="D110" s="254"/>
      <c r="E110" s="255"/>
      <c r="F110" s="256"/>
      <c r="G110" s="263"/>
      <c r="H110" s="257"/>
      <c r="I110" s="264"/>
      <c r="J110" s="258"/>
      <c r="K110" s="265"/>
      <c r="L110" s="260"/>
      <c r="M110" s="261"/>
      <c r="N110" s="266"/>
      <c r="O110" s="27">
        <f t="shared" si="1"/>
        <v>0</v>
      </c>
    </row>
    <row r="111" spans="2:15" ht="15.5" x14ac:dyDescent="0.35">
      <c r="B111" s="28" t="str">
        <f ca="1">+IF(OFFSET(EPSO!$C108,+COLUMN(A109), 0, 1, 1)=0," ",+OFFSET(EPSO!$C108,+COLUMN(A109), 0, 1, 1))</f>
        <v xml:space="preserve"> </v>
      </c>
      <c r="C111" s="253"/>
      <c r="D111" s="254"/>
      <c r="E111" s="255"/>
      <c r="F111" s="256"/>
      <c r="G111" s="263"/>
      <c r="H111" s="257"/>
      <c r="I111" s="264"/>
      <c r="J111" s="258"/>
      <c r="K111" s="265"/>
      <c r="L111" s="260"/>
      <c r="M111" s="261"/>
      <c r="N111" s="266"/>
      <c r="O111" s="27">
        <f t="shared" si="1"/>
        <v>0</v>
      </c>
    </row>
    <row r="112" spans="2:15" ht="15.5" x14ac:dyDescent="0.35">
      <c r="B112" s="28" t="str">
        <f ca="1">+IF(OFFSET(EPSO!$C109,+COLUMN(A110), 0, 1, 1)=0," ",+OFFSET(EPSO!$C109,+COLUMN(A110), 0, 1, 1))</f>
        <v xml:space="preserve"> </v>
      </c>
      <c r="C112" s="253"/>
      <c r="D112" s="254"/>
      <c r="E112" s="255"/>
      <c r="F112" s="256"/>
      <c r="G112" s="263"/>
      <c r="H112" s="257"/>
      <c r="I112" s="264"/>
      <c r="J112" s="258"/>
      <c r="K112" s="265"/>
      <c r="L112" s="260"/>
      <c r="M112" s="261"/>
      <c r="N112" s="266"/>
      <c r="O112" s="27">
        <f t="shared" si="1"/>
        <v>0</v>
      </c>
    </row>
    <row r="113" spans="2:15" ht="15.5" x14ac:dyDescent="0.35">
      <c r="B113" s="28" t="str">
        <f ca="1">+IF(OFFSET(EPSO!$C110,+COLUMN(A111), 0, 1, 1)=0," ",+OFFSET(EPSO!$C110,+COLUMN(A111), 0, 1, 1))</f>
        <v xml:space="preserve"> </v>
      </c>
      <c r="C113" s="253"/>
      <c r="D113" s="254"/>
      <c r="E113" s="255"/>
      <c r="F113" s="256"/>
      <c r="G113" s="263"/>
      <c r="H113" s="257"/>
      <c r="I113" s="264"/>
      <c r="J113" s="258"/>
      <c r="K113" s="265"/>
      <c r="L113" s="260"/>
      <c r="M113" s="261"/>
      <c r="N113" s="266"/>
      <c r="O113" s="27">
        <f t="shared" si="1"/>
        <v>0</v>
      </c>
    </row>
    <row r="114" spans="2:15" ht="15.5" x14ac:dyDescent="0.35">
      <c r="B114" s="28" t="str">
        <f ca="1">+IF(OFFSET(EPSO!$C111,+COLUMN(A112), 0, 1, 1)=0," ",+OFFSET(EPSO!$C111,+COLUMN(A112), 0, 1, 1))</f>
        <v xml:space="preserve"> </v>
      </c>
      <c r="C114" s="253"/>
      <c r="D114" s="254"/>
      <c r="E114" s="255"/>
      <c r="F114" s="256"/>
      <c r="G114" s="263"/>
      <c r="H114" s="257"/>
      <c r="I114" s="264"/>
      <c r="J114" s="258"/>
      <c r="K114" s="265"/>
      <c r="L114" s="260"/>
      <c r="M114" s="261"/>
      <c r="N114" s="266"/>
      <c r="O114" s="27">
        <f t="shared" si="1"/>
        <v>0</v>
      </c>
    </row>
    <row r="115" spans="2:15" ht="15.5" x14ac:dyDescent="0.35">
      <c r="B115" s="28" t="str">
        <f ca="1">+IF(OFFSET(EPSO!$C112,+COLUMN(A113), 0, 1, 1)=0," ",+OFFSET(EPSO!$C112,+COLUMN(A113), 0, 1, 1))</f>
        <v xml:space="preserve"> </v>
      </c>
      <c r="C115" s="253"/>
      <c r="D115" s="254"/>
      <c r="E115" s="255"/>
      <c r="F115" s="256"/>
      <c r="G115" s="263"/>
      <c r="H115" s="257"/>
      <c r="I115" s="264"/>
      <c r="J115" s="258"/>
      <c r="K115" s="265"/>
      <c r="L115" s="260"/>
      <c r="M115" s="261"/>
      <c r="N115" s="266"/>
      <c r="O115" s="27">
        <f t="shared" si="1"/>
        <v>0</v>
      </c>
    </row>
    <row r="116" spans="2:15" ht="15.5" x14ac:dyDescent="0.35">
      <c r="B116" s="28" t="str">
        <f ca="1">+IF(OFFSET(EPSO!$C113,+COLUMN(A114), 0, 1, 1)=0," ",+OFFSET(EPSO!$C113,+COLUMN(A114), 0, 1, 1))</f>
        <v xml:space="preserve"> </v>
      </c>
      <c r="C116" s="253"/>
      <c r="D116" s="254"/>
      <c r="E116" s="255"/>
      <c r="F116" s="256"/>
      <c r="G116" s="263"/>
      <c r="H116" s="257"/>
      <c r="I116" s="264"/>
      <c r="J116" s="258"/>
      <c r="K116" s="265"/>
      <c r="L116" s="260"/>
      <c r="M116" s="261"/>
      <c r="N116" s="266"/>
      <c r="O116" s="27">
        <f t="shared" si="1"/>
        <v>0</v>
      </c>
    </row>
    <row r="117" spans="2:15" ht="15.5" x14ac:dyDescent="0.35">
      <c r="B117" s="28" t="str">
        <f ca="1">+IF(OFFSET(EPSO!$C114,+COLUMN(A115), 0, 1, 1)=0," ",+OFFSET(EPSO!$C114,+COLUMN(A115), 0, 1, 1))</f>
        <v xml:space="preserve"> </v>
      </c>
      <c r="C117" s="253"/>
      <c r="D117" s="254"/>
      <c r="E117" s="255"/>
      <c r="F117" s="256"/>
      <c r="G117" s="263"/>
      <c r="H117" s="257"/>
      <c r="I117" s="264"/>
      <c r="J117" s="258"/>
      <c r="K117" s="265"/>
      <c r="L117" s="260"/>
      <c r="M117" s="261"/>
      <c r="N117" s="266"/>
      <c r="O117" s="27">
        <f t="shared" si="1"/>
        <v>0</v>
      </c>
    </row>
    <row r="118" spans="2:15" ht="15.5" x14ac:dyDescent="0.35">
      <c r="B118" s="28" t="str">
        <f ca="1">+IF(OFFSET(EPSO!$C115,+COLUMN(A116), 0, 1, 1)=0," ",+OFFSET(EPSO!$C115,+COLUMN(A116), 0, 1, 1))</f>
        <v xml:space="preserve"> </v>
      </c>
      <c r="C118" s="253"/>
      <c r="D118" s="254"/>
      <c r="E118" s="255"/>
      <c r="F118" s="256"/>
      <c r="G118" s="263"/>
      <c r="H118" s="257"/>
      <c r="I118" s="264"/>
      <c r="J118" s="258"/>
      <c r="K118" s="265"/>
      <c r="L118" s="260"/>
      <c r="M118" s="261"/>
      <c r="N118" s="266"/>
      <c r="O118" s="27">
        <f t="shared" si="1"/>
        <v>0</v>
      </c>
    </row>
    <row r="119" spans="2:15" ht="15.5" x14ac:dyDescent="0.35">
      <c r="B119" s="28" t="str">
        <f ca="1">+IF(OFFSET(EPSO!$C116,+COLUMN(A117), 0, 1, 1)=0," ",+OFFSET(EPSO!$C116,+COLUMN(A117), 0, 1, 1))</f>
        <v xml:space="preserve"> </v>
      </c>
      <c r="C119" s="253"/>
      <c r="D119" s="254"/>
      <c r="E119" s="255"/>
      <c r="F119" s="256"/>
      <c r="G119" s="263"/>
      <c r="H119" s="257"/>
      <c r="I119" s="264"/>
      <c r="J119" s="258"/>
      <c r="K119" s="265"/>
      <c r="L119" s="260"/>
      <c r="M119" s="261"/>
      <c r="N119" s="266"/>
      <c r="O119" s="27">
        <f t="shared" si="1"/>
        <v>0</v>
      </c>
    </row>
    <row r="120" spans="2:15" ht="15.5" x14ac:dyDescent="0.35">
      <c r="B120" s="28" t="str">
        <f ca="1">+IF(OFFSET(EPSO!$C117,+COLUMN(A118), 0, 1, 1)=0," ",+OFFSET(EPSO!$C117,+COLUMN(A118), 0, 1, 1))</f>
        <v xml:space="preserve"> </v>
      </c>
      <c r="C120" s="253"/>
      <c r="D120" s="254"/>
      <c r="E120" s="255"/>
      <c r="F120" s="256"/>
      <c r="G120" s="263"/>
      <c r="H120" s="257"/>
      <c r="I120" s="264"/>
      <c r="J120" s="258"/>
      <c r="K120" s="265"/>
      <c r="L120" s="260"/>
      <c r="M120" s="261"/>
      <c r="N120" s="266"/>
      <c r="O120" s="27">
        <f t="shared" si="1"/>
        <v>0</v>
      </c>
    </row>
    <row r="121" spans="2:15" ht="15.5" x14ac:dyDescent="0.35">
      <c r="B121" s="28" t="str">
        <f ca="1">+IF(OFFSET(EPSO!$C118,+COLUMN(A119), 0, 1, 1)=0," ",+OFFSET(EPSO!$C118,+COLUMN(A119), 0, 1, 1))</f>
        <v xml:space="preserve"> </v>
      </c>
      <c r="C121" s="253"/>
      <c r="D121" s="254"/>
      <c r="E121" s="255"/>
      <c r="F121" s="256"/>
      <c r="G121" s="263"/>
      <c r="H121" s="257"/>
      <c r="I121" s="264"/>
      <c r="J121" s="258"/>
      <c r="K121" s="265"/>
      <c r="L121" s="260"/>
      <c r="M121" s="261"/>
      <c r="N121" s="266"/>
      <c r="O121" s="27">
        <f t="shared" si="1"/>
        <v>0</v>
      </c>
    </row>
    <row r="122" spans="2:15" ht="15.5" x14ac:dyDescent="0.35">
      <c r="B122" s="28" t="str">
        <f ca="1">+IF(OFFSET(EPSO!$C119,+COLUMN(A120), 0, 1, 1)=0," ",+OFFSET(EPSO!$C119,+COLUMN(A120), 0, 1, 1))</f>
        <v xml:space="preserve"> </v>
      </c>
      <c r="C122" s="253"/>
      <c r="D122" s="254"/>
      <c r="E122" s="255"/>
      <c r="F122" s="256"/>
      <c r="G122" s="263"/>
      <c r="H122" s="257"/>
      <c r="I122" s="264"/>
      <c r="J122" s="258"/>
      <c r="K122" s="265"/>
      <c r="L122" s="260"/>
      <c r="M122" s="261"/>
      <c r="N122" s="266"/>
      <c r="O122" s="27">
        <f t="shared" si="1"/>
        <v>0</v>
      </c>
    </row>
    <row r="123" spans="2:15" ht="15.5" x14ac:dyDescent="0.35">
      <c r="B123" s="28" t="str">
        <f ca="1">+IF(OFFSET(EPSO!$C120,+COLUMN(A121), 0, 1, 1)=0," ",+OFFSET(EPSO!$C120,+COLUMN(A121), 0, 1, 1))</f>
        <v xml:space="preserve"> </v>
      </c>
      <c r="C123" s="253"/>
      <c r="D123" s="254"/>
      <c r="E123" s="255"/>
      <c r="F123" s="256"/>
      <c r="G123" s="263"/>
      <c r="H123" s="257"/>
      <c r="I123" s="264"/>
      <c r="J123" s="258"/>
      <c r="K123" s="265"/>
      <c r="L123" s="260"/>
      <c r="M123" s="261"/>
      <c r="N123" s="266"/>
      <c r="O123" s="27">
        <f t="shared" si="1"/>
        <v>0</v>
      </c>
    </row>
    <row r="124" spans="2:15" ht="15.5" x14ac:dyDescent="0.35">
      <c r="B124" s="28" t="str">
        <f ca="1">+IF(OFFSET(EPSO!$C121,+COLUMN(A122), 0, 1, 1)=0," ",+OFFSET(EPSO!$C121,+COLUMN(A122), 0, 1, 1))</f>
        <v xml:space="preserve"> </v>
      </c>
      <c r="C124" s="253"/>
      <c r="D124" s="254"/>
      <c r="E124" s="255"/>
      <c r="F124" s="256"/>
      <c r="G124" s="263"/>
      <c r="H124" s="257"/>
      <c r="I124" s="264"/>
      <c r="J124" s="258"/>
      <c r="K124" s="265"/>
      <c r="L124" s="260"/>
      <c r="M124" s="261"/>
      <c r="N124" s="266"/>
      <c r="O124" s="27">
        <f t="shared" si="1"/>
        <v>0</v>
      </c>
    </row>
    <row r="125" spans="2:15" ht="15.5" x14ac:dyDescent="0.35">
      <c r="B125" s="28" t="str">
        <f ca="1">+IF(OFFSET(EPSO!$C122,+COLUMN(A123), 0, 1, 1)=0," ",+OFFSET(EPSO!$C122,+COLUMN(A123), 0, 1, 1))</f>
        <v xml:space="preserve"> </v>
      </c>
      <c r="C125" s="253"/>
      <c r="D125" s="254"/>
      <c r="E125" s="255"/>
      <c r="F125" s="256"/>
      <c r="G125" s="263"/>
      <c r="H125" s="257"/>
      <c r="I125" s="264"/>
      <c r="J125" s="258"/>
      <c r="K125" s="265"/>
      <c r="L125" s="260"/>
      <c r="M125" s="261"/>
      <c r="N125" s="266"/>
      <c r="O125" s="27">
        <f t="shared" si="1"/>
        <v>0</v>
      </c>
    </row>
    <row r="126" spans="2:15" ht="15.5" x14ac:dyDescent="0.35">
      <c r="B126" s="28" t="str">
        <f ca="1">+IF(OFFSET(EPSO!$C123,+COLUMN(A124), 0, 1, 1)=0," ",+OFFSET(EPSO!$C123,+COLUMN(A124), 0, 1, 1))</f>
        <v xml:space="preserve"> </v>
      </c>
      <c r="C126" s="253"/>
      <c r="D126" s="254"/>
      <c r="E126" s="255"/>
      <c r="F126" s="256"/>
      <c r="G126" s="263"/>
      <c r="H126" s="257"/>
      <c r="I126" s="264"/>
      <c r="J126" s="258"/>
      <c r="K126" s="265"/>
      <c r="L126" s="260"/>
      <c r="M126" s="261"/>
      <c r="N126" s="266"/>
      <c r="O126" s="27">
        <f t="shared" si="1"/>
        <v>0</v>
      </c>
    </row>
    <row r="127" spans="2:15" ht="15.5" x14ac:dyDescent="0.35">
      <c r="B127" s="28" t="str">
        <f ca="1">+IF(OFFSET(EPSO!$C124,+COLUMN(A125), 0, 1, 1)=0," ",+OFFSET(EPSO!$C124,+COLUMN(A125), 0, 1, 1))</f>
        <v xml:space="preserve"> </v>
      </c>
      <c r="C127" s="253"/>
      <c r="D127" s="254"/>
      <c r="E127" s="255"/>
      <c r="F127" s="256"/>
      <c r="G127" s="263"/>
      <c r="H127" s="257"/>
      <c r="I127" s="264"/>
      <c r="J127" s="258"/>
      <c r="K127" s="265"/>
      <c r="L127" s="260"/>
      <c r="M127" s="261"/>
      <c r="N127" s="266"/>
      <c r="O127" s="27">
        <f t="shared" si="1"/>
        <v>0</v>
      </c>
    </row>
    <row r="128" spans="2:15" ht="15.5" x14ac:dyDescent="0.35">
      <c r="B128" s="28" t="str">
        <f ca="1">+IF(OFFSET(EPSO!$C125,+COLUMN(A126), 0, 1, 1)=0," ",+OFFSET(EPSO!$C125,+COLUMN(A126), 0, 1, 1))</f>
        <v xml:space="preserve"> </v>
      </c>
      <c r="C128" s="253"/>
      <c r="D128" s="254"/>
      <c r="E128" s="255"/>
      <c r="F128" s="256"/>
      <c r="G128" s="263"/>
      <c r="H128" s="257"/>
      <c r="I128" s="264"/>
      <c r="J128" s="258"/>
      <c r="K128" s="265"/>
      <c r="L128" s="260"/>
      <c r="M128" s="261"/>
      <c r="N128" s="266"/>
      <c r="O128" s="27">
        <f t="shared" si="1"/>
        <v>0</v>
      </c>
    </row>
    <row r="129" spans="2:15" ht="15.5" x14ac:dyDescent="0.35">
      <c r="B129" s="28" t="str">
        <f ca="1">+IF(OFFSET(EPSO!$C126,+COLUMN(A127), 0, 1, 1)=0," ",+OFFSET(EPSO!$C126,+COLUMN(A127), 0, 1, 1))</f>
        <v xml:space="preserve"> </v>
      </c>
      <c r="C129" s="253"/>
      <c r="D129" s="254"/>
      <c r="E129" s="255"/>
      <c r="F129" s="256"/>
      <c r="G129" s="263"/>
      <c r="H129" s="257"/>
      <c r="I129" s="264"/>
      <c r="J129" s="258"/>
      <c r="K129" s="265"/>
      <c r="L129" s="260"/>
      <c r="M129" s="261"/>
      <c r="N129" s="266"/>
      <c r="O129" s="27">
        <f t="shared" si="1"/>
        <v>0</v>
      </c>
    </row>
    <row r="130" spans="2:15" ht="15.5" x14ac:dyDescent="0.35">
      <c r="B130" s="28" t="str">
        <f ca="1">+IF(OFFSET(EPSO!$C127,+COLUMN(A128), 0, 1, 1)=0," ",+OFFSET(EPSO!$C127,+COLUMN(A128), 0, 1, 1))</f>
        <v xml:space="preserve"> </v>
      </c>
      <c r="C130" s="253"/>
      <c r="D130" s="254"/>
      <c r="E130" s="255"/>
      <c r="F130" s="256"/>
      <c r="G130" s="263"/>
      <c r="H130" s="257"/>
      <c r="I130" s="264"/>
      <c r="J130" s="258"/>
      <c r="K130" s="265"/>
      <c r="L130" s="260"/>
      <c r="M130" s="261"/>
      <c r="N130" s="266"/>
      <c r="O130" s="27">
        <f t="shared" si="1"/>
        <v>0</v>
      </c>
    </row>
    <row r="131" spans="2:15" ht="15.5" x14ac:dyDescent="0.35">
      <c r="B131" s="28" t="str">
        <f ca="1">+IF(OFFSET(EPSO!$C128,+COLUMN(A129), 0, 1, 1)=0," ",+OFFSET(EPSO!$C128,+COLUMN(A129), 0, 1, 1))</f>
        <v xml:space="preserve"> </v>
      </c>
      <c r="C131" s="253"/>
      <c r="D131" s="254"/>
      <c r="E131" s="255"/>
      <c r="F131" s="256"/>
      <c r="G131" s="263"/>
      <c r="H131" s="257"/>
      <c r="I131" s="264"/>
      <c r="J131" s="258"/>
      <c r="K131" s="265"/>
      <c r="L131" s="260"/>
      <c r="M131" s="261"/>
      <c r="N131" s="266"/>
      <c r="O131" s="27">
        <f t="shared" si="1"/>
        <v>0</v>
      </c>
    </row>
    <row r="132" spans="2:15" ht="15.5" x14ac:dyDescent="0.35">
      <c r="B132" s="28" t="str">
        <f ca="1">+IF(OFFSET(EPSO!$C129,+COLUMN(A130), 0, 1, 1)=0," ",+OFFSET(EPSO!$C129,+COLUMN(A130), 0, 1, 1))</f>
        <v xml:space="preserve"> </v>
      </c>
      <c r="C132" s="253"/>
      <c r="D132" s="254"/>
      <c r="E132" s="255"/>
      <c r="F132" s="256"/>
      <c r="G132" s="263"/>
      <c r="H132" s="257"/>
      <c r="I132" s="264"/>
      <c r="J132" s="258"/>
      <c r="K132" s="265"/>
      <c r="L132" s="260"/>
      <c r="M132" s="261"/>
      <c r="N132" s="266"/>
      <c r="O132" s="27">
        <f t="shared" si="1"/>
        <v>0</v>
      </c>
    </row>
    <row r="133" spans="2:15" ht="15.5" x14ac:dyDescent="0.35">
      <c r="B133" s="28" t="str">
        <f ca="1">+IF(OFFSET(EPSO!$C130,+COLUMN(A131), 0, 1, 1)=0," ",+OFFSET(EPSO!$C130,+COLUMN(A131), 0, 1, 1))</f>
        <v xml:space="preserve"> </v>
      </c>
      <c r="C133" s="253"/>
      <c r="D133" s="254"/>
      <c r="E133" s="255"/>
      <c r="F133" s="256"/>
      <c r="G133" s="263"/>
      <c r="H133" s="257"/>
      <c r="I133" s="264"/>
      <c r="J133" s="258"/>
      <c r="K133" s="265"/>
      <c r="L133" s="260"/>
      <c r="M133" s="261"/>
      <c r="N133" s="266"/>
      <c r="O133" s="27">
        <f t="shared" ref="O133:O196" si="2">+K133*L133*8*M133*(1+N133)</f>
        <v>0</v>
      </c>
    </row>
    <row r="134" spans="2:15" ht="15.5" x14ac:dyDescent="0.35">
      <c r="B134" s="28" t="str">
        <f ca="1">+IF(OFFSET(EPSO!$C131,+COLUMN(A132), 0, 1, 1)=0," ",+OFFSET(EPSO!$C131,+COLUMN(A132), 0, 1, 1))</f>
        <v xml:space="preserve"> </v>
      </c>
      <c r="C134" s="253"/>
      <c r="D134" s="254"/>
      <c r="E134" s="255"/>
      <c r="F134" s="256"/>
      <c r="G134" s="263"/>
      <c r="H134" s="257"/>
      <c r="I134" s="264"/>
      <c r="J134" s="258"/>
      <c r="K134" s="265"/>
      <c r="L134" s="260"/>
      <c r="M134" s="261"/>
      <c r="N134" s="266"/>
      <c r="O134" s="27">
        <f t="shared" si="2"/>
        <v>0</v>
      </c>
    </row>
    <row r="135" spans="2:15" ht="15.5" x14ac:dyDescent="0.35">
      <c r="B135" s="28" t="str">
        <f ca="1">+IF(OFFSET(EPSO!$C132,+COLUMN(A133), 0, 1, 1)=0," ",+OFFSET(EPSO!$C132,+COLUMN(A133), 0, 1, 1))</f>
        <v xml:space="preserve"> </v>
      </c>
      <c r="C135" s="253"/>
      <c r="D135" s="254"/>
      <c r="E135" s="255"/>
      <c r="F135" s="256"/>
      <c r="G135" s="263"/>
      <c r="H135" s="257"/>
      <c r="I135" s="264"/>
      <c r="J135" s="258"/>
      <c r="K135" s="265"/>
      <c r="L135" s="260"/>
      <c r="M135" s="261"/>
      <c r="N135" s="266"/>
      <c r="O135" s="27">
        <f t="shared" si="2"/>
        <v>0</v>
      </c>
    </row>
    <row r="136" spans="2:15" ht="15.5" x14ac:dyDescent="0.35">
      <c r="B136" s="28" t="str">
        <f ca="1">+IF(OFFSET(EPSO!$C133,+COLUMN(A134), 0, 1, 1)=0," ",+OFFSET(EPSO!$C133,+COLUMN(A134), 0, 1, 1))</f>
        <v xml:space="preserve"> </v>
      </c>
      <c r="C136" s="253"/>
      <c r="D136" s="254"/>
      <c r="E136" s="255"/>
      <c r="F136" s="256"/>
      <c r="G136" s="263"/>
      <c r="H136" s="257"/>
      <c r="I136" s="264"/>
      <c r="J136" s="258"/>
      <c r="K136" s="265"/>
      <c r="L136" s="260"/>
      <c r="M136" s="261"/>
      <c r="N136" s="266"/>
      <c r="O136" s="27">
        <f t="shared" si="2"/>
        <v>0</v>
      </c>
    </row>
    <row r="137" spans="2:15" ht="15.5" x14ac:dyDescent="0.35">
      <c r="B137" s="28" t="str">
        <f ca="1">+IF(OFFSET(EPSO!$C134,+COLUMN(A135), 0, 1, 1)=0," ",+OFFSET(EPSO!$C134,+COLUMN(A135), 0, 1, 1))</f>
        <v xml:space="preserve"> </v>
      </c>
      <c r="C137" s="253"/>
      <c r="D137" s="254"/>
      <c r="E137" s="255"/>
      <c r="F137" s="256"/>
      <c r="G137" s="263"/>
      <c r="H137" s="257"/>
      <c r="I137" s="264"/>
      <c r="J137" s="258"/>
      <c r="K137" s="265"/>
      <c r="L137" s="260"/>
      <c r="M137" s="261"/>
      <c r="N137" s="266"/>
      <c r="O137" s="27">
        <f t="shared" si="2"/>
        <v>0</v>
      </c>
    </row>
    <row r="138" spans="2:15" ht="15.5" x14ac:dyDescent="0.35">
      <c r="B138" s="28" t="str">
        <f ca="1">+IF(OFFSET(EPSO!$C135,+COLUMN(A136), 0, 1, 1)=0," ",+OFFSET(EPSO!$C135,+COLUMN(A136), 0, 1, 1))</f>
        <v xml:space="preserve"> </v>
      </c>
      <c r="C138" s="253"/>
      <c r="D138" s="254"/>
      <c r="E138" s="255"/>
      <c r="F138" s="256"/>
      <c r="G138" s="263"/>
      <c r="H138" s="257"/>
      <c r="I138" s="264"/>
      <c r="J138" s="258"/>
      <c r="K138" s="265"/>
      <c r="L138" s="260"/>
      <c r="M138" s="261"/>
      <c r="N138" s="266"/>
      <c r="O138" s="27">
        <f t="shared" si="2"/>
        <v>0</v>
      </c>
    </row>
    <row r="139" spans="2:15" ht="15.5" x14ac:dyDescent="0.35">
      <c r="B139" s="28" t="str">
        <f ca="1">+IF(OFFSET(EPSO!$C136,+COLUMN(A137), 0, 1, 1)=0," ",+OFFSET(EPSO!$C136,+COLUMN(A137), 0, 1, 1))</f>
        <v xml:space="preserve"> </v>
      </c>
      <c r="C139" s="253"/>
      <c r="D139" s="254"/>
      <c r="E139" s="255"/>
      <c r="F139" s="256"/>
      <c r="G139" s="263"/>
      <c r="H139" s="257"/>
      <c r="I139" s="264"/>
      <c r="J139" s="258"/>
      <c r="K139" s="265"/>
      <c r="L139" s="260"/>
      <c r="M139" s="261"/>
      <c r="N139" s="266"/>
      <c r="O139" s="27">
        <f t="shared" si="2"/>
        <v>0</v>
      </c>
    </row>
    <row r="140" spans="2:15" ht="15.5" x14ac:dyDescent="0.35">
      <c r="B140" s="28" t="str">
        <f ca="1">+IF(OFFSET(EPSO!$C137,+COLUMN(A138), 0, 1, 1)=0," ",+OFFSET(EPSO!$C137,+COLUMN(A138), 0, 1, 1))</f>
        <v xml:space="preserve"> </v>
      </c>
      <c r="C140" s="253"/>
      <c r="D140" s="254"/>
      <c r="E140" s="255"/>
      <c r="F140" s="256"/>
      <c r="G140" s="263"/>
      <c r="H140" s="257"/>
      <c r="I140" s="264"/>
      <c r="J140" s="258"/>
      <c r="K140" s="265"/>
      <c r="L140" s="260"/>
      <c r="M140" s="261"/>
      <c r="N140" s="266"/>
      <c r="O140" s="27">
        <f t="shared" si="2"/>
        <v>0</v>
      </c>
    </row>
    <row r="141" spans="2:15" ht="15.5" x14ac:dyDescent="0.35">
      <c r="B141" s="28" t="str">
        <f ca="1">+IF(OFFSET(EPSO!$C138,+COLUMN(A139), 0, 1, 1)=0," ",+OFFSET(EPSO!$C138,+COLUMN(A139), 0, 1, 1))</f>
        <v xml:space="preserve"> </v>
      </c>
      <c r="C141" s="253"/>
      <c r="D141" s="254"/>
      <c r="E141" s="255"/>
      <c r="F141" s="256"/>
      <c r="G141" s="263"/>
      <c r="H141" s="257"/>
      <c r="I141" s="264"/>
      <c r="J141" s="258"/>
      <c r="K141" s="265"/>
      <c r="L141" s="260"/>
      <c r="M141" s="261"/>
      <c r="N141" s="266"/>
      <c r="O141" s="27">
        <f t="shared" si="2"/>
        <v>0</v>
      </c>
    </row>
    <row r="142" spans="2:15" ht="15.5" x14ac:dyDescent="0.35">
      <c r="B142" s="28" t="str">
        <f ca="1">+IF(OFFSET(EPSO!$C139,+COLUMN(A140), 0, 1, 1)=0," ",+OFFSET(EPSO!$C139,+COLUMN(A140), 0, 1, 1))</f>
        <v xml:space="preserve"> </v>
      </c>
      <c r="C142" s="253"/>
      <c r="D142" s="254"/>
      <c r="E142" s="255"/>
      <c r="F142" s="256"/>
      <c r="G142" s="263"/>
      <c r="H142" s="257"/>
      <c r="I142" s="264"/>
      <c r="J142" s="258"/>
      <c r="K142" s="265"/>
      <c r="L142" s="260"/>
      <c r="M142" s="261"/>
      <c r="N142" s="266"/>
      <c r="O142" s="27">
        <f t="shared" si="2"/>
        <v>0</v>
      </c>
    </row>
    <row r="143" spans="2:15" ht="15.5" x14ac:dyDescent="0.35">
      <c r="B143" s="28" t="str">
        <f ca="1">+IF(OFFSET(EPSO!$C140,+COLUMN(A141), 0, 1, 1)=0," ",+OFFSET(EPSO!$C140,+COLUMN(A141), 0, 1, 1))</f>
        <v xml:space="preserve"> </v>
      </c>
      <c r="C143" s="253"/>
      <c r="D143" s="254"/>
      <c r="E143" s="255"/>
      <c r="F143" s="256"/>
      <c r="G143" s="263"/>
      <c r="H143" s="257"/>
      <c r="I143" s="264"/>
      <c r="J143" s="258"/>
      <c r="K143" s="265"/>
      <c r="L143" s="260"/>
      <c r="M143" s="261"/>
      <c r="N143" s="266"/>
      <c r="O143" s="27">
        <f t="shared" si="2"/>
        <v>0</v>
      </c>
    </row>
    <row r="144" spans="2:15" ht="15.5" x14ac:dyDescent="0.35">
      <c r="B144" s="28" t="str">
        <f ca="1">+IF(OFFSET(EPSO!$C141,+COLUMN(A142), 0, 1, 1)=0," ",+OFFSET(EPSO!$C141,+COLUMN(A142), 0, 1, 1))</f>
        <v xml:space="preserve"> </v>
      </c>
      <c r="C144" s="253"/>
      <c r="D144" s="254"/>
      <c r="E144" s="255"/>
      <c r="F144" s="256"/>
      <c r="G144" s="263"/>
      <c r="H144" s="257"/>
      <c r="I144" s="264"/>
      <c r="J144" s="258"/>
      <c r="K144" s="265"/>
      <c r="L144" s="260"/>
      <c r="M144" s="261"/>
      <c r="N144" s="266"/>
      <c r="O144" s="27">
        <f t="shared" si="2"/>
        <v>0</v>
      </c>
    </row>
    <row r="145" spans="2:15" ht="15.5" x14ac:dyDescent="0.35">
      <c r="B145" s="28" t="str">
        <f ca="1">+IF(OFFSET(EPSO!$C142,+COLUMN(A143), 0, 1, 1)=0," ",+OFFSET(EPSO!$C142,+COLUMN(A143), 0, 1, 1))</f>
        <v xml:space="preserve"> </v>
      </c>
      <c r="C145" s="253"/>
      <c r="D145" s="254"/>
      <c r="E145" s="255"/>
      <c r="F145" s="256"/>
      <c r="G145" s="263"/>
      <c r="H145" s="257"/>
      <c r="I145" s="264"/>
      <c r="J145" s="258"/>
      <c r="K145" s="265"/>
      <c r="L145" s="260"/>
      <c r="M145" s="261"/>
      <c r="N145" s="266"/>
      <c r="O145" s="27">
        <f t="shared" si="2"/>
        <v>0</v>
      </c>
    </row>
    <row r="146" spans="2:15" ht="15.5" x14ac:dyDescent="0.35">
      <c r="B146" s="28" t="str">
        <f ca="1">+IF(OFFSET(EPSO!$C143,+COLUMN(A144), 0, 1, 1)=0," ",+OFFSET(EPSO!$C143,+COLUMN(A144), 0, 1, 1))</f>
        <v xml:space="preserve"> </v>
      </c>
      <c r="C146" s="253"/>
      <c r="D146" s="254"/>
      <c r="E146" s="255"/>
      <c r="F146" s="256"/>
      <c r="G146" s="263"/>
      <c r="H146" s="257"/>
      <c r="I146" s="264"/>
      <c r="J146" s="258"/>
      <c r="K146" s="265"/>
      <c r="L146" s="260"/>
      <c r="M146" s="261"/>
      <c r="N146" s="266"/>
      <c r="O146" s="27">
        <f t="shared" si="2"/>
        <v>0</v>
      </c>
    </row>
    <row r="147" spans="2:15" ht="15.5" x14ac:dyDescent="0.35">
      <c r="B147" s="28" t="str">
        <f ca="1">+IF(OFFSET(EPSO!$C144,+COLUMN(A145), 0, 1, 1)=0," ",+OFFSET(EPSO!$C144,+COLUMN(A145), 0, 1, 1))</f>
        <v xml:space="preserve"> </v>
      </c>
      <c r="C147" s="253"/>
      <c r="D147" s="254"/>
      <c r="E147" s="255"/>
      <c r="F147" s="256"/>
      <c r="G147" s="263"/>
      <c r="H147" s="257"/>
      <c r="I147" s="264"/>
      <c r="J147" s="258"/>
      <c r="K147" s="265"/>
      <c r="L147" s="260"/>
      <c r="M147" s="261"/>
      <c r="N147" s="266"/>
      <c r="O147" s="27">
        <f t="shared" si="2"/>
        <v>0</v>
      </c>
    </row>
    <row r="148" spans="2:15" ht="15.5" x14ac:dyDescent="0.35">
      <c r="B148" s="28" t="str">
        <f ca="1">+IF(OFFSET(EPSO!$C145,+COLUMN(A146), 0, 1, 1)=0," ",+OFFSET(EPSO!$C145,+COLUMN(A146), 0, 1, 1))</f>
        <v xml:space="preserve"> </v>
      </c>
      <c r="C148" s="253"/>
      <c r="D148" s="254"/>
      <c r="E148" s="255"/>
      <c r="F148" s="256"/>
      <c r="G148" s="263"/>
      <c r="H148" s="257"/>
      <c r="I148" s="264"/>
      <c r="J148" s="258"/>
      <c r="K148" s="265"/>
      <c r="L148" s="260"/>
      <c r="M148" s="261"/>
      <c r="N148" s="266"/>
      <c r="O148" s="27">
        <f t="shared" si="2"/>
        <v>0</v>
      </c>
    </row>
    <row r="149" spans="2:15" ht="15.5" x14ac:dyDescent="0.35">
      <c r="B149" s="28" t="str">
        <f ca="1">+IF(OFFSET(EPSO!$C146,+COLUMN(A147), 0, 1, 1)=0," ",+OFFSET(EPSO!$C146,+COLUMN(A147), 0, 1, 1))</f>
        <v xml:space="preserve"> </v>
      </c>
      <c r="C149" s="253"/>
      <c r="D149" s="254"/>
      <c r="E149" s="255"/>
      <c r="F149" s="256"/>
      <c r="G149" s="263"/>
      <c r="H149" s="257"/>
      <c r="I149" s="264"/>
      <c r="J149" s="258"/>
      <c r="K149" s="265"/>
      <c r="L149" s="260"/>
      <c r="M149" s="261"/>
      <c r="N149" s="266"/>
      <c r="O149" s="27">
        <f t="shared" si="2"/>
        <v>0</v>
      </c>
    </row>
    <row r="150" spans="2:15" ht="15.5" x14ac:dyDescent="0.35">
      <c r="B150" s="28" t="str">
        <f ca="1">+IF(OFFSET(EPSO!$C147,+COLUMN(A148), 0, 1, 1)=0," ",+OFFSET(EPSO!$C147,+COLUMN(A148), 0, 1, 1))</f>
        <v xml:space="preserve"> </v>
      </c>
      <c r="C150" s="253"/>
      <c r="D150" s="254"/>
      <c r="E150" s="255"/>
      <c r="F150" s="256"/>
      <c r="G150" s="263"/>
      <c r="H150" s="257"/>
      <c r="I150" s="264"/>
      <c r="J150" s="258"/>
      <c r="K150" s="265"/>
      <c r="L150" s="260"/>
      <c r="M150" s="261"/>
      <c r="N150" s="266"/>
      <c r="O150" s="27">
        <f t="shared" si="2"/>
        <v>0</v>
      </c>
    </row>
    <row r="151" spans="2:15" ht="15.5" x14ac:dyDescent="0.35">
      <c r="B151" s="28" t="str">
        <f ca="1">+IF(OFFSET(EPSO!$C148,+COLUMN(A149), 0, 1, 1)=0," ",+OFFSET(EPSO!$C148,+COLUMN(A149), 0, 1, 1))</f>
        <v xml:space="preserve"> </v>
      </c>
      <c r="C151" s="253"/>
      <c r="D151" s="254"/>
      <c r="E151" s="255"/>
      <c r="F151" s="256"/>
      <c r="G151" s="263"/>
      <c r="H151" s="257"/>
      <c r="I151" s="264"/>
      <c r="J151" s="258"/>
      <c r="K151" s="265"/>
      <c r="L151" s="260"/>
      <c r="M151" s="261"/>
      <c r="N151" s="266"/>
      <c r="O151" s="27">
        <f t="shared" si="2"/>
        <v>0</v>
      </c>
    </row>
    <row r="152" spans="2:15" ht="15.5" x14ac:dyDescent="0.35">
      <c r="B152" s="28" t="str">
        <f ca="1">+IF(OFFSET(EPSO!$C149,+COLUMN(A150), 0, 1, 1)=0," ",+OFFSET(EPSO!$C149,+COLUMN(A150), 0, 1, 1))</f>
        <v xml:space="preserve"> </v>
      </c>
      <c r="C152" s="253"/>
      <c r="D152" s="254"/>
      <c r="E152" s="255"/>
      <c r="F152" s="256"/>
      <c r="G152" s="263"/>
      <c r="H152" s="257"/>
      <c r="I152" s="264"/>
      <c r="J152" s="258"/>
      <c r="K152" s="265"/>
      <c r="L152" s="260"/>
      <c r="M152" s="261"/>
      <c r="N152" s="266"/>
      <c r="O152" s="27">
        <f t="shared" si="2"/>
        <v>0</v>
      </c>
    </row>
    <row r="153" spans="2:15" ht="15.5" x14ac:dyDescent="0.35">
      <c r="B153" s="28" t="str">
        <f ca="1">+IF(OFFSET(EPSO!$C150,+COLUMN(A151), 0, 1, 1)=0," ",+OFFSET(EPSO!$C150,+COLUMN(A151), 0, 1, 1))</f>
        <v xml:space="preserve"> </v>
      </c>
      <c r="C153" s="253"/>
      <c r="D153" s="254"/>
      <c r="E153" s="255"/>
      <c r="F153" s="256"/>
      <c r="G153" s="263"/>
      <c r="H153" s="257"/>
      <c r="I153" s="264"/>
      <c r="J153" s="258"/>
      <c r="K153" s="265"/>
      <c r="L153" s="260"/>
      <c r="M153" s="261"/>
      <c r="N153" s="266"/>
      <c r="O153" s="27">
        <f t="shared" si="2"/>
        <v>0</v>
      </c>
    </row>
    <row r="154" spans="2:15" ht="15.5" x14ac:dyDescent="0.35">
      <c r="B154" s="28" t="str">
        <f ca="1">+IF(OFFSET(EPSO!$C151,+COLUMN(A152), 0, 1, 1)=0," ",+OFFSET(EPSO!$C151,+COLUMN(A152), 0, 1, 1))</f>
        <v xml:space="preserve"> </v>
      </c>
      <c r="C154" s="253"/>
      <c r="D154" s="254"/>
      <c r="E154" s="255"/>
      <c r="F154" s="256"/>
      <c r="G154" s="263"/>
      <c r="H154" s="257"/>
      <c r="I154" s="264"/>
      <c r="J154" s="258"/>
      <c r="K154" s="265"/>
      <c r="L154" s="260"/>
      <c r="M154" s="261"/>
      <c r="N154" s="266"/>
      <c r="O154" s="27">
        <f t="shared" si="2"/>
        <v>0</v>
      </c>
    </row>
    <row r="155" spans="2:15" ht="15.5" x14ac:dyDescent="0.35">
      <c r="B155" s="28" t="str">
        <f ca="1">+IF(OFFSET(EPSO!$C152,+COLUMN(A153), 0, 1, 1)=0," ",+OFFSET(EPSO!$C152,+COLUMN(A153), 0, 1, 1))</f>
        <v xml:space="preserve"> </v>
      </c>
      <c r="C155" s="253"/>
      <c r="D155" s="254"/>
      <c r="E155" s="255"/>
      <c r="F155" s="256"/>
      <c r="G155" s="263"/>
      <c r="H155" s="257"/>
      <c r="I155" s="264"/>
      <c r="J155" s="258"/>
      <c r="K155" s="265"/>
      <c r="L155" s="260"/>
      <c r="M155" s="261"/>
      <c r="N155" s="266"/>
      <c r="O155" s="27">
        <f t="shared" si="2"/>
        <v>0</v>
      </c>
    </row>
    <row r="156" spans="2:15" ht="15.5" x14ac:dyDescent="0.35">
      <c r="B156" s="28" t="str">
        <f ca="1">+IF(OFFSET(EPSO!$C153,+COLUMN(A154), 0, 1, 1)=0," ",+OFFSET(EPSO!$C153,+COLUMN(A154), 0, 1, 1))</f>
        <v xml:space="preserve"> </v>
      </c>
      <c r="C156" s="253"/>
      <c r="D156" s="254"/>
      <c r="E156" s="255"/>
      <c r="F156" s="256"/>
      <c r="G156" s="263"/>
      <c r="H156" s="257"/>
      <c r="I156" s="264"/>
      <c r="J156" s="258"/>
      <c r="K156" s="265"/>
      <c r="L156" s="260"/>
      <c r="M156" s="261"/>
      <c r="N156" s="266"/>
      <c r="O156" s="27">
        <f t="shared" si="2"/>
        <v>0</v>
      </c>
    </row>
    <row r="157" spans="2:15" ht="15.5" x14ac:dyDescent="0.35">
      <c r="B157" s="28" t="str">
        <f ca="1">+IF(OFFSET(EPSO!$C154,+COLUMN(A155), 0, 1, 1)=0," ",+OFFSET(EPSO!$C154,+COLUMN(A155), 0, 1, 1))</f>
        <v xml:space="preserve"> </v>
      </c>
      <c r="C157" s="253"/>
      <c r="D157" s="254"/>
      <c r="E157" s="255"/>
      <c r="F157" s="256"/>
      <c r="G157" s="263"/>
      <c r="H157" s="257"/>
      <c r="I157" s="264"/>
      <c r="J157" s="258"/>
      <c r="K157" s="265"/>
      <c r="L157" s="260"/>
      <c r="M157" s="261"/>
      <c r="N157" s="266"/>
      <c r="O157" s="27">
        <f t="shared" si="2"/>
        <v>0</v>
      </c>
    </row>
    <row r="158" spans="2:15" ht="15.5" x14ac:dyDescent="0.35">
      <c r="B158" s="28" t="str">
        <f ca="1">+IF(OFFSET(EPSO!$C155,+COLUMN(A156), 0, 1, 1)=0," ",+OFFSET(EPSO!$C155,+COLUMN(A156), 0, 1, 1))</f>
        <v xml:space="preserve"> </v>
      </c>
      <c r="C158" s="253"/>
      <c r="D158" s="254"/>
      <c r="E158" s="255"/>
      <c r="F158" s="256"/>
      <c r="G158" s="263"/>
      <c r="H158" s="257"/>
      <c r="I158" s="264"/>
      <c r="J158" s="258"/>
      <c r="K158" s="265"/>
      <c r="L158" s="260"/>
      <c r="M158" s="261"/>
      <c r="N158" s="266"/>
      <c r="O158" s="27">
        <f t="shared" si="2"/>
        <v>0</v>
      </c>
    </row>
    <row r="159" spans="2:15" ht="15.5" x14ac:dyDescent="0.35">
      <c r="B159" s="28" t="str">
        <f ca="1">+IF(OFFSET(EPSO!$C156,+COLUMN(A157), 0, 1, 1)=0," ",+OFFSET(EPSO!$C156,+COLUMN(A157), 0, 1, 1))</f>
        <v xml:space="preserve"> </v>
      </c>
      <c r="C159" s="253"/>
      <c r="D159" s="254"/>
      <c r="E159" s="255"/>
      <c r="F159" s="256"/>
      <c r="G159" s="263"/>
      <c r="H159" s="257"/>
      <c r="I159" s="264"/>
      <c r="J159" s="258"/>
      <c r="K159" s="265"/>
      <c r="L159" s="260"/>
      <c r="M159" s="261"/>
      <c r="N159" s="266"/>
      <c r="O159" s="27">
        <f t="shared" si="2"/>
        <v>0</v>
      </c>
    </row>
    <row r="160" spans="2:15" ht="15.5" x14ac:dyDescent="0.35">
      <c r="B160" s="28" t="str">
        <f ca="1">+IF(OFFSET(EPSO!$C157,+COLUMN(A158), 0, 1, 1)=0," ",+OFFSET(EPSO!$C157,+COLUMN(A158), 0, 1, 1))</f>
        <v xml:space="preserve"> </v>
      </c>
      <c r="C160" s="253"/>
      <c r="D160" s="254"/>
      <c r="E160" s="255"/>
      <c r="F160" s="256"/>
      <c r="G160" s="263"/>
      <c r="H160" s="257"/>
      <c r="I160" s="264"/>
      <c r="J160" s="258"/>
      <c r="K160" s="265"/>
      <c r="L160" s="260"/>
      <c r="M160" s="261"/>
      <c r="N160" s="266"/>
      <c r="O160" s="27">
        <f t="shared" si="2"/>
        <v>0</v>
      </c>
    </row>
    <row r="161" spans="2:15" ht="15.5" x14ac:dyDescent="0.35">
      <c r="B161" s="28" t="str">
        <f ca="1">+IF(OFFSET(EPSO!$C158,+COLUMN(A159), 0, 1, 1)=0," ",+OFFSET(EPSO!$C158,+COLUMN(A159), 0, 1, 1))</f>
        <v xml:space="preserve"> </v>
      </c>
      <c r="C161" s="253"/>
      <c r="D161" s="254"/>
      <c r="E161" s="255"/>
      <c r="F161" s="256"/>
      <c r="G161" s="263"/>
      <c r="H161" s="257"/>
      <c r="I161" s="264"/>
      <c r="J161" s="258"/>
      <c r="K161" s="265"/>
      <c r="L161" s="260"/>
      <c r="M161" s="261"/>
      <c r="N161" s="266"/>
      <c r="O161" s="27">
        <f t="shared" si="2"/>
        <v>0</v>
      </c>
    </row>
    <row r="162" spans="2:15" ht="15.5" x14ac:dyDescent="0.35">
      <c r="B162" s="28" t="str">
        <f ca="1">+IF(OFFSET(EPSO!$C159,+COLUMN(A160), 0, 1, 1)=0," ",+OFFSET(EPSO!$C159,+COLUMN(A160), 0, 1, 1))</f>
        <v xml:space="preserve"> </v>
      </c>
      <c r="C162" s="253"/>
      <c r="D162" s="254"/>
      <c r="E162" s="255"/>
      <c r="F162" s="256"/>
      <c r="G162" s="263"/>
      <c r="H162" s="257"/>
      <c r="I162" s="264"/>
      <c r="J162" s="258"/>
      <c r="K162" s="265"/>
      <c r="L162" s="260"/>
      <c r="M162" s="261"/>
      <c r="N162" s="266"/>
      <c r="O162" s="27">
        <f t="shared" si="2"/>
        <v>0</v>
      </c>
    </row>
    <row r="163" spans="2:15" ht="15.5" x14ac:dyDescent="0.35">
      <c r="B163" s="28" t="str">
        <f ca="1">+IF(OFFSET(EPSO!$C160,+COLUMN(A161), 0, 1, 1)=0," ",+OFFSET(EPSO!$C160,+COLUMN(A161), 0, 1, 1))</f>
        <v xml:space="preserve"> </v>
      </c>
      <c r="C163" s="253"/>
      <c r="D163" s="254"/>
      <c r="E163" s="255"/>
      <c r="F163" s="256"/>
      <c r="G163" s="263"/>
      <c r="H163" s="257"/>
      <c r="I163" s="264"/>
      <c r="J163" s="258"/>
      <c r="K163" s="265"/>
      <c r="L163" s="260"/>
      <c r="M163" s="261"/>
      <c r="N163" s="266"/>
      <c r="O163" s="27">
        <f t="shared" si="2"/>
        <v>0</v>
      </c>
    </row>
    <row r="164" spans="2:15" ht="15.5" x14ac:dyDescent="0.35">
      <c r="B164" s="28" t="str">
        <f ca="1">+IF(OFFSET(EPSO!$C161,+COLUMN(A162), 0, 1, 1)=0," ",+OFFSET(EPSO!$C161,+COLUMN(A162), 0, 1, 1))</f>
        <v xml:space="preserve"> </v>
      </c>
      <c r="C164" s="253"/>
      <c r="D164" s="254"/>
      <c r="E164" s="255"/>
      <c r="F164" s="256"/>
      <c r="G164" s="263"/>
      <c r="H164" s="257"/>
      <c r="I164" s="264"/>
      <c r="J164" s="258"/>
      <c r="K164" s="265"/>
      <c r="L164" s="260"/>
      <c r="M164" s="261"/>
      <c r="N164" s="266"/>
      <c r="O164" s="27">
        <f t="shared" si="2"/>
        <v>0</v>
      </c>
    </row>
    <row r="165" spans="2:15" ht="15.5" x14ac:dyDescent="0.35">
      <c r="B165" s="28" t="str">
        <f ca="1">+IF(OFFSET(EPSO!$C162,+COLUMN(A163), 0, 1, 1)=0," ",+OFFSET(EPSO!$C162,+COLUMN(A163), 0, 1, 1))</f>
        <v xml:space="preserve"> </v>
      </c>
      <c r="C165" s="253"/>
      <c r="D165" s="254"/>
      <c r="E165" s="255"/>
      <c r="F165" s="256"/>
      <c r="G165" s="263"/>
      <c r="H165" s="257"/>
      <c r="I165" s="264"/>
      <c r="J165" s="258"/>
      <c r="K165" s="265"/>
      <c r="L165" s="260"/>
      <c r="M165" s="261"/>
      <c r="N165" s="266"/>
      <c r="O165" s="27">
        <f t="shared" si="2"/>
        <v>0</v>
      </c>
    </row>
    <row r="166" spans="2:15" ht="15.5" x14ac:dyDescent="0.35">
      <c r="B166" s="28" t="str">
        <f ca="1">+IF(OFFSET(EPSO!$C163,+COLUMN(A164), 0, 1, 1)=0," ",+OFFSET(EPSO!$C163,+COLUMN(A164), 0, 1, 1))</f>
        <v xml:space="preserve"> </v>
      </c>
      <c r="C166" s="253"/>
      <c r="D166" s="254"/>
      <c r="E166" s="255"/>
      <c r="F166" s="256"/>
      <c r="G166" s="263"/>
      <c r="H166" s="257"/>
      <c r="I166" s="264"/>
      <c r="J166" s="258"/>
      <c r="K166" s="265"/>
      <c r="L166" s="260"/>
      <c r="M166" s="261"/>
      <c r="N166" s="266"/>
      <c r="O166" s="27">
        <f t="shared" si="2"/>
        <v>0</v>
      </c>
    </row>
    <row r="167" spans="2:15" ht="15.5" x14ac:dyDescent="0.35">
      <c r="B167" s="28" t="str">
        <f ca="1">+IF(OFFSET(EPSO!$C164,+COLUMN(A165), 0, 1, 1)=0," ",+OFFSET(EPSO!$C164,+COLUMN(A165), 0, 1, 1))</f>
        <v xml:space="preserve"> </v>
      </c>
      <c r="C167" s="253"/>
      <c r="D167" s="254"/>
      <c r="E167" s="255"/>
      <c r="F167" s="256"/>
      <c r="G167" s="263"/>
      <c r="H167" s="257"/>
      <c r="I167" s="264"/>
      <c r="J167" s="258"/>
      <c r="K167" s="265"/>
      <c r="L167" s="260"/>
      <c r="M167" s="261"/>
      <c r="N167" s="266"/>
      <c r="O167" s="27">
        <f t="shared" si="2"/>
        <v>0</v>
      </c>
    </row>
    <row r="168" spans="2:15" ht="15.5" x14ac:dyDescent="0.35">
      <c r="B168" s="28" t="str">
        <f ca="1">+IF(OFFSET(EPSO!$C165,+COLUMN(A166), 0, 1, 1)=0," ",+OFFSET(EPSO!$C165,+COLUMN(A166), 0, 1, 1))</f>
        <v xml:space="preserve"> </v>
      </c>
      <c r="C168" s="253"/>
      <c r="D168" s="254"/>
      <c r="E168" s="255"/>
      <c r="F168" s="256"/>
      <c r="G168" s="263"/>
      <c r="H168" s="257"/>
      <c r="I168" s="264"/>
      <c r="J168" s="258"/>
      <c r="K168" s="265"/>
      <c r="L168" s="260"/>
      <c r="M168" s="261"/>
      <c r="N168" s="266"/>
      <c r="O168" s="27">
        <f t="shared" si="2"/>
        <v>0</v>
      </c>
    </row>
    <row r="169" spans="2:15" ht="15.5" x14ac:dyDescent="0.35">
      <c r="B169" s="28" t="str">
        <f ca="1">+IF(OFFSET(EPSO!$C166,+COLUMN(A167), 0, 1, 1)=0," ",+OFFSET(EPSO!$C166,+COLUMN(A167), 0, 1, 1))</f>
        <v xml:space="preserve"> </v>
      </c>
      <c r="C169" s="253"/>
      <c r="D169" s="254"/>
      <c r="E169" s="255"/>
      <c r="F169" s="256"/>
      <c r="G169" s="263"/>
      <c r="H169" s="257"/>
      <c r="I169" s="264"/>
      <c r="J169" s="258"/>
      <c r="K169" s="265"/>
      <c r="L169" s="260"/>
      <c r="M169" s="261"/>
      <c r="N169" s="266"/>
      <c r="O169" s="27">
        <f t="shared" si="2"/>
        <v>0</v>
      </c>
    </row>
    <row r="170" spans="2:15" ht="15.5" x14ac:dyDescent="0.35">
      <c r="B170" s="28" t="str">
        <f ca="1">+IF(OFFSET(EPSO!$C167,+COLUMN(A168), 0, 1, 1)=0," ",+OFFSET(EPSO!$C167,+COLUMN(A168), 0, 1, 1))</f>
        <v xml:space="preserve"> </v>
      </c>
      <c r="C170" s="253"/>
      <c r="D170" s="254"/>
      <c r="E170" s="255"/>
      <c r="F170" s="256"/>
      <c r="G170" s="263"/>
      <c r="H170" s="257"/>
      <c r="I170" s="264"/>
      <c r="J170" s="258"/>
      <c r="K170" s="265"/>
      <c r="L170" s="260"/>
      <c r="M170" s="261"/>
      <c r="N170" s="266"/>
      <c r="O170" s="27">
        <f t="shared" si="2"/>
        <v>0</v>
      </c>
    </row>
    <row r="171" spans="2:15" ht="15.5" x14ac:dyDescent="0.35">
      <c r="B171" s="28" t="str">
        <f ca="1">+IF(OFFSET(EPSO!$C168,+COLUMN(A169), 0, 1, 1)=0," ",+OFFSET(EPSO!$C168,+COLUMN(A169), 0, 1, 1))</f>
        <v xml:space="preserve"> </v>
      </c>
      <c r="C171" s="253"/>
      <c r="D171" s="254"/>
      <c r="E171" s="255"/>
      <c r="F171" s="256"/>
      <c r="G171" s="263"/>
      <c r="H171" s="257"/>
      <c r="I171" s="264"/>
      <c r="J171" s="258"/>
      <c r="K171" s="265"/>
      <c r="L171" s="260"/>
      <c r="M171" s="261"/>
      <c r="N171" s="266"/>
      <c r="O171" s="27">
        <f t="shared" si="2"/>
        <v>0</v>
      </c>
    </row>
    <row r="172" spans="2:15" ht="15.5" x14ac:dyDescent="0.35">
      <c r="B172" s="28" t="str">
        <f ca="1">+IF(OFFSET(EPSO!$C169,+COLUMN(A170), 0, 1, 1)=0," ",+OFFSET(EPSO!$C169,+COLUMN(A170), 0, 1, 1))</f>
        <v xml:space="preserve"> </v>
      </c>
      <c r="C172" s="253"/>
      <c r="D172" s="254"/>
      <c r="E172" s="255"/>
      <c r="F172" s="256"/>
      <c r="G172" s="263"/>
      <c r="H172" s="257"/>
      <c r="I172" s="264"/>
      <c r="J172" s="258"/>
      <c r="K172" s="265"/>
      <c r="L172" s="260"/>
      <c r="M172" s="261"/>
      <c r="N172" s="266"/>
      <c r="O172" s="27">
        <f t="shared" si="2"/>
        <v>0</v>
      </c>
    </row>
    <row r="173" spans="2:15" ht="15.5" x14ac:dyDescent="0.35">
      <c r="B173" s="28" t="str">
        <f ca="1">+IF(OFFSET(EPSO!$C170,+COLUMN(A171), 0, 1, 1)=0," ",+OFFSET(EPSO!$C170,+COLUMN(A171), 0, 1, 1))</f>
        <v xml:space="preserve"> </v>
      </c>
      <c r="C173" s="253"/>
      <c r="D173" s="254"/>
      <c r="E173" s="255"/>
      <c r="F173" s="256"/>
      <c r="G173" s="263"/>
      <c r="H173" s="257"/>
      <c r="I173" s="264"/>
      <c r="J173" s="258"/>
      <c r="K173" s="265"/>
      <c r="L173" s="260"/>
      <c r="M173" s="261"/>
      <c r="N173" s="266"/>
      <c r="O173" s="27">
        <f t="shared" si="2"/>
        <v>0</v>
      </c>
    </row>
    <row r="174" spans="2:15" ht="15.5" x14ac:dyDescent="0.35">
      <c r="B174" s="28" t="str">
        <f ca="1">+IF(OFFSET(EPSO!$C171,+COLUMN(A172), 0, 1, 1)=0," ",+OFFSET(EPSO!$C171,+COLUMN(A172), 0, 1, 1))</f>
        <v xml:space="preserve"> </v>
      </c>
      <c r="C174" s="253"/>
      <c r="D174" s="254"/>
      <c r="E174" s="255"/>
      <c r="F174" s="256"/>
      <c r="G174" s="263"/>
      <c r="H174" s="257"/>
      <c r="I174" s="264"/>
      <c r="J174" s="258"/>
      <c r="K174" s="265"/>
      <c r="L174" s="260"/>
      <c r="M174" s="261"/>
      <c r="N174" s="266"/>
      <c r="O174" s="27">
        <f t="shared" si="2"/>
        <v>0</v>
      </c>
    </row>
    <row r="175" spans="2:15" ht="15.5" x14ac:dyDescent="0.35">
      <c r="B175" s="28" t="str">
        <f ca="1">+IF(OFFSET(EPSO!$C172,+COLUMN(A173), 0, 1, 1)=0," ",+OFFSET(EPSO!$C172,+COLUMN(A173), 0, 1, 1))</f>
        <v xml:space="preserve"> </v>
      </c>
      <c r="C175" s="253"/>
      <c r="D175" s="254"/>
      <c r="E175" s="255"/>
      <c r="F175" s="256"/>
      <c r="G175" s="263"/>
      <c r="H175" s="257"/>
      <c r="I175" s="264"/>
      <c r="J175" s="258"/>
      <c r="K175" s="265"/>
      <c r="L175" s="260"/>
      <c r="M175" s="261"/>
      <c r="N175" s="266"/>
      <c r="O175" s="27">
        <f t="shared" si="2"/>
        <v>0</v>
      </c>
    </row>
    <row r="176" spans="2:15" ht="15.5" x14ac:dyDescent="0.35">
      <c r="B176" s="28" t="str">
        <f ca="1">+IF(OFFSET(EPSO!$C173,+COLUMN(A174), 0, 1, 1)=0," ",+OFFSET(EPSO!$C173,+COLUMN(A174), 0, 1, 1))</f>
        <v xml:space="preserve"> </v>
      </c>
      <c r="C176" s="253"/>
      <c r="D176" s="254"/>
      <c r="E176" s="255"/>
      <c r="F176" s="256"/>
      <c r="G176" s="263"/>
      <c r="H176" s="257"/>
      <c r="I176" s="264"/>
      <c r="J176" s="258"/>
      <c r="K176" s="265"/>
      <c r="L176" s="260"/>
      <c r="M176" s="261"/>
      <c r="N176" s="266"/>
      <c r="O176" s="27">
        <f t="shared" si="2"/>
        <v>0</v>
      </c>
    </row>
    <row r="177" spans="2:15" ht="15.5" x14ac:dyDescent="0.35">
      <c r="B177" s="28" t="str">
        <f ca="1">+IF(OFFSET(EPSO!$C174,+COLUMN(A175), 0, 1, 1)=0," ",+OFFSET(EPSO!$C174,+COLUMN(A175), 0, 1, 1))</f>
        <v xml:space="preserve"> </v>
      </c>
      <c r="C177" s="253"/>
      <c r="D177" s="254"/>
      <c r="E177" s="255"/>
      <c r="F177" s="256"/>
      <c r="G177" s="263"/>
      <c r="H177" s="257"/>
      <c r="I177" s="264"/>
      <c r="J177" s="258"/>
      <c r="K177" s="265"/>
      <c r="L177" s="260"/>
      <c r="M177" s="261"/>
      <c r="N177" s="266"/>
      <c r="O177" s="27">
        <f t="shared" si="2"/>
        <v>0</v>
      </c>
    </row>
    <row r="178" spans="2:15" ht="15.5" x14ac:dyDescent="0.35">
      <c r="B178" s="28" t="str">
        <f ca="1">+IF(OFFSET(EPSO!$C175,+COLUMN(A176), 0, 1, 1)=0," ",+OFFSET(EPSO!$C175,+COLUMN(A176), 0, 1, 1))</f>
        <v xml:space="preserve"> </v>
      </c>
      <c r="C178" s="253"/>
      <c r="D178" s="254"/>
      <c r="E178" s="255"/>
      <c r="F178" s="256"/>
      <c r="G178" s="263"/>
      <c r="H178" s="257"/>
      <c r="I178" s="264"/>
      <c r="J178" s="258"/>
      <c r="K178" s="265"/>
      <c r="L178" s="260"/>
      <c r="M178" s="261"/>
      <c r="N178" s="266"/>
      <c r="O178" s="27">
        <f t="shared" si="2"/>
        <v>0</v>
      </c>
    </row>
    <row r="179" spans="2:15" ht="15.5" x14ac:dyDescent="0.35">
      <c r="B179" s="28" t="str">
        <f ca="1">+IF(OFFSET(EPSO!$C176,+COLUMN(A177), 0, 1, 1)=0," ",+OFFSET(EPSO!$C176,+COLUMN(A177), 0, 1, 1))</f>
        <v xml:space="preserve"> </v>
      </c>
      <c r="C179" s="253"/>
      <c r="D179" s="254"/>
      <c r="E179" s="255"/>
      <c r="F179" s="256"/>
      <c r="G179" s="263"/>
      <c r="H179" s="257"/>
      <c r="I179" s="264"/>
      <c r="J179" s="258"/>
      <c r="K179" s="265"/>
      <c r="L179" s="260"/>
      <c r="M179" s="261"/>
      <c r="N179" s="266"/>
      <c r="O179" s="27">
        <f t="shared" si="2"/>
        <v>0</v>
      </c>
    </row>
    <row r="180" spans="2:15" ht="15.5" x14ac:dyDescent="0.35">
      <c r="B180" s="28" t="str">
        <f ca="1">+IF(OFFSET(EPSO!$C177,+COLUMN(A178), 0, 1, 1)=0," ",+OFFSET(EPSO!$C177,+COLUMN(A178), 0, 1, 1))</f>
        <v xml:space="preserve"> </v>
      </c>
      <c r="C180" s="253"/>
      <c r="D180" s="254"/>
      <c r="E180" s="255"/>
      <c r="F180" s="256"/>
      <c r="G180" s="263"/>
      <c r="H180" s="257"/>
      <c r="I180" s="264"/>
      <c r="J180" s="258"/>
      <c r="K180" s="265"/>
      <c r="L180" s="260"/>
      <c r="M180" s="261"/>
      <c r="N180" s="266"/>
      <c r="O180" s="27">
        <f t="shared" si="2"/>
        <v>0</v>
      </c>
    </row>
    <row r="181" spans="2:15" ht="15.5" x14ac:dyDescent="0.35">
      <c r="B181" s="28" t="str">
        <f ca="1">+IF(OFFSET(EPSO!$C178,+COLUMN(A179), 0, 1, 1)=0," ",+OFFSET(EPSO!$C178,+COLUMN(A179), 0, 1, 1))</f>
        <v xml:space="preserve"> </v>
      </c>
      <c r="C181" s="253"/>
      <c r="D181" s="254"/>
      <c r="E181" s="255"/>
      <c r="F181" s="256"/>
      <c r="G181" s="263"/>
      <c r="H181" s="257"/>
      <c r="I181" s="264"/>
      <c r="J181" s="258"/>
      <c r="K181" s="265"/>
      <c r="L181" s="260"/>
      <c r="M181" s="261"/>
      <c r="N181" s="266"/>
      <c r="O181" s="27">
        <f t="shared" si="2"/>
        <v>0</v>
      </c>
    </row>
    <row r="182" spans="2:15" ht="15.5" x14ac:dyDescent="0.35">
      <c r="B182" s="28" t="str">
        <f ca="1">+IF(OFFSET(EPSO!$C179,+COLUMN(A180), 0, 1, 1)=0," ",+OFFSET(EPSO!$C179,+COLUMN(A180), 0, 1, 1))</f>
        <v xml:space="preserve"> </v>
      </c>
      <c r="C182" s="253"/>
      <c r="D182" s="254"/>
      <c r="E182" s="255"/>
      <c r="F182" s="256"/>
      <c r="G182" s="263"/>
      <c r="H182" s="257"/>
      <c r="I182" s="264"/>
      <c r="J182" s="258"/>
      <c r="K182" s="265"/>
      <c r="L182" s="260"/>
      <c r="M182" s="261"/>
      <c r="N182" s="266"/>
      <c r="O182" s="27">
        <f t="shared" si="2"/>
        <v>0</v>
      </c>
    </row>
    <row r="183" spans="2:15" ht="15.5" x14ac:dyDescent="0.35">
      <c r="B183" s="28" t="str">
        <f ca="1">+IF(OFFSET(EPSO!$C180,+COLUMN(A181), 0, 1, 1)=0," ",+OFFSET(EPSO!$C180,+COLUMN(A181), 0, 1, 1))</f>
        <v xml:space="preserve"> </v>
      </c>
      <c r="C183" s="253"/>
      <c r="D183" s="254"/>
      <c r="E183" s="255"/>
      <c r="F183" s="256"/>
      <c r="G183" s="263"/>
      <c r="H183" s="257"/>
      <c r="I183" s="264"/>
      <c r="J183" s="258"/>
      <c r="K183" s="265"/>
      <c r="L183" s="260"/>
      <c r="M183" s="261"/>
      <c r="N183" s="266"/>
      <c r="O183" s="27">
        <f t="shared" si="2"/>
        <v>0</v>
      </c>
    </row>
    <row r="184" spans="2:15" ht="15.5" x14ac:dyDescent="0.35">
      <c r="B184" s="28" t="str">
        <f ca="1">+IF(OFFSET(EPSO!$C181,+COLUMN(A182), 0, 1, 1)=0," ",+OFFSET(EPSO!$C181,+COLUMN(A182), 0, 1, 1))</f>
        <v xml:space="preserve"> </v>
      </c>
      <c r="C184" s="253"/>
      <c r="D184" s="254"/>
      <c r="E184" s="255"/>
      <c r="F184" s="256"/>
      <c r="G184" s="263"/>
      <c r="H184" s="257"/>
      <c r="I184" s="264"/>
      <c r="J184" s="258"/>
      <c r="K184" s="265"/>
      <c r="L184" s="260"/>
      <c r="M184" s="261"/>
      <c r="N184" s="266"/>
      <c r="O184" s="27">
        <f t="shared" si="2"/>
        <v>0</v>
      </c>
    </row>
    <row r="185" spans="2:15" ht="15.5" x14ac:dyDescent="0.35">
      <c r="B185" s="28" t="str">
        <f ca="1">+IF(OFFSET(EPSO!$C182,+COLUMN(A183), 0, 1, 1)=0," ",+OFFSET(EPSO!$C182,+COLUMN(A183), 0, 1, 1))</f>
        <v xml:space="preserve"> </v>
      </c>
      <c r="C185" s="253"/>
      <c r="D185" s="254"/>
      <c r="E185" s="255"/>
      <c r="F185" s="256"/>
      <c r="G185" s="263"/>
      <c r="H185" s="257"/>
      <c r="I185" s="264"/>
      <c r="J185" s="258"/>
      <c r="K185" s="265"/>
      <c r="L185" s="260"/>
      <c r="M185" s="261"/>
      <c r="N185" s="266"/>
      <c r="O185" s="27">
        <f t="shared" si="2"/>
        <v>0</v>
      </c>
    </row>
    <row r="186" spans="2:15" ht="15.5" x14ac:dyDescent="0.35">
      <c r="B186" s="28" t="str">
        <f ca="1">+IF(OFFSET(EPSO!$C183,+COLUMN(A184), 0, 1, 1)=0," ",+OFFSET(EPSO!$C183,+COLUMN(A184), 0, 1, 1))</f>
        <v xml:space="preserve"> </v>
      </c>
      <c r="C186" s="253"/>
      <c r="D186" s="254"/>
      <c r="E186" s="255"/>
      <c r="F186" s="256"/>
      <c r="G186" s="263"/>
      <c r="H186" s="257"/>
      <c r="I186" s="264"/>
      <c r="J186" s="258"/>
      <c r="K186" s="265"/>
      <c r="L186" s="260"/>
      <c r="M186" s="261"/>
      <c r="N186" s="266"/>
      <c r="O186" s="27">
        <f t="shared" si="2"/>
        <v>0</v>
      </c>
    </row>
    <row r="187" spans="2:15" ht="15.5" x14ac:dyDescent="0.35">
      <c r="B187" s="28" t="str">
        <f ca="1">+IF(OFFSET(EPSO!$C184,+COLUMN(A185), 0, 1, 1)=0," ",+OFFSET(EPSO!$C184,+COLUMN(A185), 0, 1, 1))</f>
        <v xml:space="preserve"> </v>
      </c>
      <c r="C187" s="253"/>
      <c r="D187" s="254"/>
      <c r="E187" s="255"/>
      <c r="F187" s="256"/>
      <c r="G187" s="263"/>
      <c r="H187" s="257"/>
      <c r="I187" s="264"/>
      <c r="J187" s="258"/>
      <c r="K187" s="265"/>
      <c r="L187" s="260"/>
      <c r="M187" s="261"/>
      <c r="N187" s="266"/>
      <c r="O187" s="27">
        <f t="shared" si="2"/>
        <v>0</v>
      </c>
    </row>
    <row r="188" spans="2:15" ht="15.5" x14ac:dyDescent="0.35">
      <c r="B188" s="28" t="str">
        <f ca="1">+IF(OFFSET(EPSO!$C185,+COLUMN(A186), 0, 1, 1)=0," ",+OFFSET(EPSO!$C185,+COLUMN(A186), 0, 1, 1))</f>
        <v xml:space="preserve"> </v>
      </c>
      <c r="C188" s="253"/>
      <c r="D188" s="254"/>
      <c r="E188" s="255"/>
      <c r="F188" s="256"/>
      <c r="G188" s="263"/>
      <c r="H188" s="257"/>
      <c r="I188" s="264"/>
      <c r="J188" s="258"/>
      <c r="K188" s="265"/>
      <c r="L188" s="260"/>
      <c r="M188" s="261"/>
      <c r="N188" s="266"/>
      <c r="O188" s="27">
        <f t="shared" si="2"/>
        <v>0</v>
      </c>
    </row>
    <row r="189" spans="2:15" ht="15.5" x14ac:dyDescent="0.35">
      <c r="B189" s="28" t="str">
        <f ca="1">+IF(OFFSET(EPSO!$C186,+COLUMN(A187), 0, 1, 1)=0," ",+OFFSET(EPSO!$C186,+COLUMN(A187), 0, 1, 1))</f>
        <v xml:space="preserve"> </v>
      </c>
      <c r="C189" s="253"/>
      <c r="D189" s="254"/>
      <c r="E189" s="255"/>
      <c r="F189" s="256"/>
      <c r="G189" s="263"/>
      <c r="H189" s="257"/>
      <c r="I189" s="264"/>
      <c r="J189" s="258"/>
      <c r="K189" s="265"/>
      <c r="L189" s="260"/>
      <c r="M189" s="261"/>
      <c r="N189" s="266"/>
      <c r="O189" s="27">
        <f t="shared" si="2"/>
        <v>0</v>
      </c>
    </row>
    <row r="190" spans="2:15" ht="15.5" x14ac:dyDescent="0.35">
      <c r="B190" s="28" t="str">
        <f ca="1">+IF(OFFSET(EPSO!$C187,+COLUMN(A188), 0, 1, 1)=0," ",+OFFSET(EPSO!$C187,+COLUMN(A188), 0, 1, 1))</f>
        <v xml:space="preserve"> </v>
      </c>
      <c r="C190" s="253"/>
      <c r="D190" s="254"/>
      <c r="E190" s="255"/>
      <c r="F190" s="256"/>
      <c r="G190" s="263"/>
      <c r="H190" s="257"/>
      <c r="I190" s="264"/>
      <c r="J190" s="258"/>
      <c r="K190" s="265"/>
      <c r="L190" s="260"/>
      <c r="M190" s="261"/>
      <c r="N190" s="266"/>
      <c r="O190" s="27">
        <f t="shared" si="2"/>
        <v>0</v>
      </c>
    </row>
    <row r="191" spans="2:15" ht="15.5" x14ac:dyDescent="0.35">
      <c r="B191" s="28" t="str">
        <f ca="1">+IF(OFFSET(EPSO!$C188,+COLUMN(A189), 0, 1, 1)=0," ",+OFFSET(EPSO!$C188,+COLUMN(A189), 0, 1, 1))</f>
        <v xml:space="preserve"> </v>
      </c>
      <c r="C191" s="253"/>
      <c r="D191" s="254"/>
      <c r="E191" s="255"/>
      <c r="F191" s="256"/>
      <c r="G191" s="263"/>
      <c r="H191" s="257"/>
      <c r="I191" s="264"/>
      <c r="J191" s="258"/>
      <c r="K191" s="265"/>
      <c r="L191" s="260"/>
      <c r="M191" s="261"/>
      <c r="N191" s="266"/>
      <c r="O191" s="27">
        <f t="shared" si="2"/>
        <v>0</v>
      </c>
    </row>
    <row r="192" spans="2:15" ht="15.5" x14ac:dyDescent="0.35">
      <c r="B192" s="28" t="str">
        <f ca="1">+IF(OFFSET(EPSO!$C189,+COLUMN(A190), 0, 1, 1)=0," ",+OFFSET(EPSO!$C189,+COLUMN(A190), 0, 1, 1))</f>
        <v xml:space="preserve"> </v>
      </c>
      <c r="C192" s="253"/>
      <c r="D192" s="254"/>
      <c r="E192" s="255"/>
      <c r="F192" s="256"/>
      <c r="G192" s="263"/>
      <c r="H192" s="257"/>
      <c r="I192" s="264"/>
      <c r="J192" s="258"/>
      <c r="K192" s="265"/>
      <c r="L192" s="260"/>
      <c r="M192" s="261"/>
      <c r="N192" s="266"/>
      <c r="O192" s="27">
        <f t="shared" si="2"/>
        <v>0</v>
      </c>
    </row>
    <row r="193" spans="2:15" ht="15.5" x14ac:dyDescent="0.35">
      <c r="B193" s="28" t="str">
        <f ca="1">+IF(OFFSET(EPSO!$C190,+COLUMN(A191), 0, 1, 1)=0," ",+OFFSET(EPSO!$C190,+COLUMN(A191), 0, 1, 1))</f>
        <v xml:space="preserve"> </v>
      </c>
      <c r="C193" s="253"/>
      <c r="D193" s="254"/>
      <c r="E193" s="255"/>
      <c r="F193" s="256"/>
      <c r="G193" s="263"/>
      <c r="H193" s="257"/>
      <c r="I193" s="264"/>
      <c r="J193" s="258"/>
      <c r="K193" s="265"/>
      <c r="L193" s="260"/>
      <c r="M193" s="261"/>
      <c r="N193" s="266"/>
      <c r="O193" s="27">
        <f t="shared" si="2"/>
        <v>0</v>
      </c>
    </row>
    <row r="194" spans="2:15" ht="15.5" x14ac:dyDescent="0.35">
      <c r="B194" s="28" t="str">
        <f ca="1">+IF(OFFSET(EPSO!$C191,+COLUMN(A192), 0, 1, 1)=0," ",+OFFSET(EPSO!$C191,+COLUMN(A192), 0, 1, 1))</f>
        <v xml:space="preserve"> </v>
      </c>
      <c r="C194" s="253"/>
      <c r="D194" s="254"/>
      <c r="E194" s="255"/>
      <c r="F194" s="256"/>
      <c r="G194" s="263"/>
      <c r="H194" s="257"/>
      <c r="I194" s="264"/>
      <c r="J194" s="258"/>
      <c r="K194" s="265"/>
      <c r="L194" s="260"/>
      <c r="M194" s="261"/>
      <c r="N194" s="266"/>
      <c r="O194" s="27">
        <f t="shared" si="2"/>
        <v>0</v>
      </c>
    </row>
    <row r="195" spans="2:15" ht="15.5" x14ac:dyDescent="0.35">
      <c r="B195" s="28" t="str">
        <f ca="1">+IF(OFFSET(EPSO!$C192,+COLUMN(A193), 0, 1, 1)=0," ",+OFFSET(EPSO!$C192,+COLUMN(A193), 0, 1, 1))</f>
        <v xml:space="preserve"> </v>
      </c>
      <c r="C195" s="253"/>
      <c r="D195" s="254"/>
      <c r="E195" s="255"/>
      <c r="F195" s="256"/>
      <c r="G195" s="263"/>
      <c r="H195" s="257"/>
      <c r="I195" s="264"/>
      <c r="J195" s="258"/>
      <c r="K195" s="265"/>
      <c r="L195" s="260"/>
      <c r="M195" s="261"/>
      <c r="N195" s="266"/>
      <c r="O195" s="27">
        <f t="shared" si="2"/>
        <v>0</v>
      </c>
    </row>
    <row r="196" spans="2:15" ht="15.5" x14ac:dyDescent="0.35">
      <c r="B196" s="28" t="str">
        <f ca="1">+IF(OFFSET(EPSO!$C193,+COLUMN(A194), 0, 1, 1)=0," ",+OFFSET(EPSO!$C193,+COLUMN(A194), 0, 1, 1))</f>
        <v xml:space="preserve"> </v>
      </c>
      <c r="C196" s="253"/>
      <c r="D196" s="254"/>
      <c r="E196" s="255"/>
      <c r="F196" s="256"/>
      <c r="G196" s="263"/>
      <c r="H196" s="257"/>
      <c r="I196" s="264"/>
      <c r="J196" s="258"/>
      <c r="K196" s="265"/>
      <c r="L196" s="260"/>
      <c r="M196" s="261"/>
      <c r="N196" s="266"/>
      <c r="O196" s="27">
        <f t="shared" si="2"/>
        <v>0</v>
      </c>
    </row>
    <row r="197" spans="2:15" ht="15.5" x14ac:dyDescent="0.35">
      <c r="B197" s="28" t="str">
        <f ca="1">+IF(OFFSET(EPSO!$C194,+COLUMN(A195), 0, 1, 1)=0," ",+OFFSET(EPSO!$C194,+COLUMN(A195), 0, 1, 1))</f>
        <v xml:space="preserve"> </v>
      </c>
      <c r="C197" s="253"/>
      <c r="D197" s="254"/>
      <c r="E197" s="255"/>
      <c r="F197" s="256"/>
      <c r="G197" s="263"/>
      <c r="H197" s="257"/>
      <c r="I197" s="264"/>
      <c r="J197" s="258"/>
      <c r="K197" s="265"/>
      <c r="L197" s="260"/>
      <c r="M197" s="261"/>
      <c r="N197" s="266"/>
      <c r="O197" s="27">
        <f t="shared" ref="O197:O260" si="3">+K197*L197*8*M197*(1+N197)</f>
        <v>0</v>
      </c>
    </row>
    <row r="198" spans="2:15" ht="15.5" x14ac:dyDescent="0.35">
      <c r="B198" s="28" t="str">
        <f ca="1">+IF(OFFSET(EPSO!$C195,+COLUMN(A196), 0, 1, 1)=0," ",+OFFSET(EPSO!$C195,+COLUMN(A196), 0, 1, 1))</f>
        <v xml:space="preserve"> </v>
      </c>
      <c r="C198" s="253"/>
      <c r="D198" s="254"/>
      <c r="E198" s="255"/>
      <c r="F198" s="256"/>
      <c r="G198" s="263"/>
      <c r="H198" s="257"/>
      <c r="I198" s="264"/>
      <c r="J198" s="258"/>
      <c r="K198" s="265"/>
      <c r="L198" s="260"/>
      <c r="M198" s="261"/>
      <c r="N198" s="266"/>
      <c r="O198" s="27">
        <f t="shared" si="3"/>
        <v>0</v>
      </c>
    </row>
    <row r="199" spans="2:15" ht="15.5" x14ac:dyDescent="0.35">
      <c r="B199" s="28" t="str">
        <f ca="1">+IF(OFFSET(EPSO!$C196,+COLUMN(A197), 0, 1, 1)=0," ",+OFFSET(EPSO!$C196,+COLUMN(A197), 0, 1, 1))</f>
        <v xml:space="preserve"> </v>
      </c>
      <c r="C199" s="253"/>
      <c r="D199" s="254"/>
      <c r="E199" s="255"/>
      <c r="F199" s="256"/>
      <c r="G199" s="263"/>
      <c r="H199" s="257"/>
      <c r="I199" s="264"/>
      <c r="J199" s="258"/>
      <c r="K199" s="265"/>
      <c r="L199" s="260"/>
      <c r="M199" s="261"/>
      <c r="N199" s="266"/>
      <c r="O199" s="27">
        <f t="shared" si="3"/>
        <v>0</v>
      </c>
    </row>
    <row r="200" spans="2:15" ht="15.5" x14ac:dyDescent="0.35">
      <c r="B200" s="28" t="str">
        <f ca="1">+IF(OFFSET(EPSO!$C197,+COLUMN(A198), 0, 1, 1)=0," ",+OFFSET(EPSO!$C197,+COLUMN(A198), 0, 1, 1))</f>
        <v xml:space="preserve"> </v>
      </c>
      <c r="C200" s="253"/>
      <c r="D200" s="254"/>
      <c r="E200" s="255"/>
      <c r="F200" s="256"/>
      <c r="G200" s="263"/>
      <c r="H200" s="257"/>
      <c r="I200" s="264"/>
      <c r="J200" s="258"/>
      <c r="K200" s="265"/>
      <c r="L200" s="260"/>
      <c r="M200" s="261"/>
      <c r="N200" s="266"/>
      <c r="O200" s="27">
        <f t="shared" si="3"/>
        <v>0</v>
      </c>
    </row>
    <row r="201" spans="2:15" ht="15.5" x14ac:dyDescent="0.35">
      <c r="B201" s="28" t="str">
        <f ca="1">+IF(OFFSET(EPSO!$C198,+COLUMN(A199), 0, 1, 1)=0," ",+OFFSET(EPSO!$C198,+COLUMN(A199), 0, 1, 1))</f>
        <v xml:space="preserve"> </v>
      </c>
      <c r="C201" s="253"/>
      <c r="D201" s="254"/>
      <c r="E201" s="255"/>
      <c r="F201" s="256"/>
      <c r="G201" s="263"/>
      <c r="H201" s="257"/>
      <c r="I201" s="264"/>
      <c r="J201" s="258"/>
      <c r="K201" s="265"/>
      <c r="L201" s="260"/>
      <c r="M201" s="261"/>
      <c r="N201" s="266"/>
      <c r="O201" s="27">
        <f t="shared" si="3"/>
        <v>0</v>
      </c>
    </row>
    <row r="202" spans="2:15" ht="15.5" x14ac:dyDescent="0.35">
      <c r="B202" s="28" t="str">
        <f ca="1">+IF(OFFSET(EPSO!$C199,+COLUMN(A200), 0, 1, 1)=0," ",+OFFSET(EPSO!$C199,+COLUMN(A200), 0, 1, 1))</f>
        <v xml:space="preserve"> </v>
      </c>
      <c r="C202" s="253"/>
      <c r="D202" s="254"/>
      <c r="E202" s="255"/>
      <c r="F202" s="256"/>
      <c r="G202" s="263"/>
      <c r="H202" s="257"/>
      <c r="I202" s="264"/>
      <c r="J202" s="258"/>
      <c r="K202" s="265"/>
      <c r="L202" s="260"/>
      <c r="M202" s="261"/>
      <c r="N202" s="266"/>
      <c r="O202" s="27">
        <f t="shared" si="3"/>
        <v>0</v>
      </c>
    </row>
    <row r="203" spans="2:15" ht="15.5" x14ac:dyDescent="0.35">
      <c r="B203" s="28" t="str">
        <f ca="1">+IF(OFFSET(EPSO!$C200,+COLUMN(A201), 0, 1, 1)=0," ",+OFFSET(EPSO!$C200,+COLUMN(A201), 0, 1, 1))</f>
        <v xml:space="preserve"> </v>
      </c>
      <c r="C203" s="253"/>
      <c r="D203" s="254"/>
      <c r="E203" s="255"/>
      <c r="F203" s="256"/>
      <c r="G203" s="263"/>
      <c r="H203" s="257"/>
      <c r="I203" s="264"/>
      <c r="J203" s="258"/>
      <c r="K203" s="265"/>
      <c r="L203" s="260"/>
      <c r="M203" s="261"/>
      <c r="N203" s="266"/>
      <c r="O203" s="27">
        <f t="shared" si="3"/>
        <v>0</v>
      </c>
    </row>
    <row r="204" spans="2:15" ht="15.5" x14ac:dyDescent="0.35">
      <c r="B204" s="28" t="str">
        <f ca="1">+IF(OFFSET(EPSO!$C201,+COLUMN(A202), 0, 1, 1)=0," ",+OFFSET(EPSO!$C201,+COLUMN(A202), 0, 1, 1))</f>
        <v xml:space="preserve"> </v>
      </c>
      <c r="C204" s="253"/>
      <c r="D204" s="254"/>
      <c r="E204" s="255"/>
      <c r="F204" s="256"/>
      <c r="G204" s="263"/>
      <c r="H204" s="257"/>
      <c r="I204" s="264"/>
      <c r="J204" s="258"/>
      <c r="K204" s="265"/>
      <c r="L204" s="260"/>
      <c r="M204" s="261"/>
      <c r="N204" s="266"/>
      <c r="O204" s="27">
        <f t="shared" si="3"/>
        <v>0</v>
      </c>
    </row>
    <row r="205" spans="2:15" ht="15.5" x14ac:dyDescent="0.35">
      <c r="B205" s="28" t="str">
        <f ca="1">+IF(OFFSET(EPSO!$C202,+COLUMN(A203), 0, 1, 1)=0," ",+OFFSET(EPSO!$C202,+COLUMN(A203), 0, 1, 1))</f>
        <v xml:space="preserve"> </v>
      </c>
      <c r="C205" s="253"/>
      <c r="D205" s="254"/>
      <c r="E205" s="255"/>
      <c r="F205" s="256"/>
      <c r="G205" s="263"/>
      <c r="H205" s="257"/>
      <c r="I205" s="264"/>
      <c r="J205" s="258"/>
      <c r="K205" s="265"/>
      <c r="L205" s="260"/>
      <c r="M205" s="261"/>
      <c r="N205" s="266"/>
      <c r="O205" s="27">
        <f t="shared" si="3"/>
        <v>0</v>
      </c>
    </row>
    <row r="206" spans="2:15" ht="15.5" x14ac:dyDescent="0.35">
      <c r="B206" s="28" t="str">
        <f ca="1">+IF(OFFSET(EPSO!$C203,+COLUMN(A204), 0, 1, 1)=0," ",+OFFSET(EPSO!$C203,+COLUMN(A204), 0, 1, 1))</f>
        <v xml:space="preserve"> </v>
      </c>
      <c r="C206" s="253"/>
      <c r="D206" s="254"/>
      <c r="E206" s="255"/>
      <c r="F206" s="256"/>
      <c r="G206" s="263"/>
      <c r="H206" s="257"/>
      <c r="I206" s="264"/>
      <c r="J206" s="258"/>
      <c r="K206" s="265"/>
      <c r="L206" s="260"/>
      <c r="M206" s="261"/>
      <c r="N206" s="266"/>
      <c r="O206" s="27">
        <f t="shared" si="3"/>
        <v>0</v>
      </c>
    </row>
    <row r="207" spans="2:15" ht="15.5" x14ac:dyDescent="0.35">
      <c r="B207" s="28" t="str">
        <f ca="1">+IF(OFFSET(EPSO!$C204,+COLUMN(A205), 0, 1, 1)=0," ",+OFFSET(EPSO!$C204,+COLUMN(A205), 0, 1, 1))</f>
        <v xml:space="preserve"> </v>
      </c>
      <c r="C207" s="253"/>
      <c r="D207" s="254"/>
      <c r="E207" s="255"/>
      <c r="F207" s="256"/>
      <c r="G207" s="263"/>
      <c r="H207" s="257"/>
      <c r="I207" s="264"/>
      <c r="J207" s="258"/>
      <c r="K207" s="265"/>
      <c r="L207" s="260"/>
      <c r="M207" s="261"/>
      <c r="N207" s="266"/>
      <c r="O207" s="27">
        <f t="shared" si="3"/>
        <v>0</v>
      </c>
    </row>
    <row r="208" spans="2:15" ht="15.5" x14ac:dyDescent="0.35">
      <c r="B208" s="28" t="str">
        <f ca="1">+IF(OFFSET(EPSO!$C205,+COLUMN(A206), 0, 1, 1)=0," ",+OFFSET(EPSO!$C205,+COLUMN(A206), 0, 1, 1))</f>
        <v xml:space="preserve"> </v>
      </c>
      <c r="C208" s="253"/>
      <c r="D208" s="254"/>
      <c r="E208" s="255"/>
      <c r="F208" s="256"/>
      <c r="G208" s="263"/>
      <c r="H208" s="257"/>
      <c r="I208" s="264"/>
      <c r="J208" s="258"/>
      <c r="K208" s="265"/>
      <c r="L208" s="260"/>
      <c r="M208" s="261"/>
      <c r="N208" s="266"/>
      <c r="O208" s="27">
        <f t="shared" si="3"/>
        <v>0</v>
      </c>
    </row>
    <row r="209" spans="2:15" ht="15.5" x14ac:dyDescent="0.35">
      <c r="B209" s="28" t="str">
        <f ca="1">+IF(OFFSET(EPSO!$C206,+COLUMN(A207), 0, 1, 1)=0," ",+OFFSET(EPSO!$C206,+COLUMN(A207), 0, 1, 1))</f>
        <v xml:space="preserve"> </v>
      </c>
      <c r="C209" s="253"/>
      <c r="D209" s="254"/>
      <c r="E209" s="255"/>
      <c r="F209" s="256"/>
      <c r="G209" s="263"/>
      <c r="H209" s="257"/>
      <c r="I209" s="264"/>
      <c r="J209" s="258"/>
      <c r="K209" s="265"/>
      <c r="L209" s="260"/>
      <c r="M209" s="261"/>
      <c r="N209" s="266"/>
      <c r="O209" s="27">
        <f t="shared" si="3"/>
        <v>0</v>
      </c>
    </row>
    <row r="210" spans="2:15" ht="15.5" x14ac:dyDescent="0.35">
      <c r="B210" s="28" t="str">
        <f ca="1">+IF(OFFSET(EPSO!$C207,+COLUMN(A208), 0, 1, 1)=0," ",+OFFSET(EPSO!$C207,+COLUMN(A208), 0, 1, 1))</f>
        <v xml:space="preserve"> </v>
      </c>
      <c r="C210" s="253"/>
      <c r="D210" s="254"/>
      <c r="E210" s="255"/>
      <c r="F210" s="256"/>
      <c r="G210" s="263"/>
      <c r="H210" s="257"/>
      <c r="I210" s="264"/>
      <c r="J210" s="258"/>
      <c r="K210" s="265"/>
      <c r="L210" s="260"/>
      <c r="M210" s="261"/>
      <c r="N210" s="266"/>
      <c r="O210" s="27">
        <f t="shared" si="3"/>
        <v>0</v>
      </c>
    </row>
    <row r="211" spans="2:15" ht="15.5" x14ac:dyDescent="0.35">
      <c r="B211" s="28" t="str">
        <f ca="1">+IF(OFFSET(EPSO!$C208,+COLUMN(A209), 0, 1, 1)=0," ",+OFFSET(EPSO!$C208,+COLUMN(A209), 0, 1, 1))</f>
        <v xml:space="preserve"> </v>
      </c>
      <c r="C211" s="253"/>
      <c r="D211" s="254"/>
      <c r="E211" s="255"/>
      <c r="F211" s="256"/>
      <c r="G211" s="263"/>
      <c r="H211" s="257"/>
      <c r="I211" s="264"/>
      <c r="J211" s="258"/>
      <c r="K211" s="265"/>
      <c r="L211" s="260"/>
      <c r="M211" s="261"/>
      <c r="N211" s="266"/>
      <c r="O211" s="27">
        <f t="shared" si="3"/>
        <v>0</v>
      </c>
    </row>
    <row r="212" spans="2:15" ht="15.5" x14ac:dyDescent="0.35">
      <c r="B212" s="28" t="str">
        <f ca="1">+IF(OFFSET(EPSO!$C209,+COLUMN(A210), 0, 1, 1)=0," ",+OFFSET(EPSO!$C209,+COLUMN(A210), 0, 1, 1))</f>
        <v xml:space="preserve"> </v>
      </c>
      <c r="C212" s="253"/>
      <c r="D212" s="254"/>
      <c r="E212" s="255"/>
      <c r="F212" s="256"/>
      <c r="G212" s="263"/>
      <c r="H212" s="257"/>
      <c r="I212" s="264"/>
      <c r="J212" s="258"/>
      <c r="K212" s="265"/>
      <c r="L212" s="260"/>
      <c r="M212" s="261"/>
      <c r="N212" s="266"/>
      <c r="O212" s="27">
        <f t="shared" si="3"/>
        <v>0</v>
      </c>
    </row>
    <row r="213" spans="2:15" ht="15.5" x14ac:dyDescent="0.35">
      <c r="B213" s="28" t="str">
        <f ca="1">+IF(OFFSET(EPSO!$C210,+COLUMN(A211), 0, 1, 1)=0," ",+OFFSET(EPSO!$C210,+COLUMN(A211), 0, 1, 1))</f>
        <v xml:space="preserve"> </v>
      </c>
      <c r="C213" s="253"/>
      <c r="D213" s="254"/>
      <c r="E213" s="255"/>
      <c r="F213" s="256"/>
      <c r="G213" s="263"/>
      <c r="H213" s="257"/>
      <c r="I213" s="264"/>
      <c r="J213" s="258"/>
      <c r="K213" s="265"/>
      <c r="L213" s="260"/>
      <c r="M213" s="261"/>
      <c r="N213" s="266"/>
      <c r="O213" s="27">
        <f t="shared" si="3"/>
        <v>0</v>
      </c>
    </row>
    <row r="214" spans="2:15" ht="15.5" x14ac:dyDescent="0.35">
      <c r="B214" s="28" t="str">
        <f ca="1">+IF(OFFSET(EPSO!$C211,+COLUMN(A212), 0, 1, 1)=0," ",+OFFSET(EPSO!$C211,+COLUMN(A212), 0, 1, 1))</f>
        <v xml:space="preserve"> </v>
      </c>
      <c r="C214" s="253"/>
      <c r="D214" s="254"/>
      <c r="E214" s="255"/>
      <c r="F214" s="256"/>
      <c r="G214" s="263"/>
      <c r="H214" s="257"/>
      <c r="I214" s="264"/>
      <c r="J214" s="258"/>
      <c r="K214" s="265"/>
      <c r="L214" s="260"/>
      <c r="M214" s="261"/>
      <c r="N214" s="266"/>
      <c r="O214" s="27">
        <f t="shared" si="3"/>
        <v>0</v>
      </c>
    </row>
    <row r="215" spans="2:15" ht="15.5" x14ac:dyDescent="0.35">
      <c r="B215" s="28" t="str">
        <f ca="1">+IF(OFFSET(EPSO!$C212,+COLUMN(A213), 0, 1, 1)=0," ",+OFFSET(EPSO!$C212,+COLUMN(A213), 0, 1, 1))</f>
        <v xml:space="preserve"> </v>
      </c>
      <c r="C215" s="253"/>
      <c r="D215" s="254"/>
      <c r="E215" s="255"/>
      <c r="F215" s="256"/>
      <c r="G215" s="263"/>
      <c r="H215" s="257"/>
      <c r="I215" s="264"/>
      <c r="J215" s="258"/>
      <c r="K215" s="265"/>
      <c r="L215" s="260"/>
      <c r="M215" s="261"/>
      <c r="N215" s="266"/>
      <c r="O215" s="27">
        <f t="shared" si="3"/>
        <v>0</v>
      </c>
    </row>
    <row r="216" spans="2:15" ht="15.5" x14ac:dyDescent="0.35">
      <c r="B216" s="28" t="str">
        <f ca="1">+IF(OFFSET(EPSO!$C213,+COLUMN(A214), 0, 1, 1)=0," ",+OFFSET(EPSO!$C213,+COLUMN(A214), 0, 1, 1))</f>
        <v xml:space="preserve"> </v>
      </c>
      <c r="C216" s="253"/>
      <c r="D216" s="254"/>
      <c r="E216" s="255"/>
      <c r="F216" s="256"/>
      <c r="G216" s="263"/>
      <c r="H216" s="257"/>
      <c r="I216" s="264"/>
      <c r="J216" s="258"/>
      <c r="K216" s="265"/>
      <c r="L216" s="260"/>
      <c r="M216" s="261"/>
      <c r="N216" s="266"/>
      <c r="O216" s="27">
        <f t="shared" si="3"/>
        <v>0</v>
      </c>
    </row>
    <row r="217" spans="2:15" ht="15.5" x14ac:dyDescent="0.35">
      <c r="B217" s="28" t="str">
        <f ca="1">+IF(OFFSET(EPSO!$C214,+COLUMN(A215), 0, 1, 1)=0," ",+OFFSET(EPSO!$C214,+COLUMN(A215), 0, 1, 1))</f>
        <v xml:space="preserve"> </v>
      </c>
      <c r="C217" s="253"/>
      <c r="D217" s="254"/>
      <c r="E217" s="255"/>
      <c r="F217" s="256"/>
      <c r="G217" s="263"/>
      <c r="H217" s="257"/>
      <c r="I217" s="264"/>
      <c r="J217" s="258"/>
      <c r="K217" s="265"/>
      <c r="L217" s="260"/>
      <c r="M217" s="261"/>
      <c r="N217" s="266"/>
      <c r="O217" s="27">
        <f t="shared" si="3"/>
        <v>0</v>
      </c>
    </row>
    <row r="218" spans="2:15" ht="15.5" x14ac:dyDescent="0.35">
      <c r="B218" s="28" t="str">
        <f ca="1">+IF(OFFSET(EPSO!$C215,+COLUMN(A216), 0, 1, 1)=0," ",+OFFSET(EPSO!$C215,+COLUMN(A216), 0, 1, 1))</f>
        <v xml:space="preserve"> </v>
      </c>
      <c r="C218" s="253"/>
      <c r="D218" s="254"/>
      <c r="E218" s="255"/>
      <c r="F218" s="256"/>
      <c r="G218" s="263"/>
      <c r="H218" s="257"/>
      <c r="I218" s="264"/>
      <c r="J218" s="258"/>
      <c r="K218" s="265"/>
      <c r="L218" s="260"/>
      <c r="M218" s="261"/>
      <c r="N218" s="266"/>
      <c r="O218" s="27">
        <f t="shared" si="3"/>
        <v>0</v>
      </c>
    </row>
    <row r="219" spans="2:15" ht="15.5" x14ac:dyDescent="0.35">
      <c r="B219" s="28" t="str">
        <f ca="1">+IF(OFFSET(EPSO!$C216,+COLUMN(A217), 0, 1, 1)=0," ",+OFFSET(EPSO!$C216,+COLUMN(A217), 0, 1, 1))</f>
        <v xml:space="preserve"> </v>
      </c>
      <c r="C219" s="253"/>
      <c r="D219" s="254"/>
      <c r="E219" s="255"/>
      <c r="F219" s="256"/>
      <c r="G219" s="263"/>
      <c r="H219" s="257"/>
      <c r="I219" s="264"/>
      <c r="J219" s="258"/>
      <c r="K219" s="265"/>
      <c r="L219" s="260"/>
      <c r="M219" s="261"/>
      <c r="N219" s="266"/>
      <c r="O219" s="27">
        <f t="shared" si="3"/>
        <v>0</v>
      </c>
    </row>
    <row r="220" spans="2:15" ht="15.5" x14ac:dyDescent="0.35">
      <c r="B220" s="28" t="str">
        <f ca="1">+IF(OFFSET(EPSO!$C217,+COLUMN(A218), 0, 1, 1)=0," ",+OFFSET(EPSO!$C217,+COLUMN(A218), 0, 1, 1))</f>
        <v xml:space="preserve"> </v>
      </c>
      <c r="C220" s="253"/>
      <c r="D220" s="254"/>
      <c r="E220" s="255"/>
      <c r="F220" s="256"/>
      <c r="G220" s="263"/>
      <c r="H220" s="257"/>
      <c r="I220" s="264"/>
      <c r="J220" s="258"/>
      <c r="K220" s="265"/>
      <c r="L220" s="260"/>
      <c r="M220" s="261"/>
      <c r="N220" s="266"/>
      <c r="O220" s="27">
        <f t="shared" si="3"/>
        <v>0</v>
      </c>
    </row>
    <row r="221" spans="2:15" ht="15.5" x14ac:dyDescent="0.35">
      <c r="B221" s="28" t="str">
        <f ca="1">+IF(OFFSET(EPSO!$C218,+COLUMN(A219), 0, 1, 1)=0," ",+OFFSET(EPSO!$C218,+COLUMN(A219), 0, 1, 1))</f>
        <v xml:space="preserve"> </v>
      </c>
      <c r="C221" s="253"/>
      <c r="D221" s="254"/>
      <c r="E221" s="255"/>
      <c r="F221" s="256"/>
      <c r="G221" s="263"/>
      <c r="H221" s="257"/>
      <c r="I221" s="264"/>
      <c r="J221" s="258"/>
      <c r="K221" s="265"/>
      <c r="L221" s="260"/>
      <c r="M221" s="261"/>
      <c r="N221" s="266"/>
      <c r="O221" s="27">
        <f t="shared" si="3"/>
        <v>0</v>
      </c>
    </row>
    <row r="222" spans="2:15" ht="15.5" x14ac:dyDescent="0.35">
      <c r="B222" s="28" t="str">
        <f ca="1">+IF(OFFSET(EPSO!$C219,+COLUMN(A220), 0, 1, 1)=0," ",+OFFSET(EPSO!$C219,+COLUMN(A220), 0, 1, 1))</f>
        <v xml:space="preserve"> </v>
      </c>
      <c r="C222" s="253"/>
      <c r="D222" s="254"/>
      <c r="E222" s="255"/>
      <c r="F222" s="256"/>
      <c r="G222" s="263"/>
      <c r="H222" s="257"/>
      <c r="I222" s="264"/>
      <c r="J222" s="258"/>
      <c r="K222" s="265"/>
      <c r="L222" s="260"/>
      <c r="M222" s="261"/>
      <c r="N222" s="266"/>
      <c r="O222" s="27">
        <f t="shared" si="3"/>
        <v>0</v>
      </c>
    </row>
    <row r="223" spans="2:15" ht="15.5" x14ac:dyDescent="0.35">
      <c r="B223" s="28" t="str">
        <f ca="1">+IF(OFFSET(EPSO!$C220,+COLUMN(A221), 0, 1, 1)=0," ",+OFFSET(EPSO!$C220,+COLUMN(A221), 0, 1, 1))</f>
        <v xml:space="preserve"> </v>
      </c>
      <c r="C223" s="253"/>
      <c r="D223" s="254"/>
      <c r="E223" s="255"/>
      <c r="F223" s="256"/>
      <c r="G223" s="263"/>
      <c r="H223" s="257"/>
      <c r="I223" s="264"/>
      <c r="J223" s="258"/>
      <c r="K223" s="265"/>
      <c r="L223" s="260"/>
      <c r="M223" s="261"/>
      <c r="N223" s="266"/>
      <c r="O223" s="27">
        <f t="shared" si="3"/>
        <v>0</v>
      </c>
    </row>
    <row r="224" spans="2:15" ht="15.5" x14ac:dyDescent="0.35">
      <c r="B224" s="28" t="str">
        <f ca="1">+IF(OFFSET(EPSO!$C221,+COLUMN(A222), 0, 1, 1)=0," ",+OFFSET(EPSO!$C221,+COLUMN(A222), 0, 1, 1))</f>
        <v xml:space="preserve"> </v>
      </c>
      <c r="C224" s="253"/>
      <c r="D224" s="254"/>
      <c r="E224" s="255"/>
      <c r="F224" s="256"/>
      <c r="G224" s="263"/>
      <c r="H224" s="257"/>
      <c r="I224" s="264"/>
      <c r="J224" s="258"/>
      <c r="K224" s="265"/>
      <c r="L224" s="260"/>
      <c r="M224" s="261"/>
      <c r="N224" s="266"/>
      <c r="O224" s="27">
        <f t="shared" si="3"/>
        <v>0</v>
      </c>
    </row>
    <row r="225" spans="2:15" ht="15.5" x14ac:dyDescent="0.35">
      <c r="B225" s="28" t="str">
        <f ca="1">+IF(OFFSET(EPSO!$C222,+COLUMN(A223), 0, 1, 1)=0," ",+OFFSET(EPSO!$C222,+COLUMN(A223), 0, 1, 1))</f>
        <v xml:space="preserve"> </v>
      </c>
      <c r="C225" s="253"/>
      <c r="D225" s="254"/>
      <c r="E225" s="255"/>
      <c r="F225" s="256"/>
      <c r="G225" s="263"/>
      <c r="H225" s="257"/>
      <c r="I225" s="264"/>
      <c r="J225" s="258"/>
      <c r="K225" s="265"/>
      <c r="L225" s="260"/>
      <c r="M225" s="261"/>
      <c r="N225" s="266"/>
      <c r="O225" s="27">
        <f t="shared" si="3"/>
        <v>0</v>
      </c>
    </row>
    <row r="226" spans="2:15" ht="15.5" x14ac:dyDescent="0.35">
      <c r="B226" s="28" t="str">
        <f ca="1">+IF(OFFSET(EPSO!$C223,+COLUMN(A224), 0, 1, 1)=0," ",+OFFSET(EPSO!$C223,+COLUMN(A224), 0, 1, 1))</f>
        <v xml:space="preserve"> </v>
      </c>
      <c r="C226" s="253"/>
      <c r="D226" s="254"/>
      <c r="E226" s="255"/>
      <c r="F226" s="256"/>
      <c r="G226" s="263"/>
      <c r="H226" s="257"/>
      <c r="I226" s="264"/>
      <c r="J226" s="258"/>
      <c r="K226" s="265"/>
      <c r="L226" s="260"/>
      <c r="M226" s="261"/>
      <c r="N226" s="266"/>
      <c r="O226" s="27">
        <f t="shared" si="3"/>
        <v>0</v>
      </c>
    </row>
    <row r="227" spans="2:15" ht="15.5" x14ac:dyDescent="0.35">
      <c r="B227" s="28" t="str">
        <f ca="1">+IF(OFFSET(EPSO!$C224,+COLUMN(A225), 0, 1, 1)=0," ",+OFFSET(EPSO!$C224,+COLUMN(A225), 0, 1, 1))</f>
        <v xml:space="preserve"> </v>
      </c>
      <c r="C227" s="253"/>
      <c r="D227" s="254"/>
      <c r="E227" s="255"/>
      <c r="F227" s="256"/>
      <c r="G227" s="263"/>
      <c r="H227" s="257"/>
      <c r="I227" s="264"/>
      <c r="J227" s="258"/>
      <c r="K227" s="265"/>
      <c r="L227" s="260"/>
      <c r="M227" s="261"/>
      <c r="N227" s="266"/>
      <c r="O227" s="27">
        <f t="shared" si="3"/>
        <v>0</v>
      </c>
    </row>
    <row r="228" spans="2:15" ht="15.5" x14ac:dyDescent="0.35">
      <c r="B228" s="28" t="str">
        <f ca="1">+IF(OFFSET(EPSO!$C225,+COLUMN(A226), 0, 1, 1)=0," ",+OFFSET(EPSO!$C225,+COLUMN(A226), 0, 1, 1))</f>
        <v xml:space="preserve"> </v>
      </c>
      <c r="C228" s="253"/>
      <c r="D228" s="254"/>
      <c r="E228" s="255"/>
      <c r="F228" s="256"/>
      <c r="G228" s="263"/>
      <c r="H228" s="257"/>
      <c r="I228" s="264"/>
      <c r="J228" s="258"/>
      <c r="K228" s="265"/>
      <c r="L228" s="260"/>
      <c r="M228" s="261"/>
      <c r="N228" s="266"/>
      <c r="O228" s="27">
        <f t="shared" si="3"/>
        <v>0</v>
      </c>
    </row>
    <row r="229" spans="2:15" ht="15.5" x14ac:dyDescent="0.35">
      <c r="B229" s="28" t="str">
        <f ca="1">+IF(OFFSET(EPSO!$C226,+COLUMN(A227), 0, 1, 1)=0," ",+OFFSET(EPSO!$C226,+COLUMN(A227), 0, 1, 1))</f>
        <v xml:space="preserve"> </v>
      </c>
      <c r="C229" s="253"/>
      <c r="D229" s="254"/>
      <c r="E229" s="255"/>
      <c r="F229" s="256"/>
      <c r="G229" s="263"/>
      <c r="H229" s="257"/>
      <c r="I229" s="264"/>
      <c r="J229" s="258"/>
      <c r="K229" s="265"/>
      <c r="L229" s="260"/>
      <c r="M229" s="261"/>
      <c r="N229" s="266"/>
      <c r="O229" s="27">
        <f t="shared" si="3"/>
        <v>0</v>
      </c>
    </row>
    <row r="230" spans="2:15" ht="15.5" x14ac:dyDescent="0.35">
      <c r="B230" s="28" t="str">
        <f ca="1">+IF(OFFSET(EPSO!$C227,+COLUMN(A228), 0, 1, 1)=0," ",+OFFSET(EPSO!$C227,+COLUMN(A228), 0, 1, 1))</f>
        <v xml:space="preserve"> </v>
      </c>
      <c r="C230" s="253"/>
      <c r="D230" s="254"/>
      <c r="E230" s="255"/>
      <c r="F230" s="256"/>
      <c r="G230" s="263"/>
      <c r="H230" s="257"/>
      <c r="I230" s="264"/>
      <c r="J230" s="258"/>
      <c r="K230" s="265"/>
      <c r="L230" s="260"/>
      <c r="M230" s="261"/>
      <c r="N230" s="266"/>
      <c r="O230" s="27">
        <f t="shared" si="3"/>
        <v>0</v>
      </c>
    </row>
    <row r="231" spans="2:15" ht="15.5" x14ac:dyDescent="0.35">
      <c r="B231" s="28" t="str">
        <f ca="1">+IF(OFFSET(EPSO!$C228,+COLUMN(A229), 0, 1, 1)=0," ",+OFFSET(EPSO!$C228,+COLUMN(A229), 0, 1, 1))</f>
        <v xml:space="preserve"> </v>
      </c>
      <c r="C231" s="253"/>
      <c r="D231" s="254"/>
      <c r="E231" s="255"/>
      <c r="F231" s="256"/>
      <c r="G231" s="263"/>
      <c r="H231" s="257"/>
      <c r="I231" s="264"/>
      <c r="J231" s="258"/>
      <c r="K231" s="265"/>
      <c r="L231" s="260"/>
      <c r="M231" s="261"/>
      <c r="N231" s="266"/>
      <c r="O231" s="27">
        <f t="shared" si="3"/>
        <v>0</v>
      </c>
    </row>
    <row r="232" spans="2:15" ht="15.5" x14ac:dyDescent="0.35">
      <c r="B232" s="28" t="str">
        <f ca="1">+IF(OFFSET(EPSO!$C229,+COLUMN(A230), 0, 1, 1)=0," ",+OFFSET(EPSO!$C229,+COLUMN(A230), 0, 1, 1))</f>
        <v xml:space="preserve"> </v>
      </c>
      <c r="C232" s="253"/>
      <c r="D232" s="254"/>
      <c r="E232" s="255"/>
      <c r="F232" s="256"/>
      <c r="G232" s="263"/>
      <c r="H232" s="257"/>
      <c r="I232" s="264"/>
      <c r="J232" s="258"/>
      <c r="K232" s="265"/>
      <c r="L232" s="260"/>
      <c r="M232" s="261"/>
      <c r="N232" s="266"/>
      <c r="O232" s="27">
        <f t="shared" si="3"/>
        <v>0</v>
      </c>
    </row>
    <row r="233" spans="2:15" ht="15.5" x14ac:dyDescent="0.35">
      <c r="B233" s="28" t="str">
        <f ca="1">+IF(OFFSET(EPSO!$C230,+COLUMN(A231), 0, 1, 1)=0," ",+OFFSET(EPSO!$C230,+COLUMN(A231), 0, 1, 1))</f>
        <v xml:space="preserve"> </v>
      </c>
      <c r="C233" s="253"/>
      <c r="D233" s="254"/>
      <c r="E233" s="255"/>
      <c r="F233" s="256"/>
      <c r="G233" s="263"/>
      <c r="H233" s="257"/>
      <c r="I233" s="264"/>
      <c r="J233" s="258"/>
      <c r="K233" s="265"/>
      <c r="L233" s="260"/>
      <c r="M233" s="261"/>
      <c r="N233" s="266"/>
      <c r="O233" s="27">
        <f t="shared" si="3"/>
        <v>0</v>
      </c>
    </row>
    <row r="234" spans="2:15" ht="15.5" x14ac:dyDescent="0.35">
      <c r="B234" s="28" t="str">
        <f ca="1">+IF(OFFSET(EPSO!$C231,+COLUMN(A232), 0, 1, 1)=0," ",+OFFSET(EPSO!$C231,+COLUMN(A232), 0, 1, 1))</f>
        <v xml:space="preserve"> </v>
      </c>
      <c r="C234" s="253"/>
      <c r="D234" s="254"/>
      <c r="E234" s="255"/>
      <c r="F234" s="256"/>
      <c r="G234" s="263"/>
      <c r="H234" s="257"/>
      <c r="I234" s="264"/>
      <c r="J234" s="258"/>
      <c r="K234" s="265"/>
      <c r="L234" s="260"/>
      <c r="M234" s="261"/>
      <c r="N234" s="266"/>
      <c r="O234" s="27">
        <f t="shared" si="3"/>
        <v>0</v>
      </c>
    </row>
    <row r="235" spans="2:15" ht="15.5" x14ac:dyDescent="0.35">
      <c r="B235" s="28" t="str">
        <f ca="1">+IF(OFFSET(EPSO!$C232,+COLUMN(A233), 0, 1, 1)=0," ",+OFFSET(EPSO!$C232,+COLUMN(A233), 0, 1, 1))</f>
        <v xml:space="preserve"> </v>
      </c>
      <c r="C235" s="253"/>
      <c r="D235" s="254"/>
      <c r="E235" s="255"/>
      <c r="F235" s="256"/>
      <c r="G235" s="263"/>
      <c r="H235" s="257"/>
      <c r="I235" s="264"/>
      <c r="J235" s="258"/>
      <c r="K235" s="265"/>
      <c r="L235" s="260"/>
      <c r="M235" s="261"/>
      <c r="N235" s="266"/>
      <c r="O235" s="27">
        <f t="shared" si="3"/>
        <v>0</v>
      </c>
    </row>
    <row r="236" spans="2:15" ht="15.5" x14ac:dyDescent="0.35">
      <c r="B236" s="28" t="str">
        <f ca="1">+IF(OFFSET(EPSO!$C233,+COLUMN(A234), 0, 1, 1)=0," ",+OFFSET(EPSO!$C233,+COLUMN(A234), 0, 1, 1))</f>
        <v xml:space="preserve"> </v>
      </c>
      <c r="C236" s="253"/>
      <c r="D236" s="254"/>
      <c r="E236" s="255"/>
      <c r="F236" s="256"/>
      <c r="G236" s="263"/>
      <c r="H236" s="257"/>
      <c r="I236" s="264"/>
      <c r="J236" s="258"/>
      <c r="K236" s="265"/>
      <c r="L236" s="260"/>
      <c r="M236" s="261"/>
      <c r="N236" s="266"/>
      <c r="O236" s="27">
        <f t="shared" si="3"/>
        <v>0</v>
      </c>
    </row>
    <row r="237" spans="2:15" ht="15.5" x14ac:dyDescent="0.35">
      <c r="B237" s="28" t="str">
        <f ca="1">+IF(OFFSET(EPSO!$C234,+COLUMN(A235), 0, 1, 1)=0," ",+OFFSET(EPSO!$C234,+COLUMN(A235), 0, 1, 1))</f>
        <v xml:space="preserve"> </v>
      </c>
      <c r="C237" s="253"/>
      <c r="D237" s="254"/>
      <c r="E237" s="255"/>
      <c r="F237" s="256"/>
      <c r="G237" s="263"/>
      <c r="H237" s="257"/>
      <c r="I237" s="264"/>
      <c r="J237" s="258"/>
      <c r="K237" s="265"/>
      <c r="L237" s="260"/>
      <c r="M237" s="261"/>
      <c r="N237" s="266"/>
      <c r="O237" s="27">
        <f t="shared" si="3"/>
        <v>0</v>
      </c>
    </row>
    <row r="238" spans="2:15" ht="15.5" x14ac:dyDescent="0.35">
      <c r="B238" s="28" t="str">
        <f ca="1">+IF(OFFSET(EPSO!$C235,+COLUMN(A236), 0, 1, 1)=0," ",+OFFSET(EPSO!$C235,+COLUMN(A236), 0, 1, 1))</f>
        <v xml:space="preserve"> </v>
      </c>
      <c r="C238" s="253"/>
      <c r="D238" s="254"/>
      <c r="E238" s="255"/>
      <c r="F238" s="256"/>
      <c r="G238" s="263"/>
      <c r="H238" s="257"/>
      <c r="I238" s="264"/>
      <c r="J238" s="258"/>
      <c r="K238" s="265"/>
      <c r="L238" s="260"/>
      <c r="M238" s="261"/>
      <c r="N238" s="266"/>
      <c r="O238" s="27">
        <f t="shared" si="3"/>
        <v>0</v>
      </c>
    </row>
    <row r="239" spans="2:15" ht="15.5" x14ac:dyDescent="0.35">
      <c r="B239" s="28" t="str">
        <f ca="1">+IF(OFFSET(EPSO!$C236,+COLUMN(A237), 0, 1, 1)=0," ",+OFFSET(EPSO!$C236,+COLUMN(A237), 0, 1, 1))</f>
        <v xml:space="preserve"> </v>
      </c>
      <c r="C239" s="253"/>
      <c r="D239" s="254"/>
      <c r="E239" s="255"/>
      <c r="F239" s="256"/>
      <c r="G239" s="263"/>
      <c r="H239" s="257"/>
      <c r="I239" s="264"/>
      <c r="J239" s="258"/>
      <c r="K239" s="265"/>
      <c r="L239" s="260"/>
      <c r="M239" s="261"/>
      <c r="N239" s="266"/>
      <c r="O239" s="27">
        <f t="shared" si="3"/>
        <v>0</v>
      </c>
    </row>
    <row r="240" spans="2:15" ht="15.5" x14ac:dyDescent="0.35">
      <c r="B240" s="28" t="str">
        <f ca="1">+IF(OFFSET(EPSO!$C237,+COLUMN(A238), 0, 1, 1)=0," ",+OFFSET(EPSO!$C237,+COLUMN(A238), 0, 1, 1))</f>
        <v xml:space="preserve"> </v>
      </c>
      <c r="C240" s="253"/>
      <c r="D240" s="254"/>
      <c r="E240" s="255"/>
      <c r="F240" s="256"/>
      <c r="G240" s="263"/>
      <c r="H240" s="257"/>
      <c r="I240" s="264"/>
      <c r="J240" s="258"/>
      <c r="K240" s="265"/>
      <c r="L240" s="260"/>
      <c r="M240" s="261"/>
      <c r="N240" s="266"/>
      <c r="O240" s="27">
        <f t="shared" si="3"/>
        <v>0</v>
      </c>
    </row>
    <row r="241" spans="2:15" ht="15.5" x14ac:dyDescent="0.35">
      <c r="B241" s="28" t="str">
        <f ca="1">+IF(OFFSET(EPSO!$C238,+COLUMN(A239), 0, 1, 1)=0," ",+OFFSET(EPSO!$C238,+COLUMN(A239), 0, 1, 1))</f>
        <v xml:space="preserve"> </v>
      </c>
      <c r="C241" s="253"/>
      <c r="D241" s="254"/>
      <c r="E241" s="255"/>
      <c r="F241" s="256"/>
      <c r="G241" s="263"/>
      <c r="H241" s="257"/>
      <c r="I241" s="264"/>
      <c r="J241" s="258"/>
      <c r="K241" s="265"/>
      <c r="L241" s="260"/>
      <c r="M241" s="261"/>
      <c r="N241" s="266"/>
      <c r="O241" s="27">
        <f t="shared" si="3"/>
        <v>0</v>
      </c>
    </row>
    <row r="242" spans="2:15" ht="15.5" x14ac:dyDescent="0.35">
      <c r="B242" s="28" t="str">
        <f ca="1">+IF(OFFSET(EPSO!$C239,+COLUMN(A240), 0, 1, 1)=0," ",+OFFSET(EPSO!$C239,+COLUMN(A240), 0, 1, 1))</f>
        <v xml:space="preserve"> </v>
      </c>
      <c r="C242" s="253"/>
      <c r="D242" s="254"/>
      <c r="E242" s="255"/>
      <c r="F242" s="256"/>
      <c r="G242" s="263"/>
      <c r="H242" s="257"/>
      <c r="I242" s="264"/>
      <c r="J242" s="258"/>
      <c r="K242" s="265"/>
      <c r="L242" s="260"/>
      <c r="M242" s="261"/>
      <c r="N242" s="266"/>
      <c r="O242" s="27">
        <f t="shared" si="3"/>
        <v>0</v>
      </c>
    </row>
    <row r="243" spans="2:15" ht="15.5" x14ac:dyDescent="0.35">
      <c r="B243" s="28" t="str">
        <f ca="1">+IF(OFFSET(EPSO!$C240,+COLUMN(A241), 0, 1, 1)=0," ",+OFFSET(EPSO!$C240,+COLUMN(A241), 0, 1, 1))</f>
        <v xml:space="preserve"> </v>
      </c>
      <c r="C243" s="253"/>
      <c r="D243" s="254"/>
      <c r="E243" s="255"/>
      <c r="F243" s="256"/>
      <c r="G243" s="263"/>
      <c r="H243" s="257"/>
      <c r="I243" s="264"/>
      <c r="J243" s="258"/>
      <c r="K243" s="265"/>
      <c r="L243" s="260"/>
      <c r="M243" s="261"/>
      <c r="N243" s="266"/>
      <c r="O243" s="27">
        <f t="shared" si="3"/>
        <v>0</v>
      </c>
    </row>
    <row r="244" spans="2:15" ht="15.5" x14ac:dyDescent="0.35">
      <c r="B244" s="28" t="str">
        <f ca="1">+IF(OFFSET(EPSO!$C241,+COLUMN(A242), 0, 1, 1)=0," ",+OFFSET(EPSO!$C241,+COLUMN(A242), 0, 1, 1))</f>
        <v xml:space="preserve"> </v>
      </c>
      <c r="C244" s="253"/>
      <c r="D244" s="254"/>
      <c r="E244" s="255"/>
      <c r="F244" s="256"/>
      <c r="G244" s="263"/>
      <c r="H244" s="257"/>
      <c r="I244" s="264"/>
      <c r="J244" s="258"/>
      <c r="K244" s="265"/>
      <c r="L244" s="260"/>
      <c r="M244" s="261"/>
      <c r="N244" s="266"/>
      <c r="O244" s="27">
        <f t="shared" si="3"/>
        <v>0</v>
      </c>
    </row>
    <row r="245" spans="2:15" ht="15.5" x14ac:dyDescent="0.35">
      <c r="B245" s="28" t="str">
        <f ca="1">+IF(OFFSET(EPSO!$C242,+COLUMN(A243), 0, 1, 1)=0," ",+OFFSET(EPSO!$C242,+COLUMN(A243), 0, 1, 1))</f>
        <v xml:space="preserve"> </v>
      </c>
      <c r="C245" s="253"/>
      <c r="D245" s="254"/>
      <c r="E245" s="255"/>
      <c r="F245" s="256"/>
      <c r="G245" s="263"/>
      <c r="H245" s="257"/>
      <c r="I245" s="264"/>
      <c r="J245" s="258"/>
      <c r="K245" s="265"/>
      <c r="L245" s="260"/>
      <c r="M245" s="261"/>
      <c r="N245" s="266"/>
      <c r="O245" s="27">
        <f t="shared" si="3"/>
        <v>0</v>
      </c>
    </row>
    <row r="246" spans="2:15" ht="15.5" x14ac:dyDescent="0.35">
      <c r="B246" s="28" t="str">
        <f ca="1">+IF(OFFSET(EPSO!$C243,+COLUMN(A244), 0, 1, 1)=0," ",+OFFSET(EPSO!$C243,+COLUMN(A244), 0, 1, 1))</f>
        <v xml:space="preserve"> </v>
      </c>
      <c r="C246" s="253"/>
      <c r="D246" s="254"/>
      <c r="E246" s="255"/>
      <c r="F246" s="256"/>
      <c r="G246" s="263"/>
      <c r="H246" s="257"/>
      <c r="I246" s="264"/>
      <c r="J246" s="258"/>
      <c r="K246" s="265"/>
      <c r="L246" s="260"/>
      <c r="M246" s="261"/>
      <c r="N246" s="266"/>
      <c r="O246" s="27">
        <f t="shared" si="3"/>
        <v>0</v>
      </c>
    </row>
    <row r="247" spans="2:15" ht="15.5" x14ac:dyDescent="0.35">
      <c r="B247" s="28" t="str">
        <f ca="1">+IF(OFFSET(EPSO!$C244,+COLUMN(A245), 0, 1, 1)=0," ",+OFFSET(EPSO!$C244,+COLUMN(A245), 0, 1, 1))</f>
        <v xml:space="preserve"> </v>
      </c>
      <c r="C247" s="253"/>
      <c r="D247" s="254"/>
      <c r="E247" s="255"/>
      <c r="F247" s="256"/>
      <c r="G247" s="263"/>
      <c r="H247" s="257"/>
      <c r="I247" s="264"/>
      <c r="J247" s="258"/>
      <c r="K247" s="265"/>
      <c r="L247" s="260"/>
      <c r="M247" s="261"/>
      <c r="N247" s="266"/>
      <c r="O247" s="27">
        <f t="shared" si="3"/>
        <v>0</v>
      </c>
    </row>
    <row r="248" spans="2:15" ht="15.5" x14ac:dyDescent="0.35">
      <c r="B248" s="28" t="str">
        <f ca="1">+IF(OFFSET(EPSO!$C245,+COLUMN(A246), 0, 1, 1)=0," ",+OFFSET(EPSO!$C245,+COLUMN(A246), 0, 1, 1))</f>
        <v xml:space="preserve"> </v>
      </c>
      <c r="C248" s="253"/>
      <c r="D248" s="254"/>
      <c r="E248" s="255"/>
      <c r="F248" s="256"/>
      <c r="G248" s="263"/>
      <c r="H248" s="257"/>
      <c r="I248" s="264"/>
      <c r="J248" s="258"/>
      <c r="K248" s="265"/>
      <c r="L248" s="260"/>
      <c r="M248" s="261"/>
      <c r="N248" s="266"/>
      <c r="O248" s="27">
        <f t="shared" si="3"/>
        <v>0</v>
      </c>
    </row>
    <row r="249" spans="2:15" ht="15.5" x14ac:dyDescent="0.35">
      <c r="B249" s="28" t="str">
        <f ca="1">+IF(OFFSET(EPSO!$C246,+COLUMN(A247), 0, 1, 1)=0," ",+OFFSET(EPSO!$C246,+COLUMN(A247), 0, 1, 1))</f>
        <v xml:space="preserve"> </v>
      </c>
      <c r="C249" s="253"/>
      <c r="D249" s="254"/>
      <c r="E249" s="255"/>
      <c r="F249" s="256"/>
      <c r="G249" s="263"/>
      <c r="H249" s="257"/>
      <c r="I249" s="264"/>
      <c r="J249" s="258"/>
      <c r="K249" s="265"/>
      <c r="L249" s="260"/>
      <c r="M249" s="261"/>
      <c r="N249" s="266"/>
      <c r="O249" s="27">
        <f t="shared" si="3"/>
        <v>0</v>
      </c>
    </row>
    <row r="250" spans="2:15" ht="15.5" x14ac:dyDescent="0.35">
      <c r="B250" s="28" t="str">
        <f ca="1">+IF(OFFSET(EPSO!$C247,+COLUMN(A248), 0, 1, 1)=0," ",+OFFSET(EPSO!$C247,+COLUMN(A248), 0, 1, 1))</f>
        <v xml:space="preserve"> </v>
      </c>
      <c r="C250" s="253"/>
      <c r="D250" s="254"/>
      <c r="E250" s="255"/>
      <c r="F250" s="256"/>
      <c r="G250" s="263"/>
      <c r="H250" s="257"/>
      <c r="I250" s="264"/>
      <c r="J250" s="258"/>
      <c r="K250" s="265"/>
      <c r="L250" s="260"/>
      <c r="M250" s="261"/>
      <c r="N250" s="266"/>
      <c r="O250" s="27">
        <f t="shared" si="3"/>
        <v>0</v>
      </c>
    </row>
    <row r="251" spans="2:15" ht="15.5" x14ac:dyDescent="0.35">
      <c r="B251" s="28" t="str">
        <f ca="1">+IF(OFFSET(EPSO!$C248,+COLUMN(A249), 0, 1, 1)=0," ",+OFFSET(EPSO!$C248,+COLUMN(A249), 0, 1, 1))</f>
        <v xml:space="preserve"> </v>
      </c>
      <c r="C251" s="253"/>
      <c r="D251" s="254"/>
      <c r="E251" s="255"/>
      <c r="F251" s="256"/>
      <c r="G251" s="263"/>
      <c r="H251" s="257"/>
      <c r="I251" s="264"/>
      <c r="J251" s="258"/>
      <c r="K251" s="265"/>
      <c r="L251" s="260"/>
      <c r="M251" s="261"/>
      <c r="N251" s="266"/>
      <c r="O251" s="27">
        <f t="shared" si="3"/>
        <v>0</v>
      </c>
    </row>
    <row r="252" spans="2:15" ht="15.5" x14ac:dyDescent="0.35">
      <c r="B252" s="28" t="str">
        <f ca="1">+IF(OFFSET(EPSO!$C249,+COLUMN(A250), 0, 1, 1)=0," ",+OFFSET(EPSO!$C249,+COLUMN(A250), 0, 1, 1))</f>
        <v xml:space="preserve"> </v>
      </c>
      <c r="C252" s="253"/>
      <c r="D252" s="254"/>
      <c r="E252" s="255"/>
      <c r="F252" s="256"/>
      <c r="G252" s="263"/>
      <c r="H252" s="257"/>
      <c r="I252" s="264"/>
      <c r="J252" s="258"/>
      <c r="K252" s="265"/>
      <c r="L252" s="260"/>
      <c r="M252" s="261"/>
      <c r="N252" s="266"/>
      <c r="O252" s="27">
        <f t="shared" si="3"/>
        <v>0</v>
      </c>
    </row>
    <row r="253" spans="2:15" ht="15.5" x14ac:dyDescent="0.35">
      <c r="B253" s="28" t="str">
        <f ca="1">+IF(OFFSET(EPSO!$C250,+COLUMN(A251), 0, 1, 1)=0," ",+OFFSET(EPSO!$C250,+COLUMN(A251), 0, 1, 1))</f>
        <v xml:space="preserve"> </v>
      </c>
      <c r="C253" s="253"/>
      <c r="D253" s="254"/>
      <c r="E253" s="255"/>
      <c r="F253" s="256"/>
      <c r="G253" s="263"/>
      <c r="H253" s="257"/>
      <c r="I253" s="264"/>
      <c r="J253" s="258"/>
      <c r="K253" s="265"/>
      <c r="L253" s="260"/>
      <c r="M253" s="261"/>
      <c r="N253" s="266"/>
      <c r="O253" s="27">
        <f t="shared" si="3"/>
        <v>0</v>
      </c>
    </row>
    <row r="254" spans="2:15" ht="15.5" x14ac:dyDescent="0.35">
      <c r="B254" s="28" t="str">
        <f ca="1">+IF(OFFSET(EPSO!$C251,+COLUMN(A252), 0, 1, 1)=0," ",+OFFSET(EPSO!$C251,+COLUMN(A252), 0, 1, 1))</f>
        <v xml:space="preserve"> </v>
      </c>
      <c r="C254" s="253"/>
      <c r="D254" s="254"/>
      <c r="E254" s="255"/>
      <c r="F254" s="256"/>
      <c r="G254" s="263"/>
      <c r="H254" s="257"/>
      <c r="I254" s="264"/>
      <c r="J254" s="258"/>
      <c r="K254" s="265"/>
      <c r="L254" s="260"/>
      <c r="M254" s="261"/>
      <c r="N254" s="266"/>
      <c r="O254" s="27">
        <f t="shared" si="3"/>
        <v>0</v>
      </c>
    </row>
    <row r="255" spans="2:15" ht="15.5" x14ac:dyDescent="0.35">
      <c r="B255" s="28" t="str">
        <f ca="1">+IF(OFFSET(EPSO!$C252,+COLUMN(A253), 0, 1, 1)=0," ",+OFFSET(EPSO!$C252,+COLUMN(A253), 0, 1, 1))</f>
        <v xml:space="preserve"> </v>
      </c>
      <c r="C255" s="253"/>
      <c r="D255" s="254"/>
      <c r="E255" s="255"/>
      <c r="F255" s="256"/>
      <c r="G255" s="263"/>
      <c r="H255" s="257"/>
      <c r="I255" s="264"/>
      <c r="J255" s="258"/>
      <c r="K255" s="265"/>
      <c r="L255" s="260"/>
      <c r="M255" s="261"/>
      <c r="N255" s="266"/>
      <c r="O255" s="27">
        <f t="shared" si="3"/>
        <v>0</v>
      </c>
    </row>
    <row r="256" spans="2:15" ht="15.5" x14ac:dyDescent="0.35">
      <c r="B256" s="28" t="str">
        <f ca="1">+IF(OFFSET(EPSO!$C253,+COLUMN(A254), 0, 1, 1)=0," ",+OFFSET(EPSO!$C253,+COLUMN(A254), 0, 1, 1))</f>
        <v xml:space="preserve"> </v>
      </c>
      <c r="C256" s="253"/>
      <c r="D256" s="254"/>
      <c r="E256" s="255"/>
      <c r="F256" s="256"/>
      <c r="G256" s="263"/>
      <c r="H256" s="257"/>
      <c r="I256" s="264"/>
      <c r="J256" s="258"/>
      <c r="K256" s="265"/>
      <c r="L256" s="260"/>
      <c r="M256" s="261"/>
      <c r="N256" s="266"/>
      <c r="O256" s="27">
        <f t="shared" si="3"/>
        <v>0</v>
      </c>
    </row>
    <row r="257" spans="2:15" ht="15.5" x14ac:dyDescent="0.35">
      <c r="B257" s="28" t="str">
        <f ca="1">+IF(OFFSET(EPSO!$C254,+COLUMN(A255), 0, 1, 1)=0," ",+OFFSET(EPSO!$C254,+COLUMN(A255), 0, 1, 1))</f>
        <v xml:space="preserve"> </v>
      </c>
      <c r="C257" s="253"/>
      <c r="D257" s="254"/>
      <c r="E257" s="255"/>
      <c r="F257" s="256"/>
      <c r="G257" s="263"/>
      <c r="H257" s="257"/>
      <c r="I257" s="264"/>
      <c r="J257" s="258"/>
      <c r="K257" s="265"/>
      <c r="L257" s="260"/>
      <c r="M257" s="261"/>
      <c r="N257" s="266"/>
      <c r="O257" s="27">
        <f t="shared" si="3"/>
        <v>0</v>
      </c>
    </row>
    <row r="258" spans="2:15" ht="15.5" x14ac:dyDescent="0.35">
      <c r="B258" s="28" t="str">
        <f ca="1">+IF(OFFSET(EPSO!$C255,+COLUMN(A256), 0, 1, 1)=0," ",+OFFSET(EPSO!$C255,+COLUMN(A256), 0, 1, 1))</f>
        <v xml:space="preserve"> </v>
      </c>
      <c r="C258" s="253"/>
      <c r="D258" s="254"/>
      <c r="E258" s="255"/>
      <c r="F258" s="256"/>
      <c r="G258" s="263"/>
      <c r="H258" s="257"/>
      <c r="I258" s="264"/>
      <c r="J258" s="258"/>
      <c r="K258" s="265"/>
      <c r="L258" s="260"/>
      <c r="M258" s="261"/>
      <c r="N258" s="266"/>
      <c r="O258" s="27">
        <f t="shared" si="3"/>
        <v>0</v>
      </c>
    </row>
    <row r="259" spans="2:15" ht="15.5" x14ac:dyDescent="0.35">
      <c r="B259" s="28" t="str">
        <f ca="1">+IF(OFFSET(EPSO!$C256,+COLUMN(A257), 0, 1, 1)=0," ",+OFFSET(EPSO!$C256,+COLUMN(A257), 0, 1, 1))</f>
        <v xml:space="preserve"> </v>
      </c>
      <c r="C259" s="253"/>
      <c r="D259" s="254"/>
      <c r="E259" s="255"/>
      <c r="F259" s="256"/>
      <c r="G259" s="263"/>
      <c r="H259" s="257"/>
      <c r="I259" s="264"/>
      <c r="J259" s="258"/>
      <c r="K259" s="265"/>
      <c r="L259" s="260"/>
      <c r="M259" s="261"/>
      <c r="N259" s="266"/>
      <c r="O259" s="27">
        <f t="shared" si="3"/>
        <v>0</v>
      </c>
    </row>
    <row r="260" spans="2:15" ht="15.5" x14ac:dyDescent="0.35">
      <c r="B260" s="28" t="str">
        <f ca="1">+IF(OFFSET(EPSO!$C257,+COLUMN(A258), 0, 1, 1)=0," ",+OFFSET(EPSO!$C257,+COLUMN(A258), 0, 1, 1))</f>
        <v xml:space="preserve"> </v>
      </c>
      <c r="C260" s="253"/>
      <c r="D260" s="254"/>
      <c r="E260" s="255"/>
      <c r="F260" s="256"/>
      <c r="G260" s="263"/>
      <c r="H260" s="257"/>
      <c r="I260" s="264"/>
      <c r="J260" s="258"/>
      <c r="K260" s="265"/>
      <c r="L260" s="260"/>
      <c r="M260" s="261"/>
      <c r="N260" s="266"/>
      <c r="O260" s="27">
        <f t="shared" si="3"/>
        <v>0</v>
      </c>
    </row>
    <row r="261" spans="2:15" ht="15.5" x14ac:dyDescent="0.35">
      <c r="B261" s="28" t="str">
        <f ca="1">+IF(OFFSET(EPSO!$C258,+COLUMN(A259), 0, 1, 1)=0," ",+OFFSET(EPSO!$C258,+COLUMN(A259), 0, 1, 1))</f>
        <v xml:space="preserve"> </v>
      </c>
      <c r="C261" s="253"/>
      <c r="D261" s="254"/>
      <c r="E261" s="255"/>
      <c r="F261" s="256"/>
      <c r="G261" s="263"/>
      <c r="H261" s="257"/>
      <c r="I261" s="264"/>
      <c r="J261" s="258"/>
      <c r="K261" s="265"/>
      <c r="L261" s="260"/>
      <c r="M261" s="261"/>
      <c r="N261" s="266"/>
      <c r="O261" s="27">
        <f t="shared" ref="O261:O301" si="4">+K261*L261*8*M261*(1+N261)</f>
        <v>0</v>
      </c>
    </row>
    <row r="262" spans="2:15" ht="15.5" x14ac:dyDescent="0.35">
      <c r="B262" s="28" t="str">
        <f ca="1">+IF(OFFSET(EPSO!$C259,+COLUMN(A260), 0, 1, 1)=0," ",+OFFSET(EPSO!$C259,+COLUMN(A260), 0, 1, 1))</f>
        <v xml:space="preserve"> </v>
      </c>
      <c r="C262" s="253"/>
      <c r="D262" s="254"/>
      <c r="E262" s="255"/>
      <c r="F262" s="256"/>
      <c r="G262" s="263"/>
      <c r="H262" s="257"/>
      <c r="I262" s="264"/>
      <c r="J262" s="258"/>
      <c r="K262" s="265"/>
      <c r="L262" s="260"/>
      <c r="M262" s="261"/>
      <c r="N262" s="266"/>
      <c r="O262" s="27">
        <f t="shared" si="4"/>
        <v>0</v>
      </c>
    </row>
    <row r="263" spans="2:15" ht="15.5" x14ac:dyDescent="0.35">
      <c r="B263" s="28" t="str">
        <f ca="1">+IF(OFFSET(EPSO!$C260,+COLUMN(A261), 0, 1, 1)=0," ",+OFFSET(EPSO!$C260,+COLUMN(A261), 0, 1, 1))</f>
        <v xml:space="preserve"> </v>
      </c>
      <c r="C263" s="253"/>
      <c r="D263" s="254"/>
      <c r="E263" s="255"/>
      <c r="F263" s="256"/>
      <c r="G263" s="263"/>
      <c r="H263" s="257"/>
      <c r="I263" s="264"/>
      <c r="J263" s="258"/>
      <c r="K263" s="265"/>
      <c r="L263" s="260"/>
      <c r="M263" s="261"/>
      <c r="N263" s="266"/>
      <c r="O263" s="27">
        <f t="shared" si="4"/>
        <v>0</v>
      </c>
    </row>
    <row r="264" spans="2:15" ht="15.5" x14ac:dyDescent="0.35">
      <c r="B264" s="28" t="str">
        <f ca="1">+IF(OFFSET(EPSO!$C261,+COLUMN(A262), 0, 1, 1)=0," ",+OFFSET(EPSO!$C261,+COLUMN(A262), 0, 1, 1))</f>
        <v xml:space="preserve"> </v>
      </c>
      <c r="C264" s="253"/>
      <c r="D264" s="254"/>
      <c r="E264" s="255"/>
      <c r="F264" s="256"/>
      <c r="G264" s="263"/>
      <c r="H264" s="257"/>
      <c r="I264" s="264"/>
      <c r="J264" s="258"/>
      <c r="K264" s="265"/>
      <c r="L264" s="260"/>
      <c r="M264" s="261"/>
      <c r="N264" s="266"/>
      <c r="O264" s="27">
        <f t="shared" si="4"/>
        <v>0</v>
      </c>
    </row>
    <row r="265" spans="2:15" ht="15.5" x14ac:dyDescent="0.35">
      <c r="B265" s="28" t="str">
        <f ca="1">+IF(OFFSET(EPSO!$C262,+COLUMN(A263), 0, 1, 1)=0," ",+OFFSET(EPSO!$C262,+COLUMN(A263), 0, 1, 1))</f>
        <v xml:space="preserve"> </v>
      </c>
      <c r="C265" s="253"/>
      <c r="D265" s="254"/>
      <c r="E265" s="255"/>
      <c r="F265" s="256"/>
      <c r="G265" s="263"/>
      <c r="H265" s="257"/>
      <c r="I265" s="264"/>
      <c r="J265" s="258"/>
      <c r="K265" s="265"/>
      <c r="L265" s="260"/>
      <c r="M265" s="261"/>
      <c r="N265" s="266"/>
      <c r="O265" s="27">
        <f t="shared" si="4"/>
        <v>0</v>
      </c>
    </row>
    <row r="266" spans="2:15" ht="15.5" x14ac:dyDescent="0.35">
      <c r="B266" s="28" t="str">
        <f ca="1">+IF(OFFSET(EPSO!$C263,+COLUMN(A264), 0, 1, 1)=0," ",+OFFSET(EPSO!$C263,+COLUMN(A264), 0, 1, 1))</f>
        <v xml:space="preserve"> </v>
      </c>
      <c r="C266" s="253"/>
      <c r="D266" s="254"/>
      <c r="E266" s="255"/>
      <c r="F266" s="256"/>
      <c r="G266" s="263"/>
      <c r="H266" s="257"/>
      <c r="I266" s="264"/>
      <c r="J266" s="258"/>
      <c r="K266" s="265"/>
      <c r="L266" s="260"/>
      <c r="M266" s="261"/>
      <c r="N266" s="266"/>
      <c r="O266" s="27">
        <f t="shared" si="4"/>
        <v>0</v>
      </c>
    </row>
    <row r="267" spans="2:15" ht="15.5" x14ac:dyDescent="0.35">
      <c r="B267" s="28" t="str">
        <f ca="1">+IF(OFFSET(EPSO!$C264,+COLUMN(A265), 0, 1, 1)=0," ",+OFFSET(EPSO!$C264,+COLUMN(A265), 0, 1, 1))</f>
        <v xml:space="preserve"> </v>
      </c>
      <c r="C267" s="253"/>
      <c r="D267" s="254"/>
      <c r="E267" s="255"/>
      <c r="F267" s="256"/>
      <c r="G267" s="263"/>
      <c r="H267" s="257"/>
      <c r="I267" s="264"/>
      <c r="J267" s="258"/>
      <c r="K267" s="265"/>
      <c r="L267" s="260"/>
      <c r="M267" s="261"/>
      <c r="N267" s="266"/>
      <c r="O267" s="27">
        <f t="shared" si="4"/>
        <v>0</v>
      </c>
    </row>
    <row r="268" spans="2:15" ht="15.5" x14ac:dyDescent="0.35">
      <c r="B268" s="28" t="str">
        <f ca="1">+IF(OFFSET(EPSO!$C265,+COLUMN(A266), 0, 1, 1)=0," ",+OFFSET(EPSO!$C265,+COLUMN(A266), 0, 1, 1))</f>
        <v xml:space="preserve"> </v>
      </c>
      <c r="C268" s="253"/>
      <c r="D268" s="254"/>
      <c r="E268" s="255"/>
      <c r="F268" s="256"/>
      <c r="G268" s="263"/>
      <c r="H268" s="257"/>
      <c r="I268" s="264"/>
      <c r="J268" s="258"/>
      <c r="K268" s="265"/>
      <c r="L268" s="260"/>
      <c r="M268" s="261"/>
      <c r="N268" s="266"/>
      <c r="O268" s="27">
        <f t="shared" si="4"/>
        <v>0</v>
      </c>
    </row>
    <row r="269" spans="2:15" ht="15.5" x14ac:dyDescent="0.35">
      <c r="B269" s="28" t="str">
        <f ca="1">+IF(OFFSET(EPSO!$C266,+COLUMN(A267), 0, 1, 1)=0," ",+OFFSET(EPSO!$C266,+COLUMN(A267), 0, 1, 1))</f>
        <v xml:space="preserve"> </v>
      </c>
      <c r="C269" s="253"/>
      <c r="D269" s="254"/>
      <c r="E269" s="255"/>
      <c r="F269" s="256"/>
      <c r="G269" s="263"/>
      <c r="H269" s="257"/>
      <c r="I269" s="264"/>
      <c r="J269" s="258"/>
      <c r="K269" s="265"/>
      <c r="L269" s="260"/>
      <c r="M269" s="261"/>
      <c r="N269" s="266"/>
      <c r="O269" s="27">
        <f t="shared" si="4"/>
        <v>0</v>
      </c>
    </row>
    <row r="270" spans="2:15" ht="15.5" x14ac:dyDescent="0.35">
      <c r="B270" s="28" t="str">
        <f ca="1">+IF(OFFSET(EPSO!$C267,+COLUMN(A268), 0, 1, 1)=0," ",+OFFSET(EPSO!$C267,+COLUMN(A268), 0, 1, 1))</f>
        <v xml:space="preserve"> </v>
      </c>
      <c r="C270" s="253"/>
      <c r="D270" s="254"/>
      <c r="E270" s="255"/>
      <c r="F270" s="256"/>
      <c r="G270" s="263"/>
      <c r="H270" s="257"/>
      <c r="I270" s="264"/>
      <c r="J270" s="258"/>
      <c r="K270" s="265"/>
      <c r="L270" s="260"/>
      <c r="M270" s="261"/>
      <c r="N270" s="266"/>
      <c r="O270" s="27">
        <f t="shared" si="4"/>
        <v>0</v>
      </c>
    </row>
    <row r="271" spans="2:15" ht="15.5" x14ac:dyDescent="0.35">
      <c r="B271" s="28" t="str">
        <f ca="1">+IF(OFFSET(EPSO!$C268,+COLUMN(A269), 0, 1, 1)=0," ",+OFFSET(EPSO!$C268,+COLUMN(A269), 0, 1, 1))</f>
        <v xml:space="preserve"> </v>
      </c>
      <c r="C271" s="253"/>
      <c r="D271" s="254"/>
      <c r="E271" s="255"/>
      <c r="F271" s="256"/>
      <c r="G271" s="263"/>
      <c r="H271" s="257"/>
      <c r="I271" s="264"/>
      <c r="J271" s="258"/>
      <c r="K271" s="265"/>
      <c r="L271" s="260"/>
      <c r="M271" s="261"/>
      <c r="N271" s="266"/>
      <c r="O271" s="27">
        <f t="shared" si="4"/>
        <v>0</v>
      </c>
    </row>
    <row r="272" spans="2:15" ht="15.5" x14ac:dyDescent="0.35">
      <c r="B272" s="28" t="str">
        <f ca="1">+IF(OFFSET(EPSO!$C269,+COLUMN(A270), 0, 1, 1)=0," ",+OFFSET(EPSO!$C269,+COLUMN(A270), 0, 1, 1))</f>
        <v xml:space="preserve"> </v>
      </c>
      <c r="C272" s="253"/>
      <c r="D272" s="254"/>
      <c r="E272" s="255"/>
      <c r="F272" s="256"/>
      <c r="G272" s="263"/>
      <c r="H272" s="257"/>
      <c r="I272" s="264"/>
      <c r="J272" s="258"/>
      <c r="K272" s="265"/>
      <c r="L272" s="260"/>
      <c r="M272" s="261"/>
      <c r="N272" s="266"/>
      <c r="O272" s="27">
        <f t="shared" si="4"/>
        <v>0</v>
      </c>
    </row>
    <row r="273" spans="2:15" ht="15.5" x14ac:dyDescent="0.35">
      <c r="B273" s="28" t="str">
        <f ca="1">+IF(OFFSET(EPSO!$C270,+COLUMN(A271), 0, 1, 1)=0," ",+OFFSET(EPSO!$C270,+COLUMN(A271), 0, 1, 1))</f>
        <v xml:space="preserve"> </v>
      </c>
      <c r="C273" s="253"/>
      <c r="D273" s="254"/>
      <c r="E273" s="255"/>
      <c r="F273" s="256"/>
      <c r="G273" s="263"/>
      <c r="H273" s="257"/>
      <c r="I273" s="264"/>
      <c r="J273" s="258"/>
      <c r="K273" s="265"/>
      <c r="L273" s="260"/>
      <c r="M273" s="261"/>
      <c r="N273" s="266"/>
      <c r="O273" s="27">
        <f t="shared" si="4"/>
        <v>0</v>
      </c>
    </row>
    <row r="274" spans="2:15" ht="15.5" x14ac:dyDescent="0.35">
      <c r="B274" s="28" t="str">
        <f ca="1">+IF(OFFSET(EPSO!$C271,+COLUMN(A272), 0, 1, 1)=0," ",+OFFSET(EPSO!$C271,+COLUMN(A272), 0, 1, 1))</f>
        <v xml:space="preserve"> </v>
      </c>
      <c r="C274" s="253"/>
      <c r="D274" s="254"/>
      <c r="E274" s="255"/>
      <c r="F274" s="256"/>
      <c r="G274" s="263"/>
      <c r="H274" s="257"/>
      <c r="I274" s="264"/>
      <c r="J274" s="258"/>
      <c r="K274" s="265"/>
      <c r="L274" s="260"/>
      <c r="M274" s="261"/>
      <c r="N274" s="266"/>
      <c r="O274" s="27">
        <f t="shared" si="4"/>
        <v>0</v>
      </c>
    </row>
    <row r="275" spans="2:15" ht="15.5" x14ac:dyDescent="0.35">
      <c r="B275" s="28" t="str">
        <f ca="1">+IF(OFFSET(EPSO!$C272,+COLUMN(A273), 0, 1, 1)=0," ",+OFFSET(EPSO!$C272,+COLUMN(A273), 0, 1, 1))</f>
        <v xml:space="preserve"> </v>
      </c>
      <c r="C275" s="253"/>
      <c r="D275" s="254"/>
      <c r="E275" s="255"/>
      <c r="F275" s="256"/>
      <c r="G275" s="263"/>
      <c r="H275" s="257"/>
      <c r="I275" s="264"/>
      <c r="J275" s="258"/>
      <c r="K275" s="265"/>
      <c r="L275" s="260"/>
      <c r="M275" s="261"/>
      <c r="N275" s="266"/>
      <c r="O275" s="27">
        <f t="shared" si="4"/>
        <v>0</v>
      </c>
    </row>
    <row r="276" spans="2:15" ht="15.5" x14ac:dyDescent="0.35">
      <c r="B276" s="28" t="str">
        <f ca="1">+IF(OFFSET(EPSO!$C273,+COLUMN(A274), 0, 1, 1)=0," ",+OFFSET(EPSO!$C273,+COLUMN(A274), 0, 1, 1))</f>
        <v xml:space="preserve"> </v>
      </c>
      <c r="C276" s="253"/>
      <c r="D276" s="254"/>
      <c r="E276" s="255"/>
      <c r="F276" s="256"/>
      <c r="G276" s="263"/>
      <c r="H276" s="257"/>
      <c r="I276" s="264"/>
      <c r="J276" s="258"/>
      <c r="K276" s="265"/>
      <c r="L276" s="260"/>
      <c r="M276" s="261"/>
      <c r="N276" s="266"/>
      <c r="O276" s="27">
        <f t="shared" si="4"/>
        <v>0</v>
      </c>
    </row>
    <row r="277" spans="2:15" ht="15.5" x14ac:dyDescent="0.35">
      <c r="B277" s="28" t="str">
        <f ca="1">+IF(OFFSET(EPSO!$C274,+COLUMN(A275), 0, 1, 1)=0," ",+OFFSET(EPSO!$C274,+COLUMN(A275), 0, 1, 1))</f>
        <v xml:space="preserve"> </v>
      </c>
      <c r="C277" s="253"/>
      <c r="D277" s="254"/>
      <c r="E277" s="255"/>
      <c r="F277" s="256"/>
      <c r="G277" s="263"/>
      <c r="H277" s="257"/>
      <c r="I277" s="264"/>
      <c r="J277" s="258"/>
      <c r="K277" s="265"/>
      <c r="L277" s="260"/>
      <c r="M277" s="261"/>
      <c r="N277" s="266"/>
      <c r="O277" s="27">
        <f t="shared" si="4"/>
        <v>0</v>
      </c>
    </row>
    <row r="278" spans="2:15" ht="15.5" x14ac:dyDescent="0.35">
      <c r="B278" s="28" t="str">
        <f ca="1">+IF(OFFSET(EPSO!$C275,+COLUMN(A276), 0, 1, 1)=0," ",+OFFSET(EPSO!$C275,+COLUMN(A276), 0, 1, 1))</f>
        <v xml:space="preserve"> </v>
      </c>
      <c r="C278" s="253"/>
      <c r="D278" s="254"/>
      <c r="E278" s="255"/>
      <c r="F278" s="256"/>
      <c r="G278" s="263"/>
      <c r="H278" s="257"/>
      <c r="I278" s="264"/>
      <c r="J278" s="258"/>
      <c r="K278" s="265"/>
      <c r="L278" s="260"/>
      <c r="M278" s="261"/>
      <c r="N278" s="266"/>
      <c r="O278" s="27">
        <f t="shared" si="4"/>
        <v>0</v>
      </c>
    </row>
    <row r="279" spans="2:15" ht="15.5" x14ac:dyDescent="0.35">
      <c r="B279" s="28" t="str">
        <f ca="1">+IF(OFFSET(EPSO!$C276,+COLUMN(A277), 0, 1, 1)=0," ",+OFFSET(EPSO!$C276,+COLUMN(A277), 0, 1, 1))</f>
        <v xml:space="preserve"> </v>
      </c>
      <c r="C279" s="253"/>
      <c r="D279" s="254"/>
      <c r="E279" s="255"/>
      <c r="F279" s="256"/>
      <c r="G279" s="263"/>
      <c r="H279" s="257"/>
      <c r="I279" s="264"/>
      <c r="J279" s="258"/>
      <c r="K279" s="265"/>
      <c r="L279" s="260"/>
      <c r="M279" s="261"/>
      <c r="N279" s="266"/>
      <c r="O279" s="27">
        <f t="shared" si="4"/>
        <v>0</v>
      </c>
    </row>
    <row r="280" spans="2:15" ht="15.5" x14ac:dyDescent="0.35">
      <c r="B280" s="28" t="str">
        <f ca="1">+IF(OFFSET(EPSO!$C277,+COLUMN(A278), 0, 1, 1)=0," ",+OFFSET(EPSO!$C277,+COLUMN(A278), 0, 1, 1))</f>
        <v xml:space="preserve"> </v>
      </c>
      <c r="C280" s="253"/>
      <c r="D280" s="254"/>
      <c r="E280" s="255"/>
      <c r="F280" s="256"/>
      <c r="G280" s="263"/>
      <c r="H280" s="257"/>
      <c r="I280" s="264"/>
      <c r="J280" s="258"/>
      <c r="K280" s="265"/>
      <c r="L280" s="260"/>
      <c r="M280" s="261"/>
      <c r="N280" s="266"/>
      <c r="O280" s="27">
        <f t="shared" si="4"/>
        <v>0</v>
      </c>
    </row>
    <row r="281" spans="2:15" ht="15.5" x14ac:dyDescent="0.35">
      <c r="B281" s="28" t="str">
        <f ca="1">+IF(OFFSET(EPSO!$C278,+COLUMN(A279), 0, 1, 1)=0," ",+OFFSET(EPSO!$C278,+COLUMN(A279), 0, 1, 1))</f>
        <v xml:space="preserve"> </v>
      </c>
      <c r="C281" s="253"/>
      <c r="D281" s="254"/>
      <c r="E281" s="255"/>
      <c r="F281" s="256"/>
      <c r="G281" s="263"/>
      <c r="H281" s="257"/>
      <c r="I281" s="264"/>
      <c r="J281" s="258"/>
      <c r="K281" s="265"/>
      <c r="L281" s="260"/>
      <c r="M281" s="261"/>
      <c r="N281" s="266"/>
      <c r="O281" s="27">
        <f t="shared" si="4"/>
        <v>0</v>
      </c>
    </row>
    <row r="282" spans="2:15" ht="15.5" x14ac:dyDescent="0.35">
      <c r="B282" s="28" t="str">
        <f ca="1">+IF(OFFSET(EPSO!$C279,+COLUMN(A280), 0, 1, 1)=0," ",+OFFSET(EPSO!$C279,+COLUMN(A280), 0, 1, 1))</f>
        <v xml:space="preserve"> </v>
      </c>
      <c r="C282" s="253"/>
      <c r="D282" s="254"/>
      <c r="E282" s="255"/>
      <c r="F282" s="256"/>
      <c r="G282" s="263"/>
      <c r="H282" s="257"/>
      <c r="I282" s="264"/>
      <c r="J282" s="258"/>
      <c r="K282" s="265"/>
      <c r="L282" s="260"/>
      <c r="M282" s="261"/>
      <c r="N282" s="266"/>
      <c r="O282" s="27">
        <f t="shared" si="4"/>
        <v>0</v>
      </c>
    </row>
    <row r="283" spans="2:15" ht="15.5" x14ac:dyDescent="0.35">
      <c r="B283" s="28" t="str">
        <f ca="1">+IF(OFFSET(EPSO!$C280,+COLUMN(A281), 0, 1, 1)=0," ",+OFFSET(EPSO!$C280,+COLUMN(A281), 0, 1, 1))</f>
        <v xml:space="preserve"> </v>
      </c>
      <c r="C283" s="253"/>
      <c r="D283" s="254"/>
      <c r="E283" s="255"/>
      <c r="F283" s="256"/>
      <c r="G283" s="263"/>
      <c r="H283" s="257"/>
      <c r="I283" s="264"/>
      <c r="J283" s="258"/>
      <c r="K283" s="265"/>
      <c r="L283" s="260"/>
      <c r="M283" s="261"/>
      <c r="N283" s="266"/>
      <c r="O283" s="27">
        <f t="shared" si="4"/>
        <v>0</v>
      </c>
    </row>
    <row r="284" spans="2:15" ht="15.5" x14ac:dyDescent="0.35">
      <c r="B284" s="28" t="str">
        <f ca="1">+IF(OFFSET(EPSO!$C281,+COLUMN(A282), 0, 1, 1)=0," ",+OFFSET(EPSO!$C281,+COLUMN(A282), 0, 1, 1))</f>
        <v xml:space="preserve"> </v>
      </c>
      <c r="C284" s="253"/>
      <c r="D284" s="254"/>
      <c r="E284" s="255"/>
      <c r="F284" s="256"/>
      <c r="G284" s="263"/>
      <c r="H284" s="257"/>
      <c r="I284" s="264"/>
      <c r="J284" s="258"/>
      <c r="K284" s="265"/>
      <c r="L284" s="260"/>
      <c r="M284" s="261"/>
      <c r="N284" s="266"/>
      <c r="O284" s="27">
        <f t="shared" si="4"/>
        <v>0</v>
      </c>
    </row>
    <row r="285" spans="2:15" ht="15.5" x14ac:dyDescent="0.35">
      <c r="B285" s="28" t="str">
        <f ca="1">+IF(OFFSET(EPSO!$C282,+COLUMN(A283), 0, 1, 1)=0," ",+OFFSET(EPSO!$C282,+COLUMN(A283), 0, 1, 1))</f>
        <v xml:space="preserve"> </v>
      </c>
      <c r="C285" s="253"/>
      <c r="D285" s="254"/>
      <c r="E285" s="255"/>
      <c r="F285" s="256"/>
      <c r="G285" s="263"/>
      <c r="H285" s="257"/>
      <c r="I285" s="264"/>
      <c r="J285" s="258"/>
      <c r="K285" s="265"/>
      <c r="L285" s="260"/>
      <c r="M285" s="261"/>
      <c r="N285" s="266"/>
      <c r="O285" s="27">
        <f t="shared" si="4"/>
        <v>0</v>
      </c>
    </row>
    <row r="286" spans="2:15" ht="15.5" x14ac:dyDescent="0.35">
      <c r="B286" s="28" t="str">
        <f ca="1">+IF(OFFSET(EPSO!$C283,+COLUMN(A284), 0, 1, 1)=0," ",+OFFSET(EPSO!$C283,+COLUMN(A284), 0, 1, 1))</f>
        <v xml:space="preserve"> </v>
      </c>
      <c r="C286" s="253"/>
      <c r="D286" s="254"/>
      <c r="E286" s="255"/>
      <c r="F286" s="256"/>
      <c r="G286" s="263"/>
      <c r="H286" s="257"/>
      <c r="I286" s="264"/>
      <c r="J286" s="258"/>
      <c r="K286" s="265"/>
      <c r="L286" s="260"/>
      <c r="M286" s="261"/>
      <c r="N286" s="266"/>
      <c r="O286" s="27">
        <f t="shared" si="4"/>
        <v>0</v>
      </c>
    </row>
    <row r="287" spans="2:15" ht="15.5" x14ac:dyDescent="0.35">
      <c r="B287" s="28" t="str">
        <f ca="1">+IF(OFFSET(EPSO!$C284,+COLUMN(A285), 0, 1, 1)=0," ",+OFFSET(EPSO!$C284,+COLUMN(A285), 0, 1, 1))</f>
        <v xml:space="preserve"> </v>
      </c>
      <c r="C287" s="253"/>
      <c r="D287" s="254"/>
      <c r="E287" s="255"/>
      <c r="F287" s="256"/>
      <c r="G287" s="263"/>
      <c r="H287" s="257"/>
      <c r="I287" s="264"/>
      <c r="J287" s="258"/>
      <c r="K287" s="265"/>
      <c r="L287" s="260"/>
      <c r="M287" s="261"/>
      <c r="N287" s="266"/>
      <c r="O287" s="27">
        <f t="shared" si="4"/>
        <v>0</v>
      </c>
    </row>
    <row r="288" spans="2:15" ht="15.5" x14ac:dyDescent="0.35">
      <c r="B288" s="28" t="str">
        <f ca="1">+IF(OFFSET(EPSO!$C285,+COLUMN(A286), 0, 1, 1)=0," ",+OFFSET(EPSO!$C285,+COLUMN(A286), 0, 1, 1))</f>
        <v xml:space="preserve"> </v>
      </c>
      <c r="C288" s="253"/>
      <c r="D288" s="254"/>
      <c r="E288" s="255"/>
      <c r="F288" s="256"/>
      <c r="G288" s="263"/>
      <c r="H288" s="257"/>
      <c r="I288" s="264"/>
      <c r="J288" s="258"/>
      <c r="K288" s="265"/>
      <c r="L288" s="260"/>
      <c r="M288" s="261"/>
      <c r="N288" s="266"/>
      <c r="O288" s="27">
        <f t="shared" si="4"/>
        <v>0</v>
      </c>
    </row>
    <row r="289" spans="2:15" ht="15.5" x14ac:dyDescent="0.35">
      <c r="B289" s="28" t="str">
        <f ca="1">+IF(OFFSET(EPSO!$C286,+COLUMN(A287), 0, 1, 1)=0," ",+OFFSET(EPSO!$C286,+COLUMN(A287), 0, 1, 1))</f>
        <v xml:space="preserve"> </v>
      </c>
      <c r="C289" s="253"/>
      <c r="D289" s="254"/>
      <c r="E289" s="255"/>
      <c r="F289" s="256"/>
      <c r="G289" s="263"/>
      <c r="H289" s="257"/>
      <c r="I289" s="264"/>
      <c r="J289" s="258"/>
      <c r="K289" s="265"/>
      <c r="L289" s="260"/>
      <c r="M289" s="261"/>
      <c r="N289" s="266"/>
      <c r="O289" s="27">
        <f t="shared" si="4"/>
        <v>0</v>
      </c>
    </row>
    <row r="290" spans="2:15" ht="15.5" x14ac:dyDescent="0.35">
      <c r="B290" s="28" t="str">
        <f ca="1">+IF(OFFSET(EPSO!$C287,+COLUMN(A288), 0, 1, 1)=0," ",+OFFSET(EPSO!$C287,+COLUMN(A288), 0, 1, 1))</f>
        <v xml:space="preserve"> </v>
      </c>
      <c r="C290" s="253"/>
      <c r="D290" s="254"/>
      <c r="E290" s="255"/>
      <c r="F290" s="256"/>
      <c r="G290" s="263"/>
      <c r="H290" s="257"/>
      <c r="I290" s="264"/>
      <c r="J290" s="258"/>
      <c r="K290" s="265"/>
      <c r="L290" s="260"/>
      <c r="M290" s="261"/>
      <c r="N290" s="266"/>
      <c r="O290" s="27">
        <f t="shared" si="4"/>
        <v>0</v>
      </c>
    </row>
    <row r="291" spans="2:15" ht="15.5" x14ac:dyDescent="0.35">
      <c r="B291" s="28" t="str">
        <f ca="1">+IF(OFFSET(EPSO!$C288,+COLUMN(A289), 0, 1, 1)=0," ",+OFFSET(EPSO!$C288,+COLUMN(A289), 0, 1, 1))</f>
        <v xml:space="preserve"> </v>
      </c>
      <c r="C291" s="253"/>
      <c r="D291" s="254"/>
      <c r="E291" s="255"/>
      <c r="F291" s="256"/>
      <c r="G291" s="263"/>
      <c r="H291" s="257"/>
      <c r="I291" s="264"/>
      <c r="J291" s="258"/>
      <c r="K291" s="265"/>
      <c r="L291" s="260"/>
      <c r="M291" s="261"/>
      <c r="N291" s="266"/>
      <c r="O291" s="27">
        <f t="shared" si="4"/>
        <v>0</v>
      </c>
    </row>
    <row r="292" spans="2:15" ht="15.5" x14ac:dyDescent="0.35">
      <c r="B292" s="28" t="str">
        <f ca="1">+IF(OFFSET(EPSO!$C289,+COLUMN(A290), 0, 1, 1)=0," ",+OFFSET(EPSO!$C289,+COLUMN(A290), 0, 1, 1))</f>
        <v xml:space="preserve"> </v>
      </c>
      <c r="C292" s="253"/>
      <c r="D292" s="254"/>
      <c r="E292" s="255"/>
      <c r="F292" s="256"/>
      <c r="G292" s="263"/>
      <c r="H292" s="257"/>
      <c r="I292" s="264"/>
      <c r="J292" s="258"/>
      <c r="K292" s="265"/>
      <c r="L292" s="260"/>
      <c r="M292" s="261"/>
      <c r="N292" s="266"/>
      <c r="O292" s="27">
        <f t="shared" si="4"/>
        <v>0</v>
      </c>
    </row>
    <row r="293" spans="2:15" ht="15.5" x14ac:dyDescent="0.35">
      <c r="B293" s="28" t="str">
        <f ca="1">+IF(OFFSET(EPSO!$C290,+COLUMN(A291), 0, 1, 1)=0," ",+OFFSET(EPSO!$C290,+COLUMN(A291), 0, 1, 1))</f>
        <v xml:space="preserve"> </v>
      </c>
      <c r="C293" s="253"/>
      <c r="D293" s="254"/>
      <c r="E293" s="255"/>
      <c r="F293" s="256"/>
      <c r="G293" s="263"/>
      <c r="H293" s="257"/>
      <c r="I293" s="264"/>
      <c r="J293" s="258"/>
      <c r="K293" s="265"/>
      <c r="L293" s="260"/>
      <c r="M293" s="261"/>
      <c r="N293" s="266"/>
      <c r="O293" s="27">
        <f t="shared" si="4"/>
        <v>0</v>
      </c>
    </row>
    <row r="294" spans="2:15" ht="15.5" x14ac:dyDescent="0.35">
      <c r="B294" s="28" t="str">
        <f ca="1">+IF(OFFSET(EPSO!$C291,+COLUMN(A292), 0, 1, 1)=0," ",+OFFSET(EPSO!$C291,+COLUMN(A292), 0, 1, 1))</f>
        <v xml:space="preserve"> </v>
      </c>
      <c r="C294" s="253"/>
      <c r="D294" s="254"/>
      <c r="E294" s="255"/>
      <c r="F294" s="256"/>
      <c r="G294" s="263"/>
      <c r="H294" s="257"/>
      <c r="I294" s="264"/>
      <c r="J294" s="258"/>
      <c r="K294" s="265"/>
      <c r="L294" s="260"/>
      <c r="M294" s="261"/>
      <c r="N294" s="266"/>
      <c r="O294" s="27">
        <f t="shared" si="4"/>
        <v>0</v>
      </c>
    </row>
    <row r="295" spans="2:15" ht="15.5" x14ac:dyDescent="0.35">
      <c r="B295" s="28" t="str">
        <f ca="1">+IF(OFFSET(EPSO!$C292,+COLUMN(A293), 0, 1, 1)=0," ",+OFFSET(EPSO!$C292,+COLUMN(A293), 0, 1, 1))</f>
        <v xml:space="preserve"> </v>
      </c>
      <c r="C295" s="253"/>
      <c r="D295" s="254"/>
      <c r="E295" s="255"/>
      <c r="F295" s="256"/>
      <c r="G295" s="263"/>
      <c r="H295" s="257"/>
      <c r="I295" s="264"/>
      <c r="J295" s="258"/>
      <c r="K295" s="265"/>
      <c r="L295" s="260"/>
      <c r="M295" s="261"/>
      <c r="N295" s="266"/>
      <c r="O295" s="27">
        <f t="shared" si="4"/>
        <v>0</v>
      </c>
    </row>
    <row r="296" spans="2:15" ht="15.5" x14ac:dyDescent="0.35">
      <c r="B296" s="28" t="str">
        <f ca="1">+IF(OFFSET(EPSO!$C293,+COLUMN(A294), 0, 1, 1)=0," ",+OFFSET(EPSO!$C293,+COLUMN(A294), 0, 1, 1))</f>
        <v xml:space="preserve"> </v>
      </c>
      <c r="C296" s="253"/>
      <c r="D296" s="254"/>
      <c r="E296" s="255"/>
      <c r="F296" s="256"/>
      <c r="G296" s="263"/>
      <c r="H296" s="257"/>
      <c r="I296" s="264"/>
      <c r="J296" s="258"/>
      <c r="K296" s="265"/>
      <c r="L296" s="260"/>
      <c r="M296" s="261"/>
      <c r="N296" s="266"/>
      <c r="O296" s="27">
        <f t="shared" si="4"/>
        <v>0</v>
      </c>
    </row>
    <row r="297" spans="2:15" ht="15.5" x14ac:dyDescent="0.35">
      <c r="B297" s="28" t="str">
        <f ca="1">+IF(OFFSET(EPSO!$C294,+COLUMN(A295), 0, 1, 1)=0," ",+OFFSET(EPSO!$C294,+COLUMN(A295), 0, 1, 1))</f>
        <v xml:space="preserve"> </v>
      </c>
      <c r="C297" s="253"/>
      <c r="D297" s="254"/>
      <c r="E297" s="255"/>
      <c r="F297" s="256"/>
      <c r="G297" s="263"/>
      <c r="H297" s="257"/>
      <c r="I297" s="264"/>
      <c r="J297" s="258"/>
      <c r="K297" s="265"/>
      <c r="L297" s="260"/>
      <c r="M297" s="261"/>
      <c r="N297" s="266"/>
      <c r="O297" s="27">
        <f t="shared" si="4"/>
        <v>0</v>
      </c>
    </row>
    <row r="298" spans="2:15" ht="15.5" x14ac:dyDescent="0.35">
      <c r="B298" s="28" t="str">
        <f ca="1">+IF(OFFSET(EPSO!$C295,+COLUMN(A296), 0, 1, 1)=0," ",+OFFSET(EPSO!$C295,+COLUMN(A296), 0, 1, 1))</f>
        <v xml:space="preserve"> </v>
      </c>
      <c r="C298" s="253"/>
      <c r="D298" s="254"/>
      <c r="E298" s="255"/>
      <c r="F298" s="256"/>
      <c r="G298" s="263"/>
      <c r="H298" s="257"/>
      <c r="I298" s="264"/>
      <c r="J298" s="258"/>
      <c r="K298" s="265"/>
      <c r="L298" s="260"/>
      <c r="M298" s="261"/>
      <c r="N298" s="266"/>
      <c r="O298" s="27">
        <f t="shared" si="4"/>
        <v>0</v>
      </c>
    </row>
    <row r="299" spans="2:15" ht="15.5" x14ac:dyDescent="0.35">
      <c r="B299" s="28" t="str">
        <f ca="1">+IF(OFFSET(EPSO!$C296,+COLUMN(A297), 0, 1, 1)=0," ",+OFFSET(EPSO!$C296,+COLUMN(A297), 0, 1, 1))</f>
        <v xml:space="preserve"> </v>
      </c>
      <c r="C299" s="253"/>
      <c r="D299" s="254"/>
      <c r="E299" s="255"/>
      <c r="F299" s="256"/>
      <c r="G299" s="263"/>
      <c r="H299" s="257"/>
      <c r="I299" s="264"/>
      <c r="J299" s="258"/>
      <c r="K299" s="265"/>
      <c r="L299" s="260"/>
      <c r="M299" s="261"/>
      <c r="N299" s="266"/>
      <c r="O299" s="27">
        <f t="shared" si="4"/>
        <v>0</v>
      </c>
    </row>
    <row r="300" spans="2:15" ht="15.5" x14ac:dyDescent="0.35">
      <c r="B300" s="28" t="str">
        <f ca="1">+IF(OFFSET(EPSO!$C297,+COLUMN(A298), 0, 1, 1)=0," ",+OFFSET(EPSO!$C297,+COLUMN(A298), 0, 1, 1))</f>
        <v xml:space="preserve"> </v>
      </c>
      <c r="C300" s="253"/>
      <c r="D300" s="254"/>
      <c r="E300" s="255"/>
      <c r="F300" s="256"/>
      <c r="G300" s="263"/>
      <c r="H300" s="257"/>
      <c r="I300" s="264"/>
      <c r="J300" s="258"/>
      <c r="K300" s="265"/>
      <c r="L300" s="260"/>
      <c r="M300" s="261"/>
      <c r="N300" s="266"/>
      <c r="O300" s="27">
        <f t="shared" si="4"/>
        <v>0</v>
      </c>
    </row>
    <row r="301" spans="2:15" ht="16" thickBot="1" x14ac:dyDescent="0.4">
      <c r="B301" s="28" t="str">
        <f ca="1">+IF(OFFSET(EPSO!$C298,+COLUMN(A299), 0, 1, 1)=0," ",+OFFSET(EPSO!$C298,+COLUMN(A299), 0, 1, 1))</f>
        <v xml:space="preserve"> </v>
      </c>
      <c r="C301" s="267"/>
      <c r="D301" s="268"/>
      <c r="E301" s="269"/>
      <c r="F301" s="270"/>
      <c r="G301" s="271"/>
      <c r="H301" s="272"/>
      <c r="I301" s="273"/>
      <c r="J301" s="274"/>
      <c r="K301" s="275"/>
      <c r="L301" s="276"/>
      <c r="M301" s="277"/>
      <c r="N301" s="278"/>
      <c r="O301" s="166">
        <f t="shared" si="4"/>
        <v>0</v>
      </c>
    </row>
  </sheetData>
  <sheetProtection sheet="1" objects="1" scenarios="1"/>
  <mergeCells count="5">
    <mergeCell ref="K2:O2"/>
    <mergeCell ref="B2:B3"/>
    <mergeCell ref="C2:E2"/>
    <mergeCell ref="F2:G2"/>
    <mergeCell ref="H2:I2"/>
  </mergeCells>
  <pageMargins left="0.70866141732283472" right="0.70866141732283472" top="0.74803149606299213" bottom="0.74803149606299213" header="0.31496062992125984" footer="0.31496062992125984"/>
  <pageSetup paperSize="146" scale="1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8B3FE-05C2-4F16-BED1-EF3C8281E741}">
  <sheetPr codeName="Feuil7">
    <tabColor rgb="FFFF0000"/>
    <pageSetUpPr fitToPage="1"/>
  </sheetPr>
  <dimension ref="B1:BM32"/>
  <sheetViews>
    <sheetView workbookViewId="0">
      <selection activeCell="B2" sqref="B2:F34"/>
    </sheetView>
  </sheetViews>
  <sheetFormatPr baseColWidth="10" defaultColWidth="11.453125" defaultRowHeight="14" outlineLevelCol="2" x14ac:dyDescent="0.35"/>
  <cols>
    <col min="1" max="1" width="3" style="17" customWidth="1"/>
    <col min="2" max="2" width="18.7265625" style="17" customWidth="1" outlineLevel="1"/>
    <col min="3" max="3" width="31.1796875" style="17" customWidth="1" outlineLevel="1"/>
    <col min="4" max="4" width="18.7265625" style="17" customWidth="1" outlineLevel="1"/>
    <col min="5" max="5" width="12.54296875" style="17" customWidth="1" outlineLevel="1"/>
    <col min="6" max="6" width="17.1796875" style="17" customWidth="1" outlineLevel="1"/>
    <col min="7" max="7" width="3.54296875" style="17" customWidth="1"/>
    <col min="8" max="8" width="18.7265625" style="17" customWidth="1" outlineLevel="1"/>
    <col min="9" max="9" width="16.81640625" style="17" customWidth="1" outlineLevel="1"/>
    <col min="10" max="11" width="18.7265625" style="17" customWidth="1" outlineLevel="1"/>
    <col min="12" max="14" width="20.7265625" style="17" customWidth="1" outlineLevel="1"/>
    <col min="15" max="15" width="21.26953125" style="17" customWidth="1" outlineLevel="1"/>
    <col min="16" max="16" width="3.54296875" style="17" customWidth="1"/>
    <col min="17" max="17" width="19" style="17" customWidth="1" outlineLevel="1"/>
    <col min="18" max="18" width="1" style="17" customWidth="1" outlineLevel="1"/>
    <col min="19" max="24" width="17.26953125" style="17" customWidth="1" outlineLevel="1"/>
    <col min="25" max="25" width="3.54296875" style="17" customWidth="1"/>
    <col min="26" max="27" width="18.81640625" style="17" customWidth="1" outlineLevel="1"/>
    <col min="28" max="28" width="3.54296875" style="17" customWidth="1"/>
    <col min="29" max="29" width="19" style="17" customWidth="1" outlineLevel="1"/>
    <col min="30" max="30" width="20.453125" style="17" customWidth="1" outlineLevel="1"/>
    <col min="31" max="33" width="17.26953125" style="17" customWidth="1" outlineLevel="1"/>
    <col min="34" max="34" width="3.54296875" style="17" customWidth="1"/>
    <col min="35" max="39" width="17.54296875" style="17" customWidth="1" outlineLevel="1"/>
    <col min="40" max="40" width="3.54296875" style="17" customWidth="1"/>
    <col min="41" max="41" width="18.7265625" style="17" customWidth="1" outlineLevel="1"/>
    <col min="42" max="44" width="21.7265625" style="17" customWidth="1" outlineLevel="1"/>
    <col min="45" max="45" width="3.54296875" style="17" customWidth="1"/>
    <col min="46" max="46" width="39.1796875" style="17" hidden="1" customWidth="1" outlineLevel="2"/>
    <col min="47" max="47" width="18.54296875" style="17" customWidth="1" outlineLevel="1" collapsed="1"/>
    <col min="48" max="48" width="30.26953125" style="17" customWidth="1" outlineLevel="1"/>
    <col min="49" max="51" width="22.54296875" style="17" customWidth="1" outlineLevel="1"/>
    <col min="52" max="52" width="28.1796875" style="17" customWidth="1" outlineLevel="1"/>
    <col min="53" max="53" width="3.54296875" style="17" customWidth="1"/>
    <col min="54" max="54" width="30.26953125" style="17" customWidth="1" outlineLevel="1"/>
    <col min="55" max="57" width="22.54296875" style="17" customWidth="1" outlineLevel="1"/>
    <col min="58" max="58" width="28.1796875" style="17" customWidth="1" outlineLevel="1"/>
    <col min="59" max="59" width="3.1796875" style="17" customWidth="1"/>
    <col min="60" max="60" width="22.7265625" style="17" customWidth="1" outlineLevel="1"/>
    <col min="61" max="62" width="28.453125" style="17" customWidth="1" outlineLevel="1"/>
    <col min="63" max="64" width="22.7265625" style="17" customWidth="1" outlineLevel="1"/>
    <col min="65" max="65" width="19.7265625" style="17" customWidth="1" outlineLevel="1"/>
    <col min="66" max="66" width="3.54296875" style="17" customWidth="1"/>
    <col min="67" max="16384" width="11.453125" style="17"/>
  </cols>
  <sheetData>
    <row r="1" spans="2:65" ht="14.5" thickBot="1" x14ac:dyDescent="0.4"/>
    <row r="2" spans="2:65" ht="39.75" customHeight="1" thickBot="1" x14ac:dyDescent="0.4">
      <c r="B2" s="386"/>
      <c r="C2" s="387"/>
      <c r="D2" s="387"/>
      <c r="E2" s="387"/>
      <c r="F2" s="388"/>
      <c r="H2" s="391"/>
      <c r="I2" s="393"/>
      <c r="J2" s="394"/>
      <c r="K2" s="395"/>
      <c r="L2" s="96"/>
      <c r="M2" s="389"/>
      <c r="N2" s="390"/>
      <c r="O2" s="96"/>
      <c r="Q2" s="382"/>
      <c r="R2" s="383"/>
      <c r="S2" s="383"/>
      <c r="T2" s="383"/>
      <c r="U2" s="383"/>
      <c r="V2" s="383"/>
      <c r="W2" s="383"/>
      <c r="X2" s="385"/>
      <c r="Z2" s="391"/>
      <c r="AA2" s="96"/>
      <c r="AC2" s="382"/>
      <c r="AD2" s="383"/>
      <c r="AE2" s="383"/>
      <c r="AF2" s="384"/>
      <c r="AG2" s="385"/>
      <c r="AI2" s="396"/>
      <c r="AJ2" s="383"/>
      <c r="AK2" s="383"/>
      <c r="AL2" s="385"/>
      <c r="AM2" s="391"/>
      <c r="AO2" s="391"/>
      <c r="AP2" s="379"/>
      <c r="AQ2" s="399"/>
      <c r="AR2" s="95"/>
      <c r="AU2" s="397"/>
      <c r="AV2" s="398"/>
      <c r="AW2" s="398"/>
      <c r="AX2" s="398"/>
      <c r="AY2" s="321"/>
      <c r="AZ2" s="322"/>
      <c r="BB2" s="379"/>
      <c r="BC2" s="381"/>
      <c r="BD2" s="325"/>
      <c r="BE2" s="325"/>
      <c r="BF2" s="322"/>
      <c r="BH2" s="379"/>
      <c r="BI2" s="380"/>
      <c r="BJ2" s="380"/>
      <c r="BK2" s="380"/>
      <c r="BL2" s="209"/>
      <c r="BM2" s="329"/>
    </row>
    <row r="3" spans="2:65" ht="21" thickBot="1" x14ac:dyDescent="0.4">
      <c r="B3" s="40"/>
      <c r="C3" s="41"/>
      <c r="D3" s="283"/>
      <c r="E3" s="41"/>
      <c r="F3" s="42"/>
      <c r="H3" s="392"/>
      <c r="I3" s="91"/>
      <c r="J3" s="92"/>
      <c r="K3" s="93"/>
      <c r="L3" s="94"/>
      <c r="M3" s="101"/>
      <c r="N3" s="93"/>
      <c r="O3" s="94"/>
      <c r="Q3" s="91"/>
      <c r="R3" s="92"/>
      <c r="S3" s="92"/>
      <c r="T3" s="92"/>
      <c r="U3" s="92"/>
      <c r="V3" s="92"/>
      <c r="W3" s="92"/>
      <c r="X3" s="93"/>
      <c r="Z3" s="392"/>
      <c r="AA3" s="94"/>
      <c r="AC3" s="91"/>
      <c r="AD3" s="92"/>
      <c r="AE3" s="92"/>
      <c r="AF3" s="104"/>
      <c r="AG3" s="93"/>
      <c r="AI3" s="91"/>
      <c r="AJ3" s="92"/>
      <c r="AK3" s="92"/>
      <c r="AL3" s="93"/>
      <c r="AM3" s="392"/>
      <c r="AO3" s="392"/>
      <c r="AP3" s="91"/>
      <c r="AQ3" s="180"/>
      <c r="AR3" s="94"/>
      <c r="AT3" s="168" t="s">
        <v>213</v>
      </c>
      <c r="AU3" s="91"/>
      <c r="AV3" s="101"/>
      <c r="AW3" s="323"/>
      <c r="AX3" s="323"/>
      <c r="AY3" s="323"/>
      <c r="AZ3" s="324"/>
      <c r="BB3" s="91"/>
      <c r="BC3" s="323"/>
      <c r="BD3" s="323"/>
      <c r="BE3" s="323"/>
      <c r="BF3" s="324"/>
      <c r="BH3" s="91"/>
      <c r="BI3" s="92"/>
      <c r="BJ3" s="92"/>
      <c r="BK3" s="323"/>
      <c r="BL3" s="342"/>
      <c r="BM3" s="324"/>
    </row>
    <row r="4" spans="2:65" ht="15.5" x14ac:dyDescent="0.35">
      <c r="B4" s="254"/>
      <c r="C4" s="279"/>
      <c r="D4" s="37"/>
      <c r="E4" s="284"/>
      <c r="F4" s="22"/>
      <c r="H4" s="288"/>
      <c r="I4" s="289"/>
      <c r="J4" s="290"/>
      <c r="K4" s="291"/>
      <c r="L4" s="292"/>
      <c r="M4" s="293"/>
      <c r="N4" s="243"/>
      <c r="O4" s="292"/>
      <c r="Q4" s="296"/>
      <c r="R4" s="297"/>
      <c r="S4" s="298"/>
      <c r="T4" s="97"/>
      <c r="U4" s="298"/>
      <c r="V4" s="97"/>
      <c r="W4" s="298"/>
      <c r="X4" s="98"/>
      <c r="Z4" s="288"/>
      <c r="AA4" s="302"/>
      <c r="AC4" s="296"/>
      <c r="AD4" s="303"/>
      <c r="AE4" s="298"/>
      <c r="AF4" s="304"/>
      <c r="AG4" s="305"/>
      <c r="AI4" s="309"/>
      <c r="AJ4" s="310"/>
      <c r="AK4" s="310"/>
      <c r="AL4" s="311"/>
      <c r="AM4" s="312"/>
      <c r="AO4" s="288"/>
      <c r="AP4" s="312"/>
      <c r="AQ4" s="316"/>
      <c r="AR4" s="315"/>
      <c r="AT4" s="169" t="str">
        <f>+_xlfn.CONCAT(AU4,"-",AV4)</f>
        <v>-</v>
      </c>
      <c r="AU4" s="318"/>
      <c r="AV4" s="319"/>
      <c r="AW4" s="298"/>
      <c r="AX4" s="298"/>
      <c r="AY4" s="298"/>
      <c r="AZ4" s="305"/>
      <c r="BB4" s="318"/>
      <c r="BC4" s="298"/>
      <c r="BD4" s="298"/>
      <c r="BE4" s="298"/>
      <c r="BF4" s="305"/>
      <c r="BH4" s="330"/>
      <c r="BI4" s="298"/>
      <c r="BJ4" s="353"/>
      <c r="BK4" s="340"/>
      <c r="BL4" s="340"/>
      <c r="BM4" s="331"/>
    </row>
    <row r="5" spans="2:65" ht="15.5" x14ac:dyDescent="0.35">
      <c r="B5" s="242"/>
      <c r="C5" s="280"/>
      <c r="D5" s="38"/>
      <c r="E5" s="285"/>
      <c r="F5" s="39"/>
      <c r="H5" s="294"/>
      <c r="I5" s="289"/>
      <c r="J5" s="290"/>
      <c r="K5" s="291"/>
      <c r="L5" s="292"/>
      <c r="M5" s="295"/>
      <c r="N5" s="243"/>
      <c r="O5" s="292"/>
      <c r="Q5" s="299"/>
      <c r="R5" s="300"/>
      <c r="S5" s="301"/>
      <c r="T5" s="99"/>
      <c r="U5" s="301"/>
      <c r="V5" s="99"/>
      <c r="W5" s="301"/>
      <c r="X5" s="100"/>
      <c r="Z5" s="294"/>
      <c r="AA5" s="302"/>
      <c r="AC5" s="299"/>
      <c r="AD5" s="306"/>
      <c r="AE5" s="301"/>
      <c r="AF5" s="307"/>
      <c r="AG5" s="308"/>
      <c r="AI5" s="313"/>
      <c r="AJ5" s="301"/>
      <c r="AK5" s="301"/>
      <c r="AL5" s="314"/>
      <c r="AM5" s="315"/>
      <c r="AO5" s="294"/>
      <c r="AP5" s="315"/>
      <c r="AQ5" s="317"/>
      <c r="AR5" s="315"/>
      <c r="AT5" s="170" t="str">
        <f t="shared" ref="AT5:AT15" si="0">+_xlfn.CONCAT(AU5,"-",AV5)</f>
        <v>-</v>
      </c>
      <c r="AU5" s="313"/>
      <c r="AV5" s="320"/>
      <c r="AW5" s="301"/>
      <c r="AX5" s="301"/>
      <c r="AY5" s="301"/>
      <c r="AZ5" s="308"/>
      <c r="BB5" s="313"/>
      <c r="BC5" s="301"/>
      <c r="BD5" s="301"/>
      <c r="BE5" s="301"/>
      <c r="BF5" s="308"/>
      <c r="BH5" s="332"/>
      <c r="BI5" s="301"/>
      <c r="BJ5" s="354"/>
      <c r="BK5" s="341"/>
      <c r="BL5" s="341"/>
      <c r="BM5" s="333"/>
    </row>
    <row r="6" spans="2:65" ht="15.5" x14ac:dyDescent="0.35">
      <c r="B6" s="242"/>
      <c r="C6" s="280"/>
      <c r="D6" s="38"/>
      <c r="E6" s="285"/>
      <c r="F6" s="39"/>
      <c r="H6" s="294"/>
      <c r="I6" s="289"/>
      <c r="J6" s="290"/>
      <c r="K6" s="291"/>
      <c r="L6" s="292"/>
      <c r="M6" s="295"/>
      <c r="N6" s="243"/>
      <c r="O6" s="292"/>
      <c r="Q6" s="299"/>
      <c r="R6" s="300"/>
      <c r="S6" s="301"/>
      <c r="T6" s="99"/>
      <c r="U6" s="301"/>
      <c r="V6" s="99"/>
      <c r="W6" s="301"/>
      <c r="X6" s="100"/>
      <c r="Z6" s="294"/>
      <c r="AA6" s="302"/>
      <c r="AC6" s="299"/>
      <c r="AD6" s="306"/>
      <c r="AE6" s="301"/>
      <c r="AF6" s="307"/>
      <c r="AG6" s="308"/>
      <c r="AI6" s="313"/>
      <c r="AJ6" s="301"/>
      <c r="AK6" s="301"/>
      <c r="AL6" s="314"/>
      <c r="AM6" s="315"/>
      <c r="AO6" s="294"/>
      <c r="AP6" s="315"/>
      <c r="AQ6" s="317"/>
      <c r="AR6" s="315"/>
      <c r="AT6" s="170" t="str">
        <f t="shared" si="0"/>
        <v>-</v>
      </c>
      <c r="AU6" s="313"/>
      <c r="AV6" s="320"/>
      <c r="AW6" s="301"/>
      <c r="AX6" s="301"/>
      <c r="AY6" s="301"/>
      <c r="AZ6" s="308"/>
      <c r="BB6" s="313"/>
      <c r="BC6" s="301"/>
      <c r="BD6" s="301"/>
      <c r="BE6" s="301"/>
      <c r="BF6" s="308"/>
      <c r="BH6" s="332"/>
      <c r="BI6" s="301"/>
      <c r="BJ6" s="354"/>
      <c r="BK6" s="341"/>
      <c r="BL6" s="341"/>
      <c r="BM6" s="333"/>
    </row>
    <row r="7" spans="2:65" ht="15.5" x14ac:dyDescent="0.35">
      <c r="B7" s="242"/>
      <c r="C7" s="280"/>
      <c r="D7" s="38"/>
      <c r="E7" s="285"/>
      <c r="F7" s="39"/>
      <c r="H7" s="294"/>
      <c r="I7" s="289"/>
      <c r="J7" s="290"/>
      <c r="K7" s="291"/>
      <c r="L7" s="292"/>
      <c r="M7" s="295"/>
      <c r="N7" s="243"/>
      <c r="O7" s="292"/>
      <c r="Q7" s="299"/>
      <c r="R7" s="300"/>
      <c r="S7" s="301"/>
      <c r="T7" s="99"/>
      <c r="U7" s="301"/>
      <c r="V7" s="99"/>
      <c r="W7" s="301"/>
      <c r="X7" s="100"/>
      <c r="Z7" s="294"/>
      <c r="AA7" s="302"/>
      <c r="AC7" s="299"/>
      <c r="AD7" s="306"/>
      <c r="AE7" s="301"/>
      <c r="AF7" s="307"/>
      <c r="AG7" s="308"/>
      <c r="AI7" s="313"/>
      <c r="AJ7" s="301"/>
      <c r="AK7" s="301"/>
      <c r="AL7" s="314"/>
      <c r="AM7" s="315"/>
      <c r="AO7" s="294"/>
      <c r="AP7" s="315"/>
      <c r="AQ7" s="317"/>
      <c r="AR7" s="315"/>
      <c r="AT7" s="170" t="str">
        <f t="shared" si="0"/>
        <v>-</v>
      </c>
      <c r="AU7" s="313"/>
      <c r="AV7" s="320"/>
      <c r="AW7" s="301"/>
      <c r="AX7" s="301"/>
      <c r="AY7" s="301"/>
      <c r="AZ7" s="308"/>
      <c r="BB7" s="313"/>
      <c r="BC7" s="301"/>
      <c r="BD7" s="301"/>
      <c r="BE7" s="301"/>
      <c r="BF7" s="308"/>
      <c r="BH7" s="332"/>
      <c r="BI7" s="301"/>
      <c r="BJ7" s="354"/>
      <c r="BK7" s="341"/>
      <c r="BL7" s="341"/>
      <c r="BM7" s="333"/>
    </row>
    <row r="8" spans="2:65" ht="15.5" x14ac:dyDescent="0.35">
      <c r="B8" s="242"/>
      <c r="C8" s="280"/>
      <c r="D8" s="38"/>
      <c r="E8" s="285"/>
      <c r="F8" s="39"/>
      <c r="H8" s="294"/>
      <c r="I8" s="289"/>
      <c r="J8" s="290"/>
      <c r="K8" s="291"/>
      <c r="L8" s="292"/>
      <c r="M8" s="295"/>
      <c r="N8" s="243"/>
      <c r="O8" s="292"/>
      <c r="Q8" s="299"/>
      <c r="R8" s="300"/>
      <c r="S8" s="301"/>
      <c r="T8" s="99"/>
      <c r="U8" s="301"/>
      <c r="V8" s="99"/>
      <c r="W8" s="301"/>
      <c r="X8" s="100"/>
      <c r="Z8" s="294"/>
      <c r="AA8" s="302"/>
      <c r="AC8" s="299"/>
      <c r="AD8" s="306"/>
      <c r="AE8" s="301"/>
      <c r="AF8" s="307"/>
      <c r="AG8" s="308"/>
      <c r="AI8" s="313"/>
      <c r="AJ8" s="301"/>
      <c r="AK8" s="301"/>
      <c r="AL8" s="314"/>
      <c r="AM8" s="315"/>
      <c r="AO8" s="294"/>
      <c r="AP8" s="315"/>
      <c r="AQ8" s="317"/>
      <c r="AR8" s="315"/>
      <c r="AT8" s="170" t="str">
        <f t="shared" si="0"/>
        <v>-</v>
      </c>
      <c r="AU8" s="313"/>
      <c r="AV8" s="320"/>
      <c r="AW8" s="301"/>
      <c r="AX8" s="301"/>
      <c r="AY8" s="301"/>
      <c r="AZ8" s="308"/>
      <c r="BB8" s="313"/>
      <c r="BC8" s="301"/>
      <c r="BD8" s="301"/>
      <c r="BE8" s="301"/>
      <c r="BF8" s="308"/>
      <c r="BH8" s="332"/>
      <c r="BI8" s="301"/>
      <c r="BJ8" s="354"/>
      <c r="BK8" s="341"/>
      <c r="BL8" s="341"/>
      <c r="BM8" s="333"/>
    </row>
    <row r="9" spans="2:65" ht="15.5" x14ac:dyDescent="0.35">
      <c r="B9" s="242"/>
      <c r="C9" s="280"/>
      <c r="D9" s="38"/>
      <c r="E9" s="285"/>
      <c r="F9" s="39"/>
      <c r="H9" s="294"/>
      <c r="I9" s="289"/>
      <c r="J9" s="290"/>
      <c r="K9" s="291"/>
      <c r="L9" s="292"/>
      <c r="M9" s="295"/>
      <c r="N9" s="243"/>
      <c r="O9" s="292"/>
      <c r="Q9" s="299"/>
      <c r="R9" s="300"/>
      <c r="S9" s="301"/>
      <c r="T9" s="99"/>
      <c r="U9" s="301"/>
      <c r="V9" s="99"/>
      <c r="W9" s="301"/>
      <c r="X9" s="100"/>
      <c r="Z9" s="294"/>
      <c r="AA9" s="302"/>
      <c r="AC9" s="299"/>
      <c r="AD9" s="306"/>
      <c r="AE9" s="301"/>
      <c r="AF9" s="307"/>
      <c r="AG9" s="308"/>
      <c r="AI9" s="313"/>
      <c r="AJ9" s="301"/>
      <c r="AK9" s="301"/>
      <c r="AL9" s="314"/>
      <c r="AM9" s="315"/>
      <c r="AO9" s="294"/>
      <c r="AP9" s="315"/>
      <c r="AQ9" s="317"/>
      <c r="AR9" s="315"/>
      <c r="AT9" s="170" t="str">
        <f t="shared" si="0"/>
        <v>-</v>
      </c>
      <c r="AU9" s="313"/>
      <c r="AV9" s="320"/>
      <c r="AW9" s="301"/>
      <c r="AX9" s="301"/>
      <c r="AY9" s="301"/>
      <c r="AZ9" s="308"/>
      <c r="BB9" s="313"/>
      <c r="BC9" s="301"/>
      <c r="BD9" s="301"/>
      <c r="BE9" s="301"/>
      <c r="BF9" s="308"/>
      <c r="BH9" s="332"/>
      <c r="BI9" s="301"/>
      <c r="BJ9" s="354"/>
      <c r="BK9" s="301"/>
      <c r="BL9" s="301"/>
      <c r="BM9" s="333"/>
    </row>
    <row r="10" spans="2:65" ht="15.5" x14ac:dyDescent="0.35">
      <c r="B10" s="242"/>
      <c r="C10" s="280"/>
      <c r="D10" s="38"/>
      <c r="E10" s="285"/>
      <c r="F10" s="39"/>
      <c r="H10" s="294"/>
      <c r="I10" s="289"/>
      <c r="J10" s="290"/>
      <c r="K10" s="291"/>
      <c r="L10" s="292"/>
      <c r="M10" s="295"/>
      <c r="N10" s="243"/>
      <c r="O10" s="292"/>
      <c r="Q10" s="299"/>
      <c r="R10" s="300"/>
      <c r="S10" s="301"/>
      <c r="T10" s="99"/>
      <c r="U10" s="301"/>
      <c r="V10" s="99"/>
      <c r="W10" s="301"/>
      <c r="X10" s="100"/>
      <c r="Z10" s="294"/>
      <c r="AA10" s="302"/>
      <c r="AC10" s="299"/>
      <c r="AD10" s="306"/>
      <c r="AE10" s="301"/>
      <c r="AF10" s="307"/>
      <c r="AG10" s="308"/>
      <c r="AI10" s="313"/>
      <c r="AJ10" s="301"/>
      <c r="AK10" s="301"/>
      <c r="AL10" s="314"/>
      <c r="AM10" s="315"/>
      <c r="AO10" s="294"/>
      <c r="AP10" s="315"/>
      <c r="AQ10" s="317"/>
      <c r="AR10" s="315"/>
      <c r="AT10" s="170" t="str">
        <f t="shared" si="0"/>
        <v>-</v>
      </c>
      <c r="AU10" s="313"/>
      <c r="AV10" s="320"/>
      <c r="AW10" s="301"/>
      <c r="AX10" s="301"/>
      <c r="AY10" s="301"/>
      <c r="AZ10" s="308"/>
      <c r="BB10" s="313"/>
      <c r="BC10" s="301"/>
      <c r="BD10" s="301"/>
      <c r="BE10" s="301"/>
      <c r="BF10" s="308"/>
      <c r="BH10" s="332"/>
      <c r="BI10" s="301"/>
      <c r="BJ10" s="354"/>
      <c r="BK10" s="301"/>
      <c r="BL10" s="307"/>
      <c r="BM10" s="333"/>
    </row>
    <row r="11" spans="2:65" ht="15.5" x14ac:dyDescent="0.35">
      <c r="B11" s="242"/>
      <c r="C11" s="280"/>
      <c r="D11" s="38"/>
      <c r="E11" s="285"/>
      <c r="F11" s="39"/>
      <c r="H11" s="294"/>
      <c r="I11" s="289"/>
      <c r="J11" s="290"/>
      <c r="K11" s="291"/>
      <c r="L11" s="292"/>
      <c r="M11" s="295"/>
      <c r="N11" s="243"/>
      <c r="O11" s="292"/>
      <c r="Q11" s="299"/>
      <c r="R11" s="300"/>
      <c r="S11" s="301"/>
      <c r="T11" s="99"/>
      <c r="U11" s="301"/>
      <c r="V11" s="99"/>
      <c r="W11" s="301"/>
      <c r="X11" s="100"/>
      <c r="Z11" s="294"/>
      <c r="AA11" s="302"/>
      <c r="AC11" s="299"/>
      <c r="AD11" s="306"/>
      <c r="AE11" s="301"/>
      <c r="AF11" s="307"/>
      <c r="AG11" s="308"/>
      <c r="AI11" s="313"/>
      <c r="AJ11" s="301"/>
      <c r="AK11" s="301"/>
      <c r="AL11" s="314"/>
      <c r="AM11" s="315"/>
      <c r="AO11" s="294"/>
      <c r="AP11" s="315"/>
      <c r="AQ11" s="317"/>
      <c r="AR11" s="315"/>
      <c r="AT11" s="170" t="str">
        <f t="shared" si="0"/>
        <v>-</v>
      </c>
      <c r="AU11" s="313"/>
      <c r="AV11" s="320"/>
      <c r="AW11" s="301"/>
      <c r="AX11" s="301"/>
      <c r="AY11" s="301"/>
      <c r="AZ11" s="308"/>
      <c r="BB11" s="313"/>
      <c r="BC11" s="301"/>
      <c r="BD11" s="301"/>
      <c r="BE11" s="301"/>
      <c r="BF11" s="308"/>
      <c r="BH11" s="332"/>
      <c r="BI11" s="301"/>
      <c r="BJ11" s="354"/>
      <c r="BK11" s="301"/>
      <c r="BL11" s="307"/>
      <c r="BM11" s="333"/>
    </row>
    <row r="12" spans="2:65" ht="15.5" x14ac:dyDescent="0.35">
      <c r="B12" s="242"/>
      <c r="C12" s="280"/>
      <c r="D12" s="38"/>
      <c r="E12" s="285"/>
      <c r="F12" s="39"/>
      <c r="H12" s="294"/>
      <c r="I12" s="289"/>
      <c r="J12" s="290"/>
      <c r="K12" s="291"/>
      <c r="L12" s="292"/>
      <c r="M12" s="295"/>
      <c r="N12" s="243"/>
      <c r="O12" s="292"/>
      <c r="Q12" s="299"/>
      <c r="R12" s="301"/>
      <c r="S12" s="301"/>
      <c r="T12" s="99"/>
      <c r="U12" s="301"/>
      <c r="V12" s="99"/>
      <c r="W12" s="301"/>
      <c r="X12" s="100"/>
      <c r="Z12" s="294"/>
      <c r="AA12" s="302"/>
      <c r="AC12" s="299"/>
      <c r="AD12" s="306"/>
      <c r="AE12" s="301"/>
      <c r="AF12" s="307"/>
      <c r="AG12" s="308"/>
      <c r="AI12" s="313"/>
      <c r="AJ12" s="301"/>
      <c r="AK12" s="301"/>
      <c r="AL12" s="314"/>
      <c r="AM12" s="315"/>
      <c r="AO12" s="294"/>
      <c r="AP12" s="315"/>
      <c r="AQ12" s="317"/>
      <c r="AR12" s="315"/>
      <c r="AT12" s="170" t="str">
        <f t="shared" si="0"/>
        <v>-</v>
      </c>
      <c r="AU12" s="313"/>
      <c r="AV12" s="320"/>
      <c r="AW12" s="301"/>
      <c r="AX12" s="301"/>
      <c r="AY12" s="301"/>
      <c r="AZ12" s="308"/>
      <c r="BB12" s="313"/>
      <c r="BC12" s="301"/>
      <c r="BD12" s="301"/>
      <c r="BE12" s="301"/>
      <c r="BF12" s="308"/>
      <c r="BH12" s="332"/>
      <c r="BI12" s="301"/>
      <c r="BJ12" s="354"/>
      <c r="BK12" s="301"/>
      <c r="BL12" s="307"/>
      <c r="BM12" s="333"/>
    </row>
    <row r="13" spans="2:65" ht="15.5" x14ac:dyDescent="0.35">
      <c r="B13" s="242"/>
      <c r="C13" s="280"/>
      <c r="D13" s="38"/>
      <c r="E13" s="285"/>
      <c r="F13" s="39"/>
      <c r="H13" s="294"/>
      <c r="I13" s="289"/>
      <c r="J13" s="290"/>
      <c r="K13" s="291"/>
      <c r="L13" s="292"/>
      <c r="M13" s="295"/>
      <c r="N13" s="243"/>
      <c r="O13" s="292"/>
      <c r="Q13" s="299"/>
      <c r="R13" s="301"/>
      <c r="S13" s="301"/>
      <c r="T13" s="99"/>
      <c r="U13" s="301"/>
      <c r="V13" s="99"/>
      <c r="W13" s="301"/>
      <c r="X13" s="100"/>
      <c r="Z13" s="294"/>
      <c r="AA13" s="292"/>
      <c r="AC13" s="299"/>
      <c r="AD13" s="306"/>
      <c r="AE13" s="301"/>
      <c r="AF13" s="307"/>
      <c r="AG13" s="308"/>
      <c r="AI13" s="313"/>
      <c r="AJ13" s="301"/>
      <c r="AK13" s="301"/>
      <c r="AL13" s="314"/>
      <c r="AM13" s="315"/>
      <c r="AO13" s="294"/>
      <c r="AP13" s="315"/>
      <c r="AQ13" s="317"/>
      <c r="AR13" s="315"/>
      <c r="AT13" s="170" t="str">
        <f t="shared" si="0"/>
        <v>-</v>
      </c>
      <c r="AU13" s="313"/>
      <c r="AV13" s="320"/>
      <c r="AW13" s="301"/>
      <c r="AX13" s="301"/>
      <c r="AY13" s="301"/>
      <c r="AZ13" s="308"/>
      <c r="BB13" s="313"/>
      <c r="BC13" s="301"/>
      <c r="BD13" s="301"/>
      <c r="BE13" s="301"/>
      <c r="BF13" s="308"/>
      <c r="BH13" s="332"/>
      <c r="BI13" s="301"/>
      <c r="BJ13" s="354"/>
      <c r="BK13" s="301"/>
      <c r="BL13" s="307"/>
      <c r="BM13" s="333"/>
    </row>
    <row r="14" spans="2:65" ht="15.5" x14ac:dyDescent="0.35">
      <c r="B14" s="242"/>
      <c r="C14" s="280"/>
      <c r="D14" s="38"/>
      <c r="E14" s="285"/>
      <c r="F14" s="39"/>
      <c r="H14" s="294"/>
      <c r="I14" s="289"/>
      <c r="J14" s="290"/>
      <c r="K14" s="291"/>
      <c r="L14" s="292"/>
      <c r="M14" s="295"/>
      <c r="N14" s="243"/>
      <c r="O14" s="292"/>
      <c r="Q14" s="299"/>
      <c r="R14" s="301"/>
      <c r="S14" s="301"/>
      <c r="T14" s="99"/>
      <c r="U14" s="301"/>
      <c r="V14" s="99"/>
      <c r="W14" s="301"/>
      <c r="X14" s="100"/>
      <c r="Z14" s="294"/>
      <c r="AA14" s="292"/>
      <c r="AC14" s="299"/>
      <c r="AD14" s="306"/>
      <c r="AE14" s="301"/>
      <c r="AF14" s="307"/>
      <c r="AG14" s="308"/>
      <c r="AI14" s="313"/>
      <c r="AJ14" s="301"/>
      <c r="AK14" s="301"/>
      <c r="AL14" s="314"/>
      <c r="AM14" s="315"/>
      <c r="AO14" s="294"/>
      <c r="AP14" s="315"/>
      <c r="AQ14" s="317"/>
      <c r="AR14" s="315"/>
      <c r="AT14" s="170" t="str">
        <f t="shared" si="0"/>
        <v>-</v>
      </c>
      <c r="AU14" s="313"/>
      <c r="AV14" s="320"/>
      <c r="AW14" s="301"/>
      <c r="AX14" s="301"/>
      <c r="AY14" s="301"/>
      <c r="AZ14" s="308"/>
      <c r="BB14" s="313"/>
      <c r="BC14" s="301"/>
      <c r="BD14" s="301"/>
      <c r="BE14" s="301"/>
      <c r="BF14" s="308"/>
      <c r="BH14" s="332"/>
      <c r="BI14" s="301"/>
      <c r="BJ14" s="354"/>
      <c r="BK14" s="301"/>
      <c r="BL14" s="307"/>
      <c r="BM14" s="333"/>
    </row>
    <row r="15" spans="2:65" ht="16" thickBot="1" x14ac:dyDescent="0.4">
      <c r="B15" s="242"/>
      <c r="C15" s="280"/>
      <c r="D15" s="38"/>
      <c r="E15" s="285"/>
      <c r="F15" s="39"/>
      <c r="H15" s="294"/>
      <c r="I15" s="289"/>
      <c r="J15" s="290"/>
      <c r="K15" s="291"/>
      <c r="L15" s="292"/>
      <c r="M15" s="295"/>
      <c r="N15" s="243"/>
      <c r="O15" s="292"/>
      <c r="Q15" s="299"/>
      <c r="R15" s="301"/>
      <c r="S15" s="301"/>
      <c r="T15" s="99"/>
      <c r="U15" s="301"/>
      <c r="V15" s="99"/>
      <c r="W15" s="301"/>
      <c r="X15" s="100"/>
      <c r="Z15" s="294"/>
      <c r="AA15" s="292"/>
      <c r="AC15" s="299"/>
      <c r="AD15" s="306"/>
      <c r="AE15" s="301"/>
      <c r="AF15" s="307"/>
      <c r="AG15" s="308"/>
      <c r="AI15" s="313"/>
      <c r="AJ15" s="301"/>
      <c r="AK15" s="301"/>
      <c r="AL15" s="314"/>
      <c r="AM15" s="315"/>
      <c r="AO15" s="294"/>
      <c r="AP15" s="315"/>
      <c r="AQ15" s="317"/>
      <c r="AR15" s="315"/>
      <c r="AT15" s="171" t="str">
        <f t="shared" si="0"/>
        <v>-</v>
      </c>
      <c r="AU15" s="313"/>
      <c r="AV15" s="320"/>
      <c r="AW15" s="301"/>
      <c r="AX15" s="301"/>
      <c r="AY15" s="301"/>
      <c r="AZ15" s="308"/>
      <c r="BB15" s="313"/>
      <c r="BC15" s="301"/>
      <c r="BD15" s="301"/>
      <c r="BE15" s="301"/>
      <c r="BF15" s="308"/>
      <c r="BH15" s="332"/>
      <c r="BI15" s="301"/>
      <c r="BJ15" s="354"/>
      <c r="BK15" s="301"/>
      <c r="BL15" s="307"/>
      <c r="BM15" s="333"/>
    </row>
    <row r="16" spans="2:65" ht="15.5" x14ac:dyDescent="0.35">
      <c r="B16" s="242"/>
      <c r="C16" s="280"/>
      <c r="D16" s="38"/>
      <c r="E16" s="285"/>
      <c r="F16" s="39"/>
      <c r="H16" s="294"/>
      <c r="I16" s="289"/>
      <c r="J16" s="290"/>
      <c r="K16" s="291"/>
      <c r="L16" s="292"/>
      <c r="M16" s="295"/>
      <c r="N16" s="243"/>
      <c r="O16" s="292"/>
      <c r="Q16" s="299"/>
      <c r="R16" s="301"/>
      <c r="S16" s="301"/>
      <c r="T16" s="99"/>
      <c r="U16" s="301"/>
      <c r="V16" s="99"/>
      <c r="W16" s="301"/>
      <c r="X16" s="100"/>
      <c r="Z16" s="294"/>
      <c r="AA16" s="292"/>
      <c r="AC16" s="299"/>
      <c r="AD16" s="306"/>
      <c r="AE16" s="301"/>
      <c r="AF16" s="307"/>
      <c r="AG16" s="308"/>
      <c r="AI16" s="313"/>
      <c r="AJ16" s="301"/>
      <c r="AK16" s="301"/>
      <c r="AL16" s="314"/>
      <c r="AM16" s="315"/>
      <c r="AO16" s="294"/>
      <c r="AP16" s="315"/>
      <c r="AQ16" s="317"/>
      <c r="AR16" s="315"/>
      <c r="AU16" s="313"/>
      <c r="AV16" s="320"/>
      <c r="AW16" s="301"/>
      <c r="AX16" s="301"/>
      <c r="AY16" s="301"/>
      <c r="AZ16" s="308"/>
      <c r="BB16" s="313"/>
      <c r="BC16" s="301"/>
      <c r="BD16" s="301"/>
      <c r="BE16" s="301"/>
      <c r="BF16" s="308"/>
      <c r="BH16" s="332"/>
      <c r="BI16" s="301"/>
      <c r="BJ16" s="354"/>
      <c r="BK16" s="301"/>
      <c r="BL16" s="307"/>
      <c r="BM16" s="333"/>
    </row>
    <row r="17" spans="2:65" ht="15.5" x14ac:dyDescent="0.35">
      <c r="B17" s="242"/>
      <c r="C17" s="280"/>
      <c r="D17" s="38"/>
      <c r="E17" s="285"/>
      <c r="F17" s="39"/>
      <c r="H17" s="294"/>
      <c r="I17" s="289"/>
      <c r="J17" s="290"/>
      <c r="K17" s="291"/>
      <c r="L17" s="292"/>
      <c r="M17" s="295"/>
      <c r="N17" s="243"/>
      <c r="O17" s="292"/>
      <c r="Q17" s="299"/>
      <c r="R17" s="301"/>
      <c r="S17" s="301"/>
      <c r="T17" s="99">
        <f t="shared" ref="T17:T32" si="1">S17/100*2000</f>
        <v>0</v>
      </c>
      <c r="U17" s="301"/>
      <c r="V17" s="99">
        <f t="shared" ref="V17:V32" si="2">U17/100*2000</f>
        <v>0</v>
      </c>
      <c r="W17" s="301"/>
      <c r="X17" s="100">
        <f t="shared" ref="X17:X32" si="3">W17/100*2000</f>
        <v>0</v>
      </c>
      <c r="Z17" s="294"/>
      <c r="AA17" s="292"/>
      <c r="AC17" s="299"/>
      <c r="AD17" s="306"/>
      <c r="AE17" s="301"/>
      <c r="AF17" s="307"/>
      <c r="AG17" s="308"/>
      <c r="AI17" s="313"/>
      <c r="AJ17" s="301"/>
      <c r="AK17" s="301"/>
      <c r="AL17" s="314"/>
      <c r="AM17" s="315"/>
      <c r="AO17" s="294"/>
      <c r="AP17" s="315"/>
      <c r="AQ17" s="317"/>
      <c r="AR17" s="315"/>
      <c r="AU17" s="313"/>
      <c r="AV17" s="320"/>
      <c r="AW17" s="301"/>
      <c r="AX17" s="301"/>
      <c r="AY17" s="301"/>
      <c r="AZ17" s="308"/>
      <c r="BB17" s="313"/>
      <c r="BC17" s="301"/>
      <c r="BD17" s="301"/>
      <c r="BE17" s="301"/>
      <c r="BF17" s="308"/>
      <c r="BH17" s="332"/>
      <c r="BI17" s="301"/>
      <c r="BJ17" s="354"/>
      <c r="BK17" s="301"/>
      <c r="BL17" s="307"/>
      <c r="BM17" s="333"/>
    </row>
    <row r="18" spans="2:65" ht="15.5" x14ac:dyDescent="0.35">
      <c r="B18" s="242"/>
      <c r="C18" s="280"/>
      <c r="D18" s="38"/>
      <c r="E18" s="285"/>
      <c r="F18" s="39"/>
      <c r="H18" s="294"/>
      <c r="I18" s="289"/>
      <c r="J18" s="290"/>
      <c r="K18" s="291"/>
      <c r="L18" s="292"/>
      <c r="M18" s="295"/>
      <c r="N18" s="243"/>
      <c r="O18" s="292"/>
      <c r="Q18" s="299"/>
      <c r="R18" s="301"/>
      <c r="S18" s="301"/>
      <c r="T18" s="99">
        <f t="shared" si="1"/>
        <v>0</v>
      </c>
      <c r="U18" s="301"/>
      <c r="V18" s="99">
        <f t="shared" si="2"/>
        <v>0</v>
      </c>
      <c r="W18" s="301"/>
      <c r="X18" s="100">
        <f t="shared" si="3"/>
        <v>0</v>
      </c>
      <c r="Z18" s="294"/>
      <c r="AA18" s="292"/>
      <c r="AC18" s="299"/>
      <c r="AD18" s="306"/>
      <c r="AE18" s="301"/>
      <c r="AF18" s="307"/>
      <c r="AG18" s="308"/>
      <c r="AI18" s="313"/>
      <c r="AJ18" s="301"/>
      <c r="AK18" s="301"/>
      <c r="AL18" s="314"/>
      <c r="AM18" s="315"/>
      <c r="AO18" s="294"/>
      <c r="AP18" s="315"/>
      <c r="AQ18" s="317"/>
      <c r="AR18" s="315"/>
      <c r="AU18" s="313"/>
      <c r="AV18" s="320"/>
      <c r="AW18" s="301"/>
      <c r="AX18" s="301"/>
      <c r="AY18" s="301"/>
      <c r="AZ18" s="308"/>
      <c r="BB18" s="313"/>
      <c r="BC18" s="301"/>
      <c r="BD18" s="301"/>
      <c r="BE18" s="301"/>
      <c r="BF18" s="308"/>
      <c r="BH18" s="332"/>
      <c r="BI18" s="301"/>
      <c r="BJ18" s="354"/>
      <c r="BK18" s="301"/>
      <c r="BL18" s="307"/>
      <c r="BM18" s="333"/>
    </row>
    <row r="19" spans="2:65" ht="15.5" x14ac:dyDescent="0.35">
      <c r="B19" s="242"/>
      <c r="C19" s="280"/>
      <c r="D19" s="38"/>
      <c r="E19" s="285"/>
      <c r="F19" s="39"/>
      <c r="H19" s="294"/>
      <c r="I19" s="289"/>
      <c r="J19" s="290"/>
      <c r="K19" s="291"/>
      <c r="L19" s="292"/>
      <c r="M19" s="295"/>
      <c r="N19" s="243"/>
      <c r="O19" s="292"/>
      <c r="Q19" s="299"/>
      <c r="R19" s="301"/>
      <c r="S19" s="301"/>
      <c r="T19" s="99">
        <f t="shared" si="1"/>
        <v>0</v>
      </c>
      <c r="U19" s="301"/>
      <c r="V19" s="99">
        <f t="shared" si="2"/>
        <v>0</v>
      </c>
      <c r="W19" s="301"/>
      <c r="X19" s="100">
        <f t="shared" si="3"/>
        <v>0</v>
      </c>
      <c r="Z19" s="294"/>
      <c r="AA19" s="292"/>
      <c r="AC19" s="299"/>
      <c r="AD19" s="306"/>
      <c r="AE19" s="301"/>
      <c r="AF19" s="307"/>
      <c r="AG19" s="308"/>
      <c r="AI19" s="313"/>
      <c r="AJ19" s="301"/>
      <c r="AK19" s="301"/>
      <c r="AL19" s="314"/>
      <c r="AM19" s="315"/>
      <c r="AO19" s="294"/>
      <c r="AP19" s="315"/>
      <c r="AQ19" s="317"/>
      <c r="AR19" s="315"/>
      <c r="AU19" s="313"/>
      <c r="AV19" s="320"/>
      <c r="AW19" s="301"/>
      <c r="AX19" s="301"/>
      <c r="AY19" s="301"/>
      <c r="AZ19" s="308"/>
      <c r="BB19" s="313"/>
      <c r="BC19" s="301"/>
      <c r="BD19" s="301"/>
      <c r="BE19" s="301"/>
      <c r="BF19" s="308"/>
      <c r="BH19" s="332"/>
      <c r="BI19" s="301"/>
      <c r="BJ19" s="354"/>
      <c r="BK19" s="301"/>
      <c r="BL19" s="307"/>
      <c r="BM19" s="333"/>
    </row>
    <row r="20" spans="2:65" ht="15.5" x14ac:dyDescent="0.35">
      <c r="B20" s="242"/>
      <c r="C20" s="280"/>
      <c r="D20" s="38"/>
      <c r="E20" s="285"/>
      <c r="F20" s="39"/>
      <c r="H20" s="294"/>
      <c r="I20" s="289"/>
      <c r="J20" s="290"/>
      <c r="K20" s="291"/>
      <c r="L20" s="292"/>
      <c r="M20" s="295"/>
      <c r="N20" s="243"/>
      <c r="O20" s="292"/>
      <c r="Q20" s="299"/>
      <c r="R20" s="301"/>
      <c r="S20" s="301"/>
      <c r="T20" s="99">
        <f t="shared" si="1"/>
        <v>0</v>
      </c>
      <c r="U20" s="301"/>
      <c r="V20" s="99">
        <f t="shared" si="2"/>
        <v>0</v>
      </c>
      <c r="W20" s="301"/>
      <c r="X20" s="100">
        <f t="shared" si="3"/>
        <v>0</v>
      </c>
      <c r="Z20" s="294"/>
      <c r="AA20" s="292"/>
      <c r="AC20" s="299"/>
      <c r="AD20" s="306"/>
      <c r="AE20" s="301"/>
      <c r="AF20" s="307"/>
      <c r="AG20" s="308"/>
      <c r="AI20" s="313"/>
      <c r="AJ20" s="301"/>
      <c r="AK20" s="301"/>
      <c r="AL20" s="314"/>
      <c r="AM20" s="315"/>
      <c r="AO20" s="294"/>
      <c r="AP20" s="315"/>
      <c r="AQ20" s="317"/>
      <c r="AR20" s="315"/>
      <c r="AU20" s="313"/>
      <c r="AV20" s="320"/>
      <c r="AW20" s="301"/>
      <c r="AX20" s="301"/>
      <c r="AY20" s="301"/>
      <c r="AZ20" s="308"/>
      <c r="BB20" s="313"/>
      <c r="BC20" s="301"/>
      <c r="BD20" s="301"/>
      <c r="BE20" s="301"/>
      <c r="BF20" s="308"/>
      <c r="BH20" s="332"/>
      <c r="BI20" s="301"/>
      <c r="BJ20" s="354"/>
      <c r="BK20" s="301"/>
      <c r="BL20" s="307"/>
      <c r="BM20" s="333"/>
    </row>
    <row r="21" spans="2:65" ht="15.5" x14ac:dyDescent="0.35">
      <c r="B21" s="242"/>
      <c r="C21" s="280"/>
      <c r="D21" s="38"/>
      <c r="E21" s="285"/>
      <c r="F21" s="39"/>
      <c r="H21" s="294"/>
      <c r="I21" s="289"/>
      <c r="J21" s="290"/>
      <c r="K21" s="291"/>
      <c r="L21" s="292"/>
      <c r="M21" s="295"/>
      <c r="N21" s="243"/>
      <c r="O21" s="292"/>
      <c r="Q21" s="299"/>
      <c r="R21" s="301"/>
      <c r="S21" s="301"/>
      <c r="T21" s="99">
        <f t="shared" si="1"/>
        <v>0</v>
      </c>
      <c r="U21" s="301"/>
      <c r="V21" s="99">
        <f t="shared" si="2"/>
        <v>0</v>
      </c>
      <c r="W21" s="301"/>
      <c r="X21" s="100">
        <f t="shared" si="3"/>
        <v>0</v>
      </c>
      <c r="Z21" s="294"/>
      <c r="AA21" s="292"/>
      <c r="AC21" s="299"/>
      <c r="AD21" s="306"/>
      <c r="AE21" s="301"/>
      <c r="AF21" s="307"/>
      <c r="AG21" s="308"/>
      <c r="AI21" s="313"/>
      <c r="AJ21" s="301"/>
      <c r="AK21" s="301"/>
      <c r="AL21" s="314"/>
      <c r="AM21" s="315"/>
      <c r="AO21" s="294"/>
      <c r="AP21" s="315"/>
      <c r="AQ21" s="317"/>
      <c r="AR21" s="315"/>
      <c r="AU21" s="313"/>
      <c r="AV21" s="320"/>
      <c r="AW21" s="301"/>
      <c r="AX21" s="301"/>
      <c r="AY21" s="301"/>
      <c r="AZ21" s="308"/>
      <c r="BB21" s="313"/>
      <c r="BC21" s="301"/>
      <c r="BD21" s="301"/>
      <c r="BE21" s="301"/>
      <c r="BF21" s="308"/>
      <c r="BH21" s="332"/>
      <c r="BI21" s="301"/>
      <c r="BJ21" s="354"/>
      <c r="BK21" s="301"/>
      <c r="BL21" s="307"/>
      <c r="BM21" s="333"/>
    </row>
    <row r="22" spans="2:65" ht="15.5" x14ac:dyDescent="0.35">
      <c r="B22" s="242"/>
      <c r="C22" s="280"/>
      <c r="D22" s="38"/>
      <c r="E22" s="285"/>
      <c r="F22" s="39"/>
      <c r="H22" s="294"/>
      <c r="I22" s="289"/>
      <c r="J22" s="290"/>
      <c r="K22" s="291"/>
      <c r="L22" s="292"/>
      <c r="M22" s="295"/>
      <c r="N22" s="243"/>
      <c r="O22" s="292"/>
      <c r="Q22" s="299"/>
      <c r="R22" s="301"/>
      <c r="S22" s="301"/>
      <c r="T22" s="99">
        <f t="shared" si="1"/>
        <v>0</v>
      </c>
      <c r="U22" s="301"/>
      <c r="V22" s="99">
        <f t="shared" si="2"/>
        <v>0</v>
      </c>
      <c r="W22" s="301"/>
      <c r="X22" s="100">
        <f t="shared" si="3"/>
        <v>0</v>
      </c>
      <c r="Z22" s="294"/>
      <c r="AA22" s="292"/>
      <c r="AC22" s="299"/>
      <c r="AD22" s="306"/>
      <c r="AE22" s="301"/>
      <c r="AF22" s="307"/>
      <c r="AG22" s="308"/>
      <c r="AI22" s="313"/>
      <c r="AJ22" s="301"/>
      <c r="AK22" s="301"/>
      <c r="AL22" s="314"/>
      <c r="AM22" s="315"/>
      <c r="AO22" s="294"/>
      <c r="AP22" s="315"/>
      <c r="AQ22" s="317"/>
      <c r="AR22" s="315"/>
      <c r="AU22" s="313"/>
      <c r="AV22" s="320"/>
      <c r="AW22" s="301"/>
      <c r="AX22" s="301"/>
      <c r="AY22" s="301"/>
      <c r="AZ22" s="308"/>
      <c r="BB22" s="313"/>
      <c r="BC22" s="301"/>
      <c r="BD22" s="301"/>
      <c r="BE22" s="301"/>
      <c r="BF22" s="308"/>
      <c r="BH22" s="332"/>
      <c r="BI22" s="301"/>
      <c r="BJ22" s="354"/>
      <c r="BK22" s="301"/>
      <c r="BL22" s="307"/>
      <c r="BM22" s="333"/>
    </row>
    <row r="23" spans="2:65" ht="15.5" x14ac:dyDescent="0.35">
      <c r="B23" s="242"/>
      <c r="C23" s="280"/>
      <c r="D23" s="38"/>
      <c r="E23" s="285"/>
      <c r="F23" s="39"/>
      <c r="H23" s="294"/>
      <c r="I23" s="289"/>
      <c r="J23" s="290"/>
      <c r="K23" s="291"/>
      <c r="L23" s="292" t="str">
        <f ca="1">+IF('PARAMETRE PAR POSTE'!B23=" "," ",L22)</f>
        <v xml:space="preserve"> </v>
      </c>
      <c r="M23" s="295" t="str">
        <f ca="1">+IF('PARAMETRE PAR POSTE'!B23=" "," ",M22)</f>
        <v xml:space="preserve"> </v>
      </c>
      <c r="N23" s="243" t="str">
        <f ca="1">+IF('PARAMETRE PAR POSTE'!B23=" "," ",N22)</f>
        <v xml:space="preserve"> </v>
      </c>
      <c r="O23" s="292"/>
      <c r="Q23" s="299"/>
      <c r="R23" s="301"/>
      <c r="S23" s="301"/>
      <c r="T23" s="99">
        <f t="shared" si="1"/>
        <v>0</v>
      </c>
      <c r="U23" s="301"/>
      <c r="V23" s="99">
        <f t="shared" si="2"/>
        <v>0</v>
      </c>
      <c r="W23" s="301"/>
      <c r="X23" s="100">
        <f t="shared" si="3"/>
        <v>0</v>
      </c>
      <c r="Z23" s="294"/>
      <c r="AA23" s="292"/>
      <c r="AC23" s="299"/>
      <c r="AD23" s="306"/>
      <c r="AE23" s="301"/>
      <c r="AF23" s="307"/>
      <c r="AG23" s="308"/>
      <c r="AI23" s="313"/>
      <c r="AJ23" s="301"/>
      <c r="AK23" s="301"/>
      <c r="AL23" s="314"/>
      <c r="AM23" s="315"/>
      <c r="AO23" s="294"/>
      <c r="AP23" s="315"/>
      <c r="AQ23" s="317"/>
      <c r="AR23" s="315"/>
      <c r="AU23" s="313"/>
      <c r="AV23" s="320"/>
      <c r="AW23" s="301"/>
      <c r="AX23" s="301"/>
      <c r="AY23" s="301"/>
      <c r="AZ23" s="308"/>
      <c r="BB23" s="313"/>
      <c r="BC23" s="301"/>
      <c r="BD23" s="301"/>
      <c r="BE23" s="301"/>
      <c r="BF23" s="308"/>
      <c r="BH23" s="332"/>
      <c r="BI23" s="301"/>
      <c r="BJ23" s="354"/>
      <c r="BK23" s="301"/>
      <c r="BL23" s="307"/>
      <c r="BM23" s="333"/>
    </row>
    <row r="24" spans="2:65" ht="15.5" x14ac:dyDescent="0.35">
      <c r="B24" s="242"/>
      <c r="C24" s="280"/>
      <c r="D24" s="38"/>
      <c r="E24" s="285"/>
      <c r="F24" s="39"/>
      <c r="H24" s="294"/>
      <c r="I24" s="289"/>
      <c r="J24" s="290"/>
      <c r="K24" s="291"/>
      <c r="L24" s="292" t="str">
        <f ca="1">+IF('PARAMETRE PAR POSTE'!B24=" "," ",L23)</f>
        <v xml:space="preserve"> </v>
      </c>
      <c r="M24" s="295" t="str">
        <f ca="1">+IF('PARAMETRE PAR POSTE'!B24=" "," ",M23)</f>
        <v xml:space="preserve"> </v>
      </c>
      <c r="N24" s="243" t="str">
        <f ca="1">+IF('PARAMETRE PAR POSTE'!B24=" "," ",N23)</f>
        <v xml:space="preserve"> </v>
      </c>
      <c r="O24" s="292"/>
      <c r="Q24" s="299"/>
      <c r="R24" s="301"/>
      <c r="S24" s="301"/>
      <c r="T24" s="99">
        <f t="shared" si="1"/>
        <v>0</v>
      </c>
      <c r="U24" s="301"/>
      <c r="V24" s="99">
        <f t="shared" si="2"/>
        <v>0</v>
      </c>
      <c r="W24" s="301"/>
      <c r="X24" s="100">
        <f t="shared" si="3"/>
        <v>0</v>
      </c>
      <c r="Z24" s="294"/>
      <c r="AA24" s="292"/>
      <c r="AC24" s="299"/>
      <c r="AD24" s="306"/>
      <c r="AE24" s="301"/>
      <c r="AF24" s="307"/>
      <c r="AG24" s="308"/>
      <c r="AI24" s="313"/>
      <c r="AJ24" s="301"/>
      <c r="AK24" s="301"/>
      <c r="AL24" s="314"/>
      <c r="AM24" s="315"/>
      <c r="AO24" s="294"/>
      <c r="AP24" s="315"/>
      <c r="AQ24" s="317"/>
      <c r="AR24" s="315"/>
      <c r="AU24" s="313"/>
      <c r="AV24" s="320"/>
      <c r="AW24" s="301"/>
      <c r="AX24" s="301"/>
      <c r="AY24" s="301"/>
      <c r="AZ24" s="308"/>
      <c r="BB24" s="313"/>
      <c r="BC24" s="301"/>
      <c r="BD24" s="301"/>
      <c r="BE24" s="301"/>
      <c r="BF24" s="308"/>
      <c r="BH24" s="332"/>
      <c r="BI24" s="301"/>
      <c r="BJ24" s="354"/>
      <c r="BK24" s="301"/>
      <c r="BL24" s="307"/>
      <c r="BM24" s="333"/>
    </row>
    <row r="25" spans="2:65" ht="15.5" x14ac:dyDescent="0.35">
      <c r="B25" s="242"/>
      <c r="C25" s="280"/>
      <c r="D25" s="38"/>
      <c r="E25" s="286"/>
      <c r="F25" s="39"/>
      <c r="H25" s="294"/>
      <c r="I25" s="289"/>
      <c r="J25" s="290"/>
      <c r="K25" s="291"/>
      <c r="L25" s="292" t="str">
        <f ca="1">+IF('PARAMETRE PAR POSTE'!B25=" "," ",L24)</f>
        <v xml:space="preserve"> </v>
      </c>
      <c r="M25" s="295" t="str">
        <f ca="1">+IF('PARAMETRE PAR POSTE'!B25=" "," ",M24)</f>
        <v xml:space="preserve"> </v>
      </c>
      <c r="N25" s="243" t="str">
        <f ca="1">+IF('PARAMETRE PAR POSTE'!B25=" "," ",N24)</f>
        <v xml:space="preserve"> </v>
      </c>
      <c r="O25" s="292"/>
      <c r="Q25" s="299"/>
      <c r="R25" s="301"/>
      <c r="S25" s="301"/>
      <c r="T25" s="99">
        <f t="shared" si="1"/>
        <v>0</v>
      </c>
      <c r="U25" s="301"/>
      <c r="V25" s="99">
        <f t="shared" si="2"/>
        <v>0</v>
      </c>
      <c r="W25" s="301"/>
      <c r="X25" s="100">
        <f t="shared" si="3"/>
        <v>0</v>
      </c>
      <c r="Z25" s="294"/>
      <c r="AA25" s="292"/>
      <c r="AC25" s="299"/>
      <c r="AD25" s="306"/>
      <c r="AE25" s="301"/>
      <c r="AF25" s="307"/>
      <c r="AG25" s="308"/>
      <c r="AI25" s="313"/>
      <c r="AJ25" s="301"/>
      <c r="AK25" s="301"/>
      <c r="AL25" s="314"/>
      <c r="AM25" s="315"/>
      <c r="AO25" s="294"/>
      <c r="AP25" s="315"/>
      <c r="AQ25" s="317"/>
      <c r="AR25" s="315"/>
      <c r="AU25" s="313"/>
      <c r="AV25" s="320"/>
      <c r="AW25" s="301"/>
      <c r="AX25" s="301"/>
      <c r="AY25" s="301"/>
      <c r="AZ25" s="308"/>
      <c r="BB25" s="313"/>
      <c r="BC25" s="301"/>
      <c r="BD25" s="301"/>
      <c r="BE25" s="301"/>
      <c r="BF25" s="308"/>
    </row>
    <row r="26" spans="2:65" ht="15.5" x14ac:dyDescent="0.35">
      <c r="B26" s="242"/>
      <c r="C26" s="280"/>
      <c r="D26" s="38"/>
      <c r="E26" s="286"/>
      <c r="F26" s="39"/>
      <c r="H26" s="294"/>
      <c r="I26" s="289"/>
      <c r="J26" s="290"/>
      <c r="K26" s="291"/>
      <c r="L26" s="292" t="str">
        <f ca="1">+IF('PARAMETRE PAR POSTE'!B26=" "," ",L25)</f>
        <v xml:space="preserve"> </v>
      </c>
      <c r="M26" s="295" t="str">
        <f ca="1">+IF('PARAMETRE PAR POSTE'!B26=" "," ",M25)</f>
        <v xml:space="preserve"> </v>
      </c>
      <c r="N26" s="243" t="str">
        <f ca="1">+IF('PARAMETRE PAR POSTE'!B26=" "," ",N25)</f>
        <v xml:space="preserve"> </v>
      </c>
      <c r="O26" s="292"/>
      <c r="Q26" s="299"/>
      <c r="R26" s="301"/>
      <c r="S26" s="301"/>
      <c r="T26" s="99">
        <f t="shared" si="1"/>
        <v>0</v>
      </c>
      <c r="U26" s="301"/>
      <c r="V26" s="99">
        <f t="shared" si="2"/>
        <v>0</v>
      </c>
      <c r="W26" s="301"/>
      <c r="X26" s="100">
        <f t="shared" si="3"/>
        <v>0</v>
      </c>
      <c r="Z26" s="294"/>
      <c r="AA26" s="292"/>
      <c r="AC26" s="299"/>
      <c r="AD26" s="306"/>
      <c r="AE26" s="301"/>
      <c r="AF26" s="307"/>
      <c r="AG26" s="308"/>
      <c r="AI26" s="313"/>
      <c r="AJ26" s="301"/>
      <c r="AK26" s="301"/>
      <c r="AL26" s="314"/>
      <c r="AM26" s="315"/>
      <c r="AO26" s="294"/>
      <c r="AP26" s="315"/>
      <c r="AQ26" s="317"/>
      <c r="AR26" s="315"/>
      <c r="AU26" s="313"/>
      <c r="AV26" s="320"/>
      <c r="AW26" s="301"/>
      <c r="AX26" s="301"/>
      <c r="AY26" s="301"/>
      <c r="AZ26" s="308"/>
      <c r="BB26" s="313"/>
      <c r="BC26" s="301"/>
      <c r="BD26" s="301"/>
      <c r="BE26" s="301"/>
      <c r="BF26" s="308"/>
    </row>
    <row r="27" spans="2:65" ht="15.5" x14ac:dyDescent="0.35">
      <c r="B27" s="242"/>
      <c r="C27" s="280"/>
      <c r="D27" s="38"/>
      <c r="E27" s="286"/>
      <c r="F27" s="39"/>
      <c r="H27" s="294"/>
      <c r="I27" s="289"/>
      <c r="J27" s="290"/>
      <c r="K27" s="291"/>
      <c r="L27" s="292" t="str">
        <f ca="1">+IF('PARAMETRE PAR POSTE'!B27=" "," ",L26)</f>
        <v xml:space="preserve"> </v>
      </c>
      <c r="M27" s="295" t="str">
        <f ca="1">+IF('PARAMETRE PAR POSTE'!B27=" "," ",M26)</f>
        <v xml:space="preserve"> </v>
      </c>
      <c r="N27" s="243" t="str">
        <f ca="1">+IF('PARAMETRE PAR POSTE'!B27=" "," ",N26)</f>
        <v xml:space="preserve"> </v>
      </c>
      <c r="O27" s="292"/>
      <c r="Q27" s="299"/>
      <c r="R27" s="301"/>
      <c r="S27" s="301"/>
      <c r="T27" s="99">
        <f t="shared" si="1"/>
        <v>0</v>
      </c>
      <c r="U27" s="301"/>
      <c r="V27" s="99">
        <f t="shared" si="2"/>
        <v>0</v>
      </c>
      <c r="W27" s="301"/>
      <c r="X27" s="100">
        <f t="shared" si="3"/>
        <v>0</v>
      </c>
      <c r="Z27" s="294"/>
      <c r="AA27" s="292"/>
      <c r="AC27" s="299"/>
      <c r="AD27" s="306"/>
      <c r="AE27" s="301"/>
      <c r="AF27" s="307"/>
      <c r="AG27" s="308"/>
      <c r="AI27" s="313"/>
      <c r="AJ27" s="301"/>
      <c r="AK27" s="301"/>
      <c r="AL27" s="314"/>
      <c r="AM27" s="315"/>
      <c r="AO27" s="294"/>
      <c r="AP27" s="315"/>
      <c r="AQ27" s="317"/>
      <c r="AR27" s="315"/>
      <c r="AU27" s="313"/>
      <c r="AV27" s="320"/>
      <c r="AW27" s="301"/>
      <c r="AX27" s="301"/>
      <c r="AY27" s="301"/>
      <c r="AZ27" s="308"/>
      <c r="BB27" s="313"/>
      <c r="BC27" s="301"/>
      <c r="BD27" s="301"/>
      <c r="BE27" s="301"/>
      <c r="BF27" s="308"/>
    </row>
    <row r="28" spans="2:65" ht="15.5" x14ac:dyDescent="0.35">
      <c r="B28" s="242"/>
      <c r="C28" s="280"/>
      <c r="D28" s="38"/>
      <c r="E28" s="286"/>
      <c r="F28" s="39"/>
      <c r="H28" s="294"/>
      <c r="I28" s="289"/>
      <c r="J28" s="290"/>
      <c r="K28" s="291"/>
      <c r="L28" s="292" t="str">
        <f ca="1">+IF('PARAMETRE PAR POSTE'!B28=" "," ",L27)</f>
        <v xml:space="preserve"> </v>
      </c>
      <c r="M28" s="295" t="str">
        <f ca="1">+IF('PARAMETRE PAR POSTE'!B28=" "," ",M27)</f>
        <v xml:space="preserve"> </v>
      </c>
      <c r="N28" s="243" t="str">
        <f ca="1">+IF('PARAMETRE PAR POSTE'!B28=" "," ",N27)</f>
        <v xml:space="preserve"> </v>
      </c>
      <c r="O28" s="292"/>
      <c r="Q28" s="299"/>
      <c r="R28" s="301"/>
      <c r="S28" s="301"/>
      <c r="T28" s="99">
        <f t="shared" si="1"/>
        <v>0</v>
      </c>
      <c r="U28" s="301"/>
      <c r="V28" s="99">
        <f t="shared" si="2"/>
        <v>0</v>
      </c>
      <c r="W28" s="301"/>
      <c r="X28" s="100">
        <f t="shared" si="3"/>
        <v>0</v>
      </c>
      <c r="Z28" s="294"/>
      <c r="AA28" s="292"/>
      <c r="AC28" s="299"/>
      <c r="AD28" s="306"/>
      <c r="AE28" s="301"/>
      <c r="AF28" s="307"/>
      <c r="AG28" s="308"/>
      <c r="AI28" s="313"/>
      <c r="AJ28" s="301"/>
      <c r="AK28" s="301"/>
      <c r="AL28" s="314"/>
      <c r="AM28" s="315"/>
      <c r="AO28" s="294"/>
      <c r="AP28" s="315"/>
      <c r="AQ28" s="317"/>
      <c r="AR28" s="315"/>
      <c r="AU28" s="313"/>
      <c r="AV28" s="320"/>
      <c r="AW28" s="301"/>
      <c r="AX28" s="301"/>
      <c r="AY28" s="301"/>
      <c r="AZ28" s="308"/>
      <c r="BB28" s="313"/>
      <c r="BC28" s="301"/>
      <c r="BD28" s="301"/>
      <c r="BE28" s="301"/>
      <c r="BF28" s="308"/>
    </row>
    <row r="29" spans="2:65" ht="15.5" x14ac:dyDescent="0.35">
      <c r="B29" s="242"/>
      <c r="C29" s="280"/>
      <c r="D29" s="38"/>
      <c r="E29" s="286"/>
      <c r="F29" s="39"/>
      <c r="H29" s="294"/>
      <c r="I29" s="289"/>
      <c r="J29" s="290"/>
      <c r="K29" s="291"/>
      <c r="L29" s="292" t="str">
        <f ca="1">+IF('PARAMETRE PAR POSTE'!B29=" "," ",L28)</f>
        <v xml:space="preserve"> </v>
      </c>
      <c r="M29" s="295" t="str">
        <f ca="1">+IF('PARAMETRE PAR POSTE'!B29=" "," ",M28)</f>
        <v xml:space="preserve"> </v>
      </c>
      <c r="N29" s="243" t="str">
        <f ca="1">+IF('PARAMETRE PAR POSTE'!B29=" "," ",N28)</f>
        <v xml:space="preserve"> </v>
      </c>
      <c r="O29" s="292"/>
      <c r="Q29" s="299"/>
      <c r="R29" s="301"/>
      <c r="S29" s="301"/>
      <c r="T29" s="99">
        <f t="shared" si="1"/>
        <v>0</v>
      </c>
      <c r="U29" s="301"/>
      <c r="V29" s="99">
        <f t="shared" si="2"/>
        <v>0</v>
      </c>
      <c r="W29" s="301"/>
      <c r="X29" s="100">
        <f t="shared" si="3"/>
        <v>0</v>
      </c>
      <c r="Z29" s="294"/>
      <c r="AA29" s="292"/>
      <c r="AC29" s="299"/>
      <c r="AD29" s="306"/>
      <c r="AE29" s="301"/>
      <c r="AF29" s="307"/>
      <c r="AG29" s="308"/>
      <c r="AI29" s="313"/>
      <c r="AJ29" s="301"/>
      <c r="AK29" s="301"/>
      <c r="AL29" s="314"/>
      <c r="AM29" s="315"/>
      <c r="AO29" s="294"/>
      <c r="AP29" s="315"/>
      <c r="AQ29" s="317"/>
      <c r="AR29" s="315"/>
      <c r="AU29" s="313"/>
      <c r="AV29" s="320"/>
      <c r="AW29" s="301"/>
      <c r="AX29" s="301"/>
      <c r="AY29" s="301"/>
      <c r="AZ29" s="308"/>
      <c r="BB29" s="313"/>
      <c r="BC29" s="301"/>
      <c r="BD29" s="301"/>
      <c r="BE29" s="301"/>
      <c r="BF29" s="308"/>
    </row>
    <row r="30" spans="2:65" ht="15.5" x14ac:dyDescent="0.35">
      <c r="B30" s="242"/>
      <c r="C30" s="280"/>
      <c r="D30" s="38"/>
      <c r="E30" s="286"/>
      <c r="F30" s="39"/>
      <c r="H30" s="294"/>
      <c r="I30" s="289"/>
      <c r="J30" s="290"/>
      <c r="K30" s="291"/>
      <c r="L30" s="292" t="str">
        <f ca="1">+IF('PARAMETRE PAR POSTE'!B30=" "," ",L29)</f>
        <v xml:space="preserve"> </v>
      </c>
      <c r="M30" s="295" t="str">
        <f ca="1">+IF('PARAMETRE PAR POSTE'!B30=" "," ",M29)</f>
        <v xml:space="preserve"> </v>
      </c>
      <c r="N30" s="243" t="str">
        <f ca="1">+IF('PARAMETRE PAR POSTE'!B30=" "," ",N29)</f>
        <v xml:space="preserve"> </v>
      </c>
      <c r="O30" s="292"/>
      <c r="Q30" s="299"/>
      <c r="R30" s="301"/>
      <c r="S30" s="301"/>
      <c r="T30" s="99">
        <f t="shared" si="1"/>
        <v>0</v>
      </c>
      <c r="U30" s="301"/>
      <c r="V30" s="99">
        <f t="shared" si="2"/>
        <v>0</v>
      </c>
      <c r="W30" s="301"/>
      <c r="X30" s="100">
        <f t="shared" si="3"/>
        <v>0</v>
      </c>
      <c r="Z30" s="294"/>
      <c r="AA30" s="292"/>
      <c r="AC30" s="299"/>
      <c r="AD30" s="306"/>
      <c r="AE30" s="301"/>
      <c r="AF30" s="307"/>
      <c r="AG30" s="308"/>
      <c r="AI30" s="313"/>
      <c r="AJ30" s="301"/>
      <c r="AK30" s="301"/>
      <c r="AL30" s="314"/>
      <c r="AM30" s="315"/>
      <c r="AO30" s="294"/>
      <c r="AP30" s="315"/>
      <c r="AQ30" s="317"/>
      <c r="AR30" s="315"/>
      <c r="AU30" s="313"/>
      <c r="AV30" s="320"/>
      <c r="AW30" s="301"/>
      <c r="AX30" s="301"/>
      <c r="AY30" s="301"/>
      <c r="AZ30" s="308"/>
      <c r="BB30" s="326"/>
      <c r="BC30" s="327"/>
      <c r="BD30" s="327"/>
      <c r="BE30" s="327"/>
      <c r="BF30" s="328"/>
    </row>
    <row r="31" spans="2:65" ht="15.5" x14ac:dyDescent="0.35">
      <c r="B31" s="281"/>
      <c r="C31" s="282"/>
      <c r="D31" s="43"/>
      <c r="E31" s="287"/>
      <c r="F31" s="44"/>
      <c r="H31" s="294"/>
      <c r="I31" s="289"/>
      <c r="J31" s="290"/>
      <c r="K31" s="291"/>
      <c r="L31" s="292" t="str">
        <f ca="1">+IF('PARAMETRE PAR POSTE'!B31=" "," ",L30)</f>
        <v xml:space="preserve"> </v>
      </c>
      <c r="M31" s="295" t="str">
        <f ca="1">+IF('PARAMETRE PAR POSTE'!B31=" "," ",M30)</f>
        <v xml:space="preserve"> </v>
      </c>
      <c r="N31" s="243" t="str">
        <f ca="1">+IF('PARAMETRE PAR POSTE'!B31=" "," ",N30)</f>
        <v xml:space="preserve"> </v>
      </c>
      <c r="O31" s="292"/>
      <c r="Q31" s="299"/>
      <c r="R31" s="301"/>
      <c r="S31" s="301"/>
      <c r="T31" s="99">
        <f t="shared" si="1"/>
        <v>0</v>
      </c>
      <c r="U31" s="301"/>
      <c r="V31" s="99">
        <f t="shared" si="2"/>
        <v>0</v>
      </c>
      <c r="W31" s="301"/>
      <c r="X31" s="100">
        <f t="shared" si="3"/>
        <v>0</v>
      </c>
      <c r="Z31" s="294"/>
      <c r="AA31" s="292"/>
      <c r="AC31" s="299"/>
      <c r="AD31" s="306"/>
      <c r="AE31" s="301"/>
      <c r="AF31" s="307"/>
      <c r="AG31" s="308"/>
      <c r="AI31" s="313"/>
      <c r="AJ31" s="301"/>
      <c r="AK31" s="301"/>
      <c r="AL31" s="314"/>
      <c r="AM31" s="315"/>
      <c r="AO31" s="294"/>
      <c r="AP31" s="315"/>
      <c r="AQ31" s="317"/>
      <c r="AR31" s="315"/>
      <c r="AU31" s="313"/>
      <c r="AV31" s="320"/>
      <c r="AW31" s="301"/>
      <c r="AX31" s="301"/>
      <c r="AY31" s="301"/>
      <c r="AZ31" s="308"/>
      <c r="BB31" s="313" t="s">
        <v>223</v>
      </c>
      <c r="BC31" s="301"/>
      <c r="BD31" s="301">
        <v>75</v>
      </c>
      <c r="BE31" s="301"/>
      <c r="BF31" s="308"/>
    </row>
    <row r="32" spans="2:65" ht="15.5" x14ac:dyDescent="0.35">
      <c r="B32" s="47"/>
      <c r="C32" s="46"/>
      <c r="D32" s="45"/>
      <c r="E32" s="48"/>
      <c r="F32" s="45"/>
      <c r="H32" s="294"/>
      <c r="I32" s="289"/>
      <c r="J32" s="290"/>
      <c r="K32" s="291"/>
      <c r="L32" s="292" t="str">
        <f ca="1">+IF('PARAMETRE PAR POSTE'!B32=" "," ",L31)</f>
        <v xml:space="preserve"> </v>
      </c>
      <c r="M32" s="295" t="str">
        <f ca="1">+IF('PARAMETRE PAR POSTE'!B32=" "," ",M31)</f>
        <v xml:space="preserve"> </v>
      </c>
      <c r="N32" s="243" t="str">
        <f ca="1">+IF('PARAMETRE PAR POSTE'!B32=" "," ",N31)</f>
        <v xml:space="preserve"> </v>
      </c>
      <c r="O32" s="292"/>
      <c r="Q32" s="299"/>
      <c r="R32" s="301"/>
      <c r="S32" s="301"/>
      <c r="T32" s="99">
        <f t="shared" si="1"/>
        <v>0</v>
      </c>
      <c r="U32" s="301"/>
      <c r="V32" s="99">
        <f t="shared" si="2"/>
        <v>0</v>
      </c>
      <c r="W32" s="301"/>
      <c r="X32" s="100">
        <f t="shared" si="3"/>
        <v>0</v>
      </c>
      <c r="Z32" s="294"/>
      <c r="AA32" s="292"/>
      <c r="AC32" s="299"/>
      <c r="AD32" s="306"/>
      <c r="AE32" s="301"/>
      <c r="AF32" s="307"/>
      <c r="AG32" s="308"/>
      <c r="AI32" s="313"/>
      <c r="AJ32" s="301"/>
      <c r="AK32" s="301"/>
      <c r="AL32" s="314"/>
      <c r="AM32" s="315"/>
      <c r="AO32" s="294"/>
      <c r="AP32" s="315"/>
      <c r="AQ32" s="317"/>
      <c r="AR32" s="315"/>
      <c r="AU32" s="313"/>
      <c r="AV32" s="320"/>
      <c r="AW32" s="301"/>
      <c r="AX32" s="301"/>
      <c r="AY32" s="301"/>
      <c r="AZ32" s="308"/>
      <c r="BB32" s="313"/>
      <c r="BC32" s="301"/>
      <c r="BD32" s="301"/>
      <c r="BE32" s="301"/>
      <c r="BF32" s="308"/>
    </row>
  </sheetData>
  <sheetProtection formatColumns="0" formatRows="0"/>
  <mergeCells count="14">
    <mergeCell ref="BH2:BK2"/>
    <mergeCell ref="BB2:BC2"/>
    <mergeCell ref="AC2:AG2"/>
    <mergeCell ref="B2:F2"/>
    <mergeCell ref="M2:N2"/>
    <mergeCell ref="Q2:X2"/>
    <mergeCell ref="AO2:AO3"/>
    <mergeCell ref="I2:K2"/>
    <mergeCell ref="H2:H3"/>
    <mergeCell ref="Z2:Z3"/>
    <mergeCell ref="AI2:AL2"/>
    <mergeCell ref="AM2:AM3"/>
    <mergeCell ref="AU2:AX2"/>
    <mergeCell ref="AP2:AQ2"/>
  </mergeCells>
  <pageMargins left="0.70866141732283472" right="0.70866141732283472" top="0.74803149606299213" bottom="0.74803149606299213" header="0.31496062992125984" footer="0.31496062992125984"/>
  <pageSetup paperSize="146" scale="10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38BB8DF0-CAE5-49CF-A10C-236FDB438AF5}">
          <x14:formula1>
            <xm:f>LISTE!$Q$3:$Q$6</xm:f>
          </x14:formula1>
          <xm:sqref>AW3:AZ3 BC3:BF3</xm:sqref>
        </x14:dataValidation>
        <x14:dataValidation type="list" allowBlank="1" showInputMessage="1" showErrorMessage="1" xr:uid="{AE49CD9C-DF47-4EC2-BA12-62B4A9F5DE57}">
          <x14:formula1>
            <xm:f>LISTE!$M$3:$M$6</xm:f>
          </x14:formula1>
          <xm:sqref>AV4:AV32</xm:sqref>
        </x14:dataValidation>
        <x14:dataValidation type="list" allowBlank="1" showInputMessage="1" showErrorMessage="1" xr:uid="{F16937AD-B3C7-445C-87D4-0791020A3F73}">
          <x14:formula1>
            <xm:f>LISTE!$S$3:$S$4</xm:f>
          </x14:formula1>
          <xm:sqref>AU4:AU32</xm:sqref>
        </x14:dataValidation>
        <x14:dataValidation type="list" allowBlank="1" showInputMessage="1" showErrorMessage="1" xr:uid="{25861248-1944-43B8-BE76-9785CD5D7EC3}">
          <x14:formula1>
            <xm:f>LISTE!$C$3:$C$4</xm:f>
          </x14:formula1>
          <xm:sqref>BM2</xm:sqref>
        </x14:dataValidation>
        <x14:dataValidation type="list" allowBlank="1" showInputMessage="1" showErrorMessage="1" xr:uid="{841DDAE1-6175-4688-B860-51786D621832}">
          <x14:formula1>
            <xm:f>LISTE!$H$3:$H$6</xm:f>
          </x14:formula1>
          <xm:sqref>BB4:BB30</xm:sqref>
        </x14:dataValidation>
        <x14:dataValidation type="list" allowBlank="1" showInputMessage="1" showErrorMessage="1" xr:uid="{8F559238-52A4-49F2-AAAB-71C9319D28A5}">
          <x14:formula1>
            <xm:f>LISTE!$W$3:$W$5</xm:f>
          </x14:formula1>
          <xm:sqref>BH10:BH24 BK3:BM3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154DB-7AC5-4305-9BAC-E67E11764CA9}">
  <sheetPr codeName="Feuil8">
    <tabColor theme="4"/>
    <pageSetUpPr fitToPage="1"/>
  </sheetPr>
  <dimension ref="A2:F181"/>
  <sheetViews>
    <sheetView workbookViewId="0">
      <pane xSplit="2" topLeftCell="C1" activePane="topRight" state="frozen"/>
      <selection pane="topRight" activeCell="G1" sqref="G1:FB1048576"/>
    </sheetView>
  </sheetViews>
  <sheetFormatPr baseColWidth="10" defaultColWidth="11.453125" defaultRowHeight="24" customHeight="1" outlineLevelRow="1" x14ac:dyDescent="0.35"/>
  <cols>
    <col min="1" max="1" width="37.7265625" style="8" bestFit="1" customWidth="1"/>
    <col min="2" max="2" width="18.453125" style="8" bestFit="1" customWidth="1"/>
    <col min="3" max="3" width="2.26953125" style="8" customWidth="1"/>
    <col min="4" max="6" width="19.1796875" style="8" customWidth="1"/>
    <col min="7" max="16384" width="11.453125" style="8"/>
  </cols>
  <sheetData>
    <row r="2" spans="1:6" ht="24" customHeight="1" x14ac:dyDescent="0.35">
      <c r="A2" s="400" t="s">
        <v>49</v>
      </c>
      <c r="B2" s="401"/>
    </row>
    <row r="3" spans="1:6" ht="24" hidden="1" customHeight="1" outlineLevel="1" x14ac:dyDescent="0.35">
      <c r="A3" s="402" t="s">
        <v>56</v>
      </c>
      <c r="B3" s="403"/>
      <c r="D3" s="14" t="str">
        <f ca="1">+IF(OFFSET(EPSO!$AN$1,1,+COLUMN(B$2)-1, 1, 1)=0," ",+OFFSET(EPSO!$AN$1,1,+COLUMN(B$2)-1, 1, 1))</f>
        <v>00010</v>
      </c>
      <c r="E3" s="14" t="str">
        <f ca="1">+IF(OFFSET(EPSO!$AN$1,1,+COLUMN(C$2)-1, 1, 1)=0," ",+OFFSET(EPSO!$AN$1,1,+COLUMN(C$2)-1, 1, 1))</f>
        <v>00020</v>
      </c>
      <c r="F3" s="14" t="str">
        <f ca="1">+IF(OFFSET(EPSO!$AN$1,1,+COLUMN(D$2)-1, 1, 1)=0," ",+OFFSET(EPSO!$AN$1,1,+COLUMN(D$2)-1, 1, 1))</f>
        <v>00030</v>
      </c>
    </row>
    <row r="4" spans="1:6" ht="24" hidden="1" customHeight="1" outlineLevel="1" x14ac:dyDescent="0.35">
      <c r="A4" s="13" t="s">
        <v>25</v>
      </c>
      <c r="B4" s="14"/>
      <c r="D4" s="15">
        <f ca="1">+IFERROR(+VLOOKUP(D3,EPSO!$C:$S,+COLUMN($D2)-2,FALSE)," ")</f>
        <v>0</v>
      </c>
      <c r="E4" s="15">
        <f ca="1">+IFERROR(+VLOOKUP(E3,EPSO!$C:$S,+COLUMN($D2)-2,FALSE)," ")</f>
        <v>0</v>
      </c>
      <c r="F4" s="15">
        <f ca="1">+IFERROR(+VLOOKUP(F3,EPSO!$C:$S,+COLUMN($D2)-2,FALSE)," ")</f>
        <v>0</v>
      </c>
    </row>
    <row r="5" spans="1:6" ht="24" hidden="1" customHeight="1" outlineLevel="1" x14ac:dyDescent="0.35">
      <c r="A5" s="13" t="s">
        <v>26</v>
      </c>
      <c r="B5" s="24"/>
      <c r="D5" s="15" t="str">
        <f ca="1">+IFERROR(+VLOOKUP(D3,EPSO!$C:$S,+COLUMN($D2)-1,FALSE)," ")</f>
        <v/>
      </c>
      <c r="E5" s="15" t="str">
        <f ca="1">+IFERROR(+VLOOKUP(E3,EPSO!$C:$S,+COLUMN($D2)-1,FALSE)," ")</f>
        <v/>
      </c>
      <c r="F5" s="15" t="str">
        <f ca="1">+IFERROR(+VLOOKUP(F3,EPSO!$C:$S,+COLUMN($D2)-1,FALSE)," ")</f>
        <v/>
      </c>
    </row>
    <row r="6" spans="1:6" ht="24" hidden="1" customHeight="1" outlineLevel="1" x14ac:dyDescent="0.35">
      <c r="A6" s="13" t="s">
        <v>51</v>
      </c>
      <c r="B6" s="24"/>
      <c r="D6" s="16">
        <f ca="1">+IF(D$3=" "," ",+'INFO SOUMISSION'!$D$16)</f>
        <v>45528</v>
      </c>
      <c r="E6" s="16">
        <f ca="1">+IF(E$3=" "," ",+'INFO SOUMISSION'!$D$16)</f>
        <v>45528</v>
      </c>
      <c r="F6" s="16">
        <f ca="1">+IF(F$3=" "," ",+'INFO SOUMISSION'!$D$16)</f>
        <v>45528</v>
      </c>
    </row>
    <row r="7" spans="1:6" ht="24" hidden="1" customHeight="1" outlineLevel="1" x14ac:dyDescent="0.35">
      <c r="A7" s="13" t="s">
        <v>28</v>
      </c>
      <c r="B7" s="24"/>
      <c r="D7" s="15" t="str">
        <f ca="1">+IFERROR(+VLOOKUP(D3,EPSO!$C:$S,+COLUMN($D2)+1,FALSE)," ")</f>
        <v/>
      </c>
      <c r="E7" s="15" t="str">
        <f ca="1">+IFERROR(+VLOOKUP(E3,EPSO!$C:$S,+COLUMN($D2)+1,FALSE)," ")</f>
        <v/>
      </c>
      <c r="F7" s="15" t="str">
        <f ca="1">+IFERROR(+VLOOKUP(F3,EPSO!$C:$S,+COLUMN($D2)+1,FALSE)," ")</f>
        <v/>
      </c>
    </row>
    <row r="8" spans="1:6" ht="24" hidden="1" customHeight="1" outlineLevel="1" x14ac:dyDescent="0.35">
      <c r="A8" s="13" t="s">
        <v>63</v>
      </c>
      <c r="B8" s="24">
        <f ca="1">+IF(SUM(D8:F8)=0," ",SUM(D8:F8))</f>
        <v>145</v>
      </c>
      <c r="D8" s="15">
        <f ca="1">+IFERROR(+VLOOKUP(D3,EPSO!$C:$S,+COLUMN($D2)+2,FALSE)," ")</f>
        <v>142</v>
      </c>
      <c r="E8" s="15">
        <f ca="1">+IFERROR(+VLOOKUP(E3,EPSO!$C:$S,+COLUMN($D2)+2,FALSE)," ")</f>
        <v>1</v>
      </c>
      <c r="F8" s="15">
        <f ca="1">+IFERROR(+VLOOKUP(F3,EPSO!$C:$S,+COLUMN($D2)+2,FALSE)," ")</f>
        <v>2</v>
      </c>
    </row>
    <row r="9" spans="1:6" ht="24" hidden="1" customHeight="1" outlineLevel="1" x14ac:dyDescent="0.35">
      <c r="A9" s="13" t="s">
        <v>62</v>
      </c>
      <c r="B9" s="24">
        <f ca="1">+IF(SUM(D9:F9)=0," ",SUM(D9:F9))</f>
        <v>56</v>
      </c>
      <c r="D9" s="15">
        <f ca="1">+IFERROR(+VLOOKUP(D3,EPSO!$C:$S,+COLUMN($D2)+3,FALSE)," ")</f>
        <v>27</v>
      </c>
      <c r="E9" s="15">
        <f ca="1">+IFERROR(+VLOOKUP(E3,EPSO!$C:$S,+COLUMN($D2)+3,FALSE)," ")</f>
        <v>24</v>
      </c>
      <c r="F9" s="15">
        <f ca="1">+IFERROR(+VLOOKUP(F3,EPSO!$C:$S,+COLUMN($D2)+3,FALSE)," ")</f>
        <v>5</v>
      </c>
    </row>
    <row r="10" spans="1:6" ht="24" hidden="1" customHeight="1" outlineLevel="1" x14ac:dyDescent="0.35">
      <c r="A10" s="13" t="s">
        <v>65</v>
      </c>
      <c r="B10" s="24">
        <f ca="1">+IF(SUM(D10:F10)=0," ",SUM(D10:F10))</f>
        <v>1213</v>
      </c>
      <c r="D10" s="15">
        <f ca="1">+IFERROR(+VLOOKUP(D3,EPSO!$C:$S,+COLUMN($D2)+4,FALSE)," ")</f>
        <v>903</v>
      </c>
      <c r="E10" s="15">
        <f ca="1">+IFERROR(+VLOOKUP(E3,EPSO!$C:$S,+COLUMN($D2)+4,FALSE)," ")</f>
        <v>288</v>
      </c>
      <c r="F10" s="15">
        <f ca="1">+IFERROR(+VLOOKUP(F3,EPSO!$C:$S,+COLUMN($D2)+4,FALSE)," ")</f>
        <v>22</v>
      </c>
    </row>
    <row r="11" spans="1:6" ht="35.25" customHeight="1" collapsed="1" x14ac:dyDescent="0.35"/>
    <row r="12" spans="1:6" ht="24" customHeight="1" x14ac:dyDescent="0.35">
      <c r="A12" s="400" t="s">
        <v>111</v>
      </c>
      <c r="B12" s="401"/>
      <c r="D12" s="29"/>
      <c r="E12" s="29"/>
      <c r="F12" s="29"/>
    </row>
    <row r="13" spans="1:6" ht="24" customHeight="1" thickBot="1" x14ac:dyDescent="0.4">
      <c r="A13" s="402" t="s">
        <v>56</v>
      </c>
      <c r="B13" s="403"/>
      <c r="D13" s="14" t="str">
        <f ca="1">+IF(OFFSET(EPSO!$AN$1,1,+COLUMN(B$2)-1, 1, 1)=0," ",+OFFSET(EPSO!$AN$1,1,+COLUMN(B$2)-1, 1, 1))</f>
        <v>00010</v>
      </c>
      <c r="E13" s="14" t="str">
        <f ca="1">+IF(OFFSET(EPSO!$AN$1,1,+COLUMN(C$2)-1, 1, 1)=0," ",+OFFSET(EPSO!$AN$1,1,+COLUMN(C$2)-1, 1, 1))</f>
        <v>00020</v>
      </c>
      <c r="F13" s="14" t="str">
        <f ca="1">+IF(OFFSET(EPSO!$AN$1,1,+COLUMN(D$2)-1, 1, 1)=0," ",+OFFSET(EPSO!$AN$1,1,+COLUMN(D$2)-1, 1, 1))</f>
        <v>00030</v>
      </c>
    </row>
    <row r="14" spans="1:6" ht="24" hidden="1" customHeight="1" outlineLevel="1" x14ac:dyDescent="0.35">
      <c r="A14" s="13" t="s">
        <v>55</v>
      </c>
      <c r="B14" s="24">
        <f t="shared" ref="B14:B25" ca="1" si="0">+IF(SUM(D14:F14)=0," ",SUM(D14:F14))</f>
        <v>82924</v>
      </c>
      <c r="D14" s="18">
        <f ca="1">+IFERROR(+VLOOKUP(D13,EPSO!$C:$S,+COLUMN($D2)+13,FALSE)," ")</f>
        <v>80783</v>
      </c>
      <c r="E14" s="18">
        <f ca="1">+IFERROR(+VLOOKUP(E13,EPSO!$C:$S,+COLUMN($D2)+13,FALSE)," ")</f>
        <v>1388</v>
      </c>
      <c r="F14" s="18">
        <f ca="1">+IFERROR(+VLOOKUP(F13,EPSO!$C:$S,+COLUMN($D2)+13,FALSE)," ")</f>
        <v>753</v>
      </c>
    </row>
    <row r="15" spans="1:6" ht="24" hidden="1" customHeight="1" outlineLevel="1" thickBot="1" x14ac:dyDescent="0.4">
      <c r="A15" s="30" t="s">
        <v>57</v>
      </c>
      <c r="B15" s="31">
        <f t="shared" ca="1" si="0"/>
        <v>213</v>
      </c>
      <c r="D15" s="32">
        <f ca="1">+IFERROR(+VLOOKUP(D13,EPSO!$C:$S,+COLUMN($D2)+6,FALSE)," ")</f>
        <v>185</v>
      </c>
      <c r="E15" s="32">
        <f ca="1">+IFERROR(+VLOOKUP(E13,EPSO!$C:$S,+COLUMN($D2)+6,FALSE)," ")</f>
        <v>28</v>
      </c>
      <c r="F15" s="32">
        <f ca="1">+IFERROR(+VLOOKUP(F13,EPSO!$C:$S,+COLUMN($D2)+6,FALSE)," ")</f>
        <v>0</v>
      </c>
    </row>
    <row r="16" spans="1:6" ht="24" hidden="1" customHeight="1" outlineLevel="1" thickTop="1" thickBot="1" x14ac:dyDescent="0.4">
      <c r="A16" s="33" t="s">
        <v>58</v>
      </c>
      <c r="B16" s="34">
        <f t="shared" ca="1" si="0"/>
        <v>83137</v>
      </c>
      <c r="D16" s="34">
        <f ca="1">+IF(D13=" "," ",SUM(D14:D15))</f>
        <v>80968</v>
      </c>
      <c r="E16" s="34">
        <f t="shared" ref="E16:F16" ca="1" si="1">+IF(E13=" "," ",SUM(E14:E15))</f>
        <v>1416</v>
      </c>
      <c r="F16" s="34">
        <f t="shared" ca="1" si="1"/>
        <v>753</v>
      </c>
    </row>
    <row r="17" spans="1:6" ht="24" hidden="1" customHeight="1" outlineLevel="1" thickTop="1" x14ac:dyDescent="0.35">
      <c r="A17" s="54" t="s">
        <v>59</v>
      </c>
      <c r="B17" s="55">
        <f t="shared" ca="1" si="0"/>
        <v>182814.25040000002</v>
      </c>
      <c r="D17" s="56">
        <f ca="1">+IF(D13=" "," ",D14*2.2046)</f>
        <v>178094.20180000001</v>
      </c>
      <c r="E17" s="56">
        <f t="shared" ref="E17:F17" ca="1" si="2">+IF(E13=" "," ",E14*2.2046)</f>
        <v>3059.9848000000002</v>
      </c>
      <c r="F17" s="56">
        <f t="shared" ca="1" si="2"/>
        <v>1660.0638000000001</v>
      </c>
    </row>
    <row r="18" spans="1:6" ht="24" hidden="1" customHeight="1" outlineLevel="1" thickBot="1" x14ac:dyDescent="0.4">
      <c r="A18" s="30" t="s">
        <v>60</v>
      </c>
      <c r="B18" s="31">
        <f t="shared" ca="1" si="0"/>
        <v>469.57979999999998</v>
      </c>
      <c r="D18" s="32">
        <f ca="1">+IF(D13=" "," ",+D15*2.2046)</f>
        <v>407.851</v>
      </c>
      <c r="E18" s="32">
        <f t="shared" ref="E18:F18" ca="1" si="3">+IF(E13=" "," ",+E15*2.2046)</f>
        <v>61.728800000000007</v>
      </c>
      <c r="F18" s="32">
        <f t="shared" ca="1" si="3"/>
        <v>0</v>
      </c>
    </row>
    <row r="19" spans="1:6" s="19" customFormat="1" ht="24" customHeight="1" collapsed="1" thickTop="1" thickBot="1" x14ac:dyDescent="0.4">
      <c r="A19" s="57" t="s">
        <v>99</v>
      </c>
      <c r="B19" s="58">
        <f t="shared" ca="1" si="0"/>
        <v>183283.8302</v>
      </c>
      <c r="C19" s="8"/>
      <c r="D19" s="58">
        <f ca="1">+IF(D13=" "," ",SUM(D17:D18))</f>
        <v>178502.0528</v>
      </c>
      <c r="E19" s="58">
        <f t="shared" ref="E19:F19" ca="1" si="4">+IF(E13=" "," ",SUM(E17:E18))</f>
        <v>3121.7136</v>
      </c>
      <c r="F19" s="58">
        <f t="shared" ca="1" si="4"/>
        <v>1660.0638000000001</v>
      </c>
    </row>
    <row r="20" spans="1:6" ht="24" hidden="1" customHeight="1" outlineLevel="1" thickTop="1" x14ac:dyDescent="0.35">
      <c r="A20" s="192" t="s">
        <v>180</v>
      </c>
      <c r="B20" s="193">
        <f t="shared" ca="1" si="0"/>
        <v>5144.2012197183103</v>
      </c>
      <c r="D20" s="193">
        <f ca="1">+IF(D13=" "," ",+D17/D8)</f>
        <v>1254.18451971831</v>
      </c>
      <c r="E20" s="193">
        <f t="shared" ref="E20:F20" ca="1" si="5">+IF(E13=" "," ",+E17/E8)</f>
        <v>3059.9848000000002</v>
      </c>
      <c r="F20" s="193">
        <f t="shared" ca="1" si="5"/>
        <v>830.03190000000006</v>
      </c>
    </row>
    <row r="21" spans="1:6" ht="24" hidden="1" customHeight="1" outlineLevel="1" thickBot="1" x14ac:dyDescent="0.4">
      <c r="A21" s="194" t="s">
        <v>181</v>
      </c>
      <c r="B21" s="202">
        <f t="shared" ca="1" si="0"/>
        <v>64.600990140845084</v>
      </c>
      <c r="D21" s="202">
        <f ca="1">+IF(D13=" "," ",+D18/D8)</f>
        <v>2.8721901408450705</v>
      </c>
      <c r="E21" s="202">
        <f t="shared" ref="E21:F21" ca="1" si="6">+IF(E13=" "," ",+E18/E8)</f>
        <v>61.728800000000007</v>
      </c>
      <c r="F21" s="202">
        <f t="shared" ca="1" si="6"/>
        <v>0</v>
      </c>
    </row>
    <row r="22" spans="1:6" s="19" customFormat="1" ht="24" hidden="1" customHeight="1" outlineLevel="1" thickTop="1" thickBot="1" x14ac:dyDescent="0.4">
      <c r="A22" s="203" t="s">
        <v>182</v>
      </c>
      <c r="B22" s="204">
        <f t="shared" ca="1" si="0"/>
        <v>5208.8022098591555</v>
      </c>
      <c r="D22" s="204">
        <f ca="1">+IF(D13=" "," ",SUM(D20:D21))</f>
        <v>1257.056709859155</v>
      </c>
      <c r="E22" s="204">
        <f t="shared" ref="E22:F22" ca="1" si="7">+IF(E13=" "," ",SUM(E20:E21))</f>
        <v>3121.7136</v>
      </c>
      <c r="F22" s="204">
        <f t="shared" ca="1" si="7"/>
        <v>830.03190000000006</v>
      </c>
    </row>
    <row r="23" spans="1:6" ht="24" hidden="1" customHeight="1" outlineLevel="1" thickTop="1" x14ac:dyDescent="0.35">
      <c r="A23" s="192" t="s">
        <v>183</v>
      </c>
      <c r="B23" s="193">
        <f t="shared" ca="1" si="0"/>
        <v>1828142.5040000002</v>
      </c>
      <c r="D23" s="193">
        <f ca="1">+IF(D13=" "," ",+VLOOKUP(+D13,'RAPPORT SOUMISSION'!$P:$Q,2,FALSE)*D20)</f>
        <v>1780942.0180000002</v>
      </c>
      <c r="E23" s="193">
        <f ca="1">+IF(E13=" "," ",+VLOOKUP(+E13,'RAPPORT SOUMISSION'!$P:$Q,2,FALSE)*E20)</f>
        <v>30599.848000000002</v>
      </c>
      <c r="F23" s="193">
        <f ca="1">+IF(F13=" "," ",+VLOOKUP(+F13,'RAPPORT SOUMISSION'!$P:$Q,2,FALSE)*F20)</f>
        <v>16600.638000000003</v>
      </c>
    </row>
    <row r="24" spans="1:6" ht="24" hidden="1" customHeight="1" outlineLevel="1" thickBot="1" x14ac:dyDescent="0.4">
      <c r="A24" s="194" t="s">
        <v>184</v>
      </c>
      <c r="B24" s="202">
        <f t="shared" ca="1" si="0"/>
        <v>4695.7980000000007</v>
      </c>
      <c r="D24" s="202">
        <f ca="1">+IF(D13=" "," ",+VLOOKUP(+D13,'RAPPORT SOUMISSION'!$P:$Q,2,FALSE)*D21)</f>
        <v>4078.51</v>
      </c>
      <c r="E24" s="202">
        <f ca="1">+IF(E13=" "," ",+VLOOKUP(+E13,'RAPPORT SOUMISSION'!$P:$Q,2,FALSE)*E21)</f>
        <v>617.28800000000001</v>
      </c>
      <c r="F24" s="202">
        <f ca="1">+IF(F13=" "," ",+VLOOKUP(+F13,'RAPPORT SOUMISSION'!$P:$Q,2,FALSE)*F21)</f>
        <v>0</v>
      </c>
    </row>
    <row r="25" spans="1:6" s="19" customFormat="1" ht="24" customHeight="1" collapsed="1" thickTop="1" thickBot="1" x14ac:dyDescent="0.4">
      <c r="A25" s="347" t="s">
        <v>185</v>
      </c>
      <c r="B25" s="348">
        <f t="shared" ca="1" si="0"/>
        <v>1832838.3020000001</v>
      </c>
      <c r="C25" s="8"/>
      <c r="D25" s="348">
        <f ca="1">+IF(D13=" "," ",SUM(D23:D24))</f>
        <v>1785020.5280000002</v>
      </c>
      <c r="E25" s="348">
        <f t="shared" ref="E25:F25" ca="1" si="8">+IF(E13=" "," ",SUM(E23:E24))</f>
        <v>31217.136000000002</v>
      </c>
      <c r="F25" s="348">
        <f t="shared" ca="1" si="8"/>
        <v>16600.638000000003</v>
      </c>
    </row>
    <row r="26" spans="1:6" ht="35.25" customHeight="1" thickTop="1" x14ac:dyDescent="0.35"/>
    <row r="27" spans="1:6" ht="24" customHeight="1" x14ac:dyDescent="0.35">
      <c r="A27" s="400" t="s">
        <v>84</v>
      </c>
      <c r="B27" s="401"/>
      <c r="D27" s="108" t="s">
        <v>257</v>
      </c>
      <c r="E27" s="29"/>
      <c r="F27" s="29"/>
    </row>
    <row r="28" spans="1:6" ht="24" customHeight="1" thickBot="1" x14ac:dyDescent="0.4">
      <c r="A28" s="402" t="s">
        <v>56</v>
      </c>
      <c r="B28" s="403"/>
      <c r="D28" s="14" t="str">
        <f ca="1">+IF(OFFSET(EPSO!$AN$1,1,+COLUMN(B$2)-1, 1, 1)=0," ",+OFFSET(EPSO!$AN$1,1,+COLUMN(B$2)-1, 1, 1))</f>
        <v>00010</v>
      </c>
      <c r="E28" s="14" t="str">
        <f ca="1">+IF(OFFSET(EPSO!$AN$1,1,+COLUMN(C$2)-1, 1, 1)=0," ",+OFFSET(EPSO!$AN$1,1,+COLUMN(C$2)-1, 1, 1))</f>
        <v>00020</v>
      </c>
      <c r="F28" s="14" t="str">
        <f ca="1">+IF(OFFSET(EPSO!$AN$1,1,+COLUMN(D$2)-1, 1, 1)=0," ",+OFFSET(EPSO!$AN$1,1,+COLUMN(D$2)-1, 1, 1))</f>
        <v>00030</v>
      </c>
    </row>
    <row r="29" spans="1:6" ht="24" hidden="1" customHeight="1" outlineLevel="1" x14ac:dyDescent="0.35">
      <c r="A29" s="13" t="s">
        <v>92</v>
      </c>
      <c r="B29" s="25">
        <f ca="1">+IF(SUM(D29:F29)=0," ",+SUM(D29:F29))</f>
        <v>213075</v>
      </c>
      <c r="D29" s="20">
        <f ca="1">+IF(D28=" "," ",+VLOOKUP(D28,'PARAMETRE PAR POSTE'!$B:$P,3,FALSE))</f>
        <v>208959</v>
      </c>
      <c r="E29" s="20">
        <f ca="1">+IF(E28=" "," ",+VLOOKUP(E28,'PARAMETRE PAR POSTE'!$B:$P,3,FALSE))</f>
        <v>2501</v>
      </c>
      <c r="F29" s="20">
        <f ca="1">+IF(F28=" "," ",+VLOOKUP(F28,'PARAMETRE PAR POSTE'!$B:$P,3,FALSE))</f>
        <v>1615</v>
      </c>
    </row>
    <row r="30" spans="1:6" ht="24" hidden="1" customHeight="1" outlineLevel="1" x14ac:dyDescent="0.35">
      <c r="A30" s="13" t="s">
        <v>83</v>
      </c>
      <c r="B30" s="88" t="str">
        <f ca="1">+IFERROR(+SUMPRODUCT($D$19:$F$19,$D30:F30)/$B$19," ")</f>
        <v xml:space="preserve"> </v>
      </c>
      <c r="D30" s="35" t="e">
        <f ca="1">+IF(D$28=" "," ",+VLOOKUP(D6,'PARAMETRES GÉNÉRAUX'!$H:$Y,2,1))</f>
        <v>#N/A</v>
      </c>
      <c r="E30" s="35" t="e">
        <f ca="1">+IF(E$28=" "," ",+VLOOKUP(E6,'PARAMETRES GÉNÉRAUX'!$H:$Y,2,1))</f>
        <v>#N/A</v>
      </c>
      <c r="F30" s="35" t="e">
        <f ca="1">+IF(F$28=" "," ",+VLOOKUP(F6,'PARAMETRES GÉNÉRAUX'!$H:$Y,2,1))</f>
        <v>#N/A</v>
      </c>
    </row>
    <row r="31" spans="1:6" ht="24" hidden="1" customHeight="1" outlineLevel="1" x14ac:dyDescent="0.35">
      <c r="A31" s="13" t="s">
        <v>198</v>
      </c>
      <c r="B31" s="85" t="str">
        <f ca="1">+IFERROR(+SUMPRODUCT($D$19:$F$19,$D31:F31)/$B$19," ")</f>
        <v xml:space="preserve"> </v>
      </c>
      <c r="D31" s="71" t="e">
        <f ca="1">+IF(D$28=" "," ",+VLOOKUP(D6,'PARAMETRES GÉNÉRAUX'!$H:$Y,3,1))</f>
        <v>#N/A</v>
      </c>
      <c r="E31" s="71" t="e">
        <f ca="1">+IF(E$28=" "," ",+VLOOKUP(E6,'PARAMETRES GÉNÉRAUX'!$H:$Y,3,1))</f>
        <v>#N/A</v>
      </c>
      <c r="F31" s="71" t="e">
        <f ca="1">+IF(F$28=" "," ",+VLOOKUP(F6,'PARAMETRES GÉNÉRAUX'!$H:$Y,3,1))</f>
        <v>#N/A</v>
      </c>
    </row>
    <row r="32" spans="1:6" ht="24" hidden="1" customHeight="1" outlineLevel="1" x14ac:dyDescent="0.35">
      <c r="A32" s="13" t="s">
        <v>93</v>
      </c>
      <c r="B32" s="64">
        <f ca="1">+IFERROR(SUMPRODUCT($D$19:$F$19,$D32:F32)/$B$19," ")</f>
        <v>0</v>
      </c>
      <c r="D32" s="36" t="str">
        <f ca="1">+IFERROR(+D29*D30/D31/D$19," ")</f>
        <v xml:space="preserve"> </v>
      </c>
      <c r="E32" s="36" t="str">
        <f t="shared" ref="E32:F32" ca="1" si="9">+IFERROR(+E29*E30/E31/E$19," ")</f>
        <v xml:space="preserve"> </v>
      </c>
      <c r="F32" s="36" t="str">
        <f t="shared" ca="1" si="9"/>
        <v xml:space="preserve"> </v>
      </c>
    </row>
    <row r="33" spans="1:6" ht="24" hidden="1" customHeight="1" outlineLevel="1" x14ac:dyDescent="0.35">
      <c r="A33" s="13" t="s">
        <v>101</v>
      </c>
      <c r="B33" s="183">
        <f ca="1">+IFERROR(SUMPRODUCT($D$19:$F$19,$D33:F33)/$B$19," ")</f>
        <v>0</v>
      </c>
      <c r="D33" s="59">
        <f ca="1">+IF(D$28=" "," ",'PARAMETRES GÉNÉRAUX'!$E$32)</f>
        <v>0</v>
      </c>
      <c r="E33" s="59">
        <f ca="1">+IF(E$28=" "," ",'PARAMETRES GÉNÉRAUX'!$E$32)</f>
        <v>0</v>
      </c>
      <c r="F33" s="59">
        <f ca="1">+IF(F$28=" "," ",'PARAMETRES GÉNÉRAUX'!$E$32)</f>
        <v>0</v>
      </c>
    </row>
    <row r="34" spans="1:6" ht="24" hidden="1" customHeight="1" outlineLevel="1" x14ac:dyDescent="0.35">
      <c r="A34" s="13" t="s">
        <v>85</v>
      </c>
      <c r="B34" s="64" t="str">
        <f ca="1">+IFERROR(SUMPRODUCT($D$19:$F$19,$D34:F34)/$B$19," ")</f>
        <v xml:space="preserve"> </v>
      </c>
      <c r="D34" s="36" t="e">
        <f ca="1">+IF(D$28=" "," ",+D32*$D33)</f>
        <v>#VALUE!</v>
      </c>
      <c r="E34" s="36" t="e">
        <f t="shared" ref="E34:F34" ca="1" si="10">+IF(E$28=" "," ",+E32*$D33)</f>
        <v>#VALUE!</v>
      </c>
      <c r="F34" s="36" t="e">
        <f t="shared" ca="1" si="10"/>
        <v>#VALUE!</v>
      </c>
    </row>
    <row r="35" spans="1:6" ht="24" hidden="1" customHeight="1" outlineLevel="1" x14ac:dyDescent="0.35">
      <c r="A35" s="13" t="s">
        <v>197</v>
      </c>
      <c r="B35" s="183" t="str">
        <f ca="1">+IFERROR(SUMPRODUCT($D$19:$F$19,$D35:F35)/$B$19," ")</f>
        <v xml:space="preserve"> </v>
      </c>
      <c r="D35" s="72" t="e">
        <f ca="1">+IF(D$28=" "," ",+VLOOKUP(D6,'PARAMETRES GÉNÉRAUX'!$H:$Y,4,1))</f>
        <v>#N/A</v>
      </c>
      <c r="E35" s="72" t="e">
        <f ca="1">+IF(E$28=" "," ",+VLOOKUP(E6,'PARAMETRES GÉNÉRAUX'!$H:$Y,4,1))</f>
        <v>#N/A</v>
      </c>
      <c r="F35" s="72" t="e">
        <f ca="1">+IF(F$28=" "," ",+VLOOKUP(F6,'PARAMETRES GÉNÉRAUX'!$H:$Y,4,1))</f>
        <v>#N/A</v>
      </c>
    </row>
    <row r="36" spans="1:6" ht="24" hidden="1" customHeight="1" outlineLevel="1" thickBot="1" x14ac:dyDescent="0.4">
      <c r="A36" s="13" t="s">
        <v>200</v>
      </c>
      <c r="B36" s="64">
        <f ca="1">+IFERROR(SUMPRODUCT($D$19:$F$19,$D36:F36)/$B$19," ")</f>
        <v>0</v>
      </c>
      <c r="D36" s="36" t="str">
        <f ca="1">+IFERROR(+(D32+D34)*D35," ")</f>
        <v xml:space="preserve"> </v>
      </c>
      <c r="E36" s="36" t="str">
        <f t="shared" ref="E36:F36" ca="1" si="11">+IFERROR(+(E32+E34)*E35," ")</f>
        <v xml:space="preserve"> </v>
      </c>
      <c r="F36" s="36" t="str">
        <f t="shared" ca="1" si="11"/>
        <v xml:space="preserve"> </v>
      </c>
    </row>
    <row r="37" spans="1:6" s="19" customFormat="1" ht="24" customHeight="1" collapsed="1" thickTop="1" thickBot="1" x14ac:dyDescent="0.4">
      <c r="A37" s="21" t="s">
        <v>98</v>
      </c>
      <c r="B37" s="65" t="str">
        <f ca="1">+IFERROR(+B32+B34+B36," ")</f>
        <v xml:space="preserve"> </v>
      </c>
      <c r="C37" s="8"/>
      <c r="D37" s="49" t="str">
        <f ca="1">+IFERROR(D32+D34+D36," ")</f>
        <v xml:space="preserve"> </v>
      </c>
      <c r="E37" s="49" t="str">
        <f t="shared" ref="E37:F37" ca="1" si="12">+IFERROR(E32+E34+E36," ")</f>
        <v xml:space="preserve"> </v>
      </c>
      <c r="F37" s="49" t="str">
        <f t="shared" ca="1" si="12"/>
        <v xml:space="preserve"> </v>
      </c>
    </row>
    <row r="38" spans="1:6" ht="35.25" customHeight="1" thickTop="1" x14ac:dyDescent="0.35"/>
    <row r="39" spans="1:6" ht="24" customHeight="1" x14ac:dyDescent="0.35">
      <c r="A39" s="400" t="s">
        <v>87</v>
      </c>
      <c r="B39" s="401"/>
      <c r="D39" s="108" t="s">
        <v>258</v>
      </c>
      <c r="E39" s="29"/>
      <c r="F39" s="29"/>
    </row>
    <row r="40" spans="1:6" ht="24" customHeight="1" thickBot="1" x14ac:dyDescent="0.4">
      <c r="A40" s="402" t="s">
        <v>56</v>
      </c>
      <c r="B40" s="403"/>
      <c r="D40" s="14" t="str">
        <f ca="1">+IF(OFFSET(EPSO!$AN$1,1,+COLUMN(B$2)-1, 1, 1)=0," ",+OFFSET(EPSO!$AN$1,1,+COLUMN(B$2)-1, 1, 1))</f>
        <v>00010</v>
      </c>
      <c r="E40" s="14" t="str">
        <f ca="1">+IF(OFFSET(EPSO!$AN$1,1,+COLUMN(C$2)-1, 1, 1)=0," ",+OFFSET(EPSO!$AN$1,1,+COLUMN(C$2)-1, 1, 1))</f>
        <v>00020</v>
      </c>
      <c r="F40" s="14" t="str">
        <f ca="1">+IF(OFFSET(EPSO!$AN$1,1,+COLUMN(D$2)-1, 1, 1)=0," ",+OFFSET(EPSO!$AN$1,1,+COLUMN(D$2)-1, 1, 1))</f>
        <v>00030</v>
      </c>
    </row>
    <row r="41" spans="1:6" ht="24" hidden="1" customHeight="1" outlineLevel="1" x14ac:dyDescent="0.35">
      <c r="A41" s="13" t="s">
        <v>90</v>
      </c>
      <c r="B41" s="25">
        <f ca="1">+IF(SUM(D41:F41)=0," ",SUM(D41:F41))</f>
        <v>1960</v>
      </c>
      <c r="D41" s="20">
        <f ca="1">+IF(D40=" "," ",+VLOOKUP(D40,'PARAMETRE PAR POSTE'!$B:$P,4,FALSE))</f>
        <v>1749</v>
      </c>
      <c r="E41" s="20">
        <f ca="1">+IF(E40=" "," ",+VLOOKUP(E40,'PARAMETRE PAR POSTE'!$B:$P,4,FALSE))</f>
        <v>211</v>
      </c>
      <c r="F41" s="20">
        <f ca="1">+IF(F40=" "," ",+VLOOKUP(F40,'PARAMETRE PAR POSTE'!$B:$P,4,FALSE))</f>
        <v>0</v>
      </c>
    </row>
    <row r="42" spans="1:6" ht="24" hidden="1" customHeight="1" outlineLevel="1" x14ac:dyDescent="0.35">
      <c r="A42" s="13" t="s">
        <v>91</v>
      </c>
      <c r="B42" s="64">
        <f ca="1">+IFERROR(SUMPRODUCT($D$19:$F$19,$D42:F42)/$B$19," ")</f>
        <v>1.0693796598757462E-2</v>
      </c>
      <c r="D42" s="36">
        <f ca="1">+IF(D$40=" "," ",D41/D$19)</f>
        <v>9.7982066456100726E-3</v>
      </c>
      <c r="E42" s="36">
        <f t="shared" ref="E42:F42" ca="1" si="13">+IF(E$40=" "," ",E41/E$19)</f>
        <v>6.7591082026230723E-2</v>
      </c>
      <c r="F42" s="36">
        <f t="shared" ca="1" si="13"/>
        <v>0</v>
      </c>
    </row>
    <row r="43" spans="1:6" ht="24" hidden="1" customHeight="1" outlineLevel="1" thickBot="1" x14ac:dyDescent="0.4">
      <c r="A43" s="13" t="s">
        <v>198</v>
      </c>
      <c r="B43" s="175" t="str">
        <f ca="1">+IFERROR(SUMPRODUCT($D$19:$F$19,$D43:F43)/$B$19," ")</f>
        <v xml:space="preserve"> </v>
      </c>
      <c r="D43" s="50" t="e">
        <f ca="1">+IF(D$40=" "," ",+VLOOKUP(D6,'PARAMETRES GÉNÉRAUX'!$H:$Y,5,1))</f>
        <v>#N/A</v>
      </c>
      <c r="E43" s="50" t="e">
        <f ca="1">+IF(E$40=" "," ",+VLOOKUP(E6,'PARAMETRES GÉNÉRAUX'!$H:$Y,5,1))</f>
        <v>#N/A</v>
      </c>
      <c r="F43" s="50" t="e">
        <f ca="1">+IF(F$40=" "," ",+VLOOKUP(F6,'PARAMETRES GÉNÉRAUX'!$H:$Y,5,1))</f>
        <v>#N/A</v>
      </c>
    </row>
    <row r="44" spans="1:6" s="19" customFormat="1" ht="24" customHeight="1" collapsed="1" thickTop="1" thickBot="1" x14ac:dyDescent="0.4">
      <c r="A44" s="21" t="s">
        <v>97</v>
      </c>
      <c r="B44" s="65" t="str">
        <f ca="1">+IFERROR(SUMPRODUCT($D$19:$F$19,$D44:F44)/$B$19," ")</f>
        <v xml:space="preserve"> </v>
      </c>
      <c r="C44" s="8"/>
      <c r="D44" s="49" t="e">
        <f ca="1">+IF(D40=" "," ",+D42*D43)</f>
        <v>#N/A</v>
      </c>
      <c r="E44" s="49" t="e">
        <f t="shared" ref="E44:F44" ca="1" si="14">+IF(E40=" "," ",+E42*E43)</f>
        <v>#N/A</v>
      </c>
      <c r="F44" s="49" t="e">
        <f t="shared" ca="1" si="14"/>
        <v>#N/A</v>
      </c>
    </row>
    <row r="45" spans="1:6" ht="35.25" customHeight="1" thickTop="1" x14ac:dyDescent="0.35">
      <c r="B45" s="67"/>
    </row>
    <row r="46" spans="1:6" ht="24" customHeight="1" x14ac:dyDescent="0.35">
      <c r="A46" s="400" t="s">
        <v>88</v>
      </c>
      <c r="B46" s="401"/>
      <c r="D46" s="106" t="s">
        <v>259</v>
      </c>
      <c r="E46" s="29"/>
      <c r="F46" s="29"/>
    </row>
    <row r="47" spans="1:6" ht="24" customHeight="1" thickBot="1" x14ac:dyDescent="0.4">
      <c r="A47" s="402" t="s">
        <v>56</v>
      </c>
      <c r="B47" s="403"/>
      <c r="D47" s="14" t="str">
        <f ca="1">+IF(OFFSET(EPSO!$AN$1,1,+COLUMN(B$2)-1, 1, 1)=0," ",+OFFSET(EPSO!$AN$1,1,+COLUMN(B$2)-1, 1, 1))</f>
        <v>00010</v>
      </c>
      <c r="E47" s="14" t="str">
        <f ca="1">+IF(OFFSET(EPSO!$AN$1,1,+COLUMN(C$2)-1, 1, 1)=0," ",+OFFSET(EPSO!$AN$1,1,+COLUMN(C$2)-1, 1, 1))</f>
        <v>00020</v>
      </c>
      <c r="F47" s="14" t="str">
        <f ca="1">+IF(OFFSET(EPSO!$AN$1,1,+COLUMN(D$2)-1, 1, 1)=0," ",+OFFSET(EPSO!$AN$1,1,+COLUMN(D$2)-1, 1, 1))</f>
        <v>00030</v>
      </c>
    </row>
    <row r="48" spans="1:6" ht="24" hidden="1" customHeight="1" outlineLevel="1" x14ac:dyDescent="0.35">
      <c r="A48" s="13" t="s">
        <v>59</v>
      </c>
      <c r="B48" s="24">
        <f ca="1">+IF(+SUM(D48:F48)=0," ",SUM(D48:F48))</f>
        <v>182814.25040000002</v>
      </c>
      <c r="D48" s="18">
        <f ca="1">+IFERROR(D17,0)</f>
        <v>178094.20180000001</v>
      </c>
      <c r="E48" s="18">
        <f t="shared" ref="E48:F48" ca="1" si="15">+IFERROR(E17,0)</f>
        <v>3059.9848000000002</v>
      </c>
      <c r="F48" s="18">
        <f t="shared" ca="1" si="15"/>
        <v>1660.0638000000001</v>
      </c>
    </row>
    <row r="49" spans="1:6" s="19" customFormat="1" ht="24" hidden="1" customHeight="1" outlineLevel="1" x14ac:dyDescent="0.35">
      <c r="A49" s="53" t="s">
        <v>96</v>
      </c>
      <c r="B49" s="24"/>
      <c r="C49" s="8"/>
      <c r="D49" s="52" t="str">
        <f ca="1">+IF(D$47=" "," ",'INFO SOUMISSION'!$D$17)</f>
        <v>Pylone</v>
      </c>
      <c r="E49" s="52" t="str">
        <f ca="1">+IF(E$47=" "," ",'INFO SOUMISSION'!$D$17)</f>
        <v>Pylone</v>
      </c>
      <c r="F49" s="52" t="str">
        <f ca="1">+IF(F$47=" "," ",'INFO SOUMISSION'!$D$17)</f>
        <v>Pylone</v>
      </c>
    </row>
    <row r="50" spans="1:6" s="63" customFormat="1" ht="24" hidden="1" customHeight="1" outlineLevel="1" x14ac:dyDescent="0.35">
      <c r="A50" s="62" t="s">
        <v>94</v>
      </c>
      <c r="B50" s="25" t="str">
        <f ca="1">+IFERROR(SUMPRODUCT($D$19:$F$19,$D50:F50)/$B$19," ")</f>
        <v xml:space="preserve"> </v>
      </c>
      <c r="C50" s="8"/>
      <c r="D50" s="20" t="e">
        <f ca="1">+IF(D49="Pylone",+VLOOKUP(D6,'PARAMETRES GÉNÉRAUX'!$Q$3:$X$22,4,1),IF(D49="poste",+VLOOKUP(D6,'PARAMETRES GÉNÉRAUX'!$Q$3:$X$22,6,1),IF(D49="fondation",+VLOOKUP(D6,'PARAMETRES GÉNÉRAUX'!$Q$3:$X$22,8,1)," ")))</f>
        <v>#N/A</v>
      </c>
      <c r="E50" s="20" t="e">
        <f ca="1">+IF(E49="Pylone",+VLOOKUP(E6,'PARAMETRES GÉNÉRAUX'!$Q$3:$X$22,4,1),IF(E49="poste",+VLOOKUP(E6,'PARAMETRES GÉNÉRAUX'!$Q$3:$X$22,6,1),IF(E49="fondation",+VLOOKUP(E6,'PARAMETRES GÉNÉRAUX'!$Q$3:$X$22,8,1)," ")))</f>
        <v>#N/A</v>
      </c>
      <c r="F50" s="20" t="e">
        <f ca="1">+IF(F49="Pylone",+VLOOKUP(F6,'PARAMETRES GÉNÉRAUX'!$Q$3:$X$22,4,1),IF(F49="poste",+VLOOKUP(F6,'PARAMETRES GÉNÉRAUX'!$Q$3:$X$22,6,1),IF(F49="fondation",+VLOOKUP(F6,'PARAMETRES GÉNÉRAUX'!$Q$3:$X$22,8,1)," ")))</f>
        <v>#N/A</v>
      </c>
    </row>
    <row r="51" spans="1:6" ht="24" hidden="1" customHeight="1" outlineLevel="1" thickBot="1" x14ac:dyDescent="0.4">
      <c r="A51" s="13" t="s">
        <v>89</v>
      </c>
      <c r="B51" s="68" t="e">
        <f ca="1">+IF(SUM(D51:F51)=0," ",SUM(D51:F51))</f>
        <v>#N/A</v>
      </c>
      <c r="D51" s="20" t="e">
        <f ca="1">+IF(D47=" "," ",+D48*D50/2000)</f>
        <v>#N/A</v>
      </c>
      <c r="E51" s="20" t="e">
        <f t="shared" ref="E51:F51" ca="1" si="16">+IF(E47=" "," ",+E48*E50/2000)</f>
        <v>#N/A</v>
      </c>
      <c r="F51" s="20" t="e">
        <f t="shared" ca="1" si="16"/>
        <v>#N/A</v>
      </c>
    </row>
    <row r="52" spans="1:6" s="19" customFormat="1" ht="24" customHeight="1" collapsed="1" thickTop="1" thickBot="1" x14ac:dyDescent="0.4">
      <c r="A52" s="21" t="s">
        <v>100</v>
      </c>
      <c r="B52" s="65">
        <f ca="1">+IFERROR(SUMPRODUCT($D$19:$F$19,$D52:F52)/$B$19," ")</f>
        <v>0</v>
      </c>
      <c r="C52" s="8"/>
      <c r="D52" s="49">
        <f ca="1">+IF(D$47=" "," ",+IFERROR(+D51/D$19,0))</f>
        <v>0</v>
      </c>
      <c r="E52" s="49">
        <f t="shared" ref="E52:F52" ca="1" si="17">+IF(E$47=" "," ",+IFERROR(+E51/E$19,0))</f>
        <v>0</v>
      </c>
      <c r="F52" s="49">
        <f t="shared" ca="1" si="17"/>
        <v>0</v>
      </c>
    </row>
    <row r="53" spans="1:6" ht="35.25" customHeight="1" thickTop="1" x14ac:dyDescent="0.35"/>
    <row r="54" spans="1:6" ht="24" customHeight="1" x14ac:dyDescent="0.35">
      <c r="A54" s="400" t="s">
        <v>102</v>
      </c>
      <c r="B54" s="401"/>
      <c r="D54" s="108" t="s">
        <v>260</v>
      </c>
      <c r="E54" s="29"/>
      <c r="F54" s="29"/>
    </row>
    <row r="55" spans="1:6" ht="24" customHeight="1" thickBot="1" x14ac:dyDescent="0.4">
      <c r="A55" s="402" t="s">
        <v>56</v>
      </c>
      <c r="B55" s="403"/>
      <c r="D55" s="14" t="str">
        <f ca="1">+IF(OFFSET(EPSO!$AN$1,1,+COLUMN(B$2)-1, 1, 1)=0," ",+OFFSET(EPSO!$AN$1,1,+COLUMN(B$2)-1, 1, 1))</f>
        <v>00010</v>
      </c>
      <c r="E55" s="14" t="str">
        <f ca="1">+IF(OFFSET(EPSO!$AN$1,1,+COLUMN(C$2)-1, 1, 1)=0," ",+OFFSET(EPSO!$AN$1,1,+COLUMN(C$2)-1, 1, 1))</f>
        <v>00020</v>
      </c>
      <c r="F55" s="14" t="str">
        <f ca="1">+IF(OFFSET(EPSO!$AN$1,1,+COLUMN(D$2)-1, 1, 1)=0," ",+OFFSET(EPSO!$AN$1,1,+COLUMN(D$2)-1, 1, 1))</f>
        <v>00030</v>
      </c>
    </row>
    <row r="56" spans="1:6" ht="24" hidden="1" customHeight="1" outlineLevel="1" x14ac:dyDescent="0.35">
      <c r="A56" s="13" t="s">
        <v>66</v>
      </c>
      <c r="B56" s="86" t="str">
        <f ca="1">+IF(SUM(D56:F56)=0," ",SUM(D56:F56))</f>
        <v xml:space="preserve"> </v>
      </c>
      <c r="D56" s="87" t="str">
        <f ca="1">+IF(D55=" "," ",+IF('INFO SOUMISSION'!$I$5="oui",+VLOOKUP(D$55,'PARAMETRE PAR POSTE'!$B:$P,2,FALSE)," "))</f>
        <v xml:space="preserve"> </v>
      </c>
      <c r="E56" s="87" t="str">
        <f ca="1">+IF(E55=" "," ",+IF('INFO SOUMISSION'!$I$5="oui",+VLOOKUP(E$55,'PARAMETRE PAR POSTE'!$B:$P,2,FALSE)," "))</f>
        <v xml:space="preserve"> </v>
      </c>
      <c r="F56" s="87" t="str">
        <f ca="1">+IF(F55=" "," ",+IF('INFO SOUMISSION'!$I$5="oui",+VLOOKUP(F$55,'PARAMETRE PAR POSTE'!$B:$P,2,FALSE)," "))</f>
        <v xml:space="preserve"> </v>
      </c>
    </row>
    <row r="57" spans="1:6" ht="24" hidden="1" customHeight="1" outlineLevel="1" x14ac:dyDescent="0.35">
      <c r="A57" s="13" t="s">
        <v>105</v>
      </c>
      <c r="B57" s="84" t="str">
        <f ca="1">+IFERROR(SUMPRODUCT($D$56:$F$56,$D57:F57)/$B$56," ")</f>
        <v xml:space="preserve"> </v>
      </c>
      <c r="D57" s="36" t="str">
        <f>+IFERROR(+IF('INFO SOUMISSION'!$I$5="oui",+VLOOKUP(D$6,'PARAMETRES GÉNÉRAUX'!$H$4:$N$22,7,1)," ")," ")</f>
        <v xml:space="preserve"> </v>
      </c>
      <c r="E57" s="36" t="str">
        <f>+IFERROR(+IF('INFO SOUMISSION'!$I$5="oui",+VLOOKUP(E$6,'PARAMETRES GÉNÉRAUX'!$H$4:$N$22,7,1)," ")," ")</f>
        <v xml:space="preserve"> </v>
      </c>
      <c r="F57" s="36" t="str">
        <f>+IFERROR(+IF('INFO SOUMISSION'!$I$5="oui",+VLOOKUP(F$6,'PARAMETRES GÉNÉRAUX'!$H$4:$N$22,7,1)," ")," ")</f>
        <v xml:space="preserve"> </v>
      </c>
    </row>
    <row r="58" spans="1:6" ht="24" hidden="1" customHeight="1" outlineLevel="1" x14ac:dyDescent="0.35">
      <c r="A58" s="13" t="s">
        <v>198</v>
      </c>
      <c r="B58" s="184" t="str">
        <f ca="1">+IFERROR(SUMPRODUCT($D$56:$F$56,$D58:F58)/$B$56," ")</f>
        <v xml:space="preserve"> </v>
      </c>
      <c r="D58" s="50" t="str">
        <f>+IFERROR(+IF('INFO SOUMISSION'!$I$5="oui",+VLOOKUP(D$6,'PARAMETRES GÉNÉRAUX'!$H$4:$N$22,6,1)," ")," ")</f>
        <v xml:space="preserve"> </v>
      </c>
      <c r="E58" s="50" t="str">
        <f>+IFERROR(+IF('INFO SOUMISSION'!$I$5="oui",+VLOOKUP(E$6,'PARAMETRES GÉNÉRAUX'!$H$4:$N$22,6,1)," ")," ")</f>
        <v xml:space="preserve"> </v>
      </c>
      <c r="F58" s="50" t="str">
        <f>+IFERROR(+IF('INFO SOUMISSION'!$I$5="oui",+VLOOKUP(F$6,'PARAMETRES GÉNÉRAUX'!$H$4:$N$22,6,1)," ")," ")</f>
        <v xml:space="preserve"> </v>
      </c>
    </row>
    <row r="59" spans="1:6" ht="24" hidden="1" customHeight="1" outlineLevel="1" thickBot="1" x14ac:dyDescent="0.4">
      <c r="A59" s="30" t="s">
        <v>103</v>
      </c>
      <c r="B59" s="68" t="str">
        <f ca="1">+IF(SUM(D59:F59)=0," ",+SUM(D59:F59))</f>
        <v xml:space="preserve"> </v>
      </c>
      <c r="D59" s="20" t="str">
        <f ca="1">+IFERROR(+D56*D57*D58," ")</f>
        <v xml:space="preserve"> </v>
      </c>
      <c r="E59" s="20" t="str">
        <f t="shared" ref="E59:F59" ca="1" si="18">+IFERROR(+E56*E57*E58," ")</f>
        <v xml:space="preserve"> </v>
      </c>
      <c r="F59" s="20" t="str">
        <f t="shared" ca="1" si="18"/>
        <v xml:space="preserve"> </v>
      </c>
    </row>
    <row r="60" spans="1:6" s="19" customFormat="1" ht="24" customHeight="1" collapsed="1" thickTop="1" thickBot="1" x14ac:dyDescent="0.4">
      <c r="A60" s="21" t="s">
        <v>104</v>
      </c>
      <c r="B60" s="69">
        <f ca="1">+IFERROR(SUMPRODUCT($D$19:$F$19,$D60:F60)/$B$19," ")</f>
        <v>0</v>
      </c>
      <c r="C60" s="8"/>
      <c r="D60" s="49" t="str">
        <f ca="1">+IF(D55=" "," ",+IF('INFO SOUMISSION'!$I$5="oui",+IFERROR(+D59/D$19,0)," "))</f>
        <v xml:space="preserve"> </v>
      </c>
      <c r="E60" s="49" t="str">
        <f ca="1">+IF(E55=" "," ",+IF('INFO SOUMISSION'!$I$5="oui",+IFERROR(+E59/E$19,0)," "))</f>
        <v xml:space="preserve"> </v>
      </c>
      <c r="F60" s="49" t="str">
        <f ca="1">+IF(F55=" "," ",+IF('INFO SOUMISSION'!$I$5="oui",+IFERROR(+F59/F$19,0)," "))</f>
        <v xml:space="preserve"> </v>
      </c>
    </row>
    <row r="61" spans="1:6" ht="35.25" customHeight="1" thickTop="1" x14ac:dyDescent="0.35">
      <c r="B61" s="67"/>
      <c r="D61" s="67"/>
    </row>
    <row r="62" spans="1:6" ht="24" customHeight="1" x14ac:dyDescent="0.35">
      <c r="A62" s="400" t="s">
        <v>70</v>
      </c>
      <c r="B62" s="401"/>
      <c r="D62" s="106" t="s">
        <v>261</v>
      </c>
      <c r="E62" s="29"/>
      <c r="F62" s="29"/>
    </row>
    <row r="63" spans="1:6" ht="24" customHeight="1" thickBot="1" x14ac:dyDescent="0.4">
      <c r="A63" s="402" t="s">
        <v>56</v>
      </c>
      <c r="B63" s="403"/>
      <c r="D63" s="14" t="str">
        <f ca="1">+IF(OFFSET(EPSO!$AN$1,1,+COLUMN(B$2)-1, 1, 1)=0," ",+OFFSET(EPSO!$AN$1,1,+COLUMN(B$2)-1, 1, 1))</f>
        <v>00010</v>
      </c>
      <c r="E63" s="14" t="str">
        <f ca="1">+IF(OFFSET(EPSO!$AN$1,1,+COLUMN(C$2)-1, 1, 1)=0," ",+OFFSET(EPSO!$AN$1,1,+COLUMN(C$2)-1, 1, 1))</f>
        <v>00020</v>
      </c>
      <c r="F63" s="14" t="str">
        <f ca="1">+IF(OFFSET(EPSO!$AN$1,1,+COLUMN(D$2)-1, 1, 1)=0," ",+OFFSET(EPSO!$AN$1,1,+COLUMN(D$2)-1, 1, 1))</f>
        <v>00030</v>
      </c>
    </row>
    <row r="64" spans="1:6" ht="24" hidden="1" customHeight="1" outlineLevel="1" x14ac:dyDescent="0.35">
      <c r="A64" s="13" t="s">
        <v>110</v>
      </c>
      <c r="B64" s="24" t="str">
        <f ca="1">+IF(SUM(D64:F64)=0," ",SUM(D64:F64))</f>
        <v xml:space="preserve"> </v>
      </c>
      <c r="D64" s="18" t="str">
        <f ca="1">+IF(D63=" "," ",+IF('INFO SOUMISSION'!$I$6="oui",+VLOOKUP(D$63,'PARAMETRE PAR POSTE'!$B:$P,11,FALSE)," "))</f>
        <v xml:space="preserve"> </v>
      </c>
      <c r="E64" s="18" t="str">
        <f ca="1">+IF(E63=" "," ",+IF('INFO SOUMISSION'!$I$6="oui",+VLOOKUP(E$63,'PARAMETRE PAR POSTE'!$B:$P,11,FALSE)," "))</f>
        <v xml:space="preserve"> </v>
      </c>
      <c r="F64" s="18" t="str">
        <f ca="1">+IF(F63=" "," ",+IF('INFO SOUMISSION'!$I$6="oui",+VLOOKUP(F$63,'PARAMETRE PAR POSTE'!$B:$P,11,FALSE)," "))</f>
        <v xml:space="preserve"> </v>
      </c>
    </row>
    <row r="65" spans="1:6" ht="24" hidden="1" customHeight="1" outlineLevel="1" x14ac:dyDescent="0.35">
      <c r="A65" s="53" t="s">
        <v>72</v>
      </c>
      <c r="B65" s="60"/>
      <c r="D65" s="61" t="str">
        <f ca="1">+IF(D63=" "," ",+IF('INFO SOUMISSION'!$I$6="oui",+VLOOKUP(D$63,'PARAMETRE PAR POSTE'!$B:$P,10,FALSE)," "))</f>
        <v xml:space="preserve"> </v>
      </c>
      <c r="E65" s="61" t="str">
        <f ca="1">+IF(E63=" "," ",+IF('INFO SOUMISSION'!$I$6="oui",+VLOOKUP(E$63,'PARAMETRE PAR POSTE'!$B:$P,10,FALSE)," "))</f>
        <v xml:space="preserve"> </v>
      </c>
      <c r="F65" s="61" t="str">
        <f ca="1">+IF(F63=" "," ",+IF('INFO SOUMISSION'!$I$6="oui",+VLOOKUP(F$63,'PARAMETRE PAR POSTE'!$B:$P,10,FALSE)," "))</f>
        <v xml:space="preserve"> </v>
      </c>
    </row>
    <row r="66" spans="1:6" s="63" customFormat="1" ht="24" hidden="1" customHeight="1" outlineLevel="1" x14ac:dyDescent="0.35">
      <c r="A66" s="62" t="s">
        <v>108</v>
      </c>
      <c r="B66" s="167" t="str">
        <f ca="1">+IFERROR(SUMPRODUCT($D$64:$F$64,$D66:F66)/$B$64," ")</f>
        <v xml:space="preserve"> </v>
      </c>
      <c r="C66" s="8"/>
      <c r="D66" s="20" t="str">
        <f ca="1">+IF(D63=" "," ",+IF('INFO SOUMISSION'!$I$6="oui",+VLOOKUP(D$63,'PARAMETRE PAR POSTE'!$B:$P,12,FALSE)," "))</f>
        <v xml:space="preserve"> </v>
      </c>
      <c r="E66" s="20" t="str">
        <f ca="1">+IF(E63=" "," ",+IF('INFO SOUMISSION'!$I$6="oui",+VLOOKUP(E$63,'PARAMETRE PAR POSTE'!$B:$P,12,FALSE)," "))</f>
        <v xml:space="preserve"> </v>
      </c>
      <c r="F66" s="20" t="str">
        <f ca="1">+IF(F63=" "," ",+IF('INFO SOUMISSION'!$I$6="oui",+VLOOKUP(F$63,'PARAMETRE PAR POSTE'!$B:$P,12,FALSE)," "))</f>
        <v xml:space="preserve"> </v>
      </c>
    </row>
    <row r="67" spans="1:6" ht="24" hidden="1" customHeight="1" outlineLevel="1" x14ac:dyDescent="0.35">
      <c r="A67" s="13" t="s">
        <v>109</v>
      </c>
      <c r="B67" s="176" t="str">
        <f ca="1">+IFERROR(SUMPRODUCT($D$64:$F$64,$D67:F67)/$B$64," ")</f>
        <v xml:space="preserve"> </v>
      </c>
      <c r="D67" s="35" t="str">
        <f ca="1">+IF(D63=" "," ",+IF('INFO SOUMISSION'!$I$6="oui",+VLOOKUP(D$63,'PARAMETRE PAR POSTE'!$B:$P,13,FALSE)," "))</f>
        <v xml:space="preserve"> </v>
      </c>
      <c r="E67" s="35" t="str">
        <f ca="1">+IF(E63=" "," ",+IF('INFO SOUMISSION'!$I$6="oui",+VLOOKUP(E$63,'PARAMETRE PAR POSTE'!$B:$P,13,FALSE)," "))</f>
        <v xml:space="preserve"> </v>
      </c>
      <c r="F67" s="35" t="str">
        <f ca="1">+IF(F63=" "," ",+IF('INFO SOUMISSION'!$I$6="oui",+VLOOKUP(F$63,'PARAMETRE PAR POSTE'!$B:$P,13,FALSE)," "))</f>
        <v xml:space="preserve"> </v>
      </c>
    </row>
    <row r="68" spans="1:6" ht="24" hidden="1" customHeight="1" outlineLevel="1" thickBot="1" x14ac:dyDescent="0.4">
      <c r="A68" s="13" t="s">
        <v>106</v>
      </c>
      <c r="B68" s="25" t="str">
        <f ca="1">+IF(SUM(D68:F68)=0," ",SUM(D68:F68))</f>
        <v xml:space="preserve"> </v>
      </c>
      <c r="D68" s="20" t="str">
        <f ca="1">+IFERROR(+D64*8*D65*D66*(1+D67)," ")</f>
        <v xml:space="preserve"> </v>
      </c>
      <c r="E68" s="20" t="str">
        <f t="shared" ref="E68:F68" ca="1" si="19">+IFERROR(+E64*8*E65*E66*(1+E67)," ")</f>
        <v xml:space="preserve"> </v>
      </c>
      <c r="F68" s="20" t="str">
        <f t="shared" ca="1" si="19"/>
        <v xml:space="preserve"> </v>
      </c>
    </row>
    <row r="69" spans="1:6" s="19" customFormat="1" ht="24" customHeight="1" collapsed="1" thickTop="1" thickBot="1" x14ac:dyDescent="0.4">
      <c r="A69" s="21" t="s">
        <v>107</v>
      </c>
      <c r="B69" s="69">
        <f ca="1">+IFERROR(SUMPRODUCT($D$19:$F$19,$D69:F69)/$B$19," ")</f>
        <v>0</v>
      </c>
      <c r="C69" s="8"/>
      <c r="D69" s="49" t="str">
        <f ca="1">+IF(D63=" "," ",+IF('INFO SOUMISSION'!$I$6="oui",+IFERROR(+D68/D$19,0)," "))</f>
        <v xml:space="preserve"> </v>
      </c>
      <c r="E69" s="49" t="str">
        <f ca="1">+IF(E63=" "," ",+IF('INFO SOUMISSION'!$I$6="oui",+IFERROR(+E68/E$19,0)," "))</f>
        <v xml:space="preserve"> </v>
      </c>
      <c r="F69" s="49" t="str">
        <f ca="1">+IF(F63=" "," ",+IF('INFO SOUMISSION'!$I$6="oui",+IFERROR(+F68/F$19,0)," "))</f>
        <v xml:space="preserve"> </v>
      </c>
    </row>
    <row r="70" spans="1:6" ht="35.25" customHeight="1" thickTop="1" x14ac:dyDescent="0.35"/>
    <row r="71" spans="1:6" ht="24" customHeight="1" thickBot="1" x14ac:dyDescent="0.4">
      <c r="A71" s="400" t="s">
        <v>71</v>
      </c>
      <c r="B71" s="401"/>
      <c r="D71" s="217" t="s">
        <v>237</v>
      </c>
      <c r="E71" s="29"/>
      <c r="F71" s="29"/>
    </row>
    <row r="72" spans="1:6" ht="24" hidden="1" customHeight="1" outlineLevel="1" x14ac:dyDescent="0.35">
      <c r="A72" s="402" t="s">
        <v>56</v>
      </c>
      <c r="B72" s="403"/>
      <c r="D72" s="14" t="str">
        <f ca="1">+IF(OFFSET(EPSO!$AN$1,1,+COLUMN(B$2)-1, 1, 1)=0," ",+OFFSET(EPSO!$AN$1,1,+COLUMN(B$2)-1, 1, 1))</f>
        <v>00010</v>
      </c>
      <c r="E72" s="14" t="str">
        <f ca="1">+IF(OFFSET(EPSO!$AN$1,1,+COLUMN(C$2)-1, 1, 1)=0," ",+OFFSET(EPSO!$AN$1,1,+COLUMN(C$2)-1, 1, 1))</f>
        <v>00020</v>
      </c>
      <c r="F72" s="14" t="str">
        <f ca="1">+IF(OFFSET(EPSO!$AN$1,1,+COLUMN(D$2)-1, 1, 1)=0," ",+OFFSET(EPSO!$AN$1,1,+COLUMN(D$2)-1, 1, 1))</f>
        <v>00030</v>
      </c>
    </row>
    <row r="73" spans="1:6" ht="24" hidden="1" customHeight="1" outlineLevel="1" x14ac:dyDescent="0.35">
      <c r="A73" s="53" t="s">
        <v>114</v>
      </c>
      <c r="B73" s="60"/>
      <c r="D73" s="61"/>
      <c r="E73" s="61"/>
      <c r="F73" s="61"/>
    </row>
    <row r="74" spans="1:6" ht="24" hidden="1" customHeight="1" outlineLevel="1" x14ac:dyDescent="0.35">
      <c r="A74" s="13" t="s">
        <v>109</v>
      </c>
      <c r="B74" s="25"/>
      <c r="D74" s="35"/>
      <c r="E74" s="35"/>
      <c r="F74" s="35"/>
    </row>
    <row r="75" spans="1:6" ht="24" hidden="1" customHeight="1" outlineLevel="1" thickBot="1" x14ac:dyDescent="0.4">
      <c r="A75" s="13" t="s">
        <v>112</v>
      </c>
      <c r="B75" s="25"/>
      <c r="D75" s="20"/>
      <c r="E75" s="20"/>
      <c r="F75" s="20"/>
    </row>
    <row r="76" spans="1:6" s="19" customFormat="1" ht="24" customHeight="1" collapsed="1" thickTop="1" thickBot="1" x14ac:dyDescent="0.4">
      <c r="A76" s="21" t="s">
        <v>113</v>
      </c>
      <c r="B76" s="26"/>
      <c r="C76" s="8"/>
      <c r="D76" s="49"/>
      <c r="E76" s="49"/>
      <c r="F76" s="49"/>
    </row>
    <row r="77" spans="1:6" ht="35.25" customHeight="1" thickTop="1" x14ac:dyDescent="0.35"/>
    <row r="78" spans="1:6" ht="24" customHeight="1" thickBot="1" x14ac:dyDescent="0.4">
      <c r="A78" s="400" t="s">
        <v>138</v>
      </c>
      <c r="B78" s="401"/>
      <c r="D78" s="367" t="s">
        <v>265</v>
      </c>
      <c r="E78" s="365"/>
      <c r="F78" s="365"/>
    </row>
    <row r="79" spans="1:6" ht="24" hidden="1" customHeight="1" outlineLevel="1" x14ac:dyDescent="0.35">
      <c r="A79" s="13" t="str">
        <f>+_xlfn.CONCAT(+'INFO SOUMISSION'!I20," / ",'INFO SOUMISSION'!I21)</f>
        <v>Montreal / Pierre Boisclair</v>
      </c>
      <c r="B79" s="14" t="s">
        <v>56</v>
      </c>
      <c r="D79" s="14" t="str">
        <f ca="1">+IF(OFFSET(EPSO!$AN$1,1,+COLUMN(B$2)-1, 1, 1)=0," ",+OFFSET(EPSO!$AN$1,1,+COLUMN(B$2)-1, 1, 1))</f>
        <v>00010</v>
      </c>
      <c r="E79" s="14" t="str">
        <f ca="1">+IF(OFFSET(EPSO!$AN$1,1,+COLUMN(C$2)-1, 1, 1)=0," ",+OFFSET(EPSO!$AN$1,1,+COLUMN(C$2)-1, 1, 1))</f>
        <v>00020</v>
      </c>
      <c r="F79" s="14" t="str">
        <f ca="1">+IF(OFFSET(EPSO!$AN$1,1,+COLUMN(D$2)-1, 1, 1)=0," ",+OFFSET(EPSO!$AN$1,1,+COLUMN(D$2)-1, 1, 1))</f>
        <v>00030</v>
      </c>
    </row>
    <row r="80" spans="1:6" ht="24" hidden="1" customHeight="1" outlineLevel="1" x14ac:dyDescent="0.35">
      <c r="A80" s="13" t="s">
        <v>139</v>
      </c>
      <c r="B80" s="173" t="str">
        <f ca="1">+IFERROR(IF(B19/'PARAMETRES GÉNÉRAUX'!AZ2&lt;1,1,B19/'PARAMETRES GÉNÉRAUX'!AZ2)," ")</f>
        <v xml:space="preserve"> </v>
      </c>
      <c r="D80" s="174" t="e">
        <f ca="1">+IF(D$79=" "," ",+D$19/$B$19*$B$80)</f>
        <v>#VALUE!</v>
      </c>
      <c r="E80" s="174" t="e">
        <f t="shared" ref="E80:F80" ca="1" si="20">+IF(E$79=" "," ",+E$19/$B$19*$B$80)</f>
        <v>#VALUE!</v>
      </c>
      <c r="F80" s="174" t="e">
        <f t="shared" ca="1" si="20"/>
        <v>#VALUE!</v>
      </c>
    </row>
    <row r="81" spans="1:6" ht="24" hidden="1" customHeight="1" outlineLevel="1" x14ac:dyDescent="0.35">
      <c r="A81" s="13" t="s">
        <v>215</v>
      </c>
      <c r="B81" s="25" t="str">
        <f ca="1">+IFERROR(SUMPRODUCT($D$19:$F$19,$D81:F81)/$B$19," ")</f>
        <v xml:space="preserve"> </v>
      </c>
      <c r="D81" s="172" t="e">
        <f ca="1">+IF(D$79=" "," ",+VLOOKUP(+_xlfn.CONCAT(LISTE!$S$3,"-",'INFO SOUMISSION'!$I$20),'PARAMETRES GÉNÉRAUX'!$AT$3:$AZ$15,+MATCH('INFO SOUMISSION'!$I$21,'PARAMETRES GÉNÉRAUX'!$AT$3:$AZ$3,1),FALSE))</f>
        <v>#N/A</v>
      </c>
      <c r="E81" s="172" t="e">
        <f ca="1">+IF(E$79=" "," ",+VLOOKUP(+_xlfn.CONCAT(LISTE!$S$3,"-",'INFO SOUMISSION'!$I$20),'PARAMETRES GÉNÉRAUX'!$AT$3:$AZ$15,+MATCH('INFO SOUMISSION'!$I$21,'PARAMETRES GÉNÉRAUX'!$AT$3:$AZ$3,1),FALSE))</f>
        <v>#N/A</v>
      </c>
      <c r="F81" s="172" t="e">
        <f ca="1">+IF(F$79=" "," ",+VLOOKUP(+_xlfn.CONCAT(LISTE!$S$3,"-",'INFO SOUMISSION'!$I$20),'PARAMETRES GÉNÉRAUX'!$AT$3:$AZ$15,+MATCH('INFO SOUMISSION'!$I$21,'PARAMETRES GÉNÉRAUX'!$AT$3:$AZ$3,1),FALSE))</f>
        <v>#N/A</v>
      </c>
    </row>
    <row r="82" spans="1:6" ht="24" hidden="1" customHeight="1" outlineLevel="1" x14ac:dyDescent="0.35">
      <c r="A82" s="13" t="s">
        <v>216</v>
      </c>
      <c r="B82" s="25" t="str">
        <f ca="1">+IFERROR(SUMPRODUCT($D$19:$F$19,$D82:F82)/$B$19," ")</f>
        <v xml:space="preserve"> </v>
      </c>
      <c r="D82" s="172" t="e">
        <f ca="1">+IF(D$79=" "," ",+VLOOKUP(+_xlfn.CONCAT(LISTE!$S$4,"-",'INFO SOUMISSION'!$I$20),'PARAMETRES GÉNÉRAUX'!$AT$3:$AZ$15,+MATCH('INFO SOUMISSION'!$I$21,'PARAMETRES GÉNÉRAUX'!$AT$3:$AZ$3,1),FALSE))</f>
        <v>#N/A</v>
      </c>
      <c r="E82" s="172" t="e">
        <f ca="1">+IF(E$79=" "," ",+VLOOKUP(+_xlfn.CONCAT(LISTE!$S$4,"-",'INFO SOUMISSION'!$I$20),'PARAMETRES GÉNÉRAUX'!$AT$3:$AZ$15,+MATCH('INFO SOUMISSION'!$I$21,'PARAMETRES GÉNÉRAUX'!$AT$3:$AZ$3,1),FALSE))</f>
        <v>#N/A</v>
      </c>
      <c r="F82" s="172" t="e">
        <f ca="1">+IF(F$79=" "," ",+VLOOKUP(+_xlfn.CONCAT(LISTE!$S$4,"-",'INFO SOUMISSION'!$I$20),'PARAMETRES GÉNÉRAUX'!$AT$3:$AZ$15,+MATCH('INFO SOUMISSION'!$I$21,'PARAMETRES GÉNÉRAUX'!$AT$3:$AZ$3,1),FALSE))</f>
        <v>#N/A</v>
      </c>
    </row>
    <row r="83" spans="1:6" ht="24" hidden="1" customHeight="1" outlineLevel="1" x14ac:dyDescent="0.35">
      <c r="A83" s="13" t="s">
        <v>217</v>
      </c>
      <c r="B83" s="85">
        <f ca="1">+IFERROR(+SUMPRODUCT($D$19:$F$19,$D83:F83)/$B$19," ")</f>
        <v>0</v>
      </c>
      <c r="D83" s="50">
        <f ca="1">+IF(D$79=" "," ",'PARAMETRES GÉNÉRAUX'!$AY$2)</f>
        <v>0</v>
      </c>
      <c r="E83" s="50">
        <f ca="1">+IF(E$79=" "," ",'PARAMETRES GÉNÉRAUX'!$AY$2)</f>
        <v>0</v>
      </c>
      <c r="F83" s="50">
        <f ca="1">+IF(F$79=" "," ",'PARAMETRES GÉNÉRAUX'!$AY$2)</f>
        <v>0</v>
      </c>
    </row>
    <row r="84" spans="1:6" ht="24" hidden="1" customHeight="1" outlineLevel="1" thickBot="1" x14ac:dyDescent="0.4">
      <c r="A84" s="13" t="s">
        <v>140</v>
      </c>
      <c r="B84" s="83" t="str">
        <f ca="1">+IF(SUM(D84:F84)=0," ",SUM(D84:F84))</f>
        <v xml:space="preserve"> </v>
      </c>
      <c r="D84" s="20" t="str">
        <f ca="1">+IFERROR(+(D80*D81*D83)+(D80/2*D82*D83)," ")</f>
        <v xml:space="preserve"> </v>
      </c>
      <c r="E84" s="20" t="str">
        <f t="shared" ref="E84:F84" ca="1" si="21">+IFERROR(+(E80*E81*E83)+(E80/2*E82*E83)," ")</f>
        <v xml:space="preserve"> </v>
      </c>
      <c r="F84" s="20" t="str">
        <f t="shared" ca="1" si="21"/>
        <v xml:space="preserve"> </v>
      </c>
    </row>
    <row r="85" spans="1:6" s="19" customFormat="1" ht="24" customHeight="1" collapsed="1" thickTop="1" thickBot="1" x14ac:dyDescent="0.4">
      <c r="A85" s="21" t="s">
        <v>234</v>
      </c>
      <c r="B85" s="69" t="str">
        <f ca="1">+IFERROR(SUMPRODUCT($D$19:$F$19,$D85:F85)/$B$19," ")</f>
        <v xml:space="preserve"> </v>
      </c>
      <c r="C85" s="8"/>
      <c r="D85" s="49" t="e">
        <f ca="1">+IF(D79=" "," ",+D84/D$19)</f>
        <v>#VALUE!</v>
      </c>
      <c r="E85" s="49" t="e">
        <f t="shared" ref="E85:F85" ca="1" si="22">+IF(E79=" "," ",+E84/E$19)</f>
        <v>#VALUE!</v>
      </c>
      <c r="F85" s="49" t="e">
        <f t="shared" ca="1" si="22"/>
        <v>#VALUE!</v>
      </c>
    </row>
    <row r="86" spans="1:6" ht="24" hidden="1" customHeight="1" outlineLevel="1" thickTop="1" x14ac:dyDescent="0.35">
      <c r="A86" s="197" t="str">
        <f>+_xlfn.CONCAT(+'INFO SOUMISSION'!I20," / ",'INFO SOUMISSION'!I21)</f>
        <v>Montreal / Pierre Boisclair</v>
      </c>
      <c r="B86" s="197" t="s">
        <v>56</v>
      </c>
      <c r="D86" s="197" t="str">
        <f ca="1">+IF(OFFSET(EPSO!$AN$1,1,+COLUMN(B$2)-1, 1, 1)=0," ",+OFFSET(EPSO!$AN$1,1,+COLUMN(B$2)-1, 1, 1))</f>
        <v>00010</v>
      </c>
      <c r="E86" s="197" t="str">
        <f ca="1">+IF(OFFSET(EPSO!$AN$1,1,+COLUMN(C$2)-1, 1, 1)=0," ",+OFFSET(EPSO!$AN$1,1,+COLUMN(C$2)-1, 1, 1))</f>
        <v>00020</v>
      </c>
      <c r="F86" s="197" t="str">
        <f ca="1">+IF(OFFSET(EPSO!$AN$1,1,+COLUMN(D$2)-1, 1, 1)=0," ",+OFFSET(EPSO!$AN$1,1,+COLUMN(D$2)-1, 1, 1))</f>
        <v>00030</v>
      </c>
    </row>
    <row r="87" spans="1:6" ht="24" hidden="1" customHeight="1" outlineLevel="1" x14ac:dyDescent="0.35">
      <c r="A87" s="197" t="s">
        <v>139</v>
      </c>
      <c r="B87" s="210" t="str">
        <f ca="1">+IFERROR(IF(B25/'PARAMETRES GÉNÉRAUX'!AZ2&lt;1,1,B25/'PARAMETRES GÉNÉRAUX'!AZ2)," ")</f>
        <v xml:space="preserve"> </v>
      </c>
      <c r="D87" s="210" t="e">
        <f ca="1">+IF(D$86=" "," ",+D$25/$B$25*$B$87)</f>
        <v>#VALUE!</v>
      </c>
      <c r="E87" s="210" t="e">
        <f t="shared" ref="E87:F87" ca="1" si="23">+IF(E$86=" "," ",+E$25/$B$25*$B$87)</f>
        <v>#VALUE!</v>
      </c>
      <c r="F87" s="210" t="e">
        <f t="shared" ca="1" si="23"/>
        <v>#VALUE!</v>
      </c>
    </row>
    <row r="88" spans="1:6" ht="24" hidden="1" customHeight="1" outlineLevel="1" x14ac:dyDescent="0.35">
      <c r="A88" s="197" t="s">
        <v>215</v>
      </c>
      <c r="B88" s="199" t="str">
        <f ca="1">+IFERROR(SUMPRODUCT($D$25:$F$25,$D88:F88)/$B$25," ")</f>
        <v xml:space="preserve"> </v>
      </c>
      <c r="D88" s="213" t="e">
        <f ca="1">+IF(D$79=" "," ",+VLOOKUP(+_xlfn.CONCAT(LISTE!$S$3,"-",'INFO SOUMISSION'!$I$20),'PARAMETRES GÉNÉRAUX'!$AT$3:$AZ$15,+MATCH('INFO SOUMISSION'!$I$21,'PARAMETRES GÉNÉRAUX'!$AT$3:$AZ$3,1),FALSE))</f>
        <v>#N/A</v>
      </c>
      <c r="E88" s="213" t="e">
        <f ca="1">+IF(E$79=" "," ",+VLOOKUP(+_xlfn.CONCAT(LISTE!$S$3,"-",'INFO SOUMISSION'!$I$20),'PARAMETRES GÉNÉRAUX'!$AT$3:$AZ$15,+MATCH('INFO SOUMISSION'!$I$21,'PARAMETRES GÉNÉRAUX'!$AT$3:$AZ$3,1),FALSE))</f>
        <v>#N/A</v>
      </c>
      <c r="F88" s="213" t="e">
        <f ca="1">+IF(F$79=" "," ",+VLOOKUP(+_xlfn.CONCAT(LISTE!$S$3,"-",'INFO SOUMISSION'!$I$20),'PARAMETRES GÉNÉRAUX'!$AT$3:$AZ$15,+MATCH('INFO SOUMISSION'!$I$21,'PARAMETRES GÉNÉRAUX'!$AT$3:$AZ$3,1),FALSE))</f>
        <v>#N/A</v>
      </c>
    </row>
    <row r="89" spans="1:6" ht="24" hidden="1" customHeight="1" outlineLevel="1" x14ac:dyDescent="0.35">
      <c r="A89" s="197" t="s">
        <v>216</v>
      </c>
      <c r="B89" s="199" t="str">
        <f ca="1">+IFERROR(SUMPRODUCT($D$25:$F$25,$D89:F89)/$B$25," ")</f>
        <v xml:space="preserve"> </v>
      </c>
      <c r="D89" s="213" t="e">
        <f ca="1">+IF(D$79=" "," ",+VLOOKUP(+_xlfn.CONCAT(LISTE!$S$4,"-",'INFO SOUMISSION'!$I$20),'PARAMETRES GÉNÉRAUX'!$AT$3:$AZ$15,+MATCH('INFO SOUMISSION'!$I$21,'PARAMETRES GÉNÉRAUX'!$AT$3:$AZ$3,1),FALSE))</f>
        <v>#N/A</v>
      </c>
      <c r="E89" s="213" t="e">
        <f ca="1">+IF(E$79=" "," ",+VLOOKUP(+_xlfn.CONCAT(LISTE!$S$4,"-",'INFO SOUMISSION'!$I$20),'PARAMETRES GÉNÉRAUX'!$AT$3:$AZ$15,+MATCH('INFO SOUMISSION'!$I$21,'PARAMETRES GÉNÉRAUX'!$AT$3:$AZ$3,1),FALSE))</f>
        <v>#N/A</v>
      </c>
      <c r="F89" s="213" t="e">
        <f ca="1">+IF(F$79=" "," ",+VLOOKUP(+_xlfn.CONCAT(LISTE!$S$4,"-",'INFO SOUMISSION'!$I$20),'PARAMETRES GÉNÉRAUX'!$AT$3:$AZ$15,+MATCH('INFO SOUMISSION'!$I$21,'PARAMETRES GÉNÉRAUX'!$AT$3:$AZ$3,1),FALSE))</f>
        <v>#N/A</v>
      </c>
    </row>
    <row r="90" spans="1:6" ht="24" hidden="1" customHeight="1" outlineLevel="1" x14ac:dyDescent="0.35">
      <c r="A90" s="197" t="s">
        <v>217</v>
      </c>
      <c r="B90" s="211">
        <f ca="1">+IFERROR(+SUMPRODUCT($D$25:$F$25,$D90:F90)/$B$25," ")</f>
        <v>0</v>
      </c>
      <c r="D90" s="211">
        <f ca="1">+IF(D$79=" "," ",'PARAMETRES GÉNÉRAUX'!$AY$2)</f>
        <v>0</v>
      </c>
      <c r="E90" s="211">
        <f ca="1">+IF(E$79=" "," ",'PARAMETRES GÉNÉRAUX'!$AY$2)</f>
        <v>0</v>
      </c>
      <c r="F90" s="211">
        <f ca="1">+IF(F$79=" "," ",'PARAMETRES GÉNÉRAUX'!$AY$2)</f>
        <v>0</v>
      </c>
    </row>
    <row r="91" spans="1:6" ht="24" hidden="1" customHeight="1" outlineLevel="1" thickBot="1" x14ac:dyDescent="0.4">
      <c r="A91" s="197" t="s">
        <v>140</v>
      </c>
      <c r="B91" s="198" t="str">
        <f ca="1">+IF(SUM(D91:F91)=0," ",SUM(D91:F91))</f>
        <v xml:space="preserve"> </v>
      </c>
      <c r="D91" s="199" t="str">
        <f ca="1">+IFERROR(+(D87*D88*D90)+(D87/2*D89*D90)," ")</f>
        <v xml:space="preserve"> </v>
      </c>
      <c r="E91" s="199" t="str">
        <f t="shared" ref="E91" ca="1" si="24">+IFERROR(+(E87*E88*E90)+(E87/2*E89*E90)," ")</f>
        <v xml:space="preserve"> </v>
      </c>
      <c r="F91" s="199" t="str">
        <f ca="1">+IFERROR(+(F87*F88*F90)+(F87/2*F89*F90)," ")</f>
        <v xml:space="preserve"> </v>
      </c>
    </row>
    <row r="92" spans="1:6" s="19" customFormat="1" ht="24" customHeight="1" collapsed="1" thickTop="1" thickBot="1" x14ac:dyDescent="0.4">
      <c r="A92" s="200" t="s">
        <v>235</v>
      </c>
      <c r="B92" s="212" t="str">
        <f ca="1">+IFERROR(SUMPRODUCT($D$25:$F$25,$D92:F92)/$B$25," ")</f>
        <v xml:space="preserve"> </v>
      </c>
      <c r="C92" s="8"/>
      <c r="D92" s="201" t="e">
        <f ca="1">+IF(D86=" "," ",+D91/D$25)</f>
        <v>#VALUE!</v>
      </c>
      <c r="E92" s="201" t="e">
        <f t="shared" ref="E92:F92" ca="1" si="25">+IF(E86=" "," ",+E91/E$25)</f>
        <v>#VALUE!</v>
      </c>
      <c r="F92" s="201" t="e">
        <f t="shared" ca="1" si="25"/>
        <v>#VALUE!</v>
      </c>
    </row>
    <row r="93" spans="1:6" ht="35.25" customHeight="1" thickTop="1" x14ac:dyDescent="0.35"/>
    <row r="94" spans="1:6" ht="24" customHeight="1" x14ac:dyDescent="0.35">
      <c r="A94" s="400" t="s">
        <v>150</v>
      </c>
      <c r="B94" s="401"/>
      <c r="D94" s="366" t="s">
        <v>262</v>
      </c>
      <c r="E94" s="365"/>
      <c r="F94" s="365"/>
    </row>
    <row r="95" spans="1:6" ht="24" customHeight="1" thickBot="1" x14ac:dyDescent="0.4">
      <c r="A95" s="402" t="s">
        <v>56</v>
      </c>
      <c r="B95" s="403"/>
      <c r="D95" s="14" t="str">
        <f ca="1">+IF(OFFSET(EPSO!$AN$1,1,+COLUMN(B$2)-1, 1, 1)=0," ",+OFFSET(EPSO!$AN$1,1,+COLUMN(B$2)-1, 1, 1))</f>
        <v>00010</v>
      </c>
      <c r="E95" s="14" t="str">
        <f ca="1">+IF(OFFSET(EPSO!$AN$1,1,+COLUMN(C$2)-1, 1, 1)=0," ",+OFFSET(EPSO!$AN$1,1,+COLUMN(C$2)-1, 1, 1))</f>
        <v>00020</v>
      </c>
      <c r="F95" s="14" t="str">
        <f ca="1">+IF(OFFSET(EPSO!$AN$1,1,+COLUMN(D$2)-1, 1, 1)=0," ",+OFFSET(EPSO!$AN$1,1,+COLUMN(D$2)-1, 1, 1))</f>
        <v>00030</v>
      </c>
    </row>
    <row r="96" spans="1:6" ht="24" hidden="1" customHeight="1" outlineLevel="1" x14ac:dyDescent="0.35">
      <c r="A96" s="13" t="s">
        <v>147</v>
      </c>
      <c r="B96" s="24">
        <f ca="1">+IF(SUM(D96:F96)=0," ",SUM(D96:F96))</f>
        <v>145</v>
      </c>
      <c r="D96" s="61">
        <f ca="1">+IFERROR(+VLOOKUP(D95,EPSO!$C:$S,+COLUMN($D2)+2,FALSE)," ")</f>
        <v>142</v>
      </c>
      <c r="E96" s="61">
        <f ca="1">+IFERROR(+VLOOKUP(E95,EPSO!$C:$S,+COLUMN($D2)+2,FALSE)," ")</f>
        <v>1</v>
      </c>
      <c r="F96" s="61">
        <f ca="1">+IFERROR(+VLOOKUP(F95,EPSO!$C:$S,+COLUMN($D2)+2,FALSE)," ")</f>
        <v>2</v>
      </c>
    </row>
    <row r="97" spans="1:6" ht="24" hidden="1" customHeight="1" outlineLevel="1" x14ac:dyDescent="0.35">
      <c r="A97" s="13" t="s">
        <v>148</v>
      </c>
      <c r="B97" s="84" t="str">
        <f ca="1">+IFERROR(SUMPRODUCT($D$19:$F$19,$D97:F97)/$B$19," ")</f>
        <v xml:space="preserve"> </v>
      </c>
      <c r="D97" s="82" t="e">
        <f ca="1">+IF(D$95=" "," ",+VLOOKUP(D96,'PARAMETRES GÉNÉRAUX'!$AI$4:$AM$22,5,1))</f>
        <v>#N/A</v>
      </c>
      <c r="E97" s="82" t="e">
        <f ca="1">+IF(E$95=" "," ",+VLOOKUP(E96,'PARAMETRES GÉNÉRAUX'!$AI$4:$AM$22,5,1))</f>
        <v>#N/A</v>
      </c>
      <c r="F97" s="82" t="e">
        <f ca="1">+IF(F$95=" "," ",+VLOOKUP(F96,'PARAMETRES GÉNÉRAUX'!$AI$4:$AM$22,5,1))</f>
        <v>#N/A</v>
      </c>
    </row>
    <row r="98" spans="1:6" ht="24" hidden="1" customHeight="1" outlineLevel="1" thickBot="1" x14ac:dyDescent="0.4">
      <c r="A98" s="13" t="s">
        <v>149</v>
      </c>
      <c r="B98" s="83" t="e">
        <f ca="1">+IF(SUM(D98:F98)=0," ",SUM(D98:F98))</f>
        <v>#N/A</v>
      </c>
      <c r="D98" s="20" t="e">
        <f ca="1">+IF(D95=" "," ",+D97*D$19)</f>
        <v>#N/A</v>
      </c>
      <c r="E98" s="20" t="e">
        <f t="shared" ref="E98:F98" ca="1" si="26">+IF(E95=" "," ",+E97*E$19)</f>
        <v>#N/A</v>
      </c>
      <c r="F98" s="20" t="e">
        <f t="shared" ca="1" si="26"/>
        <v>#N/A</v>
      </c>
    </row>
    <row r="99" spans="1:6" s="19" customFormat="1" ht="24" customHeight="1" collapsed="1" thickTop="1" thickBot="1" x14ac:dyDescent="0.4">
      <c r="A99" s="21" t="s">
        <v>151</v>
      </c>
      <c r="B99" s="65" t="str">
        <f ca="1">+IFERROR(SUMPRODUCT($D$19:$F$19,$D99:F99)/$B$19," ")</f>
        <v xml:space="preserve"> </v>
      </c>
      <c r="C99" s="8"/>
      <c r="D99" s="49" t="e">
        <f ca="1">+IF(D95=" "," ",+D98/D$19)</f>
        <v>#N/A</v>
      </c>
      <c r="E99" s="49" t="e">
        <f t="shared" ref="E99:F99" ca="1" si="27">+IF(E95=" "," ",+E98/E$19)</f>
        <v>#N/A</v>
      </c>
      <c r="F99" s="49" t="e">
        <f t="shared" ca="1" si="27"/>
        <v>#N/A</v>
      </c>
    </row>
    <row r="100" spans="1:6" ht="24" hidden="1" customHeight="1" outlineLevel="1" thickTop="1" x14ac:dyDescent="0.35">
      <c r="A100" s="192" t="s">
        <v>169</v>
      </c>
      <c r="B100" s="193">
        <f ca="1">+IF(SUM(D100:F100)=0," ",SUM(D100:F100))</f>
        <v>1450</v>
      </c>
      <c r="D100" s="193">
        <f ca="1">+IF(D95=" "," ",+VLOOKUP(+D106,'RAPPORT SOUMISSION'!$P:$Q,2,FALSE))</f>
        <v>1420</v>
      </c>
      <c r="E100" s="193">
        <f ca="1">+IF(E95=" "," ",+VLOOKUP(+E106,'RAPPORT SOUMISSION'!$P:$Q,2,FALSE))</f>
        <v>10</v>
      </c>
      <c r="F100" s="193">
        <f ca="1">+IF(F95=" "," ",+VLOOKUP(+F106,'RAPPORT SOUMISSION'!$P:$Q,2,FALSE))</f>
        <v>20</v>
      </c>
    </row>
    <row r="101" spans="1:6" ht="24" hidden="1" customHeight="1" outlineLevel="1" x14ac:dyDescent="0.35">
      <c r="A101" s="194" t="s">
        <v>148</v>
      </c>
      <c r="B101" s="195" t="str">
        <f ca="1">+IFERROR(SUMPRODUCT($D$25:$F$25,$D101:F101)/$B$25," ")</f>
        <v xml:space="preserve"> </v>
      </c>
      <c r="D101" s="196" t="e">
        <f ca="1">+IF(D$95=" "," ",+VLOOKUP(D100,'PARAMETRES GÉNÉRAUX'!$AI$4:$AM$22,5,1))</f>
        <v>#N/A</v>
      </c>
      <c r="E101" s="196" t="e">
        <f ca="1">+IF(E$95=" "," ",+VLOOKUP(E100,'PARAMETRES GÉNÉRAUX'!$AI$4:$AM$22,5,1))</f>
        <v>#N/A</v>
      </c>
      <c r="F101" s="196" t="e">
        <f ca="1">+IF(F$95=" "," ",+VLOOKUP(F100,'PARAMETRES GÉNÉRAUX'!$AI$4:$AM$22,5,1))</f>
        <v>#N/A</v>
      </c>
    </row>
    <row r="102" spans="1:6" ht="24" hidden="1" customHeight="1" outlineLevel="1" thickBot="1" x14ac:dyDescent="0.4">
      <c r="A102" s="197" t="s">
        <v>176</v>
      </c>
      <c r="B102" s="198" t="e">
        <f ca="1">+IF(SUM(D102:F102)=0," ",SUM(D102:F102))</f>
        <v>#N/A</v>
      </c>
      <c r="D102" s="199" t="e">
        <f ca="1">+IF(D95=" "," ",+D101*(D100*D$22))</f>
        <v>#N/A</v>
      </c>
      <c r="E102" s="199" t="e">
        <f t="shared" ref="E102:F102" ca="1" si="28">+IF(E95=" "," ",+E101*(E100*E$22))</f>
        <v>#N/A</v>
      </c>
      <c r="F102" s="199" t="e">
        <f t="shared" ca="1" si="28"/>
        <v>#N/A</v>
      </c>
    </row>
    <row r="103" spans="1:6" s="19" customFormat="1" ht="24" customHeight="1" collapsed="1" thickTop="1" thickBot="1" x14ac:dyDescent="0.4">
      <c r="A103" s="200" t="s">
        <v>179</v>
      </c>
      <c r="B103" s="201" t="str">
        <f ca="1">+IFERROR(SUMPRODUCT($D$25:$F$25,$D103:F103)/$B$25," ")</f>
        <v xml:space="preserve"> </v>
      </c>
      <c r="D103" s="201" t="e">
        <f ca="1">+IF(D$95=" "," ",+D102/D$25)</f>
        <v>#N/A</v>
      </c>
      <c r="E103" s="201" t="e">
        <f t="shared" ref="E103:F103" ca="1" si="29">+IF(E$95=" "," ",+E102/E$25)</f>
        <v>#N/A</v>
      </c>
      <c r="F103" s="201" t="e">
        <f t="shared" ca="1" si="29"/>
        <v>#N/A</v>
      </c>
    </row>
    <row r="104" spans="1:6" ht="35.25" customHeight="1" thickTop="1" x14ac:dyDescent="0.35"/>
    <row r="105" spans="1:6" ht="24" customHeight="1" x14ac:dyDescent="0.35">
      <c r="A105" s="400" t="s">
        <v>153</v>
      </c>
      <c r="B105" s="401"/>
      <c r="D105" s="366" t="s">
        <v>263</v>
      </c>
      <c r="E105" s="365"/>
      <c r="F105" s="365"/>
    </row>
    <row r="106" spans="1:6" ht="24" customHeight="1" thickBot="1" x14ac:dyDescent="0.4">
      <c r="A106" s="402" t="s">
        <v>56</v>
      </c>
      <c r="B106" s="403"/>
      <c r="D106" s="14" t="str">
        <f ca="1">+IF(OFFSET(EPSO!$AN$1,1,+COLUMN(B$2)-1, 1, 1)=0," ",+OFFSET(EPSO!$AN$1,1,+COLUMN(B$2)-1, 1, 1))</f>
        <v>00010</v>
      </c>
      <c r="E106" s="14" t="str">
        <f ca="1">+IF(OFFSET(EPSO!$AN$1,1,+COLUMN(C$2)-1, 1, 1)=0," ",+OFFSET(EPSO!$AN$1,1,+COLUMN(C$2)-1, 1, 1))</f>
        <v>00020</v>
      </c>
      <c r="F106" s="14" t="str">
        <f ca="1">+IF(OFFSET(EPSO!$AN$1,1,+COLUMN(D$2)-1, 1, 1)=0," ",+OFFSET(EPSO!$AN$1,1,+COLUMN(D$2)-1, 1, 1))</f>
        <v>00030</v>
      </c>
    </row>
    <row r="107" spans="1:6" s="19" customFormat="1" ht="24" hidden="1" customHeight="1" outlineLevel="1" x14ac:dyDescent="0.35">
      <c r="A107" s="53" t="s">
        <v>96</v>
      </c>
      <c r="B107" s="51"/>
      <c r="C107" s="8"/>
      <c r="D107" s="52" t="str">
        <f ca="1">+IF(D$106=" "," ",'INFO SOUMISSION'!$D$17)</f>
        <v>Pylone</v>
      </c>
      <c r="E107" s="52" t="str">
        <f ca="1">+IF(E$106=" "," ",'INFO SOUMISSION'!$D$17)</f>
        <v>Pylone</v>
      </c>
      <c r="F107" s="52" t="str">
        <f ca="1">+IF(F$106=" "," ",'INFO SOUMISSION'!$D$17)</f>
        <v>Pylone</v>
      </c>
    </row>
    <row r="108" spans="1:6" ht="24" hidden="1" customHeight="1" outlineLevel="1" x14ac:dyDescent="0.35">
      <c r="A108" s="13" t="s">
        <v>147</v>
      </c>
      <c r="B108" s="24">
        <f ca="1">+IF(SUM(D108:F108)=0," ",SUM(D108:F108))</f>
        <v>145</v>
      </c>
      <c r="D108" s="61">
        <f ca="1">+IFERROR(+VLOOKUP(D106,EPSO!$C:$S,+COLUMN($D10)+2,FALSE)," ")</f>
        <v>142</v>
      </c>
      <c r="E108" s="61">
        <f ca="1">+IFERROR(+VLOOKUP(E106,EPSO!$C:$S,+COLUMN($D10)+2,FALSE)," ")</f>
        <v>1</v>
      </c>
      <c r="F108" s="61">
        <f ca="1">+IFERROR(+VLOOKUP(F106,EPSO!$C:$S,+COLUMN($D10)+2,FALSE)," ")</f>
        <v>2</v>
      </c>
    </row>
    <row r="109" spans="1:6" ht="24" hidden="1" customHeight="1" outlineLevel="1" x14ac:dyDescent="0.35">
      <c r="A109" s="13" t="s">
        <v>189</v>
      </c>
      <c r="B109" s="84" t="str">
        <f ca="1">+IFERROR(SUMPRODUCT($D$19:$F$19,$D109:F109)/$B$19," ")</f>
        <v xml:space="preserve"> </v>
      </c>
      <c r="D109" s="82" t="e">
        <f ca="1">+IF(D107="PYLONE",+VLOOKUP(D108,'PARAMETRES GÉNÉRAUX'!$AI$4:$AL$22,2,1),IF(D107="POSTE",+VLOOKUP(D108,'PARAMETRES GÉNÉRAUX'!$AI$4:$AL$22,3,1),IF(D107="FONDATION",+VLOOKUP(D108,'PARAMETRES GÉNÉRAUX'!$AI$4:$AL$22,4,1)," ")))</f>
        <v>#N/A</v>
      </c>
      <c r="E109" s="82" t="e">
        <f ca="1">+IF(E107="PYLONE",+VLOOKUP(E108,'PARAMETRES GÉNÉRAUX'!$AI$4:$AL$22,2,1),IF(E107="POSTE",+VLOOKUP(E108,'PARAMETRES GÉNÉRAUX'!$AI$4:$AL$22,3,1),IF(E107="FONDATION",+VLOOKUP(E108,'PARAMETRES GÉNÉRAUX'!$AI$4:$AL$22,4,1)," ")))</f>
        <v>#N/A</v>
      </c>
      <c r="F109" s="82" t="e">
        <f ca="1">+IF(F107="PYLONE",+VLOOKUP(F108,'PARAMETRES GÉNÉRAUX'!$AI$4:$AL$22,2,1),IF(F107="POSTE",+VLOOKUP(F108,'PARAMETRES GÉNÉRAUX'!$AI$4:$AL$22,3,1),IF(F107="FONDATION",+VLOOKUP(F108,'PARAMETRES GÉNÉRAUX'!$AI$4:$AL$22,4,1)," ")))</f>
        <v>#N/A</v>
      </c>
    </row>
    <row r="110" spans="1:6" ht="24" hidden="1" customHeight="1" outlineLevel="1" thickBot="1" x14ac:dyDescent="0.4">
      <c r="A110" s="13" t="s">
        <v>154</v>
      </c>
      <c r="B110" s="83" t="e">
        <f ca="1">+IF(SUM(D110:F110)=0," ",SUM(D110:F110))</f>
        <v>#N/A</v>
      </c>
      <c r="D110" s="20" t="e">
        <f ca="1">+IF(D106=" "," ",+D109*D$19)</f>
        <v>#N/A</v>
      </c>
      <c r="E110" s="20" t="e">
        <f t="shared" ref="E110:F110" ca="1" si="30">+IF(E106=" "," ",+E109*E$19)</f>
        <v>#N/A</v>
      </c>
      <c r="F110" s="20" t="e">
        <f t="shared" ca="1" si="30"/>
        <v>#N/A</v>
      </c>
    </row>
    <row r="111" spans="1:6" s="19" customFormat="1" ht="24" customHeight="1" collapsed="1" thickTop="1" thickBot="1" x14ac:dyDescent="0.4">
      <c r="A111" s="21" t="s">
        <v>155</v>
      </c>
      <c r="B111" s="65" t="str">
        <f ca="1">+IFERROR(SUMPRODUCT($D$19:$F$19,$D111:F111)/$B$19," ")</f>
        <v xml:space="preserve"> </v>
      </c>
      <c r="C111" s="8"/>
      <c r="D111" s="49" t="e">
        <f ca="1">+IF(D106=" "," ",+D110/D$19)</f>
        <v>#N/A</v>
      </c>
      <c r="E111" s="49" t="e">
        <f t="shared" ref="E111:F111" ca="1" si="31">+IF(E106=" "," ",+E110/E$19)</f>
        <v>#N/A</v>
      </c>
      <c r="F111" s="49" t="e">
        <f t="shared" ca="1" si="31"/>
        <v>#N/A</v>
      </c>
    </row>
    <row r="112" spans="1:6" ht="24" hidden="1" customHeight="1" outlineLevel="1" thickTop="1" x14ac:dyDescent="0.35">
      <c r="A112" s="192" t="s">
        <v>169</v>
      </c>
      <c r="B112" s="193">
        <f ca="1">+IF(SUM(D112:F112)=0," ",SUM(D112:F112))</f>
        <v>1450</v>
      </c>
      <c r="D112" s="193">
        <f ca="1">+IF(D106=" "," ",+VLOOKUP(+D106,'RAPPORT SOUMISSION'!$P:$Q,2,FALSE))</f>
        <v>1420</v>
      </c>
      <c r="E112" s="193">
        <f ca="1">+IF(E106=" "," ",+VLOOKUP(+E106,'RAPPORT SOUMISSION'!$P:$Q,2,FALSE))</f>
        <v>10</v>
      </c>
      <c r="F112" s="193">
        <f ca="1">+IF(F106=" "," ",+VLOOKUP(+F106,'RAPPORT SOUMISSION'!$P:$Q,2,FALSE))</f>
        <v>20</v>
      </c>
    </row>
    <row r="113" spans="1:6" ht="24" hidden="1" customHeight="1" outlineLevel="1" x14ac:dyDescent="0.35">
      <c r="A113" s="194" t="s">
        <v>189</v>
      </c>
      <c r="B113" s="195" t="str">
        <f ca="1">+IFERROR(SUMPRODUCT($D$25:$F$25,$D113:F113)/$B$25," ")</f>
        <v xml:space="preserve"> </v>
      </c>
      <c r="D113" s="196" t="e">
        <f ca="1">+IF(D107="PYLONE",+VLOOKUP(D112,'PARAMETRES GÉNÉRAUX'!$AI$4:$AL$22,2,1),IF(D107="POSTE",+VLOOKUP(D112,'PARAMETRES GÉNÉRAUX'!$AI$4:$AL$22,3,1),IF(D107="FONDATION",+VLOOKUP(D112,'PARAMETRES GÉNÉRAUX'!$AI$4:$AL$22,4,1)," ")))</f>
        <v>#N/A</v>
      </c>
      <c r="E113" s="196" t="e">
        <f ca="1">+IF(E107="PYLONE",+VLOOKUP(E112,'PARAMETRES GÉNÉRAUX'!$AI$4:$AL$22,2,1),IF(E107="POSTE",+VLOOKUP(E112,'PARAMETRES GÉNÉRAUX'!$AI$4:$AL$22,3,1),IF(E107="FONDATION",+VLOOKUP(E112,'PARAMETRES GÉNÉRAUX'!$AI$4:$AL$22,4,1)," ")))</f>
        <v>#N/A</v>
      </c>
      <c r="F113" s="196" t="e">
        <f ca="1">+IF(F107="PYLONE",+VLOOKUP(F112,'PARAMETRES GÉNÉRAUX'!$AI$4:$AL$22,2,1),IF(F107="POSTE",+VLOOKUP(F112,'PARAMETRES GÉNÉRAUX'!$AI$4:$AL$22,3,1),IF(F107="FONDATION",+VLOOKUP(F112,'PARAMETRES GÉNÉRAUX'!$AI$4:$AL$22,4,1)," ")))</f>
        <v>#N/A</v>
      </c>
    </row>
    <row r="114" spans="1:6" ht="24" hidden="1" customHeight="1" outlineLevel="1" thickBot="1" x14ac:dyDescent="0.4">
      <c r="A114" s="197" t="s">
        <v>174</v>
      </c>
      <c r="B114" s="198" t="e">
        <f ca="1">+IF(SUM(D114:F114)=0," ",SUM(D114:F114))</f>
        <v>#N/A</v>
      </c>
      <c r="D114" s="199" t="e">
        <f ca="1">+IF(D106=" "," ",+D113*(D112*D$22))</f>
        <v>#N/A</v>
      </c>
      <c r="E114" s="199" t="e">
        <f t="shared" ref="E114:F114" ca="1" si="32">+IF(E106=" "," ",+E113*(E112*E$22))</f>
        <v>#N/A</v>
      </c>
      <c r="F114" s="199" t="e">
        <f t="shared" ca="1" si="32"/>
        <v>#N/A</v>
      </c>
    </row>
    <row r="115" spans="1:6" s="19" customFormat="1" ht="24" customHeight="1" collapsed="1" thickTop="1" thickBot="1" x14ac:dyDescent="0.4">
      <c r="A115" s="200" t="s">
        <v>186</v>
      </c>
      <c r="B115" s="201" t="str">
        <f ca="1">+IFERROR(SUMPRODUCT($D$25:$F$25,$D115:F115)/$B$25," ")</f>
        <v xml:space="preserve"> </v>
      </c>
      <c r="D115" s="201" t="e">
        <f ca="1">+IF(D$95=" "," ",+D114/D$25)</f>
        <v>#N/A</v>
      </c>
      <c r="E115" s="201" t="e">
        <f t="shared" ref="E115:F115" ca="1" si="33">+IF(E$95=" "," ",+E114/E$25)</f>
        <v>#N/A</v>
      </c>
      <c r="F115" s="201" t="e">
        <f t="shared" ca="1" si="33"/>
        <v>#N/A</v>
      </c>
    </row>
    <row r="116" spans="1:6" ht="35.25" customHeight="1" thickTop="1" x14ac:dyDescent="0.35"/>
    <row r="117" spans="1:6" ht="24" customHeight="1" x14ac:dyDescent="0.35">
      <c r="A117" s="400" t="s">
        <v>75</v>
      </c>
      <c r="B117" s="401"/>
      <c r="D117" s="108" t="s">
        <v>264</v>
      </c>
      <c r="E117" s="29"/>
      <c r="F117" s="29"/>
    </row>
    <row r="118" spans="1:6" ht="24" customHeight="1" thickBot="1" x14ac:dyDescent="0.4">
      <c r="A118" s="402" t="s">
        <v>56</v>
      </c>
      <c r="B118" s="403"/>
      <c r="D118" s="14" t="str">
        <f ca="1">+IF(OFFSET(EPSO!$AN$1,1,+COLUMN(B$2)-1, 1, 1)=0," ",+OFFSET(EPSO!$AN$1,1,+COLUMN(B$2)-1, 1, 1))</f>
        <v>00010</v>
      </c>
      <c r="E118" s="14" t="str">
        <f ca="1">+IF(OFFSET(EPSO!$AN$1,1,+COLUMN(C$2)-1, 1, 1)=0," ",+OFFSET(EPSO!$AN$1,1,+COLUMN(C$2)-1, 1, 1))</f>
        <v>00020</v>
      </c>
      <c r="F118" s="14" t="str">
        <f ca="1">+IF(OFFSET(EPSO!$AN$1,1,+COLUMN(D$2)-1, 1, 1)=0," ",+OFFSET(EPSO!$AN$1,1,+COLUMN(D$2)-1, 1, 1))</f>
        <v>00030</v>
      </c>
    </row>
    <row r="119" spans="1:6" ht="24" hidden="1" customHeight="1" outlineLevel="1" x14ac:dyDescent="0.35">
      <c r="A119" s="13" t="s">
        <v>69</v>
      </c>
      <c r="B119" s="24">
        <f ca="1">+IF(SUM(D119:F119)=0," ",SUM(D119:F119))</f>
        <v>286</v>
      </c>
      <c r="D119" s="23">
        <f ca="1">+IF(D118=" "," ",+VLOOKUP(D118,'PARAMETRE PAR POSTE'!$B:$P,9,FALSE))</f>
        <v>275.7</v>
      </c>
      <c r="E119" s="23">
        <f ca="1">+IF(E118=" "," ",+VLOOKUP(E118,'PARAMETRE PAR POSTE'!$B:$P,9,FALSE))</f>
        <v>0</v>
      </c>
      <c r="F119" s="23">
        <f ca="1">+IF(F118=" "," ",+VLOOKUP(F118,'PARAMETRE PAR POSTE'!$B:$P,9,FALSE))</f>
        <v>10.3</v>
      </c>
    </row>
    <row r="120" spans="1:6" ht="24" hidden="1" customHeight="1" outlineLevel="1" x14ac:dyDescent="0.35">
      <c r="A120" s="13" t="s">
        <v>205</v>
      </c>
      <c r="B120" s="84">
        <f ca="1">+IFERROR(SUMPRODUCT($D$19:$F$19,$D120:F120)/$B$19," ")</f>
        <v>0</v>
      </c>
      <c r="D120" s="20" t="str">
        <f ca="1">+IFERROR(+VLOOKUP(D$6,'PARAMETRES GÉNÉRAUX'!$AO$4:$AR$22,2,1)," ")</f>
        <v xml:space="preserve"> </v>
      </c>
      <c r="E120" s="20" t="str">
        <f ca="1">+IFERROR(+VLOOKUP(E$6,'PARAMETRES GÉNÉRAUX'!$AO$4:$AR$22,2,1)," ")</f>
        <v xml:space="preserve"> </v>
      </c>
      <c r="F120" s="20" t="str">
        <f ca="1">+IFERROR(+VLOOKUP(F$6,'PARAMETRES GÉNÉRAUX'!$AO$4:$AR$22,2,1)," ")</f>
        <v xml:space="preserve"> </v>
      </c>
    </row>
    <row r="121" spans="1:6" ht="24" hidden="1" customHeight="1" outlineLevel="1" x14ac:dyDescent="0.35">
      <c r="A121" s="178" t="s">
        <v>219</v>
      </c>
      <c r="B121" s="177"/>
      <c r="D121" s="35" t="str">
        <f ca="1">+IFERROR(+VLOOKUP(D$6,'PARAMETRES GÉNÉRAUX'!$AO$4:$AR$22,3,1)," ")</f>
        <v xml:space="preserve"> </v>
      </c>
      <c r="E121" s="35" t="str">
        <f ca="1">+IFERROR(+VLOOKUP(E$6,'PARAMETRES GÉNÉRAUX'!$AO$4:$AR$22,3,1)," ")</f>
        <v xml:space="preserve"> </v>
      </c>
      <c r="F121" s="35" t="str">
        <f ca="1">+IFERROR(+VLOOKUP(F$6,'PARAMETRES GÉNÉRAUX'!$AO$4:$AR$22,3,1)," ")</f>
        <v xml:space="preserve"> </v>
      </c>
    </row>
    <row r="122" spans="1:6" ht="24" hidden="1" customHeight="1" outlineLevel="1" thickBot="1" x14ac:dyDescent="0.4">
      <c r="A122" s="89" t="s">
        <v>161</v>
      </c>
      <c r="B122" s="83" t="e">
        <f ca="1">+IF(SUM(D122:F122)=0," ",SUM(D122:F122))</f>
        <v>#VALUE!</v>
      </c>
      <c r="D122" s="179" t="e">
        <f ca="1">+IF(D118=" "," ",+D119*D120/D121)</f>
        <v>#VALUE!</v>
      </c>
      <c r="E122" s="179" t="e">
        <f t="shared" ref="E122:F122" ca="1" si="34">+IF(E118=" "," ",+E119*E120/E121)</f>
        <v>#VALUE!</v>
      </c>
      <c r="F122" s="179" t="e">
        <f t="shared" ca="1" si="34"/>
        <v>#VALUE!</v>
      </c>
    </row>
    <row r="123" spans="1:6" s="19" customFormat="1" ht="24" customHeight="1" collapsed="1" thickTop="1" thickBot="1" x14ac:dyDescent="0.4">
      <c r="A123" s="21" t="s">
        <v>156</v>
      </c>
      <c r="B123" s="65" t="str">
        <f ca="1">+IFERROR(SUMPRODUCT($D$19:$F$19,$D123:F123)/$B$19," ")</f>
        <v xml:space="preserve"> </v>
      </c>
      <c r="C123" s="8"/>
      <c r="D123" s="49" t="e">
        <f ca="1">+IF(D118=" "," ",+D122/D$19)</f>
        <v>#VALUE!</v>
      </c>
      <c r="E123" s="49" t="e">
        <f t="shared" ref="E123:F123" ca="1" si="35">+IF(E118=" "," ",+E122/E$19)</f>
        <v>#VALUE!</v>
      </c>
      <c r="F123" s="49" t="e">
        <f t="shared" ca="1" si="35"/>
        <v>#VALUE!</v>
      </c>
    </row>
    <row r="124" spans="1:6" ht="35.25" customHeight="1" thickTop="1" x14ac:dyDescent="0.35"/>
    <row r="125" spans="1:6" ht="24" customHeight="1" x14ac:dyDescent="0.35">
      <c r="A125" s="400" t="s">
        <v>130</v>
      </c>
      <c r="B125" s="401"/>
      <c r="D125" s="106" t="s">
        <v>261</v>
      </c>
      <c r="E125" s="29"/>
      <c r="F125" s="29"/>
    </row>
    <row r="126" spans="1:6" ht="24" customHeight="1" thickBot="1" x14ac:dyDescent="0.4">
      <c r="A126" s="402" t="s">
        <v>56</v>
      </c>
      <c r="B126" s="403"/>
      <c r="D126" s="14" t="str">
        <f ca="1">+IF(OFFSET(EPSO!$AN$1,1,+COLUMN(B$2)-1, 1, 1)=0," ",+OFFSET(EPSO!$AN$1,1,+COLUMN(B$2)-1, 1, 1))</f>
        <v>00010</v>
      </c>
      <c r="E126" s="14" t="str">
        <f ca="1">+IF(OFFSET(EPSO!$AN$1,1,+COLUMN(C$2)-1, 1, 1)=0," ",+OFFSET(EPSO!$AN$1,1,+COLUMN(C$2)-1, 1, 1))</f>
        <v>00020</v>
      </c>
      <c r="F126" s="14" t="str">
        <f ca="1">+IF(OFFSET(EPSO!$AN$1,1,+COLUMN(D$2)-1, 1, 1)=0," ",+OFFSET(EPSO!$AN$1,1,+COLUMN(D$2)-1, 1, 1))</f>
        <v>00030</v>
      </c>
    </row>
    <row r="127" spans="1:6" ht="24" hidden="1" customHeight="1" outlineLevel="1" x14ac:dyDescent="0.35">
      <c r="A127" s="13" t="s">
        <v>192</v>
      </c>
      <c r="B127" s="24">
        <f ca="1">+IF(SUM(D127:F127)=0," ",SUM(D127:F127))</f>
        <v>13896.800000000001</v>
      </c>
      <c r="D127" s="23">
        <f ca="1">+IF(D126=" "," ",+VLOOKUP(D126,'PARAMETRE PAR POSTE'!$B:$P,5,FALSE))</f>
        <v>13700.6</v>
      </c>
      <c r="E127" s="23">
        <f ca="1">+IF(E126=" "," ",+VLOOKUP(E126,'PARAMETRE PAR POSTE'!$B:$P,5,FALSE))</f>
        <v>196.2</v>
      </c>
      <c r="F127" s="23">
        <f ca="1">+IF(F126=" "," ",+VLOOKUP(F126,'PARAMETRE PAR POSTE'!$B:$P,5,FALSE))</f>
        <v>0</v>
      </c>
    </row>
    <row r="128" spans="1:6" ht="24" hidden="1" customHeight="1" outlineLevel="1" x14ac:dyDescent="0.35">
      <c r="A128" s="13" t="s">
        <v>191</v>
      </c>
      <c r="B128" s="24">
        <f ca="1">+IF(SUM(D128:F128)=0," ",SUM(D128:F128))</f>
        <v>30636.885280000002</v>
      </c>
      <c r="D128" s="23">
        <f ca="1">+IF(D126=" "," ",+D127*2.2046)</f>
        <v>30204.342760000003</v>
      </c>
      <c r="E128" s="23">
        <f t="shared" ref="E128:F128" ca="1" si="36">+IF(E126=" "," ",+E127*2.2046)</f>
        <v>432.54252000000002</v>
      </c>
      <c r="F128" s="23">
        <f t="shared" ca="1" si="36"/>
        <v>0</v>
      </c>
    </row>
    <row r="129" spans="1:6" ht="24" hidden="1" customHeight="1" outlineLevel="1" x14ac:dyDescent="0.35">
      <c r="A129" s="13" t="s">
        <v>199</v>
      </c>
      <c r="B129" s="84">
        <f ca="1">+IFERROR(SUMPRODUCT($D$19:$F$19,$D129:F129)/$B$19," ")</f>
        <v>0.25</v>
      </c>
      <c r="D129" s="20">
        <f ca="1">+IF(D126=" "," ",+VLOOKUP(D126,'PARAMETRE PAR POSTE'!$B:$P,6,FALSE))</f>
        <v>0.25</v>
      </c>
      <c r="E129" s="20">
        <f ca="1">+IF(E126=" "," ",+VLOOKUP(E126,'PARAMETRE PAR POSTE'!$B:$P,6,FALSE))</f>
        <v>0.25</v>
      </c>
      <c r="F129" s="20">
        <f ca="1">+IF(F126=" "," ",+VLOOKUP(F126,'PARAMETRE PAR POSTE'!$B:$P,6,FALSE))</f>
        <v>0.25</v>
      </c>
    </row>
    <row r="130" spans="1:6" ht="24" hidden="1" customHeight="1" outlineLevel="1" thickBot="1" x14ac:dyDescent="0.4">
      <c r="A130" s="89" t="s">
        <v>193</v>
      </c>
      <c r="B130" s="156">
        <f ca="1">+IF(SUM(D130:F130)=0," ",SUM(D130:F130))</f>
        <v>7659.2213200000006</v>
      </c>
      <c r="D130" s="90">
        <f ca="1">+IF(D126=" "," ",+D128*D129)</f>
        <v>7551.0856900000008</v>
      </c>
      <c r="E130" s="90">
        <f t="shared" ref="E130:F130" ca="1" si="37">+IF(E126=" "," ",+E128*E129)</f>
        <v>108.13563000000001</v>
      </c>
      <c r="F130" s="90">
        <f t="shared" ca="1" si="37"/>
        <v>0</v>
      </c>
    </row>
    <row r="131" spans="1:6" s="19" customFormat="1" ht="24" customHeight="1" collapsed="1" thickTop="1" thickBot="1" x14ac:dyDescent="0.4">
      <c r="A131" s="21" t="s">
        <v>162</v>
      </c>
      <c r="B131" s="65">
        <f ca="1">+IFERROR(SUMPRODUCT($D$19:$F$19,$D131:F131)/$B$19," ")</f>
        <v>4.1788854541299304E-2</v>
      </c>
      <c r="C131" s="8"/>
      <c r="D131" s="49">
        <f ca="1">+IF(D126=" "," ",+D130/D$19)</f>
        <v>4.2302514573658731E-2</v>
      </c>
      <c r="E131" s="49">
        <f t="shared" ref="E131:F131" ca="1" si="38">+IF(E126=" "," ",+E130/E$19)</f>
        <v>3.4639830508474578E-2</v>
      </c>
      <c r="F131" s="49">
        <f t="shared" ca="1" si="38"/>
        <v>0</v>
      </c>
    </row>
    <row r="132" spans="1:6" ht="35.25" customHeight="1" thickTop="1" x14ac:dyDescent="0.35"/>
    <row r="133" spans="1:6" ht="24" customHeight="1" x14ac:dyDescent="0.35">
      <c r="A133" s="400" t="s">
        <v>131</v>
      </c>
      <c r="B133" s="401"/>
      <c r="D133" s="106" t="s">
        <v>261</v>
      </c>
      <c r="E133" s="29"/>
      <c r="F133" s="29"/>
    </row>
    <row r="134" spans="1:6" ht="24" customHeight="1" thickBot="1" x14ac:dyDescent="0.4">
      <c r="A134" s="402" t="s">
        <v>56</v>
      </c>
      <c r="B134" s="403"/>
      <c r="D134" s="14" t="str">
        <f ca="1">+IF(OFFSET(EPSO!$AN$1,1,+COLUMN(B$2)-1, 1, 1)=0," ",+OFFSET(EPSO!$AN$1,1,+COLUMN(B$2)-1, 1, 1))</f>
        <v>00010</v>
      </c>
      <c r="E134" s="14" t="str">
        <f ca="1">+IF(OFFSET(EPSO!$AN$1,1,+COLUMN(C$2)-1, 1, 1)=0," ",+OFFSET(EPSO!$AN$1,1,+COLUMN(C$2)-1, 1, 1))</f>
        <v>00020</v>
      </c>
      <c r="F134" s="14" t="str">
        <f ca="1">+IF(OFFSET(EPSO!$AN$1,1,+COLUMN(D$2)-1, 1, 1)=0," ",+OFFSET(EPSO!$AN$1,1,+COLUMN(D$2)-1, 1, 1))</f>
        <v>00030</v>
      </c>
    </row>
    <row r="135" spans="1:6" ht="24" hidden="1" customHeight="1" outlineLevel="1" x14ac:dyDescent="0.35">
      <c r="A135" s="13" t="s">
        <v>202</v>
      </c>
      <c r="B135" s="24" t="str">
        <f ca="1">+IF(SUM(D135:F135)=0," ",SUM(D135:F135))</f>
        <v xml:space="preserve"> </v>
      </c>
      <c r="D135" s="15">
        <f ca="1">+IF(D134=" "," ",+VLOOKUP(D134,'PARAMETRE PAR POSTE'!$B:$P,7,FALSE))</f>
        <v>0</v>
      </c>
      <c r="E135" s="15">
        <f ca="1">+IF(E134=" "," ",+VLOOKUP(E134,'PARAMETRE PAR POSTE'!$B:$P,7,FALSE))</f>
        <v>0</v>
      </c>
      <c r="F135" s="15">
        <f ca="1">+IF(F134=" "," ",+VLOOKUP(F134,'PARAMETRE PAR POSTE'!$B:$P,7,FALSE))</f>
        <v>0</v>
      </c>
    </row>
    <row r="136" spans="1:6" ht="24" hidden="1" customHeight="1" outlineLevel="1" x14ac:dyDescent="0.35">
      <c r="A136" s="13" t="s">
        <v>204</v>
      </c>
      <c r="B136" s="24" t="str">
        <f ca="1">+IF(SUM(D136:F136)=0," ",SUM(D136:F136))</f>
        <v xml:space="preserve"> </v>
      </c>
      <c r="D136" s="15">
        <f ca="1">+IF(D134=" "," ",+VLOOKUP(D134,'PARAMETRE PAR POSTE'!$B:$P,8,FALSE))</f>
        <v>0</v>
      </c>
      <c r="E136" s="15">
        <f ca="1">+IF(E134=" "," ",+VLOOKUP(E134,'PARAMETRE PAR POSTE'!$B:$P,8,FALSE))</f>
        <v>0</v>
      </c>
      <c r="F136" s="15">
        <f ca="1">+IF(F134=" "," ",+VLOOKUP(F134,'PARAMETRE PAR POSTE'!$B:$P,8,FALSE))</f>
        <v>0</v>
      </c>
    </row>
    <row r="137" spans="1:6" ht="24" hidden="1" customHeight="1" outlineLevel="1" x14ac:dyDescent="0.35">
      <c r="A137" s="13" t="s">
        <v>206</v>
      </c>
      <c r="B137" s="167">
        <f ca="1">+IFERROR(SUMPRODUCT($D$19:$F$19,$D137:F137)/$B$19," ")</f>
        <v>0</v>
      </c>
      <c r="D137" s="20" t="str">
        <f ca="1">+IFERROR(+VLOOKUP(D$6,'PARAMETRES GÉNÉRAUX'!$AO$4:$AR$22,4,1)," ")</f>
        <v xml:space="preserve"> </v>
      </c>
      <c r="E137" s="20" t="str">
        <f ca="1">+IFERROR(+VLOOKUP(E$6,'PARAMETRES GÉNÉRAUX'!$AO$4:$AR$22,4,1)," ")</f>
        <v xml:space="preserve"> </v>
      </c>
      <c r="F137" s="20" t="str">
        <f ca="1">+IFERROR(+VLOOKUP(F$6,'PARAMETRES GÉNÉRAUX'!$AO$4:$AR$22,4,1)," ")</f>
        <v xml:space="preserve"> </v>
      </c>
    </row>
    <row r="138" spans="1:6" ht="24" hidden="1" customHeight="1" outlineLevel="1" thickBot="1" x14ac:dyDescent="0.4">
      <c r="A138" s="13" t="s">
        <v>207</v>
      </c>
      <c r="B138" s="25" t="e">
        <f ca="1">+IF(SUM(D138:F138)=0," ",SUM(D138:F138))</f>
        <v>#VALUE!</v>
      </c>
      <c r="D138" s="90" t="e">
        <f ca="1">+IF(D134=" "," ",+(D135*D136/60)*D137)</f>
        <v>#VALUE!</v>
      </c>
      <c r="E138" s="90" t="e">
        <f t="shared" ref="E138:F138" ca="1" si="39">+IF(E134=" "," ",+(E135*E136/60)*E137)</f>
        <v>#VALUE!</v>
      </c>
      <c r="F138" s="90" t="e">
        <f t="shared" ca="1" si="39"/>
        <v>#VALUE!</v>
      </c>
    </row>
    <row r="139" spans="1:6" s="19" customFormat="1" ht="24" customHeight="1" collapsed="1" thickTop="1" thickBot="1" x14ac:dyDescent="0.4">
      <c r="A139" s="21" t="s">
        <v>163</v>
      </c>
      <c r="B139" s="65" t="str">
        <f ca="1">+IFERROR(SUMPRODUCT($D$19:$F$19,$D139:F139)/$B$19," ")</f>
        <v xml:space="preserve"> </v>
      </c>
      <c r="C139" s="8"/>
      <c r="D139" s="49" t="e">
        <f ca="1">+IF(D134=" "," ",+D138/D$19)</f>
        <v>#VALUE!</v>
      </c>
      <c r="E139" s="49" t="e">
        <f t="shared" ref="E139:F139" ca="1" si="40">+IF(E134=" "," ",+E138/E$19)</f>
        <v>#VALUE!</v>
      </c>
      <c r="F139" s="49" t="e">
        <f t="shared" ca="1" si="40"/>
        <v>#VALUE!</v>
      </c>
    </row>
    <row r="140" spans="1:6" ht="35.25" customHeight="1" thickTop="1" x14ac:dyDescent="0.35"/>
    <row r="141" spans="1:6" ht="24" customHeight="1" x14ac:dyDescent="0.35">
      <c r="A141" s="400" t="s">
        <v>132</v>
      </c>
      <c r="B141" s="401"/>
      <c r="D141" s="108" t="s">
        <v>264</v>
      </c>
      <c r="E141" s="29"/>
      <c r="F141" s="29"/>
    </row>
    <row r="142" spans="1:6" ht="24" customHeight="1" thickBot="1" x14ac:dyDescent="0.4">
      <c r="A142" s="402" t="s">
        <v>56</v>
      </c>
      <c r="B142" s="403"/>
      <c r="D142" s="14" t="str">
        <f ca="1">+IF(OFFSET(EPSO!$AN$1,1,+COLUMN(B$2)-1, 1, 1)=0," ",+OFFSET(EPSO!$AN$1,1,+COLUMN(B$2)-1, 1, 1))</f>
        <v>00010</v>
      </c>
      <c r="E142" s="14" t="str">
        <f ca="1">+IF(OFFSET(EPSO!$AN$1,1,+COLUMN(C$2)-1, 1, 1)=0," ",+OFFSET(EPSO!$AN$1,1,+COLUMN(C$2)-1, 1, 1))</f>
        <v>00020</v>
      </c>
      <c r="F142" s="14" t="str">
        <f ca="1">+IF(OFFSET(EPSO!$AN$1,1,+COLUMN(D$2)-1, 1, 1)=0," ",+OFFSET(EPSO!$AN$1,1,+COLUMN(D$2)-1, 1, 1))</f>
        <v>00030</v>
      </c>
    </row>
    <row r="143" spans="1:6" ht="24" hidden="1" customHeight="1" outlineLevel="1" x14ac:dyDescent="0.35">
      <c r="A143" s="13" t="s">
        <v>187</v>
      </c>
      <c r="B143" s="84" t="str">
        <f ca="1">+IFERROR(SUMPRODUCT($D$56:$F$56,$D143:F143)/$B$56," ")</f>
        <v xml:space="preserve"> </v>
      </c>
      <c r="D143" s="36" t="e">
        <f ca="1">+IF(D$142=" "," ",+VLOOKUP(D6,'PARAMETRES GÉNÉRAUX'!$H$4:$O$22,8,1))</f>
        <v>#N/A</v>
      </c>
      <c r="E143" s="36" t="e">
        <f ca="1">+IF(E$142=" "," ",+VLOOKUP(E6,'PARAMETRES GÉNÉRAUX'!$H$4:$O$22,8,1))</f>
        <v>#N/A</v>
      </c>
      <c r="F143" s="36" t="e">
        <f ca="1">+IF(F$142=" "," ",+VLOOKUP(F6,'PARAMETRES GÉNÉRAUX'!$H$4:$O$22,8,1))</f>
        <v>#N/A</v>
      </c>
    </row>
    <row r="144" spans="1:6" ht="24" hidden="1" customHeight="1" outlineLevel="1" thickBot="1" x14ac:dyDescent="0.4">
      <c r="A144" s="13" t="s">
        <v>188</v>
      </c>
      <c r="B144" s="25" t="str">
        <f ca="1">+IF(SUM(D144:F144)=0," ",SUM(D144:F144))</f>
        <v xml:space="preserve"> </v>
      </c>
      <c r="D144" s="20" t="str">
        <f ca="1">+IFERROR(+SUM(D143)*D$19," ")</f>
        <v xml:space="preserve"> </v>
      </c>
      <c r="E144" s="20" t="str">
        <f t="shared" ref="E144:F144" ca="1" si="41">+IFERROR(+SUM(E143)*E$19," ")</f>
        <v xml:space="preserve"> </v>
      </c>
      <c r="F144" s="20" t="str">
        <f t="shared" ca="1" si="41"/>
        <v xml:space="preserve"> </v>
      </c>
    </row>
    <row r="145" spans="1:6" s="19" customFormat="1" ht="24" customHeight="1" collapsed="1" thickTop="1" thickBot="1" x14ac:dyDescent="0.4">
      <c r="A145" s="21" t="s">
        <v>164</v>
      </c>
      <c r="B145" s="65" t="str">
        <f ca="1">+IFERROR(SUMPRODUCT($D$19:$F$19,$D145:F145)/$B$19," ")</f>
        <v xml:space="preserve"> </v>
      </c>
      <c r="C145" s="8"/>
      <c r="D145" s="49" t="e">
        <f ca="1">+IF(D142=" "," ",+D144/D$19)</f>
        <v>#VALUE!</v>
      </c>
      <c r="E145" s="49" t="e">
        <f t="shared" ref="E145:F145" ca="1" si="42">+IF(E142=" "," ",+E144/E$19)</f>
        <v>#VALUE!</v>
      </c>
      <c r="F145" s="49" t="e">
        <f t="shared" ca="1" si="42"/>
        <v>#VALUE!</v>
      </c>
    </row>
    <row r="146" spans="1:6" ht="35.25" customHeight="1" thickTop="1" x14ac:dyDescent="0.35"/>
    <row r="147" spans="1:6" ht="24" customHeight="1" x14ac:dyDescent="0.35">
      <c r="A147" s="400" t="s">
        <v>129</v>
      </c>
      <c r="B147" s="401"/>
      <c r="D147" s="108" t="s">
        <v>264</v>
      </c>
      <c r="E147" s="29"/>
      <c r="F147" s="29"/>
    </row>
    <row r="148" spans="1:6" ht="24" customHeight="1" thickBot="1" x14ac:dyDescent="0.4">
      <c r="A148" s="402" t="s">
        <v>56</v>
      </c>
      <c r="B148" s="403"/>
      <c r="D148" s="14" t="str">
        <f ca="1">+IF(OFFSET(EPSO!$AN$1,1,+COLUMN(B$2)-1, 1, 1)=0," ",+OFFSET(EPSO!$AN$1,1,+COLUMN(B$2)-1, 1, 1))</f>
        <v>00010</v>
      </c>
      <c r="E148" s="14" t="str">
        <f ca="1">+IF(OFFSET(EPSO!$AN$1,1,+COLUMN(C$2)-1, 1, 1)=0," ",+OFFSET(EPSO!$AN$1,1,+COLUMN(C$2)-1, 1, 1))</f>
        <v>00020</v>
      </c>
      <c r="F148" s="14" t="str">
        <f ca="1">+IF(OFFSET(EPSO!$AN$1,1,+COLUMN(D$2)-1, 1, 1)=0," ",+OFFSET(EPSO!$AN$1,1,+COLUMN(D$2)-1, 1, 1))</f>
        <v>00030</v>
      </c>
    </row>
    <row r="149" spans="1:6" ht="24" hidden="1" customHeight="1" outlineLevel="1" x14ac:dyDescent="0.35">
      <c r="A149" s="13" t="s">
        <v>133</v>
      </c>
      <c r="B149" s="84">
        <f ca="1">+IFERROR(SUMPRODUCT($D$19:$F$19,$D149:F149)/$B$19," ")</f>
        <v>0</v>
      </c>
      <c r="D149" s="105" t="str">
        <f ca="1">+IFERROR(+VLOOKUP(D$6,'PARAMETRES GÉNÉRAUX'!$AC$4:$AG$22,2,1)," ")</f>
        <v xml:space="preserve"> </v>
      </c>
      <c r="E149" s="105" t="str">
        <f ca="1">+IFERROR(+VLOOKUP(E$6,'PARAMETRES GÉNÉRAUX'!$AC$4:$AG$22,2,1)," ")</f>
        <v xml:space="preserve"> </v>
      </c>
      <c r="F149" s="105" t="str">
        <f ca="1">+IFERROR(+VLOOKUP(F$6,'PARAMETRES GÉNÉRAUX'!$AC$4:$AG$22,2,1)," ")</f>
        <v xml:space="preserve"> </v>
      </c>
    </row>
    <row r="150" spans="1:6" ht="24" hidden="1" customHeight="1" outlineLevel="1" x14ac:dyDescent="0.35">
      <c r="A150" s="13" t="s">
        <v>135</v>
      </c>
      <c r="B150" s="84">
        <f ca="1">+IFERROR(SUMPRODUCT($D$19:$F$19,$D150:F150)/$B$19," ")</f>
        <v>0</v>
      </c>
      <c r="D150" s="105" t="str">
        <f ca="1">+IFERROR(+VLOOKUP(D$6,'PARAMETRES GÉNÉRAUX'!$AC$4:$AG$22,3,1)," ")</f>
        <v xml:space="preserve"> </v>
      </c>
      <c r="E150" s="105" t="str">
        <f ca="1">+IFERROR(+VLOOKUP(E$6,'PARAMETRES GÉNÉRAUX'!$AC$4:$AG$22,3,1)," ")</f>
        <v xml:space="preserve"> </v>
      </c>
      <c r="F150" s="105" t="str">
        <f ca="1">+IFERROR(+VLOOKUP(F$6,'PARAMETRES GÉNÉRAUX'!$AC$4:$AG$22,3,1)," ")</f>
        <v xml:space="preserve"> </v>
      </c>
    </row>
    <row r="151" spans="1:6" ht="24" hidden="1" customHeight="1" outlineLevel="1" x14ac:dyDescent="0.35">
      <c r="A151" s="13" t="s">
        <v>134</v>
      </c>
      <c r="B151" s="84">
        <f ca="1">+IFERROR(SUMPRODUCT($D$19:$F$19,$D151:F151)/$B$19," ")</f>
        <v>0</v>
      </c>
      <c r="D151" s="105" t="str">
        <f ca="1">+IFERROR(+VLOOKUP(D$6,'PARAMETRES GÉNÉRAUX'!$AC$4:$AG$22,4,1)," ")</f>
        <v xml:space="preserve"> </v>
      </c>
      <c r="E151" s="105" t="str">
        <f ca="1">+IFERROR(+VLOOKUP(E$6,'PARAMETRES GÉNÉRAUX'!$AC$4:$AG$22,4,1)," ")</f>
        <v xml:space="preserve"> </v>
      </c>
      <c r="F151" s="105" t="str">
        <f ca="1">+IFERROR(+VLOOKUP(F$6,'PARAMETRES GÉNÉRAUX'!$AC$4:$AG$22,4,1)," ")</f>
        <v xml:space="preserve"> </v>
      </c>
    </row>
    <row r="152" spans="1:6" ht="24" hidden="1" customHeight="1" outlineLevel="1" thickBot="1" x14ac:dyDescent="0.4">
      <c r="A152" s="13" t="s">
        <v>175</v>
      </c>
      <c r="B152" s="107" t="str">
        <f ca="1">+IF(SUM(D152:F152)=0," ",SUM(D152:F152))</f>
        <v xml:space="preserve"> </v>
      </c>
      <c r="D152" s="20">
        <f ca="1">+IFERROR(+SUM(D149:D151)*D$19," ")</f>
        <v>0</v>
      </c>
      <c r="E152" s="20">
        <f t="shared" ref="E152:F152" ca="1" si="43">+IFERROR(+SUM(E149:E151)*E$19," ")</f>
        <v>0</v>
      </c>
      <c r="F152" s="20">
        <f t="shared" ca="1" si="43"/>
        <v>0</v>
      </c>
    </row>
    <row r="153" spans="1:6" s="19" customFormat="1" ht="24" customHeight="1" collapsed="1" thickTop="1" thickBot="1" x14ac:dyDescent="0.4">
      <c r="A153" s="21" t="s">
        <v>165</v>
      </c>
      <c r="B153" s="65">
        <f ca="1">+IFERROR(SUMPRODUCT($D$19:$F$19,$D153:F153)/$B$19," ")</f>
        <v>0</v>
      </c>
      <c r="D153" s="49">
        <f ca="1">+IF(D148=" "," ",+D152/D$19)</f>
        <v>0</v>
      </c>
      <c r="E153" s="49">
        <f t="shared" ref="E153:F153" ca="1" si="44">+IF(E148=" "," ",+E152/E$19)</f>
        <v>0</v>
      </c>
      <c r="F153" s="49">
        <f t="shared" ca="1" si="44"/>
        <v>0</v>
      </c>
    </row>
    <row r="154" spans="1:6" ht="35.25" customHeight="1" thickTop="1" x14ac:dyDescent="0.35"/>
    <row r="155" spans="1:6" ht="24" customHeight="1" x14ac:dyDescent="0.35">
      <c r="A155" s="400" t="s">
        <v>195</v>
      </c>
      <c r="B155" s="401"/>
      <c r="D155" s="367" t="s">
        <v>265</v>
      </c>
      <c r="E155" s="365"/>
      <c r="F155" s="365"/>
    </row>
    <row r="156" spans="1:6" ht="24" customHeight="1" thickBot="1" x14ac:dyDescent="0.4">
      <c r="A156" s="13" t="str">
        <f>+_xlfn.CONCAT(+'INFO SOUMISSION'!I14," / ",'INFO SOUMISSION'!I15)</f>
        <v>Varennes / Pierre Boisclair</v>
      </c>
      <c r="B156" s="14"/>
      <c r="D156" s="14" t="str">
        <f ca="1">+IF(OFFSET(EPSO!$AN$1,1,+COLUMN(B$2)-1, 1, 1)=0," ",+OFFSET(EPSO!$AN$1,1,+COLUMN(B$2)-1, 1, 1))</f>
        <v>00010</v>
      </c>
      <c r="E156" s="14" t="str">
        <f ca="1">+IF(OFFSET(EPSO!$AN$1,1,+COLUMN(C$2)-1, 1, 1)=0," ",+OFFSET(EPSO!$AN$1,1,+COLUMN(C$2)-1, 1, 1))</f>
        <v>00020</v>
      </c>
      <c r="F156" s="14" t="str">
        <f ca="1">+IF(OFFSET(EPSO!$AN$1,1,+COLUMN(D$2)-1, 1, 1)=0," ",+OFFSET(EPSO!$AN$1,1,+COLUMN(D$2)-1, 1, 1))</f>
        <v>00030</v>
      </c>
    </row>
    <row r="157" spans="1:6" ht="24" hidden="1" customHeight="1" outlineLevel="1" x14ac:dyDescent="0.35">
      <c r="A157" s="13" t="s">
        <v>139</v>
      </c>
      <c r="B157" s="173" t="e">
        <f ca="1">+IF('INFO SOUMISSION'!$I$13=LISTE!$U$4,IF(B$19/'PARAMETRES GÉNÉRAUX'!BF2&lt;1,1,B$19/'PARAMETRES GÉNÉRAUX'!BF2)," ")</f>
        <v>#DIV/0!</v>
      </c>
      <c r="D157" s="174" t="e">
        <f ca="1">+IF(D156=" "," ",+IF('INFO SOUMISSION'!$I$13=LISTE!$U$4,+D$19/$B$19*$B$157," "))</f>
        <v>#DIV/0!</v>
      </c>
      <c r="E157" s="174" t="e">
        <f ca="1">+IF(E156=" "," ",+IF('INFO SOUMISSION'!$I$13=LISTE!$U$4,+E$19/$B$19*$B$157," "))</f>
        <v>#DIV/0!</v>
      </c>
      <c r="F157" s="174" t="e">
        <f ca="1">+IF(F156=" "," ",+IF('INFO SOUMISSION'!$I$13=LISTE!$U$4,+F$19/$B$19*$B$157," "))</f>
        <v>#DIV/0!</v>
      </c>
    </row>
    <row r="158" spans="1:6" ht="24" hidden="1" customHeight="1" outlineLevel="1" x14ac:dyDescent="0.35">
      <c r="A158" s="13" t="s">
        <v>220</v>
      </c>
      <c r="B158" s="84" t="e">
        <f ca="1">+IF('INFO SOUMISSION'!$I$13=LISTE!$U$4,SUMPRODUCT($D$19:$F$19,$D158:F158)/$B$19," ")</f>
        <v>#N/A</v>
      </c>
      <c r="D158" s="105" t="e">
        <f ca="1">+IF(D156=" "," ",+IF('INFO SOUMISSION'!$I$13=LISTE!$U$4,+VLOOKUP('INFO SOUMISSION'!$I$14,'PARAMETRES GÉNÉRAUX'!$BB$3:$BF$32,+MATCH('INFO SOUMISSION'!$I$15,'PARAMETRES GÉNÉRAUX'!$BB$3:$BF$3,1),FALSE)," "))</f>
        <v>#N/A</v>
      </c>
      <c r="E158" s="105" t="e">
        <f ca="1">+IF(E156=" "," ",+IF('INFO SOUMISSION'!$I$13=LISTE!$U$4,+VLOOKUP('INFO SOUMISSION'!$I$14,'PARAMETRES GÉNÉRAUX'!$BB$3:$BF$32,+MATCH('INFO SOUMISSION'!$I$15,'PARAMETRES GÉNÉRAUX'!$BB$3:$BF$3,1),FALSE)," "))</f>
        <v>#N/A</v>
      </c>
      <c r="F158" s="105" t="e">
        <f ca="1">+IF(F156=" "," ",+IF('INFO SOUMISSION'!$I$13=LISTE!$U$4,+VLOOKUP('INFO SOUMISSION'!$I$14,'PARAMETRES GÉNÉRAUX'!$BB$3:$BF$32,+MATCH('INFO SOUMISSION'!$I$15,'PARAMETRES GÉNÉRAUX'!$BB$3:$BF$3,1),FALSE)," "))</f>
        <v>#N/A</v>
      </c>
    </row>
    <row r="159" spans="1:6" ht="24" hidden="1" customHeight="1" outlineLevel="1" x14ac:dyDescent="0.35">
      <c r="A159" s="13" t="s">
        <v>221</v>
      </c>
      <c r="B159" s="84" t="e">
        <f ca="1">+IF('INFO SOUMISSION'!$I$13=LISTE!$U$4,SUMPRODUCT($D$19:$F$19,$D159:F159)/$B$19," ")</f>
        <v>#N/A</v>
      </c>
      <c r="D159" s="105" t="e">
        <f ca="1">+IF(D156=" "," ",+IF('INFO SOUMISSION'!$I$13=LISTE!$U$4,VLOOKUP("TOILE",'PARAMETRES GÉNÉRAUX'!$BB$3:$BF$32,+MATCH('INFO SOUMISSION'!$I$15,'PARAMETRES GÉNÉRAUX'!$BB$3:$BF$3,1),FALSE)," "))</f>
        <v>#N/A</v>
      </c>
      <c r="E159" s="105" t="e">
        <f ca="1">+IF(E156=" "," ",+IF('INFO SOUMISSION'!$I$13=LISTE!$U$4,VLOOKUP("TOILE",'PARAMETRES GÉNÉRAUX'!$BB$3:$BF$32,+MATCH('INFO SOUMISSION'!$I$15,'PARAMETRES GÉNÉRAUX'!$BB$3:$BF$3,1),FALSE)," "))</f>
        <v>#N/A</v>
      </c>
      <c r="F159" s="105" t="e">
        <f ca="1">+IF(F156=" "," ",+IF('INFO SOUMISSION'!$I$13=LISTE!$U$4,VLOOKUP("TOILE",'PARAMETRES GÉNÉRAUX'!$BB$3:$BF$32,+MATCH('INFO SOUMISSION'!$I$15,'PARAMETRES GÉNÉRAUX'!$BB$3:$BF$3,1),FALSE)," "))</f>
        <v>#N/A</v>
      </c>
    </row>
    <row r="160" spans="1:6" ht="24" hidden="1" customHeight="1" outlineLevel="1" x14ac:dyDescent="0.35">
      <c r="A160" s="13" t="s">
        <v>225</v>
      </c>
      <c r="B160" s="85">
        <f ca="1">+IF('INFO SOUMISSION'!$I$13=LISTE!$U$4,+SUMPRODUCT($D$19:$F$19,$D160:F160)/$B$19," ")</f>
        <v>0</v>
      </c>
      <c r="D160" s="50">
        <f ca="1">+IF(D156=" "," ",+IF('INFO SOUMISSION'!$I$13=LISTE!$U$4,'PARAMETRES GÉNÉRAUX'!$BD$2," "))</f>
        <v>0</v>
      </c>
      <c r="E160" s="50">
        <f ca="1">+IF(E156=" "," ",+IF('INFO SOUMISSION'!$I$13=LISTE!$U$4,'PARAMETRES GÉNÉRAUX'!$BD$2," "))</f>
        <v>0</v>
      </c>
      <c r="F160" s="50">
        <f ca="1">+IF(F156=" "," ",+IF('INFO SOUMISSION'!$I$13=LISTE!$U$4,'PARAMETRES GÉNÉRAUX'!$BD$2," "))</f>
        <v>0</v>
      </c>
    </row>
    <row r="161" spans="1:6" ht="24" hidden="1" customHeight="1" outlineLevel="1" x14ac:dyDescent="0.35">
      <c r="A161" s="13" t="s">
        <v>217</v>
      </c>
      <c r="B161" s="85">
        <f ca="1">+IF('INFO SOUMISSION'!$I$13=LISTE!$U$4,+SUMPRODUCT($D$19:$F$19,$D161:F161)/$B$19," ")</f>
        <v>0</v>
      </c>
      <c r="D161" s="50">
        <f ca="1">+IF(D156=" "," ",+IF('INFO SOUMISSION'!$I$13=LISTE!$U$4,'PARAMETRES GÉNÉRAUX'!$BE$2," "))</f>
        <v>0</v>
      </c>
      <c r="E161" s="50">
        <f ca="1">+IF(E156=" "," ",+IF('INFO SOUMISSION'!$I$13=LISTE!$U$4,'PARAMETRES GÉNÉRAUX'!$BE$2," "))</f>
        <v>0</v>
      </c>
      <c r="F161" s="50">
        <f ca="1">+IF(F156=" "," ",+IF('INFO SOUMISSION'!$I$13=LISTE!$U$4,'PARAMETRES GÉNÉRAUX'!$BE$2," "))</f>
        <v>0</v>
      </c>
    </row>
    <row r="162" spans="1:6" ht="24" hidden="1" customHeight="1" outlineLevel="1" thickBot="1" x14ac:dyDescent="0.4">
      <c r="A162" s="13" t="s">
        <v>222</v>
      </c>
      <c r="B162" s="107">
        <f ca="1">+IF('INFO SOUMISSION'!$I$13=LISTE!$U$4,SUM(D162:F162)," ")</f>
        <v>0</v>
      </c>
      <c r="D162" s="20" t="str">
        <f ca="1">+IFERROR(+D157*(D158+D159)*D160*D161," ")</f>
        <v xml:space="preserve"> </v>
      </c>
      <c r="E162" s="20" t="str">
        <f t="shared" ref="E162:F162" ca="1" si="45">+IFERROR(+E157*(E158+E159)*E160*E161," ")</f>
        <v xml:space="preserve"> </v>
      </c>
      <c r="F162" s="20" t="str">
        <f t="shared" ca="1" si="45"/>
        <v xml:space="preserve"> </v>
      </c>
    </row>
    <row r="163" spans="1:6" s="19" customFormat="1" ht="24" customHeight="1" collapsed="1" thickTop="1" thickBot="1" x14ac:dyDescent="0.4">
      <c r="A163" s="21" t="s">
        <v>196</v>
      </c>
      <c r="B163" s="65">
        <f ca="1">+IF('INFO SOUMISSION'!$I$13=LISTE!$U$4,SUMPRODUCT($D$19:$F$19,$D163:F163)/$B$19," ")</f>
        <v>0</v>
      </c>
      <c r="D163" s="49">
        <f ca="1">+IF(D156=" "," ",+IF('INFO SOUMISSION'!$I$13=LISTE!$U$4,+IFERROR(+D162/D$19,0)," "))</f>
        <v>0</v>
      </c>
      <c r="E163" s="49">
        <f ca="1">+IF(E156=" "," ",+IF('INFO SOUMISSION'!$I$13=LISTE!$U$4,+IFERROR(+E162/E$19,0)," "))</f>
        <v>0</v>
      </c>
      <c r="F163" s="49">
        <f ca="1">+IF(F156=" "," ",+IF('INFO SOUMISSION'!$I$13=LISTE!$U$4,+IFERROR(+F162/F$19,0)," "))</f>
        <v>0</v>
      </c>
    </row>
    <row r="164" spans="1:6" ht="24" hidden="1" customHeight="1" outlineLevel="1" thickTop="1" x14ac:dyDescent="0.35">
      <c r="A164" s="197" t="s">
        <v>139</v>
      </c>
      <c r="B164" s="210" t="e">
        <f ca="1">+IF('INFO SOUMISSION'!$I$13=LISTE!$U$4,IF(B$25/'PARAMETRES GÉNÉRAUX'!BF2&lt;1,1,B$25/'PARAMETRES GÉNÉRAUX'!BF2)," ")</f>
        <v>#DIV/0!</v>
      </c>
      <c r="D164" s="210" t="e">
        <f ca="1">+IF(D156=" "," ",+IF('INFO SOUMISSION'!$I$13=LISTE!$U$4,+D$25/$B$25*$B$164," "))</f>
        <v>#DIV/0!</v>
      </c>
      <c r="E164" s="210" t="e">
        <f ca="1">+IF(E156=" "," ",+IF('INFO SOUMISSION'!$I$13=LISTE!$U$4,+E$25/$B$25*$B$164," "))</f>
        <v>#DIV/0!</v>
      </c>
      <c r="F164" s="210" t="e">
        <f ca="1">+IF(F156=" "," ",+IF('INFO SOUMISSION'!$I$13=LISTE!$U$4,+F$25/$B$25*$B$164," "))</f>
        <v>#DIV/0!</v>
      </c>
    </row>
    <row r="165" spans="1:6" ht="24" hidden="1" customHeight="1" outlineLevel="1" x14ac:dyDescent="0.35">
      <c r="A165" s="197" t="s">
        <v>220</v>
      </c>
      <c r="B165" s="214" t="e">
        <f ca="1">+IF('INFO SOUMISSION'!$I$13=LISTE!$U$4,SUMPRODUCT($D$25:$F$25,$D165:F165)/$B$25," ")</f>
        <v>#N/A</v>
      </c>
      <c r="D165" s="216" t="e">
        <f ca="1">+IF(D156=" "," ",+IF('INFO SOUMISSION'!$I$13=LISTE!$U$4,+VLOOKUP('INFO SOUMISSION'!$I$14,'PARAMETRES GÉNÉRAUX'!$BB$3:$BF$32,+MATCH('INFO SOUMISSION'!$I$15,'PARAMETRES GÉNÉRAUX'!$BB$3:$BF$3,1),FALSE)," "))</f>
        <v>#N/A</v>
      </c>
      <c r="E165" s="216" t="e">
        <f ca="1">+IF(E156=" "," ",+IF('INFO SOUMISSION'!$I$13=LISTE!$U$4,+VLOOKUP('INFO SOUMISSION'!$I$14,'PARAMETRES GÉNÉRAUX'!$BB$3:$BF$32,+MATCH('INFO SOUMISSION'!$I$15,'PARAMETRES GÉNÉRAUX'!$BB$3:$BF$3,1),FALSE)," "))</f>
        <v>#N/A</v>
      </c>
      <c r="F165" s="216" t="e">
        <f ca="1">+IF(F156=" "," ",+IF('INFO SOUMISSION'!$I$13=LISTE!$U$4,+VLOOKUP('INFO SOUMISSION'!$I$14,'PARAMETRES GÉNÉRAUX'!$BB$3:$BF$32,+MATCH('INFO SOUMISSION'!$I$15,'PARAMETRES GÉNÉRAUX'!$BB$3:$BF$3,1),FALSE)," "))</f>
        <v>#N/A</v>
      </c>
    </row>
    <row r="166" spans="1:6" ht="24" hidden="1" customHeight="1" outlineLevel="1" x14ac:dyDescent="0.35">
      <c r="A166" s="197" t="s">
        <v>221</v>
      </c>
      <c r="B166" s="214" t="e">
        <f ca="1">+IF('INFO SOUMISSION'!$I$13=LISTE!$U$4,SUMPRODUCT($D$25:$F$25,$D166:F166)/$B$25," ")</f>
        <v>#N/A</v>
      </c>
      <c r="D166" s="216" t="e">
        <f ca="1">+IF(D156=" "," ",+IF('INFO SOUMISSION'!$I$13=LISTE!$U$4,VLOOKUP("TOILE",'PARAMETRES GÉNÉRAUX'!$BB$3:$BF$32,+MATCH('INFO SOUMISSION'!$I$15,'PARAMETRES GÉNÉRAUX'!$BB$3:$BF$3,1),FALSE)," "))</f>
        <v>#N/A</v>
      </c>
      <c r="E166" s="216" t="e">
        <f ca="1">+IF(E156=" "," ",+IF('INFO SOUMISSION'!$I$13=LISTE!$U$4,VLOOKUP("TOILE",'PARAMETRES GÉNÉRAUX'!$BB$3:$BF$32,+MATCH('INFO SOUMISSION'!$I$15,'PARAMETRES GÉNÉRAUX'!$BB$3:$BF$3,1),FALSE)," "))</f>
        <v>#N/A</v>
      </c>
      <c r="F166" s="216" t="e">
        <f ca="1">+IF(F156=" "," ",+IF('INFO SOUMISSION'!$I$13=LISTE!$U$4,VLOOKUP("TOILE",'PARAMETRES GÉNÉRAUX'!$BB$3:$BF$32,+MATCH('INFO SOUMISSION'!$I$15,'PARAMETRES GÉNÉRAUX'!$BB$3:$BF$3,1),FALSE)," "))</f>
        <v>#N/A</v>
      </c>
    </row>
    <row r="167" spans="1:6" ht="24" hidden="1" customHeight="1" outlineLevel="1" x14ac:dyDescent="0.35">
      <c r="A167" s="197" t="s">
        <v>225</v>
      </c>
      <c r="B167" s="211">
        <f ca="1">+IF('INFO SOUMISSION'!$I$13=LISTE!$U$4,+SUMPRODUCT($D$25:$F$25,$D167:F167)/$B$25," ")</f>
        <v>0</v>
      </c>
      <c r="D167" s="211">
        <f ca="1">+IF(D156=" "," ",+IF('INFO SOUMISSION'!$I$13=LISTE!$U$4,'PARAMETRES GÉNÉRAUX'!$BD$2," "))</f>
        <v>0</v>
      </c>
      <c r="E167" s="211">
        <f ca="1">+IF(E156=" "," ",+IF('INFO SOUMISSION'!$I$13=LISTE!$U$4,'PARAMETRES GÉNÉRAUX'!$BD$2," "))</f>
        <v>0</v>
      </c>
      <c r="F167" s="211">
        <f ca="1">+IF(F156=" "," ",+IF('INFO SOUMISSION'!$I$13=LISTE!$U$4,'PARAMETRES GÉNÉRAUX'!$BD$2," "))</f>
        <v>0</v>
      </c>
    </row>
    <row r="168" spans="1:6" ht="24" hidden="1" customHeight="1" outlineLevel="1" x14ac:dyDescent="0.35">
      <c r="A168" s="197" t="s">
        <v>217</v>
      </c>
      <c r="B168" s="211">
        <f ca="1">+IF('INFO SOUMISSION'!$I$13=LISTE!$U$4,+SUMPRODUCT($D$25:$F$25,$D168:F168)/$B$25," ")</f>
        <v>0</v>
      </c>
      <c r="D168" s="211">
        <f ca="1">+IF(D156=" "," ",+IF('INFO SOUMISSION'!$I$13=LISTE!$U$4,'PARAMETRES GÉNÉRAUX'!$BE$2," "))</f>
        <v>0</v>
      </c>
      <c r="E168" s="211">
        <f ca="1">+IF(E156=" "," ",+IF('INFO SOUMISSION'!$I$13=LISTE!$U$4,'PARAMETRES GÉNÉRAUX'!$BE$2," "))</f>
        <v>0</v>
      </c>
      <c r="F168" s="211">
        <f ca="1">+IF(F156=" "," ",+IF('INFO SOUMISSION'!$I$13=LISTE!$U$4,'PARAMETRES GÉNÉRAUX'!$BE$2," "))</f>
        <v>0</v>
      </c>
    </row>
    <row r="169" spans="1:6" ht="24" hidden="1" customHeight="1" outlineLevel="1" thickBot="1" x14ac:dyDescent="0.4">
      <c r="A169" s="197" t="s">
        <v>222</v>
      </c>
      <c r="B169" s="215">
        <f ca="1">+IF('INFO SOUMISSION'!$I$13=LISTE!$U$4,SUM(D169:F169)," ")</f>
        <v>0</v>
      </c>
      <c r="D169" s="199" t="str">
        <f ca="1">+IFERROR(+D164*(D165+D166)*D167*D168," ")</f>
        <v xml:space="preserve"> </v>
      </c>
      <c r="E169" s="199" t="str">
        <f t="shared" ref="E169:F169" ca="1" si="46">+IFERROR(+E164*(E165+E166)*E167*E168," ")</f>
        <v xml:space="preserve"> </v>
      </c>
      <c r="F169" s="199" t="str">
        <f t="shared" ca="1" si="46"/>
        <v xml:space="preserve"> </v>
      </c>
    </row>
    <row r="170" spans="1:6" s="19" customFormat="1" ht="24" customHeight="1" collapsed="1" thickTop="1" thickBot="1" x14ac:dyDescent="0.4">
      <c r="A170" s="200" t="s">
        <v>236</v>
      </c>
      <c r="B170" s="201">
        <f ca="1">+IF('INFO SOUMISSION'!$I$13=LISTE!$U$4,SUMPRODUCT($D$25:$F$25,$D170:F170)/$B$25," ")</f>
        <v>0</v>
      </c>
      <c r="D170" s="201">
        <f ca="1">+IF(D156=" "," ",+IF('INFO SOUMISSION'!$I$13=LISTE!$U$4,+IFERROR(+D169/D$25,0)," "))</f>
        <v>0</v>
      </c>
      <c r="E170" s="201">
        <f ca="1">+IF(E156=" "," ",+IF('INFO SOUMISSION'!$I$13=LISTE!$U$4,+IFERROR(+E169/E$25,0)," "))</f>
        <v>0</v>
      </c>
      <c r="F170" s="201">
        <f ca="1">+IF(F156=" "," ",+IF('INFO SOUMISSION'!$I$13=LISTE!$U$4,+IFERROR(+F169/F$25,0)," "))</f>
        <v>0</v>
      </c>
    </row>
    <row r="171" spans="1:6" ht="35.25" customHeight="1" thickTop="1" x14ac:dyDescent="0.35"/>
    <row r="172" spans="1:6" ht="24" customHeight="1" x14ac:dyDescent="0.35">
      <c r="A172" s="400" t="s">
        <v>232</v>
      </c>
      <c r="B172" s="401"/>
      <c r="D172" s="106"/>
      <c r="E172" s="29"/>
      <c r="F172" s="29"/>
    </row>
    <row r="173" spans="1:6" ht="24" customHeight="1" thickBot="1" x14ac:dyDescent="0.4">
      <c r="A173" s="352">
        <f>+'INFO SOUMISSION'!D21</f>
        <v>0</v>
      </c>
      <c r="B173" s="25" t="str">
        <f>+IF('INFO SOUMISSION'!D20=LISTE!O3,SOMMAIRE!B29," ")</f>
        <v xml:space="preserve"> </v>
      </c>
      <c r="D173" s="14" t="str">
        <f ca="1">+IF(OFFSET(EPSO!$AN$1,1,+COLUMN(B$2)-1, 1, 1)=0," ",+OFFSET(EPSO!$AN$1,1,+COLUMN(B$2)-1, 1, 1))</f>
        <v>00010</v>
      </c>
      <c r="E173" s="14" t="str">
        <f ca="1">+IF(OFFSET(EPSO!$AN$1,1,+COLUMN(C$2)-1, 1, 1)=0," ",+OFFSET(EPSO!$AN$1,1,+COLUMN(C$2)-1, 1, 1))</f>
        <v>00020</v>
      </c>
      <c r="F173" s="14" t="str">
        <f ca="1">+IF(OFFSET(EPSO!$AN$1,1,+COLUMN(D$2)-1, 1, 1)=0," ",+OFFSET(EPSO!$AN$1,1,+COLUMN(D$2)-1, 1, 1))</f>
        <v>00030</v>
      </c>
    </row>
    <row r="174" spans="1:6" ht="24" hidden="1" customHeight="1" outlineLevel="1" x14ac:dyDescent="0.35">
      <c r="A174" s="13" t="s">
        <v>233</v>
      </c>
      <c r="B174" s="25" t="str">
        <f>+IF('INFO SOUMISSION'!D20=LISTE!O3,+VLOOKUP(SOMMAIRE!B29,'PARAMETRES GÉNÉRAUX'!BH3:BM24,+MATCH("COMMISSIONS MIN",'PARAMETRES GÉNÉRAUX'!BH3:BM3,1))," ")</f>
        <v xml:space="preserve"> </v>
      </c>
      <c r="D174" s="18"/>
      <c r="E174" s="18"/>
      <c r="F174" s="18" t="str">
        <f ca="1">+IF(F173=" "," ",+IF('INFO SOUMISSION'!$I$6="oui",+VLOOKUP(F$63,'PARAMETRE PAR POSTE'!$B:$P,11,FALSE)," "))</f>
        <v xml:space="preserve"> </v>
      </c>
    </row>
    <row r="175" spans="1:6" ht="24" hidden="1" customHeight="1" outlineLevel="1" x14ac:dyDescent="0.35">
      <c r="A175" s="53" t="s">
        <v>248</v>
      </c>
      <c r="B175" s="355" t="str">
        <f>+IF('INFO SOUMISSION'!D20=LISTE!O3,+VLOOKUP(SOMMAIRE!B29,'PARAMETRES GÉNÉRAUX'!BH3:BM24,+MATCH('INFO SOUMISSION'!D21,'PARAMETRES GÉNÉRAUX'!BH3:BM3,1))," ")</f>
        <v xml:space="preserve"> </v>
      </c>
      <c r="D175" s="61"/>
      <c r="E175" s="61"/>
      <c r="F175" s="61" t="str">
        <f ca="1">+IF(F173=" "," ",+IF('INFO SOUMISSION'!$I$6="oui",+VLOOKUP(F$63,'PARAMETRE PAR POSTE'!$B:$P,10,FALSE)," "))</f>
        <v xml:space="preserve"> </v>
      </c>
    </row>
    <row r="176" spans="1:6" ht="24" hidden="1" customHeight="1" outlineLevel="1" thickBot="1" x14ac:dyDescent="0.4">
      <c r="A176" s="13" t="s">
        <v>249</v>
      </c>
      <c r="B176" s="175" t="str">
        <f>+IFERROR(+B174+((B173-VLOOKUP(B173,'PARAMETRES GÉNÉRAUX'!BH3:BM24,1,1)-1)*B175)," ")</f>
        <v xml:space="preserve"> </v>
      </c>
      <c r="D176" s="20" t="str">
        <f ca="1">+IFERROR(+$B176*(D$19/$B$19)," ")</f>
        <v xml:space="preserve"> </v>
      </c>
      <c r="E176" s="20" t="str">
        <f t="shared" ref="E176:F176" ca="1" si="47">+IFERROR(+$B176*(E$19/$B$19)," ")</f>
        <v xml:space="preserve"> </v>
      </c>
      <c r="F176" s="20" t="str">
        <f t="shared" ca="1" si="47"/>
        <v xml:space="preserve"> </v>
      </c>
    </row>
    <row r="177" spans="1:6" s="19" customFormat="1" ht="24" customHeight="1" collapsed="1" thickTop="1" thickBot="1" x14ac:dyDescent="0.4">
      <c r="A177" s="21" t="s">
        <v>238</v>
      </c>
      <c r="B177" s="65" t="str">
        <f>+IF('INFO SOUMISSION'!$D$20=LISTE!$O$3,SUMPRODUCT($D$19:$F$19,$D177:F177)/$B$19," ")</f>
        <v xml:space="preserve"> </v>
      </c>
      <c r="C177" s="8"/>
      <c r="D177" s="49" t="str">
        <f ca="1">+IFERROR(+D176/D$19," ")</f>
        <v xml:space="preserve"> </v>
      </c>
      <c r="E177" s="49" t="str">
        <f t="shared" ref="E177:F177" ca="1" si="48">+IFERROR(+E176/E$19," ")</f>
        <v xml:space="preserve"> </v>
      </c>
      <c r="F177" s="49" t="str">
        <f t="shared" ca="1" si="48"/>
        <v xml:space="preserve"> </v>
      </c>
    </row>
    <row r="178" spans="1:6" ht="24" customHeight="1" thickTop="1" x14ac:dyDescent="0.35"/>
    <row r="179" spans="1:6" ht="24" customHeight="1" x14ac:dyDescent="0.35">
      <c r="D179" s="368"/>
    </row>
    <row r="181" spans="1:6" ht="24" customHeight="1" x14ac:dyDescent="0.35">
      <c r="D181" s="182"/>
    </row>
  </sheetData>
  <sheetProtection formatColumns="0" formatRows="0"/>
  <mergeCells count="33">
    <mergeCell ref="A148:B148"/>
    <mergeCell ref="A155:B155"/>
    <mergeCell ref="A172:B172"/>
    <mergeCell ref="A2:B2"/>
    <mergeCell ref="A12:B12"/>
    <mergeCell ref="A27:B27"/>
    <mergeCell ref="A39:B39"/>
    <mergeCell ref="A46:B46"/>
    <mergeCell ref="A28:B28"/>
    <mergeCell ref="A13:B13"/>
    <mergeCell ref="A3:B3"/>
    <mergeCell ref="A47:B47"/>
    <mergeCell ref="A40:B40"/>
    <mergeCell ref="A117:B117"/>
    <mergeCell ref="A78:B78"/>
    <mergeCell ref="A94:B94"/>
    <mergeCell ref="A54:B54"/>
    <mergeCell ref="A72:B72"/>
    <mergeCell ref="A63:B63"/>
    <mergeCell ref="A55:B55"/>
    <mergeCell ref="A62:B62"/>
    <mergeCell ref="A71:B71"/>
    <mergeCell ref="A125:B125"/>
    <mergeCell ref="A133:B133"/>
    <mergeCell ref="A141:B141"/>
    <mergeCell ref="A147:B147"/>
    <mergeCell ref="A95:B95"/>
    <mergeCell ref="A126:B126"/>
    <mergeCell ref="A118:B118"/>
    <mergeCell ref="A105:B105"/>
    <mergeCell ref="A106:B106"/>
    <mergeCell ref="A134:B134"/>
    <mergeCell ref="A142:B142"/>
  </mergeCells>
  <conditionalFormatting sqref="D3:F26 D28:F38 E27:F27 D40:F45 E39:F39 D47:F53 D55:F61 E54:F54 D63:F77 E62:F62 D95:F104 E94:F94 D106:F116 E105:F105 D118:F124 E117:F117 D126:F132 E125:F125 D134:F140 E133:F133 D142:F146 E141:F141 D148:F154 E147:F147 D156:F183 E155:F155 D79:F93 E78:F78">
    <cfRule type="expression" dxfId="36" priority="32">
      <formula>$D$3=" "</formula>
    </cfRule>
    <cfRule type="expression" dxfId="35" priority="33">
      <formula>$D$3=0</formula>
    </cfRule>
  </conditionalFormatting>
  <conditionalFormatting sqref="D27">
    <cfRule type="expression" dxfId="34" priority="13">
      <formula>D27=0</formula>
    </cfRule>
  </conditionalFormatting>
  <conditionalFormatting sqref="D39">
    <cfRule type="expression" dxfId="33" priority="12">
      <formula>D39=0</formula>
    </cfRule>
  </conditionalFormatting>
  <conditionalFormatting sqref="D54">
    <cfRule type="expression" dxfId="32" priority="11">
      <formula>D54=0</formula>
    </cfRule>
  </conditionalFormatting>
  <conditionalFormatting sqref="D62">
    <cfRule type="expression" dxfId="31" priority="10">
      <formula>D62=0</formula>
    </cfRule>
  </conditionalFormatting>
  <conditionalFormatting sqref="D94">
    <cfRule type="expression" dxfId="30" priority="9">
      <formula>D94=0</formula>
    </cfRule>
  </conditionalFormatting>
  <conditionalFormatting sqref="D105">
    <cfRule type="expression" dxfId="29" priority="8">
      <formula>D105=0</formula>
    </cfRule>
  </conditionalFormatting>
  <conditionalFormatting sqref="D117">
    <cfRule type="expression" dxfId="28" priority="7">
      <formula>D117=0</formula>
    </cfRule>
  </conditionalFormatting>
  <conditionalFormatting sqref="D125">
    <cfRule type="expression" dxfId="27" priority="6">
      <formula>D125=0</formula>
    </cfRule>
  </conditionalFormatting>
  <conditionalFormatting sqref="D133">
    <cfRule type="expression" dxfId="26" priority="5">
      <formula>D133=0</formula>
    </cfRule>
  </conditionalFormatting>
  <conditionalFormatting sqref="D141">
    <cfRule type="expression" dxfId="25" priority="4">
      <formula>D141=0</formula>
    </cfRule>
  </conditionalFormatting>
  <conditionalFormatting sqref="D147">
    <cfRule type="expression" dxfId="24" priority="3">
      <formula>D147=0</formula>
    </cfRule>
  </conditionalFormatting>
  <conditionalFormatting sqref="D155">
    <cfRule type="expression" dxfId="23" priority="2">
      <formula>D155=0</formula>
    </cfRule>
  </conditionalFormatting>
  <conditionalFormatting sqref="D78">
    <cfRule type="expression" dxfId="22" priority="1">
      <formula>D78=0</formula>
    </cfRule>
  </conditionalFormatting>
  <pageMargins left="0.70866141732283472" right="0.70866141732283472" top="0.74803149606299213" bottom="0.74803149606299213" header="0.31496062992125984" footer="0.31496062992125984"/>
  <pageSetup paperSize="146" scale="1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FE9A7-8F6E-424F-A557-5921E158B811}">
  <sheetPr codeName="Feuil9">
    <tabColor theme="4"/>
  </sheetPr>
  <dimension ref="A2:F58"/>
  <sheetViews>
    <sheetView workbookViewId="0">
      <pane xSplit="2" topLeftCell="C1" activePane="topRight" state="frozen"/>
      <selection pane="topRight" activeCell="G1" sqref="G1:EZ1048576"/>
    </sheetView>
  </sheetViews>
  <sheetFormatPr baseColWidth="10" defaultColWidth="11.453125" defaultRowHeight="24" customHeight="1" outlineLevelRow="1" x14ac:dyDescent="0.35"/>
  <cols>
    <col min="1" max="1" width="37.7265625" style="8" bestFit="1" customWidth="1"/>
    <col min="2" max="2" width="18.453125" style="8" bestFit="1" customWidth="1"/>
    <col min="3" max="3" width="2.26953125" style="8" customWidth="1"/>
    <col min="4" max="6" width="19.1796875" style="8" customWidth="1"/>
    <col min="7" max="16384" width="11.453125" style="8"/>
  </cols>
  <sheetData>
    <row r="2" spans="1:6" ht="24" customHeight="1" thickBot="1" x14ac:dyDescent="0.4">
      <c r="A2" s="406" t="s">
        <v>178</v>
      </c>
      <c r="B2" s="407"/>
    </row>
    <row r="3" spans="1:6" ht="24" customHeight="1" thickTop="1" thickBot="1" x14ac:dyDescent="0.4">
      <c r="A3" s="404" t="s">
        <v>166</v>
      </c>
      <c r="B3" s="405"/>
      <c r="D3" s="33" t="str">
        <f ca="1">+IF(OFFSET(EPSO!$AN$1,1,+COLUMN(CALCUL!B$2)-1, 1, 1)=0," ",+OFFSET(EPSO!$AN$1,1,+COLUMN(CALCUL!B$2)-1, 1, 1))</f>
        <v>00010</v>
      </c>
      <c r="E3" s="33" t="str">
        <f ca="1">+IF(OFFSET(EPSO!$AN$1,1,+COLUMN(CALCUL!C$2)-1, 1, 1)=0," ",+OFFSET(EPSO!$AN$1,1,+COLUMN(CALCUL!C$2)-1, 1, 1))</f>
        <v>00020</v>
      </c>
      <c r="F3" s="33" t="str">
        <f ca="1">+IF(OFFSET(EPSO!$AN$1,1,+COLUMN(CALCUL!D$2)-1, 1, 1)=0," ",+OFFSET(EPSO!$AN$1,1,+COLUMN(CALCUL!D$2)-1, 1, 1))</f>
        <v>00030</v>
      </c>
    </row>
    <row r="4" spans="1:6" ht="24" hidden="1" customHeight="1" outlineLevel="1" thickTop="1" x14ac:dyDescent="0.35">
      <c r="A4" s="54" t="s">
        <v>98</v>
      </c>
      <c r="B4" s="73" t="str">
        <f ca="1">+VLOOKUP($A4,CALCUL!$A$2:$F$183,+COLUMN(CALCUL!B2),FALSE)</f>
        <v xml:space="preserve"> </v>
      </c>
      <c r="D4" s="75" t="str">
        <f ca="1">+VLOOKUP($A4,CALCUL!$A$2:$F$183,+COLUMN(CALCUL!D2),FALSE)</f>
        <v xml:space="preserve"> </v>
      </c>
      <c r="E4" s="75" t="str">
        <f ca="1">+VLOOKUP($A4,CALCUL!$A$2:$F$183,+COLUMN(CALCUL!E2),FALSE)</f>
        <v xml:space="preserve"> </v>
      </c>
      <c r="F4" s="75" t="str">
        <f ca="1">+VLOOKUP($A4,CALCUL!$A$2:$F$183,+COLUMN(CALCUL!F2),FALSE)</f>
        <v xml:space="preserve"> </v>
      </c>
    </row>
    <row r="5" spans="1:6" s="19" customFormat="1" ht="24" hidden="1" customHeight="1" outlineLevel="1" x14ac:dyDescent="0.35">
      <c r="A5" s="53" t="s">
        <v>97</v>
      </c>
      <c r="B5" s="74" t="str">
        <f ca="1">+VLOOKUP($A5,CALCUL!$A$2:$F$183,+COLUMN(CALCUL!B3),FALSE)</f>
        <v xml:space="preserve"> </v>
      </c>
      <c r="C5" s="8"/>
      <c r="D5" s="76" t="e">
        <f ca="1">+VLOOKUP($A5,CALCUL!$A$2:$F$183,+COLUMN(CALCUL!D3),FALSE)</f>
        <v>#N/A</v>
      </c>
      <c r="E5" s="76" t="e">
        <f ca="1">+VLOOKUP($A5,CALCUL!$A$2:$F$183,+COLUMN(CALCUL!E3),FALSE)</f>
        <v>#N/A</v>
      </c>
      <c r="F5" s="76" t="e">
        <f ca="1">+VLOOKUP($A5,CALCUL!$A$2:$F$183,+COLUMN(CALCUL!F3),FALSE)</f>
        <v>#N/A</v>
      </c>
    </row>
    <row r="6" spans="1:6" s="19" customFormat="1" ht="24" hidden="1" customHeight="1" outlineLevel="1" x14ac:dyDescent="0.35">
      <c r="A6" s="53" t="s">
        <v>100</v>
      </c>
      <c r="B6" s="74">
        <f ca="1">+VLOOKUP($A6,CALCUL!$A$2:$F$183,+COLUMN(CALCUL!B4),FALSE)</f>
        <v>0</v>
      </c>
      <c r="C6" s="8"/>
      <c r="D6" s="76">
        <f ca="1">+VLOOKUP($A6,CALCUL!$A$2:$F$183,+COLUMN(CALCUL!D4),FALSE)</f>
        <v>0</v>
      </c>
      <c r="E6" s="76">
        <f ca="1">+VLOOKUP($A6,CALCUL!$A$2:$F$183,+COLUMN(CALCUL!E4),FALSE)</f>
        <v>0</v>
      </c>
      <c r="F6" s="76">
        <f ca="1">+VLOOKUP($A6,CALCUL!$A$2:$F$183,+COLUMN(CALCUL!F4),FALSE)</f>
        <v>0</v>
      </c>
    </row>
    <row r="7" spans="1:6" s="19" customFormat="1" ht="24" hidden="1" customHeight="1" outlineLevel="1" x14ac:dyDescent="0.35">
      <c r="A7" s="53" t="s">
        <v>104</v>
      </c>
      <c r="B7" s="74">
        <f ca="1">+VLOOKUP($A7,CALCUL!$A$2:$F$183,+COLUMN(CALCUL!B5),FALSE)</f>
        <v>0</v>
      </c>
      <c r="C7" s="8"/>
      <c r="D7" s="76" t="str">
        <f ca="1">+VLOOKUP($A7,CALCUL!$A$2:$F$183,+COLUMN(CALCUL!D5),FALSE)</f>
        <v xml:space="preserve"> </v>
      </c>
      <c r="E7" s="76" t="str">
        <f ca="1">+VLOOKUP($A7,CALCUL!$A$2:$F$183,+COLUMN(CALCUL!E5),FALSE)</f>
        <v xml:space="preserve"> </v>
      </c>
      <c r="F7" s="76" t="str">
        <f ca="1">+VLOOKUP($A7,CALCUL!$A$2:$F$183,+COLUMN(CALCUL!F5),FALSE)</f>
        <v xml:space="preserve"> </v>
      </c>
    </row>
    <row r="8" spans="1:6" s="19" customFormat="1" ht="24" hidden="1" customHeight="1" outlineLevel="1" x14ac:dyDescent="0.35">
      <c r="A8" s="53" t="s">
        <v>107</v>
      </c>
      <c r="B8" s="74">
        <f ca="1">+VLOOKUP($A8,CALCUL!$A$2:$F$183,+COLUMN(CALCUL!B6),FALSE)</f>
        <v>0</v>
      </c>
      <c r="C8" s="8"/>
      <c r="D8" s="76" t="str">
        <f ca="1">+VLOOKUP($A8,CALCUL!$A$2:$F$183,+COLUMN(CALCUL!D6),FALSE)</f>
        <v xml:space="preserve"> </v>
      </c>
      <c r="E8" s="76" t="str">
        <f ca="1">+VLOOKUP($A8,CALCUL!$A$2:$F$183,+COLUMN(CALCUL!E6),FALSE)</f>
        <v xml:space="preserve"> </v>
      </c>
      <c r="F8" s="76" t="str">
        <f ca="1">+VLOOKUP($A8,CALCUL!$A$2:$F$183,+COLUMN(CALCUL!F6),FALSE)</f>
        <v xml:space="preserve"> </v>
      </c>
    </row>
    <row r="9" spans="1:6" s="19" customFormat="1" ht="24" hidden="1" customHeight="1" outlineLevel="1" x14ac:dyDescent="0.35">
      <c r="A9" s="53" t="s">
        <v>113</v>
      </c>
      <c r="B9" s="74">
        <f>+VLOOKUP($A9,CALCUL!$A$2:$F$183,+COLUMN(CALCUL!B7),FALSE)</f>
        <v>0</v>
      </c>
      <c r="C9" s="8"/>
      <c r="D9" s="76">
        <f>+VLOOKUP($A9,CALCUL!$A$2:$F$183,+COLUMN(CALCUL!D7),FALSE)</f>
        <v>0</v>
      </c>
      <c r="E9" s="76">
        <f>+VLOOKUP($A9,CALCUL!$A$2:$F$183,+COLUMN(CALCUL!E7),FALSE)</f>
        <v>0</v>
      </c>
      <c r="F9" s="76">
        <f>+VLOOKUP($A9,CALCUL!$A$2:$F$183,+COLUMN(CALCUL!F7),FALSE)</f>
        <v>0</v>
      </c>
    </row>
    <row r="10" spans="1:6" s="19" customFormat="1" ht="24" hidden="1" customHeight="1" outlineLevel="1" thickBot="1" x14ac:dyDescent="0.4">
      <c r="A10" s="53" t="s">
        <v>218</v>
      </c>
      <c r="B10" s="74">
        <f ca="1">SUM(B4:B9)</f>
        <v>0</v>
      </c>
      <c r="C10" s="8"/>
      <c r="D10" s="76" t="e">
        <f t="shared" ref="D10:F10" ca="1" si="0">SUM(D4:D9)</f>
        <v>#N/A</v>
      </c>
      <c r="E10" s="76" t="e">
        <f t="shared" ca="1" si="0"/>
        <v>#N/A</v>
      </c>
      <c r="F10" s="76" t="e">
        <f t="shared" ca="1" si="0"/>
        <v>#N/A</v>
      </c>
    </row>
    <row r="11" spans="1:6" s="19" customFormat="1" ht="24" hidden="1" customHeight="1" outlineLevel="1" thickTop="1" thickBot="1" x14ac:dyDescent="0.4">
      <c r="A11" s="70" t="s">
        <v>128</v>
      </c>
      <c r="B11" s="185" t="str">
        <f ca="1">+IFERROR(SUMPRODUCT(CALCUL!$D$19:$F$19,$D11:F11)/CALCUL!$B$19," ")</f>
        <v xml:space="preserve"> </v>
      </c>
      <c r="C11" s="8"/>
      <c r="D11" s="181" t="e">
        <f ca="1">+IF(D$3=" "," ",+VLOOKUP(CALCUL!D$6,'PARAMETRES GÉNÉRAUX'!$Z$4:$AA$22,2,1))</f>
        <v>#N/A</v>
      </c>
      <c r="E11" s="181" t="e">
        <f ca="1">+IF(E$3=" "," ",+VLOOKUP(CALCUL!E$6,'PARAMETRES GÉNÉRAUX'!$Z$4:$AA$22,2,1))</f>
        <v>#N/A</v>
      </c>
      <c r="F11" s="181" t="e">
        <f ca="1">+IF(F$3=" "," ",+VLOOKUP(CALCUL!F$6,'PARAMETRES GÉNÉRAUX'!$Z$4:$AA$22,2,1))</f>
        <v>#N/A</v>
      </c>
    </row>
    <row r="12" spans="1:6" s="19" customFormat="1" ht="24" hidden="1" customHeight="1" outlineLevel="1" thickTop="1" x14ac:dyDescent="0.35">
      <c r="A12" s="54" t="s">
        <v>218</v>
      </c>
      <c r="B12" s="73" t="e">
        <f ca="1">+B10*(1+B11)</f>
        <v>#VALUE!</v>
      </c>
      <c r="C12" s="29"/>
      <c r="D12" s="75" t="e">
        <f t="shared" ref="D12:F12" ca="1" si="1">+IF(D$3=" "," ",+D10*(1+D11))</f>
        <v>#N/A</v>
      </c>
      <c r="E12" s="75" t="e">
        <f t="shared" ca="1" si="1"/>
        <v>#N/A</v>
      </c>
      <c r="F12" s="75" t="e">
        <f t="shared" ca="1" si="1"/>
        <v>#N/A</v>
      </c>
    </row>
    <row r="13" spans="1:6" s="19" customFormat="1" ht="24" hidden="1" customHeight="1" outlineLevel="1" thickBot="1" x14ac:dyDescent="0.4">
      <c r="A13" s="13" t="s">
        <v>234</v>
      </c>
      <c r="B13" s="74" t="str">
        <f ca="1">+VLOOKUP($A13,CALCUL!$A$2:$F$183,+COLUMN(CALCUL!B12),FALSE)</f>
        <v xml:space="preserve"> </v>
      </c>
      <c r="C13" s="205"/>
      <c r="D13" s="76" t="e">
        <f ca="1">+VLOOKUP($A13,CALCUL!$A$2:$F$183,+COLUMN(CALCUL!D12),FALSE)</f>
        <v>#VALUE!</v>
      </c>
      <c r="E13" s="76" t="e">
        <f ca="1">+VLOOKUP($A13,CALCUL!$A$2:$F$183,+COLUMN(CALCUL!E12),FALSE)</f>
        <v>#VALUE!</v>
      </c>
      <c r="F13" s="76" t="e">
        <f ca="1">+VLOOKUP($A13,CALCUL!$A$2:$F$183,+COLUMN(CALCUL!F12),FALSE)</f>
        <v>#VALUE!</v>
      </c>
    </row>
    <row r="14" spans="1:6" s="19" customFormat="1" ht="24" hidden="1" customHeight="1" outlineLevel="1" thickTop="1" thickBot="1" x14ac:dyDescent="0.4">
      <c r="A14" s="70" t="s">
        <v>152</v>
      </c>
      <c r="B14" s="77" t="e">
        <f ca="1">+B12+B13</f>
        <v>#VALUE!</v>
      </c>
      <c r="C14" s="8"/>
      <c r="D14" s="78" t="e">
        <f t="shared" ref="D14:F14" ca="1" si="2">+IF(D3=" "," ",SUM(D12:D13))</f>
        <v>#N/A</v>
      </c>
      <c r="E14" s="78" t="e">
        <f t="shared" ca="1" si="2"/>
        <v>#N/A</v>
      </c>
      <c r="F14" s="78" t="e">
        <f t="shared" ca="1" si="2"/>
        <v>#N/A</v>
      </c>
    </row>
    <row r="15" spans="1:6" s="19" customFormat="1" ht="24" hidden="1" customHeight="1" outlineLevel="1" thickTop="1" x14ac:dyDescent="0.35">
      <c r="A15" s="53" t="s">
        <v>151</v>
      </c>
      <c r="B15" s="74" t="str">
        <f ca="1">+VLOOKUP($A15,CALCUL!$A$2:$F$183,+COLUMN(CALCUL!B13),FALSE)</f>
        <v xml:space="preserve"> </v>
      </c>
      <c r="C15" s="8"/>
      <c r="D15" s="76" t="e">
        <f ca="1">+VLOOKUP($A15,CALCUL!$A$2:$F$183,+COLUMN(CALCUL!D13),FALSE)</f>
        <v>#N/A</v>
      </c>
      <c r="E15" s="76" t="e">
        <f ca="1">+VLOOKUP($A15,CALCUL!$A$2:$F$183,+COLUMN(CALCUL!E13),FALSE)</f>
        <v>#N/A</v>
      </c>
      <c r="F15" s="76" t="e">
        <f ca="1">+VLOOKUP($A15,CALCUL!$A$2:$F$183,+COLUMN(CALCUL!F13),FALSE)</f>
        <v>#N/A</v>
      </c>
    </row>
    <row r="16" spans="1:6" s="19" customFormat="1" ht="24" hidden="1" customHeight="1" outlineLevel="1" x14ac:dyDescent="0.35">
      <c r="A16" s="53" t="s">
        <v>155</v>
      </c>
      <c r="B16" s="74" t="str">
        <f ca="1">+VLOOKUP($A16,CALCUL!$A$2:$F$183,+COLUMN(CALCUL!B14),FALSE)</f>
        <v xml:space="preserve"> </v>
      </c>
      <c r="C16" s="8"/>
      <c r="D16" s="76" t="e">
        <f ca="1">+VLOOKUP($A16,CALCUL!$A$2:$F$183,+COLUMN(CALCUL!D14),FALSE)</f>
        <v>#N/A</v>
      </c>
      <c r="E16" s="76" t="e">
        <f ca="1">+VLOOKUP($A16,CALCUL!$A$2:$F$183,+COLUMN(CALCUL!E14),FALSE)</f>
        <v>#N/A</v>
      </c>
      <c r="F16" s="76" t="e">
        <f ca="1">+VLOOKUP($A16,CALCUL!$A$2:$F$183,+COLUMN(CALCUL!F14),FALSE)</f>
        <v>#N/A</v>
      </c>
    </row>
    <row r="17" spans="1:6" s="19" customFormat="1" ht="24" hidden="1" customHeight="1" outlineLevel="1" x14ac:dyDescent="0.35">
      <c r="A17" s="53" t="s">
        <v>156</v>
      </c>
      <c r="B17" s="74" t="str">
        <f ca="1">+VLOOKUP($A17,CALCUL!$A$2:$F$183,+COLUMN(CALCUL!B15),FALSE)</f>
        <v xml:space="preserve"> </v>
      </c>
      <c r="C17" s="8"/>
      <c r="D17" s="76" t="e">
        <f ca="1">+VLOOKUP($A17,CALCUL!$A$2:$F$183,+COLUMN(CALCUL!D15),FALSE)</f>
        <v>#VALUE!</v>
      </c>
      <c r="E17" s="76" t="e">
        <f ca="1">+VLOOKUP($A17,CALCUL!$A$2:$F$183,+COLUMN(CALCUL!E15),FALSE)</f>
        <v>#VALUE!</v>
      </c>
      <c r="F17" s="76" t="e">
        <f ca="1">+VLOOKUP($A17,CALCUL!$A$2:$F$183,+COLUMN(CALCUL!F15),FALSE)</f>
        <v>#VALUE!</v>
      </c>
    </row>
    <row r="18" spans="1:6" s="19" customFormat="1" ht="24" hidden="1" customHeight="1" outlineLevel="1" x14ac:dyDescent="0.35">
      <c r="A18" s="53" t="s">
        <v>162</v>
      </c>
      <c r="B18" s="74">
        <f ca="1">+VLOOKUP($A18,CALCUL!$A$2:$F$183,+COLUMN(CALCUL!B16),FALSE)</f>
        <v>4.1788854541299304E-2</v>
      </c>
      <c r="C18" s="8"/>
      <c r="D18" s="76">
        <f ca="1">+VLOOKUP($A18,CALCUL!$A$2:$F$183,+COLUMN(CALCUL!D16),FALSE)</f>
        <v>4.2302514573658731E-2</v>
      </c>
      <c r="E18" s="76">
        <f ca="1">+VLOOKUP($A18,CALCUL!$A$2:$F$183,+COLUMN(CALCUL!E16),FALSE)</f>
        <v>3.4639830508474578E-2</v>
      </c>
      <c r="F18" s="76">
        <f ca="1">+VLOOKUP($A18,CALCUL!$A$2:$F$183,+COLUMN(CALCUL!F16),FALSE)</f>
        <v>0</v>
      </c>
    </row>
    <row r="19" spans="1:6" s="19" customFormat="1" ht="24" hidden="1" customHeight="1" outlineLevel="1" x14ac:dyDescent="0.35">
      <c r="A19" s="53" t="s">
        <v>163</v>
      </c>
      <c r="B19" s="74" t="str">
        <f ca="1">+VLOOKUP($A19,CALCUL!$A$2:$F$183,+COLUMN(CALCUL!B17),FALSE)</f>
        <v xml:space="preserve"> </v>
      </c>
      <c r="C19" s="8"/>
      <c r="D19" s="76" t="e">
        <f ca="1">+VLOOKUP($A19,CALCUL!$A$2:$F$183,+COLUMN(CALCUL!D17),FALSE)</f>
        <v>#VALUE!</v>
      </c>
      <c r="E19" s="76" t="e">
        <f ca="1">+VLOOKUP($A19,CALCUL!$A$2:$F$183,+COLUMN(CALCUL!E17),FALSE)</f>
        <v>#VALUE!</v>
      </c>
      <c r="F19" s="76" t="e">
        <f ca="1">+VLOOKUP($A19,CALCUL!$A$2:$F$183,+COLUMN(CALCUL!F17),FALSE)</f>
        <v>#VALUE!</v>
      </c>
    </row>
    <row r="20" spans="1:6" s="19" customFormat="1" ht="24" hidden="1" customHeight="1" outlineLevel="1" x14ac:dyDescent="0.35">
      <c r="A20" s="53" t="s">
        <v>164</v>
      </c>
      <c r="B20" s="74" t="str">
        <f ca="1">+VLOOKUP($A20,CALCUL!$A$2:$F$183,+COLUMN(CALCUL!B18),FALSE)</f>
        <v xml:space="preserve"> </v>
      </c>
      <c r="C20" s="8"/>
      <c r="D20" s="76" t="e">
        <f ca="1">+VLOOKUP($A20,CALCUL!$A$2:$F$183,+COLUMN(CALCUL!D18),FALSE)</f>
        <v>#VALUE!</v>
      </c>
      <c r="E20" s="76" t="e">
        <f ca="1">+VLOOKUP($A20,CALCUL!$A$2:$F$183,+COLUMN(CALCUL!E18),FALSE)</f>
        <v>#VALUE!</v>
      </c>
      <c r="F20" s="76" t="e">
        <f ca="1">+VLOOKUP($A20,CALCUL!$A$2:$F$183,+COLUMN(CALCUL!F18),FALSE)</f>
        <v>#VALUE!</v>
      </c>
    </row>
    <row r="21" spans="1:6" s="19" customFormat="1" ht="24" hidden="1" customHeight="1" outlineLevel="1" x14ac:dyDescent="0.35">
      <c r="A21" s="53" t="s">
        <v>165</v>
      </c>
      <c r="B21" s="74">
        <f ca="1">+VLOOKUP($A21,CALCUL!$A$2:$F$183,+COLUMN(CALCUL!B19),FALSE)</f>
        <v>0</v>
      </c>
      <c r="C21" s="8"/>
      <c r="D21" s="76">
        <f ca="1">+VLOOKUP($A21,CALCUL!$A$2:$F$183,+COLUMN(CALCUL!D19),FALSE)</f>
        <v>0</v>
      </c>
      <c r="E21" s="76">
        <f ca="1">+VLOOKUP($A21,CALCUL!$A$2:$F$183,+COLUMN(CALCUL!E19),FALSE)</f>
        <v>0</v>
      </c>
      <c r="F21" s="76">
        <f ca="1">+VLOOKUP($A21,CALCUL!$A$2:$F$183,+COLUMN(CALCUL!F19),FALSE)</f>
        <v>0</v>
      </c>
    </row>
    <row r="22" spans="1:6" s="19" customFormat="1" ht="24" hidden="1" customHeight="1" outlineLevel="1" x14ac:dyDescent="0.35">
      <c r="A22" s="186" t="s">
        <v>196</v>
      </c>
      <c r="B22" s="187">
        <f ca="1">+VLOOKUP($A22,CALCUL!$A$2:$F$183,+COLUMN(CALCUL!B20),FALSE)</f>
        <v>0</v>
      </c>
      <c r="C22" s="8"/>
      <c r="D22" s="188">
        <f ca="1">+VLOOKUP($A22,CALCUL!$A$2:$F$183,+COLUMN(CALCUL!D20),FALSE)</f>
        <v>0</v>
      </c>
      <c r="E22" s="188">
        <f ca="1">+VLOOKUP($A22,CALCUL!$A$2:$F$183,+COLUMN(CALCUL!E20),FALSE)</f>
        <v>0</v>
      </c>
      <c r="F22" s="188">
        <f ca="1">+VLOOKUP($A22,CALCUL!$A$2:$F$183,+COLUMN(CALCUL!F20),FALSE)</f>
        <v>0</v>
      </c>
    </row>
    <row r="23" spans="1:6" ht="24" customHeight="1" collapsed="1" thickTop="1" x14ac:dyDescent="0.35">
      <c r="A23" s="189" t="s">
        <v>226</v>
      </c>
      <c r="B23" s="190" t="str">
        <f ca="1">+IFERROR(SUM(B14:B22)," ")</f>
        <v xml:space="preserve"> </v>
      </c>
      <c r="D23" s="190" t="e">
        <f ca="1">+IF(D3=" "," ",SUM(D14:D22))</f>
        <v>#N/A</v>
      </c>
      <c r="E23" s="190" t="e">
        <f t="shared" ref="E23:F23" ca="1" si="3">+IF(E3=" "," ",SUM(E14:E22))</f>
        <v>#N/A</v>
      </c>
      <c r="F23" s="190" t="e">
        <f t="shared" ca="1" si="3"/>
        <v>#N/A</v>
      </c>
    </row>
    <row r="24" spans="1:6" ht="24" customHeight="1" x14ac:dyDescent="0.35">
      <c r="A24" s="189" t="s">
        <v>229</v>
      </c>
      <c r="B24" s="190" t="str">
        <f ca="1">+IFERROR(+B23*2.2046," ")</f>
        <v xml:space="preserve"> </v>
      </c>
      <c r="D24" s="190" t="e">
        <f t="shared" ref="D24:F24" ca="1" si="4">+IF(D3=" "," ",+D23*2.2046)</f>
        <v>#N/A</v>
      </c>
      <c r="E24" s="190" t="e">
        <f t="shared" ca="1" si="4"/>
        <v>#N/A</v>
      </c>
      <c r="F24" s="190" t="e">
        <f t="shared" ca="1" si="4"/>
        <v>#N/A</v>
      </c>
    </row>
    <row r="25" spans="1:6" ht="24" customHeight="1" x14ac:dyDescent="0.35">
      <c r="A25" s="191" t="s">
        <v>228</v>
      </c>
      <c r="B25" s="109" t="str">
        <f>+IFERROR(+IF('INFO SOUMISSION'!$D$6=LISTE!$C$3,+B23/('INFO SOUMISSION'!$D$7-0.02)," ")," ")</f>
        <v xml:space="preserve"> </v>
      </c>
      <c r="D25" s="109" t="str">
        <f ca="1">+IF(D3=" "," ",+IF('INFO SOUMISSION'!$D$6=LISTE!$C$3,+D23/('INFO SOUMISSION'!$D$7-0.02)," "))</f>
        <v xml:space="preserve"> </v>
      </c>
      <c r="E25" s="109" t="str">
        <f ca="1">+IF(E3=" "," ",+IF('INFO SOUMISSION'!$D$6=LISTE!$C$3,+E23/('INFO SOUMISSION'!$D$7-0.02)," "))</f>
        <v xml:space="preserve"> </v>
      </c>
      <c r="F25" s="109" t="str">
        <f ca="1">+IF(F3=" "," ",+IF('INFO SOUMISSION'!$D$6=LISTE!$C$3,+F23/('INFO SOUMISSION'!$D$7-0.02)," "))</f>
        <v xml:space="preserve"> </v>
      </c>
    </row>
    <row r="26" spans="1:6" ht="24" customHeight="1" x14ac:dyDescent="0.35">
      <c r="A26" s="191" t="s">
        <v>227</v>
      </c>
      <c r="B26" s="109" t="str">
        <f>+IFERROR(+IF('INFO SOUMISSION'!$D$6=LISTE!$C$3,+B24/('INFO SOUMISSION'!$D$7-0.02)," ")," ")</f>
        <v xml:space="preserve"> </v>
      </c>
      <c r="D26" s="109" t="str">
        <f ca="1">+IF(D4=" "," ",+IF('INFO SOUMISSION'!$D$6=LISTE!$C$3,+D24/('INFO SOUMISSION'!$D$7-0.02)," "))</f>
        <v xml:space="preserve"> </v>
      </c>
      <c r="E26" s="109" t="str">
        <f ca="1">+IF(E4=" "," ",+IF('INFO SOUMISSION'!$D$6=LISTE!$C$3,+E24/('INFO SOUMISSION'!$D$7-0.02)," "))</f>
        <v xml:space="preserve"> </v>
      </c>
      <c r="F26" s="109" t="str">
        <f ca="1">+IF(F4=" "," ",+IF('INFO SOUMISSION'!$D$6=LISTE!$C$3,+F24/('INFO SOUMISSION'!$D$7-0.02)," "))</f>
        <v xml:space="preserve"> </v>
      </c>
    </row>
    <row r="27" spans="1:6" ht="9.75" customHeight="1" x14ac:dyDescent="0.35">
      <c r="A27" s="343"/>
      <c r="B27" s="344"/>
      <c r="D27" s="344"/>
      <c r="E27" s="344"/>
      <c r="F27" s="344"/>
    </row>
    <row r="28" spans="1:6" ht="24" customHeight="1" x14ac:dyDescent="0.35">
      <c r="A28" s="189" t="s">
        <v>244</v>
      </c>
      <c r="B28" s="345" t="str">
        <f ca="1">+IFERROR(+B23*CALCUL!B$19," ")</f>
        <v xml:space="preserve"> </v>
      </c>
      <c r="D28" s="345" t="str">
        <f ca="1">+IFERROR(+D23*CALCUL!D$19," ")</f>
        <v xml:space="preserve"> </v>
      </c>
      <c r="E28" s="345" t="str">
        <f ca="1">+IFERROR(+E23*CALCUL!E$19," ")</f>
        <v xml:space="preserve"> </v>
      </c>
      <c r="F28" s="345" t="str">
        <f ca="1">+IFERROR(+F23*CALCUL!F$19," ")</f>
        <v xml:space="preserve"> </v>
      </c>
    </row>
    <row r="29" spans="1:6" ht="24" customHeight="1" x14ac:dyDescent="0.35">
      <c r="A29" s="191" t="s">
        <v>245</v>
      </c>
      <c r="B29" s="346" t="str">
        <f>+IFERROR(+IF('INFO SOUMISSION'!$D$6=LISTE!$C$3,+B23/('INFO SOUMISSION'!$D$7-0.02)*CALCUL!B19," ")," ")</f>
        <v xml:space="preserve"> </v>
      </c>
      <c r="D29" s="346" t="str">
        <f ca="1">+IF(D3=" "," ",+IF('INFO SOUMISSION'!$D$6=LISTE!$C$3,+D23/('INFO SOUMISSION'!$D$7-0.02)*CALCUL!D$19," "))</f>
        <v xml:space="preserve"> </v>
      </c>
      <c r="E29" s="346" t="str">
        <f ca="1">+IF(E3=" "," ",+IF('INFO SOUMISSION'!$D$6=LISTE!$C$3,+E23/('INFO SOUMISSION'!$D$7-0.02)*CALCUL!E19," "))</f>
        <v xml:space="preserve"> </v>
      </c>
      <c r="F29" s="346" t="str">
        <f ca="1">+IF(F3=" "," ",+IF('INFO SOUMISSION'!$D$6=LISTE!$C$3,+F23/('INFO SOUMISSION'!$D$7-0.02)*CALCUL!F19," "))</f>
        <v xml:space="preserve"> </v>
      </c>
    </row>
    <row r="30" spans="1:6" ht="24" customHeight="1" x14ac:dyDescent="0.35">
      <c r="D30" s="368"/>
    </row>
    <row r="31" spans="1:6" ht="24" customHeight="1" thickBot="1" x14ac:dyDescent="0.4">
      <c r="A31" s="408" t="s">
        <v>177</v>
      </c>
      <c r="B31" s="409"/>
    </row>
    <row r="32" spans="1:6" ht="24" customHeight="1" thickTop="1" thickBot="1" x14ac:dyDescent="0.4">
      <c r="A32" s="404" t="s">
        <v>166</v>
      </c>
      <c r="B32" s="405"/>
      <c r="D32" s="33" t="str">
        <f ca="1">+IF(OFFSET(EPSO!$AN$1,1,+COLUMN(CALCUL!B$2)-1, 1, 1)=0," ",+OFFSET(EPSO!$AN$1,1,+COLUMN(CALCUL!B$2)-1, 1, 1))</f>
        <v>00010</v>
      </c>
      <c r="E32" s="33" t="str">
        <f ca="1">+IF(OFFSET(EPSO!$AN$1,1,+COLUMN(CALCUL!C$2)-1, 1, 1)=0," ",+OFFSET(EPSO!$AN$1,1,+COLUMN(CALCUL!C$2)-1, 1, 1))</f>
        <v>00020</v>
      </c>
      <c r="F32" s="33" t="str">
        <f ca="1">+IF(OFFSET(EPSO!$AN$1,1,+COLUMN(CALCUL!D$2)-1, 1, 1)=0," ",+OFFSET(EPSO!$AN$1,1,+COLUMN(CALCUL!D$2)-1, 1, 1))</f>
        <v>00030</v>
      </c>
    </row>
    <row r="33" spans="1:6" ht="24" hidden="1" customHeight="1" outlineLevel="1" thickTop="1" x14ac:dyDescent="0.35">
      <c r="A33" s="54" t="s">
        <v>98</v>
      </c>
      <c r="B33" s="73" t="str">
        <f ca="1">+VLOOKUP($A33,CALCUL!$A$2:$F$183,+COLUMN(CALCUL!B31),FALSE)</f>
        <v xml:space="preserve"> </v>
      </c>
      <c r="D33" s="75" t="str">
        <f ca="1">+VLOOKUP($A33,CALCUL!$A$2:$F$183,+COLUMN(CALCUL!D31),FALSE)</f>
        <v xml:space="preserve"> </v>
      </c>
      <c r="E33" s="75" t="str">
        <f ca="1">+VLOOKUP($A33,CALCUL!$A$2:$F$183,+COLUMN(CALCUL!E31),FALSE)</f>
        <v xml:space="preserve"> </v>
      </c>
      <c r="F33" s="75" t="str">
        <f ca="1">+VLOOKUP($A33,CALCUL!$A$2:$F$183,+COLUMN(CALCUL!F31),FALSE)</f>
        <v xml:space="preserve"> </v>
      </c>
    </row>
    <row r="34" spans="1:6" s="19" customFormat="1" ht="24" hidden="1" customHeight="1" outlineLevel="1" x14ac:dyDescent="0.35">
      <c r="A34" s="53" t="s">
        <v>97</v>
      </c>
      <c r="B34" s="74" t="str">
        <f ca="1">+VLOOKUP($A34,CALCUL!$A$2:$F$183,+COLUMN(CALCUL!B32),FALSE)</f>
        <v xml:space="preserve"> </v>
      </c>
      <c r="C34" s="8"/>
      <c r="D34" s="76" t="e">
        <f ca="1">+VLOOKUP($A34,CALCUL!$A$2:$F$183,+COLUMN(CALCUL!D32),FALSE)</f>
        <v>#N/A</v>
      </c>
      <c r="E34" s="76" t="e">
        <f ca="1">+VLOOKUP($A34,CALCUL!$A$2:$F$183,+COLUMN(CALCUL!E32),FALSE)</f>
        <v>#N/A</v>
      </c>
      <c r="F34" s="76" t="e">
        <f ca="1">+VLOOKUP($A34,CALCUL!$A$2:$F$183,+COLUMN(CALCUL!F32),FALSE)</f>
        <v>#N/A</v>
      </c>
    </row>
    <row r="35" spans="1:6" s="19" customFormat="1" ht="24" hidden="1" customHeight="1" outlineLevel="1" x14ac:dyDescent="0.35">
      <c r="A35" s="53" t="s">
        <v>100</v>
      </c>
      <c r="B35" s="74">
        <f ca="1">+VLOOKUP($A35,CALCUL!$A$2:$F$183,+COLUMN(CALCUL!B33),FALSE)</f>
        <v>0</v>
      </c>
      <c r="C35" s="8"/>
      <c r="D35" s="76">
        <f ca="1">+VLOOKUP($A35,CALCUL!$A$2:$F$183,+COLUMN(CALCUL!D33),FALSE)</f>
        <v>0</v>
      </c>
      <c r="E35" s="76">
        <f ca="1">+VLOOKUP($A35,CALCUL!$A$2:$F$183,+COLUMN(CALCUL!E33),FALSE)</f>
        <v>0</v>
      </c>
      <c r="F35" s="76">
        <f ca="1">+VLOOKUP($A35,CALCUL!$A$2:$F$183,+COLUMN(CALCUL!F33),FALSE)</f>
        <v>0</v>
      </c>
    </row>
    <row r="36" spans="1:6" s="19" customFormat="1" ht="24" hidden="1" customHeight="1" outlineLevel="1" x14ac:dyDescent="0.35">
      <c r="A36" s="53" t="s">
        <v>104</v>
      </c>
      <c r="B36" s="74">
        <f ca="1">+VLOOKUP($A36,CALCUL!$A$2:$F$183,+COLUMN(CALCUL!B34),FALSE)</f>
        <v>0</v>
      </c>
      <c r="C36" s="8"/>
      <c r="D36" s="76" t="str">
        <f ca="1">+VLOOKUP($A36,CALCUL!$A$2:$F$183,+COLUMN(CALCUL!D34),FALSE)</f>
        <v xml:space="preserve"> </v>
      </c>
      <c r="E36" s="76" t="str">
        <f ca="1">+VLOOKUP($A36,CALCUL!$A$2:$F$183,+COLUMN(CALCUL!E34),FALSE)</f>
        <v xml:space="preserve"> </v>
      </c>
      <c r="F36" s="76" t="str">
        <f ca="1">+VLOOKUP($A36,CALCUL!$A$2:$F$183,+COLUMN(CALCUL!F34),FALSE)</f>
        <v xml:space="preserve"> </v>
      </c>
    </row>
    <row r="37" spans="1:6" s="19" customFormat="1" ht="24" hidden="1" customHeight="1" outlineLevel="1" x14ac:dyDescent="0.35">
      <c r="A37" s="53" t="s">
        <v>107</v>
      </c>
      <c r="B37" s="74">
        <f ca="1">+VLOOKUP($A37,CALCUL!$A$2:$F$183,+COLUMN(CALCUL!B35),FALSE)</f>
        <v>0</v>
      </c>
      <c r="C37" s="8"/>
      <c r="D37" s="76" t="str">
        <f ca="1">+VLOOKUP($A37,CALCUL!$A$2:$F$183,+COLUMN(CALCUL!D35),FALSE)</f>
        <v xml:space="preserve"> </v>
      </c>
      <c r="E37" s="76" t="str">
        <f ca="1">+VLOOKUP($A37,CALCUL!$A$2:$F$183,+COLUMN(CALCUL!E35),FALSE)</f>
        <v xml:space="preserve"> </v>
      </c>
      <c r="F37" s="76" t="str">
        <f ca="1">+VLOOKUP($A37,CALCUL!$A$2:$F$183,+COLUMN(CALCUL!F35),FALSE)</f>
        <v xml:space="preserve"> </v>
      </c>
    </row>
    <row r="38" spans="1:6" s="19" customFormat="1" ht="24" hidden="1" customHeight="1" outlineLevel="1" x14ac:dyDescent="0.35">
      <c r="A38" s="53" t="s">
        <v>113</v>
      </c>
      <c r="B38" s="74">
        <f>+VLOOKUP($A38,CALCUL!$A$2:$F$183,+COLUMN(CALCUL!B36),FALSE)</f>
        <v>0</v>
      </c>
      <c r="C38" s="8"/>
      <c r="D38" s="76">
        <f>+VLOOKUP($A38,CALCUL!$A$2:$F$183,+COLUMN(CALCUL!D36),FALSE)</f>
        <v>0</v>
      </c>
      <c r="E38" s="76">
        <f>+VLOOKUP($A38,CALCUL!$A$2:$F$183,+COLUMN(CALCUL!E36),FALSE)</f>
        <v>0</v>
      </c>
      <c r="F38" s="76">
        <f>+VLOOKUP($A38,CALCUL!$A$2:$F$183,+COLUMN(CALCUL!F36),FALSE)</f>
        <v>0</v>
      </c>
    </row>
    <row r="39" spans="1:6" s="19" customFormat="1" ht="24" hidden="1" customHeight="1" outlineLevel="1" thickBot="1" x14ac:dyDescent="0.4">
      <c r="A39" s="53" t="s">
        <v>218</v>
      </c>
      <c r="B39" s="74">
        <f ca="1">SUM(B33:B38)</f>
        <v>0</v>
      </c>
      <c r="C39" s="8"/>
      <c r="D39" s="76" t="e">
        <f ca="1">SUM(D33:D38)</f>
        <v>#N/A</v>
      </c>
      <c r="E39" s="76" t="e">
        <f t="shared" ref="E39:F39" ca="1" si="5">SUM(E33:E38)</f>
        <v>#N/A</v>
      </c>
      <c r="F39" s="76" t="e">
        <f t="shared" ca="1" si="5"/>
        <v>#N/A</v>
      </c>
    </row>
    <row r="40" spans="1:6" s="19" customFormat="1" ht="24" hidden="1" customHeight="1" outlineLevel="1" thickTop="1" thickBot="1" x14ac:dyDescent="0.4">
      <c r="A40" s="70" t="s">
        <v>128</v>
      </c>
      <c r="B40" s="185" t="e">
        <f ca="1">SUMPRODUCT(CALCUL!$D$19:$F$19,$D40:F40)/CALCUL!$B$19</f>
        <v>#N/A</v>
      </c>
      <c r="C40" s="8"/>
      <c r="D40" s="181" t="e">
        <f ca="1">+IF(D$3=" "," ",+VLOOKUP(CALCUL!D$6,'PARAMETRES GÉNÉRAUX'!$Z$4:$AA$22,2,1))</f>
        <v>#N/A</v>
      </c>
      <c r="E40" s="181" t="e">
        <f ca="1">+IF(E$3=" "," ",+VLOOKUP(CALCUL!E$6,'PARAMETRES GÉNÉRAUX'!$Z$4:$AA$22,2,1))</f>
        <v>#N/A</v>
      </c>
      <c r="F40" s="181" t="e">
        <f ca="1">+IF(F$3=" "," ",+VLOOKUP(CALCUL!F$6,'PARAMETRES GÉNÉRAUX'!$Z$4:$AA$22,2,1))</f>
        <v>#N/A</v>
      </c>
    </row>
    <row r="41" spans="1:6" s="19" customFormat="1" ht="24" hidden="1" customHeight="1" outlineLevel="1" thickTop="1" x14ac:dyDescent="0.35">
      <c r="A41" s="54" t="s">
        <v>152</v>
      </c>
      <c r="B41" s="73" t="e">
        <f ca="1">+B39*(1+B40)</f>
        <v>#N/A</v>
      </c>
      <c r="C41" s="29"/>
      <c r="D41" s="75" t="e">
        <f ca="1">+IF(D$3=" "," ",+D39*(1+D40))</f>
        <v>#N/A</v>
      </c>
      <c r="E41" s="75" t="e">
        <f t="shared" ref="E41:F41" ca="1" si="6">+IF(E$3=" "," ",+E39*(1+E40))</f>
        <v>#N/A</v>
      </c>
      <c r="F41" s="75" t="e">
        <f t="shared" ca="1" si="6"/>
        <v>#N/A</v>
      </c>
    </row>
    <row r="42" spans="1:6" s="19" customFormat="1" ht="24" hidden="1" customHeight="1" outlineLevel="1" thickBot="1" x14ac:dyDescent="0.4">
      <c r="A42" s="197" t="s">
        <v>235</v>
      </c>
      <c r="B42" s="74" t="str">
        <f ca="1">+VLOOKUP($A42,CALCUL!$A$2:$F$183,+COLUMN(CALCUL!B41),FALSE)</f>
        <v xml:space="preserve"> </v>
      </c>
      <c r="C42" s="205"/>
      <c r="D42" s="76" t="e">
        <f ca="1">+VLOOKUP($A42,CALCUL!$A$2:$F$183,+COLUMN(CALCUL!D41),FALSE)</f>
        <v>#VALUE!</v>
      </c>
      <c r="E42" s="76" t="e">
        <f ca="1">+VLOOKUP($A42,CALCUL!$A$2:$F$183,+COLUMN(CALCUL!E41),FALSE)</f>
        <v>#VALUE!</v>
      </c>
      <c r="F42" s="76" t="e">
        <f ca="1">+VLOOKUP($A42,CALCUL!$A$2:$F$183,+COLUMN(CALCUL!F41),FALSE)</f>
        <v>#VALUE!</v>
      </c>
    </row>
    <row r="43" spans="1:6" s="19" customFormat="1" ht="24" hidden="1" customHeight="1" outlineLevel="1" thickTop="1" thickBot="1" x14ac:dyDescent="0.4">
      <c r="A43" s="70" t="s">
        <v>152</v>
      </c>
      <c r="B43" s="77" t="e">
        <f ca="1">+B41+B42</f>
        <v>#N/A</v>
      </c>
      <c r="C43" s="8"/>
      <c r="D43" s="78" t="e">
        <f ca="1">+IF(D32=" "," ",SUM(D41:D42))</f>
        <v>#N/A</v>
      </c>
      <c r="E43" s="78" t="e">
        <f t="shared" ref="E43:F43" ca="1" si="7">+IF(E32=" "," ",SUM(E41:E42))</f>
        <v>#N/A</v>
      </c>
      <c r="F43" s="78" t="e">
        <f t="shared" ca="1" si="7"/>
        <v>#N/A</v>
      </c>
    </row>
    <row r="44" spans="1:6" s="19" customFormat="1" ht="24" hidden="1" customHeight="1" outlineLevel="1" thickTop="1" x14ac:dyDescent="0.35">
      <c r="A44" s="206" t="s">
        <v>179</v>
      </c>
      <c r="B44" s="74" t="str">
        <f ca="1">+VLOOKUP($A44,CALCUL!$A$2:$F$183,+COLUMN(CALCUL!B42),FALSE)</f>
        <v xml:space="preserve"> </v>
      </c>
      <c r="C44" s="8"/>
      <c r="D44" s="76" t="e">
        <f ca="1">+VLOOKUP($A44,CALCUL!$A$2:$F$183,+COLUMN(CALCUL!D42),FALSE)</f>
        <v>#N/A</v>
      </c>
      <c r="E44" s="76" t="e">
        <f ca="1">+VLOOKUP($A44,CALCUL!$A$2:$F$183,+COLUMN(CALCUL!E42),FALSE)</f>
        <v>#N/A</v>
      </c>
      <c r="F44" s="76" t="e">
        <f ca="1">+VLOOKUP($A44,CALCUL!$A$2:$F$183,+COLUMN(CALCUL!F42),FALSE)</f>
        <v>#N/A</v>
      </c>
    </row>
    <row r="45" spans="1:6" s="19" customFormat="1" ht="24" hidden="1" customHeight="1" outlineLevel="1" x14ac:dyDescent="0.35">
      <c r="A45" s="206" t="s">
        <v>186</v>
      </c>
      <c r="B45" s="74" t="str">
        <f ca="1">+VLOOKUP($A45,CALCUL!$A$2:$F$183,+COLUMN(CALCUL!B43),FALSE)</f>
        <v xml:space="preserve"> </v>
      </c>
      <c r="C45" s="8"/>
      <c r="D45" s="76" t="e">
        <f ca="1">+VLOOKUP($A45,CALCUL!$A$2:$F$183,+COLUMN(CALCUL!D43),FALSE)</f>
        <v>#N/A</v>
      </c>
      <c r="E45" s="76" t="e">
        <f ca="1">+VLOOKUP($A45,CALCUL!$A$2:$F$183,+COLUMN(CALCUL!E43),FALSE)</f>
        <v>#N/A</v>
      </c>
      <c r="F45" s="76" t="e">
        <f ca="1">+VLOOKUP($A45,CALCUL!$A$2:$F$183,+COLUMN(CALCUL!F43),FALSE)</f>
        <v>#N/A</v>
      </c>
    </row>
    <row r="46" spans="1:6" s="19" customFormat="1" ht="24" hidden="1" customHeight="1" outlineLevel="1" x14ac:dyDescent="0.35">
      <c r="A46" s="53" t="s">
        <v>156</v>
      </c>
      <c r="B46" s="74" t="str">
        <f ca="1">+VLOOKUP($A46,CALCUL!$A$2:$F$183,+COLUMN(CALCUL!B44),FALSE)</f>
        <v xml:space="preserve"> </v>
      </c>
      <c r="C46" s="8"/>
      <c r="D46" s="76" t="e">
        <f ca="1">+VLOOKUP($A46,CALCUL!$A$2:$F$183,+COLUMN(CALCUL!D44),FALSE)</f>
        <v>#VALUE!</v>
      </c>
      <c r="E46" s="76" t="e">
        <f ca="1">+VLOOKUP($A46,CALCUL!$A$2:$F$183,+COLUMN(CALCUL!E44),FALSE)</f>
        <v>#VALUE!</v>
      </c>
      <c r="F46" s="76" t="e">
        <f ca="1">+VLOOKUP($A46,CALCUL!$A$2:$F$183,+COLUMN(CALCUL!F44),FALSE)</f>
        <v>#VALUE!</v>
      </c>
    </row>
    <row r="47" spans="1:6" s="19" customFormat="1" ht="24" hidden="1" customHeight="1" outlineLevel="1" x14ac:dyDescent="0.35">
      <c r="A47" s="53" t="s">
        <v>162</v>
      </c>
      <c r="B47" s="74">
        <f ca="1">+VLOOKUP($A47,CALCUL!$A$2:$F$183,+COLUMN(CALCUL!B45),FALSE)</f>
        <v>4.1788854541299304E-2</v>
      </c>
      <c r="C47" s="8"/>
      <c r="D47" s="76">
        <f ca="1">+VLOOKUP($A47,CALCUL!$A$2:$F$183,+COLUMN(CALCUL!D45),FALSE)</f>
        <v>4.2302514573658731E-2</v>
      </c>
      <c r="E47" s="76">
        <f ca="1">+VLOOKUP($A47,CALCUL!$A$2:$F$183,+COLUMN(CALCUL!E45),FALSE)</f>
        <v>3.4639830508474578E-2</v>
      </c>
      <c r="F47" s="76">
        <f ca="1">+VLOOKUP($A47,CALCUL!$A$2:$F$183,+COLUMN(CALCUL!F45),FALSE)</f>
        <v>0</v>
      </c>
    </row>
    <row r="48" spans="1:6" s="19" customFormat="1" ht="24" hidden="1" customHeight="1" outlineLevel="1" x14ac:dyDescent="0.35">
      <c r="A48" s="53" t="s">
        <v>163</v>
      </c>
      <c r="B48" s="74" t="str">
        <f ca="1">+VLOOKUP($A48,CALCUL!$A$2:$F$183,+COLUMN(CALCUL!B46),FALSE)</f>
        <v xml:space="preserve"> </v>
      </c>
      <c r="C48" s="8"/>
      <c r="D48" s="76" t="e">
        <f ca="1">+VLOOKUP($A48,CALCUL!$A$2:$F$183,+COLUMN(CALCUL!D46),FALSE)</f>
        <v>#VALUE!</v>
      </c>
      <c r="E48" s="76" t="e">
        <f ca="1">+VLOOKUP($A48,CALCUL!$A$2:$F$183,+COLUMN(CALCUL!E46),FALSE)</f>
        <v>#VALUE!</v>
      </c>
      <c r="F48" s="76" t="e">
        <f ca="1">+VLOOKUP($A48,CALCUL!$A$2:$F$183,+COLUMN(CALCUL!F46),FALSE)</f>
        <v>#VALUE!</v>
      </c>
    </row>
    <row r="49" spans="1:6" s="19" customFormat="1" ht="24" hidden="1" customHeight="1" outlineLevel="1" x14ac:dyDescent="0.35">
      <c r="A49" s="53" t="s">
        <v>164</v>
      </c>
      <c r="B49" s="74" t="str">
        <f ca="1">+VLOOKUP($A49,CALCUL!$A$2:$F$183,+COLUMN(CALCUL!B47),FALSE)</f>
        <v xml:space="preserve"> </v>
      </c>
      <c r="C49" s="8"/>
      <c r="D49" s="76" t="e">
        <f ca="1">+VLOOKUP($A49,CALCUL!$A$2:$F$183,+COLUMN(CALCUL!D47),FALSE)</f>
        <v>#VALUE!</v>
      </c>
      <c r="E49" s="76" t="e">
        <f ca="1">+VLOOKUP($A49,CALCUL!$A$2:$F$183,+COLUMN(CALCUL!E47),FALSE)</f>
        <v>#VALUE!</v>
      </c>
      <c r="F49" s="76" t="e">
        <f ca="1">+VLOOKUP($A49,CALCUL!$A$2:$F$183,+COLUMN(CALCUL!F47),FALSE)</f>
        <v>#VALUE!</v>
      </c>
    </row>
    <row r="50" spans="1:6" s="19" customFormat="1" ht="24" hidden="1" customHeight="1" outlineLevel="1" x14ac:dyDescent="0.35">
      <c r="A50" s="53" t="s">
        <v>165</v>
      </c>
      <c r="B50" s="74">
        <f ca="1">+VLOOKUP($A50,CALCUL!$A$2:$F$183,+COLUMN(CALCUL!B48),FALSE)</f>
        <v>0</v>
      </c>
      <c r="C50" s="8"/>
      <c r="D50" s="76">
        <f ca="1">+VLOOKUP($A50,CALCUL!$A$2:$F$183,+COLUMN(CALCUL!D48),FALSE)</f>
        <v>0</v>
      </c>
      <c r="E50" s="76">
        <f ca="1">+VLOOKUP($A50,CALCUL!$A$2:$F$183,+COLUMN(CALCUL!E48),FALSE)</f>
        <v>0</v>
      </c>
      <c r="F50" s="76">
        <f ca="1">+VLOOKUP($A50,CALCUL!$A$2:$F$183,+COLUMN(CALCUL!F48),FALSE)</f>
        <v>0</v>
      </c>
    </row>
    <row r="51" spans="1:6" s="19" customFormat="1" ht="24" hidden="1" customHeight="1" outlineLevel="1" x14ac:dyDescent="0.35">
      <c r="A51" s="208" t="s">
        <v>236</v>
      </c>
      <c r="B51" s="187">
        <f ca="1">+VLOOKUP($A51,CALCUL!$A$2:$F$183,+COLUMN(CALCUL!B46),FALSE)</f>
        <v>0</v>
      </c>
      <c r="C51" s="8"/>
      <c r="D51" s="188">
        <f ca="1">+VLOOKUP($A51,CALCUL!$A$2:$F$183,+COLUMN(CALCUL!D46),FALSE)</f>
        <v>0</v>
      </c>
      <c r="E51" s="188">
        <f ca="1">+VLOOKUP($A51,CALCUL!$A$2:$F$183,+COLUMN(CALCUL!E46),FALSE)</f>
        <v>0</v>
      </c>
      <c r="F51" s="188">
        <f ca="1">+VLOOKUP($A51,CALCUL!$A$2:$F$183,+COLUMN(CALCUL!F46),FALSE)</f>
        <v>0</v>
      </c>
    </row>
    <row r="52" spans="1:6" ht="24" customHeight="1" collapsed="1" thickTop="1" x14ac:dyDescent="0.35">
      <c r="A52" s="349" t="s">
        <v>226</v>
      </c>
      <c r="B52" s="207" t="str">
        <f ca="1">+IFERROR(SUM(B43:B51)," ")</f>
        <v xml:space="preserve"> </v>
      </c>
      <c r="D52" s="207" t="e">
        <f ca="1">+IF(D32=" "," ",SUM(D43:D51))</f>
        <v>#N/A</v>
      </c>
      <c r="E52" s="207" t="e">
        <f t="shared" ref="E52:F52" ca="1" si="8">+IF(E32=" "," ",SUM(E43:E51))</f>
        <v>#N/A</v>
      </c>
      <c r="F52" s="207" t="e">
        <f t="shared" ca="1" si="8"/>
        <v>#N/A</v>
      </c>
    </row>
    <row r="53" spans="1:6" ht="24" customHeight="1" x14ac:dyDescent="0.35">
      <c r="A53" s="349" t="s">
        <v>229</v>
      </c>
      <c r="B53" s="207" t="str">
        <f ca="1">+IFERROR(+B52*2.2046," ")</f>
        <v xml:space="preserve"> </v>
      </c>
      <c r="D53" s="207" t="e">
        <f t="shared" ref="D53:F53" ca="1" si="9">+IF(D32=" "," ",+D52*2.2046)</f>
        <v>#N/A</v>
      </c>
      <c r="E53" s="207" t="e">
        <f t="shared" ca="1" si="9"/>
        <v>#N/A</v>
      </c>
      <c r="F53" s="207" t="e">
        <f t="shared" ca="1" si="9"/>
        <v>#N/A</v>
      </c>
    </row>
    <row r="54" spans="1:6" ht="24" customHeight="1" x14ac:dyDescent="0.35">
      <c r="A54" s="191" t="s">
        <v>228</v>
      </c>
      <c r="B54" s="109" t="str">
        <f>+IFERROR(+IF('INFO SOUMISSION'!$D$6=LISTE!$C$3,+B52/('INFO SOUMISSION'!$D$7-0.02)," ")," ")</f>
        <v xml:space="preserve"> </v>
      </c>
      <c r="D54" s="109" t="str">
        <f ca="1">+IF(D32=" "," ",+IF('INFO SOUMISSION'!$D$6=LISTE!$C$3,+D52/('INFO SOUMISSION'!$D$7-0.02)," "))</f>
        <v xml:space="preserve"> </v>
      </c>
      <c r="E54" s="109" t="str">
        <f ca="1">+IF(E32=" "," ",+IF('INFO SOUMISSION'!$D$6=LISTE!$C$3,+E52/('INFO SOUMISSION'!$D$7-0.02)," "))</f>
        <v xml:space="preserve"> </v>
      </c>
      <c r="F54" s="109" t="str">
        <f ca="1">+IF(F32=" "," ",+IF('INFO SOUMISSION'!$D$6=LISTE!$C$3,+F52/('INFO SOUMISSION'!$D$7-0.02)," "))</f>
        <v xml:space="preserve"> </v>
      </c>
    </row>
    <row r="55" spans="1:6" ht="24" customHeight="1" x14ac:dyDescent="0.35">
      <c r="A55" s="191" t="s">
        <v>227</v>
      </c>
      <c r="B55" s="109" t="str">
        <f>+IFERROR(+IF('INFO SOUMISSION'!$D$6=LISTE!$C$3,+B53/('INFO SOUMISSION'!$D$7-0.02)," ")," ")</f>
        <v xml:space="preserve"> </v>
      </c>
      <c r="D55" s="109" t="str">
        <f ca="1">+IF(D33=" "," ",+IF('INFO SOUMISSION'!$D$6=LISTE!$C$3,+D53/('INFO SOUMISSION'!$D$7-0.02)," "))</f>
        <v xml:space="preserve"> </v>
      </c>
      <c r="E55" s="109" t="str">
        <f ca="1">+IF(E33=" "," ",+IF('INFO SOUMISSION'!$D$6=LISTE!$C$3,+E53/('INFO SOUMISSION'!$D$7-0.02)," "))</f>
        <v xml:space="preserve"> </v>
      </c>
      <c r="F55" s="109" t="str">
        <f ca="1">+IF(F33=" "," ",+IF('INFO SOUMISSION'!$D$6=LISTE!$C$3,+F53/('INFO SOUMISSION'!$D$7-0.02)," "))</f>
        <v xml:space="preserve"> </v>
      </c>
    </row>
    <row r="56" spans="1:6" ht="9.75" customHeight="1" x14ac:dyDescent="0.35">
      <c r="A56" s="343"/>
      <c r="B56" s="344"/>
      <c r="D56" s="344"/>
      <c r="E56" s="344"/>
      <c r="F56" s="344"/>
    </row>
    <row r="57" spans="1:6" ht="24" customHeight="1" collapsed="1" x14ac:dyDescent="0.35">
      <c r="A57" s="349" t="s">
        <v>246</v>
      </c>
      <c r="B57" s="350" t="str">
        <f ca="1">+IFERROR(+B52*CALCUL!B$25," ")</f>
        <v xml:space="preserve"> </v>
      </c>
      <c r="D57" s="350" t="str">
        <f ca="1">+IFERROR(+D52*CALCUL!D$25," ")</f>
        <v xml:space="preserve"> </v>
      </c>
      <c r="E57" s="350" t="str">
        <f ca="1">+IFERROR(+E52*CALCUL!E$25," ")</f>
        <v xml:space="preserve"> </v>
      </c>
      <c r="F57" s="350" t="str">
        <f ca="1">+IFERROR(+F52*CALCUL!F$25," ")</f>
        <v xml:space="preserve"> </v>
      </c>
    </row>
    <row r="58" spans="1:6" ht="24" customHeight="1" x14ac:dyDescent="0.35">
      <c r="A58" s="191" t="s">
        <v>247</v>
      </c>
      <c r="B58" s="346" t="str">
        <f>+IFERROR(+IF('INFO SOUMISSION'!$D$6=LISTE!$C$3,+B52/('INFO SOUMISSION'!$D$7-0.02)*CALCUL!B$25," ")," ")</f>
        <v xml:space="preserve"> </v>
      </c>
      <c r="D58" s="346" t="str">
        <f ca="1">+IF(D32=" "," ",+IF('INFO SOUMISSION'!$D$6=LISTE!$C$3,+D52/('INFO SOUMISSION'!$D$7-0.02)*CALCUL!D$25," "))</f>
        <v xml:space="preserve"> </v>
      </c>
      <c r="E58" s="346" t="str">
        <f ca="1">+IF(E32=" "," ",+IF('INFO SOUMISSION'!$D$6=LISTE!$C$3,+E52/('INFO SOUMISSION'!$D$7-0.02)*CALCUL!E$25," "))</f>
        <v xml:space="preserve"> </v>
      </c>
      <c r="F58" s="346" t="str">
        <f ca="1">+IF(F32=" "," ",+IF('INFO SOUMISSION'!$D$6=LISTE!$C$3,+F52/('INFO SOUMISSION'!$D$7-0.02)*CALCUL!F$25," "))</f>
        <v xml:space="preserve"> </v>
      </c>
    </row>
  </sheetData>
  <sheetProtection formatColumns="0" formatRows="0"/>
  <mergeCells count="4">
    <mergeCell ref="A32:B32"/>
    <mergeCell ref="A2:B2"/>
    <mergeCell ref="A3:B3"/>
    <mergeCell ref="A31:B31"/>
  </mergeCells>
  <conditionalFormatting sqref="D54:F55 D1:F23 D25:F27 D29:F52">
    <cfRule type="expression" dxfId="21" priority="25">
      <formula>#REF!=" "</formula>
    </cfRule>
    <cfRule type="expression" dxfId="20" priority="26">
      <formula>#REF!=0</formula>
    </cfRule>
  </conditionalFormatting>
  <conditionalFormatting sqref="B23:B29 D28:F28">
    <cfRule type="expression" dxfId="19" priority="23">
      <formula>#REF!=" "</formula>
    </cfRule>
    <cfRule type="expression" dxfId="18" priority="24">
      <formula>#REF!=0</formula>
    </cfRule>
  </conditionalFormatting>
  <conditionalFormatting sqref="D24:F24">
    <cfRule type="expression" dxfId="17" priority="21">
      <formula>#REF!=" "</formula>
    </cfRule>
    <cfRule type="expression" dxfId="16" priority="22">
      <formula>#REF!=0</formula>
    </cfRule>
  </conditionalFormatting>
  <conditionalFormatting sqref="B52:B55">
    <cfRule type="expression" dxfId="15" priority="19">
      <formula>#REF!=" "</formula>
    </cfRule>
    <cfRule type="expression" dxfId="14" priority="20">
      <formula>#REF!=0</formula>
    </cfRule>
  </conditionalFormatting>
  <conditionalFormatting sqref="D53:F53">
    <cfRule type="expression" dxfId="13" priority="17">
      <formula>#REF!=" "</formula>
    </cfRule>
    <cfRule type="expression" dxfId="12" priority="18">
      <formula>#REF!=0</formula>
    </cfRule>
  </conditionalFormatting>
  <conditionalFormatting sqref="D56:F56">
    <cfRule type="expression" dxfId="11" priority="15">
      <formula>#REF!=" "</formula>
    </cfRule>
    <cfRule type="expression" dxfId="10" priority="16">
      <formula>#REF!=0</formula>
    </cfRule>
  </conditionalFormatting>
  <conditionalFormatting sqref="B56">
    <cfRule type="expression" dxfId="9" priority="13">
      <formula>#REF!=" "</formula>
    </cfRule>
    <cfRule type="expression" dxfId="8" priority="14">
      <formula>#REF!=0</formula>
    </cfRule>
  </conditionalFormatting>
  <conditionalFormatting sqref="B57">
    <cfRule type="expression" dxfId="7" priority="7">
      <formula>#REF!=" "</formula>
    </cfRule>
    <cfRule type="expression" dxfId="6" priority="8">
      <formula>#REF!=0</formula>
    </cfRule>
  </conditionalFormatting>
  <conditionalFormatting sqref="B58">
    <cfRule type="expression" dxfId="5" priority="5">
      <formula>#REF!=" "</formula>
    </cfRule>
    <cfRule type="expression" dxfId="4" priority="6">
      <formula>#REF!=0</formula>
    </cfRule>
  </conditionalFormatting>
  <conditionalFormatting sqref="D58:F58">
    <cfRule type="expression" dxfId="3" priority="3">
      <formula>#REF!=" "</formula>
    </cfRule>
    <cfRule type="expression" dxfId="2" priority="4">
      <formula>#REF!=0</formula>
    </cfRule>
  </conditionalFormatting>
  <conditionalFormatting sqref="D57:F57">
    <cfRule type="expression" dxfId="1" priority="1">
      <formula>#REF!=" "</formula>
    </cfRule>
    <cfRule type="expression" dxfId="0" priority="2">
      <formula>#REF!=0</formula>
    </cfRule>
  </conditionalFormatting>
  <pageMargins left="0.7" right="0.7" top="0.75" bottom="0.75" header="0.3" footer="0.3"/>
  <pageSetup paperSize="14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63BE-EE6E-492C-BBFB-88091F5F7373}">
  <sheetPr codeName="Feuil10">
    <tabColor theme="4"/>
    <pageSetUpPr fitToPage="1"/>
  </sheetPr>
  <dimension ref="A1:Y1783"/>
  <sheetViews>
    <sheetView tabSelected="1" topLeftCell="E1" zoomScale="90" zoomScaleNormal="90" workbookViewId="0">
      <selection activeCell="U11" sqref="U11"/>
    </sheetView>
  </sheetViews>
  <sheetFormatPr baseColWidth="10" defaultColWidth="11.453125" defaultRowHeight="14.5" outlineLevelRow="1" outlineLevelCol="1" x14ac:dyDescent="0.35"/>
  <cols>
    <col min="1" max="1" width="20.54296875" style="7" hidden="1" customWidth="1" outlineLevel="1"/>
    <col min="2" max="2" width="23.54296875" style="7" hidden="1" customWidth="1" outlineLevel="1"/>
    <col min="3" max="3" width="16.54296875" style="7" hidden="1" customWidth="1" outlineLevel="1"/>
    <col min="4" max="4" width="15.453125" style="8" hidden="1" customWidth="1" outlineLevel="1"/>
    <col min="5" max="5" width="4.54296875" style="7" customWidth="1" collapsed="1"/>
    <col min="6" max="6" width="10.26953125" style="7" customWidth="1"/>
    <col min="7" max="8" width="17" style="7" customWidth="1"/>
    <col min="9" max="9" width="13.26953125" style="7" customWidth="1"/>
    <col min="10" max="10" width="15.7265625" style="7" customWidth="1"/>
    <col min="11" max="11" width="15.81640625" style="7" customWidth="1"/>
    <col min="12" max="12" width="14" style="7" customWidth="1"/>
    <col min="13" max="13" width="16.26953125" style="7" customWidth="1"/>
    <col min="14" max="14" width="22" style="7" bestFit="1" customWidth="1"/>
    <col min="15" max="15" width="1.54296875" style="7" customWidth="1"/>
    <col min="16" max="16" width="11.26953125" style="7" customWidth="1"/>
    <col min="17" max="17" width="13.1796875" style="7" bestFit="1" customWidth="1"/>
    <col min="18" max="18" width="13.1796875" style="7" customWidth="1"/>
    <col min="19" max="19" width="16.1796875" style="7" bestFit="1" customWidth="1"/>
    <col min="20" max="20" width="14.54296875" style="7" customWidth="1"/>
    <col min="21" max="21" width="16.54296875" style="7" bestFit="1" customWidth="1"/>
    <col min="22" max="22" width="21" style="7" customWidth="1"/>
    <col min="23" max="23" width="1.81640625" style="7" customWidth="1"/>
    <col min="24" max="25" width="15" style="7" bestFit="1" customWidth="1"/>
    <col min="26" max="16384" width="11.453125" style="7"/>
  </cols>
  <sheetData>
    <row r="1" spans="1:25" ht="13.5" customHeight="1" thickBot="1" x14ac:dyDescent="0.4">
      <c r="A1" s="5"/>
      <c r="B1" s="5"/>
      <c r="C1" s="5"/>
      <c r="D1" s="6"/>
      <c r="E1" s="5"/>
    </row>
    <row r="2" spans="1:25" ht="15.75" customHeight="1" x14ac:dyDescent="0.35">
      <c r="A2" s="5"/>
      <c r="B2" s="5"/>
      <c r="C2" s="5"/>
      <c r="D2" s="6"/>
      <c r="E2" s="5"/>
      <c r="F2" s="428"/>
      <c r="G2" s="429"/>
      <c r="H2" s="429"/>
      <c r="I2" s="429"/>
      <c r="J2" s="429"/>
      <c r="K2" s="429"/>
      <c r="L2" s="429"/>
      <c r="M2" s="430"/>
      <c r="N2" s="410" t="str">
        <f>+IF(+'INFO SOUMISSION'!D8=0," ",+'INFO SOUMISSION'!D8)</f>
        <v xml:space="preserve"> </v>
      </c>
      <c r="O2" s="411"/>
      <c r="P2" s="412"/>
      <c r="Q2" s="419" t="s">
        <v>17</v>
      </c>
      <c r="R2" s="420"/>
      <c r="S2" s="420"/>
      <c r="T2" s="420"/>
      <c r="U2" s="420"/>
      <c r="V2" s="420"/>
      <c r="W2" s="420"/>
      <c r="X2" s="420"/>
      <c r="Y2" s="421"/>
    </row>
    <row r="3" spans="1:25" ht="15.75" customHeight="1" x14ac:dyDescent="0.35">
      <c r="A3" s="5"/>
      <c r="B3" s="5"/>
      <c r="C3" s="5"/>
      <c r="D3" s="6"/>
      <c r="E3" s="5"/>
      <c r="F3" s="431"/>
      <c r="G3" s="432"/>
      <c r="H3" s="432"/>
      <c r="I3" s="432"/>
      <c r="J3" s="432"/>
      <c r="K3" s="432"/>
      <c r="L3" s="432"/>
      <c r="M3" s="433"/>
      <c r="N3" s="413"/>
      <c r="O3" s="414"/>
      <c r="P3" s="415"/>
      <c r="Q3" s="422"/>
      <c r="R3" s="423"/>
      <c r="S3" s="423"/>
      <c r="T3" s="423"/>
      <c r="U3" s="423"/>
      <c r="V3" s="423"/>
      <c r="W3" s="423"/>
      <c r="X3" s="423"/>
      <c r="Y3" s="424"/>
    </row>
    <row r="4" spans="1:25" ht="15.75" customHeight="1" x14ac:dyDescent="0.35">
      <c r="A4" s="5"/>
      <c r="B4" s="5"/>
      <c r="C4" s="5"/>
      <c r="D4" s="6"/>
      <c r="E4" s="5"/>
      <c r="F4" s="431"/>
      <c r="G4" s="432"/>
      <c r="H4" s="432"/>
      <c r="I4" s="432"/>
      <c r="J4" s="432"/>
      <c r="K4" s="432"/>
      <c r="L4" s="432"/>
      <c r="M4" s="433"/>
      <c r="N4" s="413"/>
      <c r="O4" s="414"/>
      <c r="P4" s="415"/>
      <c r="Q4" s="422"/>
      <c r="R4" s="423"/>
      <c r="S4" s="423"/>
      <c r="T4" s="423"/>
      <c r="U4" s="423"/>
      <c r="V4" s="423"/>
      <c r="W4" s="423"/>
      <c r="X4" s="423"/>
      <c r="Y4" s="424"/>
    </row>
    <row r="5" spans="1:25" ht="30" customHeight="1" thickBot="1" x14ac:dyDescent="0.4">
      <c r="A5" s="5"/>
      <c r="B5" s="5"/>
      <c r="C5" s="5"/>
      <c r="D5" s="6"/>
      <c r="E5" s="5"/>
      <c r="F5" s="434"/>
      <c r="G5" s="435"/>
      <c r="H5" s="435"/>
      <c r="I5" s="435"/>
      <c r="J5" s="435"/>
      <c r="K5" s="435"/>
      <c r="L5" s="435"/>
      <c r="M5" s="436"/>
      <c r="N5" s="416"/>
      <c r="O5" s="417"/>
      <c r="P5" s="418"/>
      <c r="Q5" s="425"/>
      <c r="R5" s="426"/>
      <c r="S5" s="426"/>
      <c r="T5" s="426"/>
      <c r="U5" s="426"/>
      <c r="V5" s="426"/>
      <c r="W5" s="426"/>
      <c r="X5" s="426"/>
      <c r="Y5" s="427"/>
    </row>
    <row r="6" spans="1:25" ht="11.25" customHeight="1" thickBot="1" x14ac:dyDescent="0.4">
      <c r="A6" s="5"/>
      <c r="B6" s="5"/>
      <c r="C6" s="5"/>
      <c r="D6" s="6"/>
      <c r="E6" s="5"/>
    </row>
    <row r="7" spans="1:25" ht="22.5" customHeight="1" x14ac:dyDescent="0.35">
      <c r="A7" s="5"/>
      <c r="B7" s="5"/>
      <c r="C7" s="5"/>
      <c r="D7" s="6"/>
      <c r="E7" s="5"/>
      <c r="F7" s="138" t="s">
        <v>4</v>
      </c>
      <c r="G7" s="139"/>
      <c r="H7" s="439"/>
      <c r="I7" s="439"/>
      <c r="J7" s="439"/>
      <c r="K7" s="140"/>
      <c r="L7" s="140" t="s">
        <v>2</v>
      </c>
      <c r="M7" s="445" t="str">
        <f>+IF(+'INFO SOUMISSION'!D10=0," ",+'INFO SOUMISSION'!D13)</f>
        <v xml:space="preserve"> </v>
      </c>
      <c r="N7" s="445"/>
      <c r="O7" s="445"/>
      <c r="P7" s="445"/>
      <c r="Q7" s="140"/>
      <c r="R7" s="358"/>
      <c r="S7" s="358"/>
      <c r="T7" s="358" t="s">
        <v>171</v>
      </c>
      <c r="U7" s="359">
        <f>+IF(+'INFO SOUMISSION'!D15=0," ",+'INFO SOUMISSION'!D15)</f>
        <v>45184</v>
      </c>
      <c r="V7" s="356"/>
      <c r="W7" s="356"/>
      <c r="X7" s="356"/>
      <c r="Y7" s="357"/>
    </row>
    <row r="8" spans="1:25" ht="22.5" customHeight="1" x14ac:dyDescent="0.35">
      <c r="A8" s="5"/>
      <c r="B8" s="5"/>
      <c r="C8" s="5"/>
      <c r="D8" s="6"/>
      <c r="E8" s="5"/>
      <c r="F8" s="141" t="s">
        <v>44</v>
      </c>
      <c r="G8" s="142"/>
      <c r="H8" s="143" t="str">
        <f>+IF(+'INFO SOUMISSION'!D5=0," ",+'INFO SOUMISSION'!D6)</f>
        <v>CDN</v>
      </c>
      <c r="I8" s="144" t="s">
        <v>67</v>
      </c>
      <c r="J8" s="362">
        <f>+IF(+'INFO SOUMISSION'!D5=0," ",+'INFO SOUMISSION'!D7)</f>
        <v>1</v>
      </c>
      <c r="K8" s="145"/>
      <c r="L8" s="145" t="s">
        <v>15</v>
      </c>
      <c r="M8" s="446" t="str">
        <f>+IF(+'INFO SOUMISSION'!D10=0," ",+'INFO SOUMISSION'!D14)</f>
        <v xml:space="preserve"> </v>
      </c>
      <c r="N8" s="446"/>
      <c r="O8" s="446"/>
      <c r="P8" s="446"/>
      <c r="Q8" s="145"/>
      <c r="R8" s="360"/>
      <c r="S8" s="360"/>
      <c r="T8" s="360" t="s">
        <v>172</v>
      </c>
      <c r="U8" s="361">
        <f>+IF(+'INFO SOUMISSION'!D15=0," ",+'INFO SOUMISSION'!D16)</f>
        <v>45528</v>
      </c>
      <c r="V8" s="224"/>
      <c r="W8" s="230"/>
      <c r="X8" s="224"/>
      <c r="Y8" s="225"/>
    </row>
    <row r="9" spans="1:25" ht="22.5" customHeight="1" x14ac:dyDescent="0.35">
      <c r="A9" s="5"/>
      <c r="B9" s="5"/>
      <c r="C9" s="5"/>
      <c r="D9" s="6"/>
      <c r="E9" s="5"/>
      <c r="F9" s="141" t="s">
        <v>1</v>
      </c>
      <c r="G9" s="142"/>
      <c r="H9" s="437" t="str">
        <f>+IF(+'INFO SOUMISSION'!D9=0," ",+'INFO SOUMISSION'!D9)</f>
        <v xml:space="preserve"> </v>
      </c>
      <c r="I9" s="440"/>
      <c r="J9" s="437"/>
      <c r="K9" s="145"/>
      <c r="L9" s="145" t="s">
        <v>42</v>
      </c>
      <c r="M9" s="446" t="str">
        <f>+IF(+'INFO SOUMISSION'!D10=0," ",'INFO SOUMISSION'!I14)</f>
        <v xml:space="preserve"> </v>
      </c>
      <c r="N9" s="446"/>
      <c r="O9" s="446"/>
      <c r="P9" s="446"/>
      <c r="Q9" s="145"/>
      <c r="R9" s="145"/>
      <c r="S9" s="145"/>
      <c r="T9" s="145" t="s">
        <v>252</v>
      </c>
      <c r="U9" s="363"/>
      <c r="V9" s="226"/>
      <c r="W9" s="226"/>
      <c r="X9" s="226"/>
      <c r="Y9" s="227"/>
    </row>
    <row r="10" spans="1:25" ht="22.5" customHeight="1" x14ac:dyDescent="0.35">
      <c r="A10" s="5"/>
      <c r="B10" s="5"/>
      <c r="C10" s="5"/>
      <c r="D10" s="6"/>
      <c r="E10" s="5"/>
      <c r="F10" s="141" t="s">
        <v>16</v>
      </c>
      <c r="G10" s="142"/>
      <c r="H10" s="437" t="str">
        <f>+IF(+'INFO SOUMISSION'!D10=0," ",+'INFO SOUMISSION'!D10)</f>
        <v xml:space="preserve"> </v>
      </c>
      <c r="I10" s="437"/>
      <c r="J10" s="437"/>
      <c r="K10" s="145"/>
      <c r="L10" s="145" t="s">
        <v>43</v>
      </c>
      <c r="M10" s="446" t="str">
        <f>+IF(+'INFO SOUMISSION'!D10=0," ",+'INFO SOUMISSION'!D17)</f>
        <v xml:space="preserve"> </v>
      </c>
      <c r="N10" s="446"/>
      <c r="O10" s="446"/>
      <c r="P10" s="446"/>
      <c r="Q10" s="145"/>
      <c r="R10" s="145"/>
      <c r="S10" s="145"/>
      <c r="T10" s="145" t="s">
        <v>251</v>
      </c>
      <c r="U10" s="456">
        <v>1E-3</v>
      </c>
      <c r="V10" s="228"/>
      <c r="W10" s="231"/>
      <c r="X10" s="228"/>
      <c r="Y10" s="229"/>
    </row>
    <row r="11" spans="1:25" ht="22.5" customHeight="1" thickBot="1" x14ac:dyDescent="0.4">
      <c r="A11" s="5"/>
      <c r="B11" s="5"/>
      <c r="C11" s="5"/>
      <c r="D11" s="6"/>
      <c r="E11" s="5"/>
      <c r="F11" s="146"/>
      <c r="G11" s="147"/>
      <c r="H11" s="147"/>
      <c r="I11" s="147"/>
      <c r="J11" s="147"/>
      <c r="K11" s="148"/>
      <c r="L11" s="148"/>
      <c r="M11" s="148"/>
      <c r="N11" s="148"/>
      <c r="O11" s="148"/>
      <c r="P11" s="148"/>
      <c r="Q11" s="149"/>
      <c r="R11" s="149"/>
      <c r="S11" s="149"/>
      <c r="T11" s="149"/>
      <c r="U11" s="149"/>
      <c r="V11" s="149"/>
      <c r="W11" s="149"/>
      <c r="X11" s="149"/>
      <c r="Y11" s="150"/>
    </row>
    <row r="12" spans="1:25" ht="11.25" customHeight="1" thickBot="1" x14ac:dyDescent="0.4">
      <c r="A12" s="5"/>
      <c r="B12" s="5"/>
      <c r="C12" s="5"/>
      <c r="D12" s="6"/>
      <c r="E12" s="5"/>
    </row>
    <row r="13" spans="1:25" ht="31.5" customHeight="1" thickBot="1" x14ac:dyDescent="0.4">
      <c r="A13" s="5"/>
      <c r="B13" s="5"/>
      <c r="C13" s="5"/>
      <c r="D13" s="6"/>
      <c r="F13" s="451" t="s">
        <v>79</v>
      </c>
      <c r="G13" s="452"/>
      <c r="H13" s="452"/>
      <c r="I13" s="452"/>
      <c r="J13" s="452"/>
      <c r="K13" s="452"/>
      <c r="L13" s="452"/>
      <c r="M13" s="452"/>
      <c r="N13" s="453"/>
      <c r="O13" s="103"/>
      <c r="P13" s="447" t="s">
        <v>80</v>
      </c>
      <c r="Q13" s="448"/>
      <c r="R13" s="448"/>
      <c r="S13" s="448"/>
      <c r="T13" s="448"/>
      <c r="U13" s="449">
        <v>10</v>
      </c>
      <c r="V13" s="450"/>
      <c r="W13" s="218"/>
      <c r="X13" s="443" t="s">
        <v>243</v>
      </c>
      <c r="Y13" s="444"/>
    </row>
    <row r="14" spans="1:25" ht="31.5" customHeight="1" thickBot="1" x14ac:dyDescent="0.4">
      <c r="A14" s="5"/>
      <c r="B14" s="5"/>
      <c r="C14" s="5"/>
      <c r="D14" s="6"/>
      <c r="F14" s="110" t="s">
        <v>64</v>
      </c>
      <c r="G14" s="441" t="s">
        <v>77</v>
      </c>
      <c r="H14" s="441"/>
      <c r="I14" s="111" t="s">
        <v>167</v>
      </c>
      <c r="J14" s="112" t="s">
        <v>78</v>
      </c>
      <c r="K14" s="113" t="s">
        <v>168</v>
      </c>
      <c r="L14" s="114" t="str">
        <f>+_xlfn.CONCAT("$ LBS / ",H8)</f>
        <v>$ LBS / CDN</v>
      </c>
      <c r="M14" s="114" t="s">
        <v>173</v>
      </c>
      <c r="N14" s="115" t="s">
        <v>81</v>
      </c>
      <c r="O14" s="102"/>
      <c r="P14" s="131" t="s">
        <v>64</v>
      </c>
      <c r="Q14" s="337" t="s">
        <v>78</v>
      </c>
      <c r="R14" s="369" t="s">
        <v>194</v>
      </c>
      <c r="S14" s="135" t="s">
        <v>168</v>
      </c>
      <c r="T14" s="136" t="s">
        <v>170</v>
      </c>
      <c r="U14" s="136" t="s">
        <v>173</v>
      </c>
      <c r="V14" s="221" t="s">
        <v>81</v>
      </c>
      <c r="W14" s="218"/>
      <c r="X14" s="137" t="s">
        <v>173</v>
      </c>
      <c r="Y14" s="137" t="s">
        <v>86</v>
      </c>
    </row>
    <row r="15" spans="1:25" ht="15.5" x14ac:dyDescent="0.35">
      <c r="A15" s="5"/>
      <c r="B15" s="5"/>
      <c r="C15" s="5"/>
      <c r="D15" s="6"/>
      <c r="F15" s="116" t="str">
        <f ca="1">+IF(OFFSET(EPSO!$C1,+COLUMN(A1), 0, 1, 1)=0," ",+OFFSET(EPSO!$C1,+COLUMN(A1), 0, 1, 1))</f>
        <v>00010</v>
      </c>
      <c r="G15" s="442">
        <f ca="1">+IFERROR(+VLOOKUP(+F15,EPSO!C:S,2,FALSE)," ")</f>
        <v>0</v>
      </c>
      <c r="H15" s="442"/>
      <c r="I15" s="117">
        <f ca="1">+IFERROR(+HLOOKUP(+F15,CALCUL!$D$13:$F$22,10,FALSE)," ")</f>
        <v>1257.056709859155</v>
      </c>
      <c r="J15" s="118">
        <f ca="1">+IFERROR(+VLOOKUP(+F15,EPSO!C:S,6,FALSE)," ")</f>
        <v>142</v>
      </c>
      <c r="K15" s="117">
        <f ca="1">+IFERROR(+J15*I15," ")</f>
        <v>178502.0528</v>
      </c>
      <c r="L15" s="119" t="e">
        <f ca="1">+IF($H$8="CDN",+HLOOKUP(+$F15,SOMMAIRE!$D$3:$F$30,21,FALSE),IF($H$8="USD",+HLOOKUP(+$F15,SOMMAIRE!$D$3:$F$30,23,FALSE)," "))</f>
        <v>#N/A</v>
      </c>
      <c r="M15" s="120" t="str">
        <f ca="1">+IFERROR(+IF($H$8="CDN",+HLOOKUP(+$F15,SOMMAIRE!$D$3:$F$30,21,FALSE)*HLOOKUP(+F15,CALCUL!$D$13:$F$22,10,FALSE),IF($H$8="USD",+HLOOKUP(+$F15,SOMMAIRE!$D$3:$F$30,23,FALSE)*HLOOKUP(+F15,CALCUL!$D$13:$F$22,10,FALSE)," "))," ")</f>
        <v xml:space="preserve"> </v>
      </c>
      <c r="N15" s="120" t="str">
        <f ca="1">+IFERROR(+J15*M15," ")</f>
        <v xml:space="preserve"> </v>
      </c>
      <c r="P15" s="132" t="str">
        <f ca="1">+_xlnm.Extract</f>
        <v>00010</v>
      </c>
      <c r="Q15" s="338">
        <f ca="1">+IFERROR(+J15*$U$13," ")</f>
        <v>1420</v>
      </c>
      <c r="R15" s="455">
        <f>IF(ISERROR($U$9*1),"",IF(OR(EPSO!C2&lt;&gt;"",EPSO!P2&lt;&gt;""),U$10," "))</f>
        <v>1E-3</v>
      </c>
      <c r="S15" s="117">
        <f ca="1">+IFERROR(+Q15*I15," ")</f>
        <v>1785020.5280000002</v>
      </c>
      <c r="T15" s="119" t="e">
        <f ca="1">+IF($H$8="CDN",+HLOOKUP(+$P15,SOMMAIRE!$D$32:$F$59,21,FALSE),IF($H$8="USD",+HLOOKUP(+$P15,SOMMAIRE!$D$32:$F$59,23,FALSE)," "))</f>
        <v>#N/A</v>
      </c>
      <c r="U15" s="120" t="str">
        <f ca="1">+IFERROR(+IF($H$8="CDN",+HLOOKUP(+$P15,SOMMAIRE!$D$32:$F$59,21,FALSE)*HLOOKUP(+P15,CALCUL!$D$13:$F$22,10,FALSE)*(1+R15),IF($H$8="USD",+HLOOKUP(+$P15,SOMMAIRE!$D$32:$F$59,23,FALSE)*HLOOKUP(+P15,CALCUL!$D$13:$F$22,10,FALSE)*(1+R15)," "))," ")</f>
        <v xml:space="preserve"> </v>
      </c>
      <c r="V15" s="222" t="str">
        <f ca="1">+IFERROR(+Q15*U15," ")</f>
        <v xml:space="preserve"> </v>
      </c>
      <c r="W15" s="218"/>
      <c r="X15" s="154" t="str">
        <f ca="1">+IFERROR(+U15-M15," ")</f>
        <v xml:space="preserve"> </v>
      </c>
      <c r="Y15" s="339" t="str">
        <f ca="1">+IFERROR(+X15/M15," ")</f>
        <v xml:space="preserve"> </v>
      </c>
    </row>
    <row r="16" spans="1:25" ht="15.5" x14ac:dyDescent="0.35">
      <c r="A16" s="5"/>
      <c r="B16" s="5"/>
      <c r="C16" s="5"/>
      <c r="D16" s="6"/>
      <c r="F16" s="121" t="str">
        <f ca="1">+IF(OFFSET(EPSO!$C2,+COLUMN(A2), 0, 1, 1)=0," ",+OFFSET(EPSO!$C2,+COLUMN(A2), 0, 1, 1))</f>
        <v>00020</v>
      </c>
      <c r="G16" s="438">
        <f ca="1">+IFERROR(+VLOOKUP(+F16,EPSO!C:S,2,FALSE)," ")</f>
        <v>0</v>
      </c>
      <c r="H16" s="438"/>
      <c r="I16" s="117">
        <f ca="1">+IFERROR(+HLOOKUP(+F16,CALCUL!$D$13:$F$22,10,FALSE)," ")</f>
        <v>3121.7136</v>
      </c>
      <c r="J16" s="122">
        <f ca="1">+IFERROR(+VLOOKUP(+F16,EPSO!C:S,6,FALSE)," ")</f>
        <v>1</v>
      </c>
      <c r="K16" s="117">
        <f t="shared" ref="K16:K17" ca="1" si="0">+IFERROR(+J16*I16," ")</f>
        <v>3121.7136</v>
      </c>
      <c r="L16" s="119" t="e">
        <f ca="1">+IF($H$8="CDN",+HLOOKUP(+$F16,SOMMAIRE!$D$3:$F$30,21,FALSE),IF($H$8="USD",+HLOOKUP(+$F16,SOMMAIRE!$D$3:$F$30,23,FALSE)," "))</f>
        <v>#N/A</v>
      </c>
      <c r="M16" s="120" t="str">
        <f ca="1">+IFERROR(+IF($H$8="CDN",+HLOOKUP(+$F16,SOMMAIRE!$D$3:$F$30,21,FALSE)*HLOOKUP(+F16,CALCUL!$D$13:$F$22,10,FALSE),IF($H$8="USD",+HLOOKUP(+$F16,SOMMAIRE!$D$3:$F$30,23,FALSE)*HLOOKUP(+F16,CALCUL!$D$13:$F$22,10,FALSE)," "))," ")</f>
        <v xml:space="preserve"> </v>
      </c>
      <c r="N16" s="120" t="str">
        <f t="shared" ref="N16:N17" ca="1" si="1">+IFERROR(+J16*M16," ")</f>
        <v xml:space="preserve"> </v>
      </c>
      <c r="P16" s="133" t="str">
        <f ca="1">+F16</f>
        <v>00020</v>
      </c>
      <c r="Q16" s="338">
        <f t="shared" ref="Q16:Q79" ca="1" si="2">+IFERROR(+J16*$U$13," ")</f>
        <v>10</v>
      </c>
      <c r="R16" s="455">
        <f>IF(ISERROR($U$9*1),"",IF(OR(EPSO!C3&lt;&gt;"",EPSO!P3&lt;&gt;""),U$10," "))</f>
        <v>1E-3</v>
      </c>
      <c r="S16" s="117">
        <f ca="1">+IFERROR(+Q16*I16," ")</f>
        <v>31217.135999999999</v>
      </c>
      <c r="T16" s="119" t="e">
        <f ca="1">+IF($H$8="CDN",+HLOOKUP(+$P16,SOMMAIRE!$D$32:$F$59,21,FALSE),IF($H$8="USD",+HLOOKUP(+$P16,SOMMAIRE!$D$32:$F$59,23,FALSE)," "))</f>
        <v>#N/A</v>
      </c>
      <c r="U16" s="120" t="str">
        <f ca="1">+IFERROR(+IF($H$8="CDN",+HLOOKUP(+$P16,SOMMAIRE!$D$32:$F$59,21,FALSE)*HLOOKUP(+P16,CALCUL!$D$13:$F$22,10,FALSE)*(1+R16),IF($H$8="USD",+HLOOKUP(+$P16,SOMMAIRE!$D$32:$F$59,23,FALSE)*HLOOKUP(+P16,CALCUL!$D$13:$F$22,10,FALSE)*(1+R16)," "))," ")</f>
        <v xml:space="preserve"> </v>
      </c>
      <c r="V16" s="222" t="str">
        <f ca="1">+IFERROR(+Q16*U16," ")</f>
        <v xml:space="preserve"> </v>
      </c>
      <c r="W16" s="218"/>
      <c r="X16" s="154" t="str">
        <f t="shared" ref="X16:X79" ca="1" si="3">+IFERROR(+U16-M16," ")</f>
        <v xml:space="preserve"> </v>
      </c>
      <c r="Y16" s="339" t="str">
        <f t="shared" ref="Y16:Y79" ca="1" si="4">+IFERROR(+X16/M16," ")</f>
        <v xml:space="preserve"> </v>
      </c>
    </row>
    <row r="17" spans="1:25" ht="15.5" x14ac:dyDescent="0.35">
      <c r="A17" s="5"/>
      <c r="B17" s="5"/>
      <c r="C17" s="5"/>
      <c r="D17" s="6"/>
      <c r="F17" s="121" t="str">
        <f ca="1">+IF(OFFSET(EPSO!$C3,+COLUMN(A3), 0, 1, 1)=0," ",+OFFSET(EPSO!$C3,+COLUMN(A3), 0, 1, 1))</f>
        <v>00030</v>
      </c>
      <c r="G17" s="438">
        <f ca="1">+IFERROR(+VLOOKUP(+F17,EPSO!C:S,2,FALSE)," ")</f>
        <v>0</v>
      </c>
      <c r="H17" s="438"/>
      <c r="I17" s="117">
        <f ca="1">+IFERROR(+HLOOKUP(+F17,CALCUL!$D$13:$F$22,10,FALSE)," ")</f>
        <v>830.03190000000006</v>
      </c>
      <c r="J17" s="122">
        <f ca="1">+IFERROR(+VLOOKUP(+F17,EPSO!C:S,6,FALSE)," ")</f>
        <v>2</v>
      </c>
      <c r="K17" s="117">
        <f t="shared" ca="1" si="0"/>
        <v>1660.0638000000001</v>
      </c>
      <c r="L17" s="119" t="e">
        <f ca="1">+IF($H$8="CDN",+HLOOKUP(+$F17,SOMMAIRE!$D$3:$F$30,21,FALSE),IF($H$8="USD",+HLOOKUP(+$F17,SOMMAIRE!$D$3:$F$30,23,FALSE)," "))</f>
        <v>#N/A</v>
      </c>
      <c r="M17" s="120" t="str">
        <f ca="1">+IFERROR(+IF($H$8="CDN",+HLOOKUP(+$F17,SOMMAIRE!$D$3:$F$30,21,FALSE)*HLOOKUP(+F17,CALCUL!$D$13:$F$22,10,FALSE),IF($H$8="USD",+HLOOKUP(+$F17,SOMMAIRE!$D$3:$F$30,23,FALSE)*HLOOKUP(+F17,CALCUL!$D$13:$F$22,10,FALSE)," "))," ")</f>
        <v xml:space="preserve"> </v>
      </c>
      <c r="N17" s="120" t="str">
        <f t="shared" ca="1" si="1"/>
        <v xml:space="preserve"> </v>
      </c>
      <c r="P17" s="133" t="str">
        <f t="shared" ref="P17:P80" ca="1" si="5">+F17</f>
        <v>00030</v>
      </c>
      <c r="Q17" s="338">
        <f t="shared" ca="1" si="2"/>
        <v>20</v>
      </c>
      <c r="R17" s="455">
        <f>IF(ISERROR($U$9*1),"",IF(OR(EPSO!C4&lt;&gt;"",EPSO!P4&lt;&gt;""),U$10," "))</f>
        <v>1E-3</v>
      </c>
      <c r="S17" s="117">
        <f t="shared" ref="S17:S80" ca="1" si="6">+IFERROR(+Q17*I17," ")</f>
        <v>16600.638000000003</v>
      </c>
      <c r="T17" s="119" t="e">
        <f ca="1">+IF($H$8="CDN",+HLOOKUP(+$P17,SOMMAIRE!$D$32:$F$59,21,FALSE),IF($H$8="USD",+HLOOKUP(+$P17,SOMMAIRE!$D$32:$F$59,23,FALSE)," "))</f>
        <v>#N/A</v>
      </c>
      <c r="U17" s="120" t="str">
        <f ca="1">+IFERROR(+IF($H$8="CDN",+HLOOKUP(+$P17,SOMMAIRE!$D$32:$F$59,21,FALSE)*HLOOKUP(+P17,CALCUL!$D$13:$F$22,10,FALSE)*(1+R17),IF($H$8="USD",+HLOOKUP(+$P17,SOMMAIRE!$D$32:$F$59,23,FALSE)*HLOOKUP(+P17,CALCUL!$D$13:$F$22,10,FALSE)*(1+R17)," "))," ")</f>
        <v xml:space="preserve"> </v>
      </c>
      <c r="V17" s="222" t="str">
        <f t="shared" ref="V17:V80" ca="1" si="7">+IFERROR(+Q17*U17," ")</f>
        <v xml:space="preserve"> </v>
      </c>
      <c r="W17" s="218"/>
      <c r="X17" s="154" t="str">
        <f t="shared" ca="1" si="3"/>
        <v xml:space="preserve"> </v>
      </c>
      <c r="Y17" s="339" t="str">
        <f t="shared" ca="1" si="4"/>
        <v xml:space="preserve"> </v>
      </c>
    </row>
    <row r="18" spans="1:25" ht="15.5" x14ac:dyDescent="0.35">
      <c r="A18" s="5"/>
      <c r="B18" s="5"/>
      <c r="C18" s="5"/>
      <c r="D18" s="6"/>
      <c r="F18" s="121" t="str">
        <f ca="1">+IF(OFFSET(EPSO!$C4,+COLUMN(A4), 0, 1, 1)=0," ",+OFFSET(EPSO!$C4,+COLUMN(A4), 0, 1, 1))</f>
        <v xml:space="preserve"> </v>
      </c>
      <c r="G18" s="438" t="str">
        <f ca="1">+IFERROR(+VLOOKUP(+F18,EPSO!C:S,2,FALSE)," ")</f>
        <v xml:space="preserve"> </v>
      </c>
      <c r="H18" s="438"/>
      <c r="I18" s="117" t="str">
        <f ca="1">+IFERROR(+HLOOKUP(+F18,CALCUL!$D$13:$F$22,10,FALSE)," ")</f>
        <v xml:space="preserve"> </v>
      </c>
      <c r="J18" s="122" t="str">
        <f ca="1">+IFERROR(+VLOOKUP(+F18,EPSO!C:S,6,FALSE)," ")</f>
        <v xml:space="preserve"> </v>
      </c>
      <c r="K18" s="117" t="str">
        <f t="shared" ref="K18:K81" ca="1" si="8">+IFERROR(+J18*I18," ")</f>
        <v xml:space="preserve"> </v>
      </c>
      <c r="L18" s="119" t="e">
        <f ca="1">+IF($H$8="CDN",+HLOOKUP(+$F18,SOMMAIRE!$D$3:$F$30,21,FALSE),IF($H$8="USD",+HLOOKUP(+$F18,SOMMAIRE!$D$3:$F$30,23,FALSE)," "))</f>
        <v>#N/A</v>
      </c>
      <c r="M18" s="120" t="str">
        <f ca="1">+IFERROR(+IF($H$8="CDN",+HLOOKUP(+$F18,SOMMAIRE!$D$3:$F$30,21,FALSE)*HLOOKUP(+F18,CALCUL!$D$13:$F$22,10,FALSE),IF($H$8="USD",+HLOOKUP(+$F18,SOMMAIRE!$D$3:$F$30,23,FALSE)*HLOOKUP(+F18,CALCUL!$D$13:$F$22,10,FALSE)," "))," ")</f>
        <v xml:space="preserve"> </v>
      </c>
      <c r="N18" s="120" t="str">
        <f t="shared" ref="N18:N81" ca="1" si="9">+IFERROR(+J18*M18," ")</f>
        <v xml:space="preserve"> </v>
      </c>
      <c r="P18" s="133" t="str">
        <f t="shared" ca="1" si="5"/>
        <v xml:space="preserve"> </v>
      </c>
      <c r="Q18" s="338" t="str">
        <f t="shared" ca="1" si="2"/>
        <v xml:space="preserve"> </v>
      </c>
      <c r="R18" s="370" t="str">
        <f>+IF(+AND(+ISNONTEXT($U$9),+ISTEXT(EPSO!C5))=TRUE,U$10," ")</f>
        <v xml:space="preserve"> </v>
      </c>
      <c r="S18" s="117" t="str">
        <f t="shared" ca="1" si="6"/>
        <v xml:space="preserve"> </v>
      </c>
      <c r="T18" s="119" t="e">
        <f ca="1">+IF($H$8="CDN",+HLOOKUP(+$P18,SOMMAIRE!$D$32:$F$59,21,FALSE),IF($H$8="USD",+HLOOKUP(+$P18,SOMMAIRE!$D$32:$F$59,23,FALSE)," "))</f>
        <v>#N/A</v>
      </c>
      <c r="U18" s="120" t="str">
        <f ca="1">+IFERROR(+IF($H$8="CDN",+HLOOKUP(+$P18,SOMMAIRE!$D$32:$F$59,21,FALSE)*HLOOKUP(+P18,CALCUL!$D$13:$F$22,10,FALSE)*(1+R18),IF($H$8="USD",+HLOOKUP(+$P18,SOMMAIRE!$D$32:$F$59,23,FALSE)*HLOOKUP(+P18,CALCUL!$D$13:$F$22,10,FALSE)*(1+R18)," "))," ")</f>
        <v xml:space="preserve"> </v>
      </c>
      <c r="V18" s="222" t="str">
        <f t="shared" ca="1" si="7"/>
        <v xml:space="preserve"> </v>
      </c>
      <c r="W18" s="218"/>
      <c r="X18" s="154" t="str">
        <f t="shared" ca="1" si="3"/>
        <v xml:space="preserve"> </v>
      </c>
      <c r="Y18" s="339" t="str">
        <f t="shared" ca="1" si="4"/>
        <v xml:space="preserve"> </v>
      </c>
    </row>
    <row r="19" spans="1:25" ht="15.5" x14ac:dyDescent="0.35">
      <c r="A19" s="5"/>
      <c r="B19" s="5"/>
      <c r="C19" s="5"/>
      <c r="D19" s="6"/>
      <c r="F19" s="121" t="str">
        <f ca="1">+IF(OFFSET(EPSO!$C5,+COLUMN(A5), 0, 1, 1)=0," ",+OFFSET(EPSO!$C5,+COLUMN(A5), 0, 1, 1))</f>
        <v xml:space="preserve"> </v>
      </c>
      <c r="G19" s="438" t="str">
        <f ca="1">+IFERROR(+VLOOKUP(+F19,EPSO!C:S,2,FALSE)," ")</f>
        <v xml:space="preserve"> </v>
      </c>
      <c r="H19" s="438"/>
      <c r="I19" s="117" t="str">
        <f ca="1">+IFERROR(+HLOOKUP(+F19,CALCUL!$D$13:$F$22,10,FALSE)," ")</f>
        <v xml:space="preserve"> </v>
      </c>
      <c r="J19" s="122" t="str">
        <f ca="1">+IFERROR(+VLOOKUP(+F19,EPSO!C:S,6,FALSE)," ")</f>
        <v xml:space="preserve"> </v>
      </c>
      <c r="K19" s="117" t="str">
        <f t="shared" ca="1" si="8"/>
        <v xml:space="preserve"> </v>
      </c>
      <c r="L19" s="119" t="e">
        <f ca="1">+IF($H$8="CDN",+HLOOKUP(+$F19,SOMMAIRE!$D$3:$F$30,21,FALSE),IF($H$8="USD",+HLOOKUP(+$F19,SOMMAIRE!$D$3:$F$30,23,FALSE)," "))</f>
        <v>#N/A</v>
      </c>
      <c r="M19" s="120" t="str">
        <f ca="1">+IFERROR(+IF($H$8="CDN",+HLOOKUP(+$F19,SOMMAIRE!$D$3:$F$30,21,FALSE)*HLOOKUP(+F19,CALCUL!$D$13:$F$22,10,FALSE),IF($H$8="USD",+HLOOKUP(+$F19,SOMMAIRE!$D$3:$F$30,23,FALSE)*HLOOKUP(+F19,CALCUL!$D$13:$F$22,10,FALSE)," "))," ")</f>
        <v xml:space="preserve"> </v>
      </c>
      <c r="N19" s="120" t="str">
        <f t="shared" ca="1" si="9"/>
        <v xml:space="preserve"> </v>
      </c>
      <c r="P19" s="133" t="str">
        <f t="shared" ca="1" si="5"/>
        <v xml:space="preserve"> </v>
      </c>
      <c r="Q19" s="338" t="str">
        <f t="shared" ca="1" si="2"/>
        <v xml:space="preserve"> </v>
      </c>
      <c r="R19" s="370" t="str">
        <f>+IF(+AND(+ISNONTEXT($U$9),+ISTEXT(EPSO!C6))=TRUE,U$10," ")</f>
        <v xml:space="preserve"> </v>
      </c>
      <c r="S19" s="117" t="str">
        <f t="shared" ca="1" si="6"/>
        <v xml:space="preserve"> </v>
      </c>
      <c r="T19" s="119" t="e">
        <f ca="1">+IF($H$8="CDN",+HLOOKUP(+$P19,SOMMAIRE!$D$32:$F$59,21,FALSE),IF($H$8="USD",+HLOOKUP(+$P19,SOMMAIRE!$D$32:$F$59,23,FALSE)," "))</f>
        <v>#N/A</v>
      </c>
      <c r="U19" s="120" t="str">
        <f ca="1">+IFERROR(+IF($H$8="CDN",+HLOOKUP(+$P19,SOMMAIRE!$D$32:$F$59,21,FALSE)*HLOOKUP(+P19,CALCUL!$D$13:$F$22,10,FALSE)*(1+R19),IF($H$8="USD",+HLOOKUP(+$P19,SOMMAIRE!$D$32:$F$59,23,FALSE)*HLOOKUP(+P19,CALCUL!$D$13:$F$22,10,FALSE)*(1+R19)," "))," ")</f>
        <v xml:space="preserve"> </v>
      </c>
      <c r="V19" s="222" t="str">
        <f t="shared" ca="1" si="7"/>
        <v xml:space="preserve"> </v>
      </c>
      <c r="W19" s="218"/>
      <c r="X19" s="154" t="str">
        <f t="shared" ca="1" si="3"/>
        <v xml:space="preserve"> </v>
      </c>
      <c r="Y19" s="339" t="str">
        <f t="shared" ca="1" si="4"/>
        <v xml:space="preserve"> </v>
      </c>
    </row>
    <row r="20" spans="1:25" ht="15.5" outlineLevel="1" x14ac:dyDescent="0.35">
      <c r="A20" s="5"/>
      <c r="B20" s="5"/>
      <c r="C20" s="5"/>
      <c r="D20" s="6"/>
      <c r="F20" s="121" t="str">
        <f ca="1">+IF(OFFSET(EPSO!$C6,+COLUMN(A6), 0, 1, 1)=0," ",+OFFSET(EPSO!$C6,+COLUMN(A6), 0, 1, 1))</f>
        <v xml:space="preserve"> </v>
      </c>
      <c r="G20" s="438" t="str">
        <f ca="1">+IFERROR(+VLOOKUP(+F20,EPSO!C:S,2,FALSE)," ")</f>
        <v xml:space="preserve"> </v>
      </c>
      <c r="H20" s="438"/>
      <c r="I20" s="117" t="str">
        <f ca="1">+IFERROR(+HLOOKUP(+F20,CALCUL!$D$13:$F$22,10,FALSE)," ")</f>
        <v xml:space="preserve"> </v>
      </c>
      <c r="J20" s="122" t="str">
        <f ca="1">+IFERROR(+VLOOKUP(+F20,EPSO!C:S,6,FALSE)," ")</f>
        <v xml:space="preserve"> </v>
      </c>
      <c r="K20" s="117" t="str">
        <f t="shared" ca="1" si="8"/>
        <v xml:space="preserve"> </v>
      </c>
      <c r="L20" s="119" t="e">
        <f ca="1">+IF($H$8="CDN",+HLOOKUP(+$F20,SOMMAIRE!$D$3:$F$30,21,FALSE),IF($H$8="USD",+HLOOKUP(+$F20,SOMMAIRE!$D$3:$F$30,23,FALSE)," "))</f>
        <v>#N/A</v>
      </c>
      <c r="M20" s="120" t="str">
        <f ca="1">+IFERROR(+IF($H$8="CDN",+HLOOKUP(+$F20,SOMMAIRE!$D$3:$F$30,21,FALSE)*HLOOKUP(+F20,CALCUL!$D$13:$F$22,10,FALSE),IF($H$8="USD",+HLOOKUP(+$F20,SOMMAIRE!$D$3:$F$30,23,FALSE)*HLOOKUP(+F20,CALCUL!$D$13:$F$22,10,FALSE)," "))," ")</f>
        <v xml:space="preserve"> </v>
      </c>
      <c r="N20" s="120" t="str">
        <f t="shared" ca="1" si="9"/>
        <v xml:space="preserve"> </v>
      </c>
      <c r="P20" s="133" t="str">
        <f t="shared" ca="1" si="5"/>
        <v xml:space="preserve"> </v>
      </c>
      <c r="Q20" s="338" t="str">
        <f t="shared" ca="1" si="2"/>
        <v xml:space="preserve"> </v>
      </c>
      <c r="R20" s="370" t="str">
        <f>+IF(+AND(+ISNONTEXT($U$9),+ISTEXT(EPSO!C7))=TRUE,U$10," ")</f>
        <v xml:space="preserve"> </v>
      </c>
      <c r="S20" s="117" t="str">
        <f t="shared" ca="1" si="6"/>
        <v xml:space="preserve"> </v>
      </c>
      <c r="T20" s="119" t="e">
        <f ca="1">+IF($H$8="CDN",+HLOOKUP(+$P20,SOMMAIRE!$D$32:$F$59,21,FALSE),IF($H$8="USD",+HLOOKUP(+$P20,SOMMAIRE!$D$32:$F$59,23,FALSE)," "))</f>
        <v>#N/A</v>
      </c>
      <c r="U20" s="120" t="str">
        <f ca="1">+IFERROR(+IF($H$8="CDN",+HLOOKUP(+$P20,SOMMAIRE!$D$32:$F$59,21,FALSE)*HLOOKUP(+P20,CALCUL!$D$13:$F$22,10,FALSE)*(1+R20),IF($H$8="USD",+HLOOKUP(+$P20,SOMMAIRE!$D$32:$F$59,23,FALSE)*HLOOKUP(+P20,CALCUL!$D$13:$F$22,10,FALSE)*(1+R20)," "))," ")</f>
        <v xml:space="preserve"> </v>
      </c>
      <c r="V20" s="222" t="str">
        <f t="shared" ca="1" si="7"/>
        <v xml:space="preserve"> </v>
      </c>
      <c r="W20" s="219"/>
      <c r="X20" s="154" t="str">
        <f t="shared" ca="1" si="3"/>
        <v xml:space="preserve"> </v>
      </c>
      <c r="Y20" s="339" t="str">
        <f t="shared" ca="1" si="4"/>
        <v xml:space="preserve"> </v>
      </c>
    </row>
    <row r="21" spans="1:25" ht="15.5" outlineLevel="1" x14ac:dyDescent="0.35">
      <c r="A21" s="5"/>
      <c r="B21" s="5"/>
      <c r="C21" s="5"/>
      <c r="D21" s="6"/>
      <c r="F21" s="121" t="str">
        <f ca="1">+IF(OFFSET(EPSO!$C7,+COLUMN(A7), 0, 1, 1)=0," ",+OFFSET(EPSO!$C7,+COLUMN(A7), 0, 1, 1))</f>
        <v xml:space="preserve"> </v>
      </c>
      <c r="G21" s="438" t="str">
        <f ca="1">+IFERROR(+VLOOKUP(+F21,EPSO!C:S,2,FALSE)," ")</f>
        <v xml:space="preserve"> </v>
      </c>
      <c r="H21" s="438"/>
      <c r="I21" s="117" t="str">
        <f ca="1">+IFERROR(+HLOOKUP(+F21,CALCUL!$D$13:$F$22,10,FALSE)," ")</f>
        <v xml:space="preserve"> </v>
      </c>
      <c r="J21" s="122" t="str">
        <f ca="1">+IFERROR(+VLOOKUP(+F21,EPSO!C:S,6,FALSE)," ")</f>
        <v xml:space="preserve"> </v>
      </c>
      <c r="K21" s="117" t="str">
        <f t="shared" ca="1" si="8"/>
        <v xml:space="preserve"> </v>
      </c>
      <c r="L21" s="119" t="e">
        <f ca="1">+IF($H$8="CDN",+HLOOKUP(+$F21,SOMMAIRE!$D$3:$F$30,21,FALSE),IF($H$8="USD",+HLOOKUP(+$F21,SOMMAIRE!$D$3:$F$30,23,FALSE)," "))</f>
        <v>#N/A</v>
      </c>
      <c r="M21" s="120" t="str">
        <f ca="1">+IFERROR(+IF($H$8="CDN",+HLOOKUP(+$F21,SOMMAIRE!$D$3:$F$30,21,FALSE)*HLOOKUP(+F21,CALCUL!$D$13:$F$22,10,FALSE),IF($H$8="USD",+HLOOKUP(+$F21,SOMMAIRE!$D$3:$F$30,23,FALSE)*HLOOKUP(+F21,CALCUL!$D$13:$F$22,10,FALSE)," "))," ")</f>
        <v xml:space="preserve"> </v>
      </c>
      <c r="N21" s="120" t="str">
        <f t="shared" ca="1" si="9"/>
        <v xml:space="preserve"> </v>
      </c>
      <c r="P21" s="133" t="str">
        <f t="shared" ca="1" si="5"/>
        <v xml:space="preserve"> </v>
      </c>
      <c r="Q21" s="338" t="str">
        <f t="shared" ca="1" si="2"/>
        <v xml:space="preserve"> </v>
      </c>
      <c r="R21" s="370" t="str">
        <f>+IF(+AND(+ISNONTEXT($U$9),+ISTEXT(EPSO!C8))=TRUE,U$10," ")</f>
        <v xml:space="preserve"> </v>
      </c>
      <c r="S21" s="117" t="str">
        <f t="shared" ca="1" si="6"/>
        <v xml:space="preserve"> </v>
      </c>
      <c r="T21" s="119" t="e">
        <f ca="1">+IF($H$8="CDN",+HLOOKUP(+$P21,SOMMAIRE!$D$32:$F$59,21,FALSE),IF($H$8="USD",+HLOOKUP(+$P21,SOMMAIRE!$D$32:$F$59,23,FALSE)," "))</f>
        <v>#N/A</v>
      </c>
      <c r="U21" s="120" t="str">
        <f ca="1">+IFERROR(+IF($H$8="CDN",+HLOOKUP(+$P21,SOMMAIRE!$D$32:$F$59,21,FALSE)*HLOOKUP(+P21,CALCUL!$D$13:$F$22,10,FALSE)*(1+R21),IF($H$8="USD",+HLOOKUP(+$P21,SOMMAIRE!$D$32:$F$59,23,FALSE)*HLOOKUP(+P21,CALCUL!$D$13:$F$22,10,FALSE)*(1+R21)," "))," ")</f>
        <v xml:space="preserve"> </v>
      </c>
      <c r="V21" s="222" t="str">
        <f t="shared" ca="1" si="7"/>
        <v xml:space="preserve"> </v>
      </c>
      <c r="W21" s="219"/>
      <c r="X21" s="154" t="str">
        <f t="shared" ca="1" si="3"/>
        <v xml:space="preserve"> </v>
      </c>
      <c r="Y21" s="339" t="str">
        <f t="shared" ca="1" si="4"/>
        <v xml:space="preserve"> </v>
      </c>
    </row>
    <row r="22" spans="1:25" ht="15.5" outlineLevel="1" x14ac:dyDescent="0.35">
      <c r="A22" s="5"/>
      <c r="B22" s="5"/>
      <c r="C22" s="5"/>
      <c r="D22" s="6"/>
      <c r="F22" s="121" t="str">
        <f ca="1">+IF(OFFSET(EPSO!$C8,+COLUMN(A8), 0, 1, 1)=0," ",+OFFSET(EPSO!$C8,+COLUMN(A8), 0, 1, 1))</f>
        <v xml:space="preserve"> </v>
      </c>
      <c r="G22" s="438" t="str">
        <f ca="1">+IFERROR(+VLOOKUP(+F22,EPSO!C:S,2,FALSE)," ")</f>
        <v xml:space="preserve"> </v>
      </c>
      <c r="H22" s="438"/>
      <c r="I22" s="117" t="str">
        <f ca="1">+IFERROR(+HLOOKUP(+F22,CALCUL!$D$13:$F$22,10,FALSE)," ")</f>
        <v xml:space="preserve"> </v>
      </c>
      <c r="J22" s="122" t="str">
        <f ca="1">+IFERROR(+VLOOKUP(+F22,EPSO!C:S,6,FALSE)," ")</f>
        <v xml:space="preserve"> </v>
      </c>
      <c r="K22" s="117" t="str">
        <f t="shared" ca="1" si="8"/>
        <v xml:space="preserve"> </v>
      </c>
      <c r="L22" s="119" t="e">
        <f ca="1">+IF($H$8="CDN",+HLOOKUP(+$F22,SOMMAIRE!$D$3:$F$30,21,FALSE),IF($H$8="USD",+HLOOKUP(+$F22,SOMMAIRE!$D$3:$F$30,23,FALSE)," "))</f>
        <v>#N/A</v>
      </c>
      <c r="M22" s="120" t="str">
        <f ca="1">+IFERROR(+IF($H$8="CDN",+HLOOKUP(+$F22,SOMMAIRE!$D$3:$F$30,21,FALSE)*HLOOKUP(+F22,CALCUL!$D$13:$F$22,10,FALSE),IF($H$8="USD",+HLOOKUP(+$F22,SOMMAIRE!$D$3:$F$30,23,FALSE)*HLOOKUP(+F22,CALCUL!$D$13:$F$22,10,FALSE)," "))," ")</f>
        <v xml:space="preserve"> </v>
      </c>
      <c r="N22" s="120" t="str">
        <f t="shared" ca="1" si="9"/>
        <v xml:space="preserve"> </v>
      </c>
      <c r="P22" s="133" t="str">
        <f t="shared" ca="1" si="5"/>
        <v xml:space="preserve"> </v>
      </c>
      <c r="Q22" s="338" t="str">
        <f t="shared" ca="1" si="2"/>
        <v xml:space="preserve"> </v>
      </c>
      <c r="R22" s="370" t="str">
        <f>+IF(+AND(+ISNONTEXT($U$9),+ISTEXT(EPSO!C9))=TRUE,U$10," ")</f>
        <v xml:space="preserve"> </v>
      </c>
      <c r="S22" s="117" t="str">
        <f t="shared" ca="1" si="6"/>
        <v xml:space="preserve"> </v>
      </c>
      <c r="T22" s="119" t="e">
        <f ca="1">+IF($H$8="CDN",+HLOOKUP(+$P22,SOMMAIRE!$D$32:$F$59,21,FALSE),IF($H$8="USD",+HLOOKUP(+$P22,SOMMAIRE!$D$32:$F$59,23,FALSE)," "))</f>
        <v>#N/A</v>
      </c>
      <c r="U22" s="120" t="str">
        <f ca="1">+IFERROR(+IF($H$8="CDN",+HLOOKUP(+$P22,SOMMAIRE!$D$32:$F$59,21,FALSE)*HLOOKUP(+P22,CALCUL!$D$13:$F$22,10,FALSE)*(1+R22),IF($H$8="USD",+HLOOKUP(+$P22,SOMMAIRE!$D$32:$F$59,23,FALSE)*HLOOKUP(+P22,CALCUL!$D$13:$F$22,10,FALSE)*(1+R22)," "))," ")</f>
        <v xml:space="preserve"> </v>
      </c>
      <c r="V22" s="222" t="str">
        <f t="shared" ca="1" si="7"/>
        <v xml:space="preserve"> </v>
      </c>
      <c r="W22" s="219"/>
      <c r="X22" s="154" t="str">
        <f t="shared" ca="1" si="3"/>
        <v xml:space="preserve"> </v>
      </c>
      <c r="Y22" s="339" t="str">
        <f t="shared" ca="1" si="4"/>
        <v xml:space="preserve"> </v>
      </c>
    </row>
    <row r="23" spans="1:25" ht="15.5" outlineLevel="1" x14ac:dyDescent="0.35">
      <c r="A23" s="5"/>
      <c r="B23" s="5"/>
      <c r="C23" s="5"/>
      <c r="D23" s="6"/>
      <c r="F23" s="121" t="str">
        <f ca="1">+IF(OFFSET(EPSO!$C9,+COLUMN(A9), 0, 1, 1)=0," ",+OFFSET(EPSO!$C9,+COLUMN(A9), 0, 1, 1))</f>
        <v xml:space="preserve"> </v>
      </c>
      <c r="G23" s="438" t="str">
        <f ca="1">+IFERROR(+VLOOKUP(+F23,EPSO!C:S,2,FALSE)," ")</f>
        <v xml:space="preserve"> </v>
      </c>
      <c r="H23" s="438"/>
      <c r="I23" s="117" t="str">
        <f ca="1">+IFERROR(+HLOOKUP(+F23,CALCUL!$D$13:$F$22,10,FALSE)," ")</f>
        <v xml:space="preserve"> </v>
      </c>
      <c r="J23" s="122" t="str">
        <f ca="1">+IFERROR(+VLOOKUP(+F23,EPSO!C:S,6,FALSE)," ")</f>
        <v xml:space="preserve"> </v>
      </c>
      <c r="K23" s="117" t="str">
        <f t="shared" ca="1" si="8"/>
        <v xml:space="preserve"> </v>
      </c>
      <c r="L23" s="119" t="e">
        <f ca="1">+IF($H$8="CDN",+HLOOKUP(+$F23,SOMMAIRE!$D$3:$F$30,21,FALSE),IF($H$8="USD",+HLOOKUP(+$F23,SOMMAIRE!$D$3:$F$30,23,FALSE)," "))</f>
        <v>#N/A</v>
      </c>
      <c r="M23" s="120" t="str">
        <f ca="1">+IFERROR(+IF($H$8="CDN",+HLOOKUP(+$F23,SOMMAIRE!$D$3:$F$30,21,FALSE)*HLOOKUP(+F23,CALCUL!$D$13:$F$22,10,FALSE),IF($H$8="USD",+HLOOKUP(+$F23,SOMMAIRE!$D$3:$F$30,23,FALSE)*HLOOKUP(+F23,CALCUL!$D$13:$F$22,10,FALSE)," "))," ")</f>
        <v xml:space="preserve"> </v>
      </c>
      <c r="N23" s="120" t="str">
        <f t="shared" ca="1" si="9"/>
        <v xml:space="preserve"> </v>
      </c>
      <c r="P23" s="133" t="str">
        <f t="shared" ca="1" si="5"/>
        <v xml:space="preserve"> </v>
      </c>
      <c r="Q23" s="338" t="str">
        <f t="shared" ca="1" si="2"/>
        <v xml:space="preserve"> </v>
      </c>
      <c r="R23" s="370" t="str">
        <f>+IF(+AND(+ISNONTEXT($U$9),+ISTEXT(EPSO!C10))=TRUE,U$10," ")</f>
        <v xml:space="preserve"> </v>
      </c>
      <c r="S23" s="117" t="str">
        <f t="shared" ca="1" si="6"/>
        <v xml:space="preserve"> </v>
      </c>
      <c r="T23" s="119" t="e">
        <f ca="1">+IF($H$8="CDN",+HLOOKUP(+$P23,SOMMAIRE!$D$32:$F$59,21,FALSE),IF($H$8="USD",+HLOOKUP(+$P23,SOMMAIRE!$D$32:$F$59,23,FALSE)," "))</f>
        <v>#N/A</v>
      </c>
      <c r="U23" s="120" t="str">
        <f ca="1">+IFERROR(+IF($H$8="CDN",+HLOOKUP(+$P23,SOMMAIRE!$D$32:$F$59,21,FALSE)*HLOOKUP(+P23,CALCUL!$D$13:$F$22,10,FALSE)*(1+R23),IF($H$8="USD",+HLOOKUP(+$P23,SOMMAIRE!$D$32:$F$59,23,FALSE)*HLOOKUP(+P23,CALCUL!$D$13:$F$22,10,FALSE)*(1+R23)," "))," ")</f>
        <v xml:space="preserve"> </v>
      </c>
      <c r="V23" s="222" t="str">
        <f t="shared" ca="1" si="7"/>
        <v xml:space="preserve"> </v>
      </c>
      <c r="W23" s="219"/>
      <c r="X23" s="154" t="str">
        <f t="shared" ca="1" si="3"/>
        <v xml:space="preserve"> </v>
      </c>
      <c r="Y23" s="339" t="str">
        <f t="shared" ca="1" si="4"/>
        <v xml:space="preserve"> </v>
      </c>
    </row>
    <row r="24" spans="1:25" ht="15.5" outlineLevel="1" x14ac:dyDescent="0.35">
      <c r="A24" s="5"/>
      <c r="B24" s="5"/>
      <c r="C24" s="5"/>
      <c r="D24" s="6"/>
      <c r="F24" s="121" t="str">
        <f ca="1">+IF(OFFSET(EPSO!$C10,+COLUMN(A10), 0, 1, 1)=0," ",+OFFSET(EPSO!$C10,+COLUMN(A10), 0, 1, 1))</f>
        <v xml:space="preserve"> </v>
      </c>
      <c r="G24" s="438" t="str">
        <f ca="1">+IFERROR(+VLOOKUP(+F24,EPSO!C:S,2,FALSE)," ")</f>
        <v xml:space="preserve"> </v>
      </c>
      <c r="H24" s="438"/>
      <c r="I24" s="117" t="str">
        <f ca="1">+IFERROR(+HLOOKUP(+F24,CALCUL!$D$13:$F$22,10,FALSE)," ")</f>
        <v xml:space="preserve"> </v>
      </c>
      <c r="J24" s="122" t="str">
        <f ca="1">+IFERROR(+VLOOKUP(+F24,EPSO!C:S,6,FALSE)," ")</f>
        <v xml:space="preserve"> </v>
      </c>
      <c r="K24" s="117" t="str">
        <f t="shared" ca="1" si="8"/>
        <v xml:space="preserve"> </v>
      </c>
      <c r="L24" s="119" t="e">
        <f ca="1">+IF($H$8="CDN",+HLOOKUP(+$F24,SOMMAIRE!$D$3:$F$30,21,FALSE),IF($H$8="USD",+HLOOKUP(+$F24,SOMMAIRE!$D$3:$F$30,23,FALSE)," "))</f>
        <v>#N/A</v>
      </c>
      <c r="M24" s="120" t="str">
        <f ca="1">+IFERROR(+IF($H$8="CDN",+HLOOKUP(+$F24,SOMMAIRE!$D$3:$F$30,21,FALSE)*HLOOKUP(+F24,CALCUL!$D$13:$F$22,10,FALSE),IF($H$8="USD",+HLOOKUP(+$F24,SOMMAIRE!$D$3:$F$30,23,FALSE)*HLOOKUP(+F24,CALCUL!$D$13:$F$22,10,FALSE)," "))," ")</f>
        <v xml:space="preserve"> </v>
      </c>
      <c r="N24" s="120" t="str">
        <f t="shared" ca="1" si="9"/>
        <v xml:space="preserve"> </v>
      </c>
      <c r="P24" s="133" t="str">
        <f t="shared" ca="1" si="5"/>
        <v xml:space="preserve"> </v>
      </c>
      <c r="Q24" s="338" t="str">
        <f t="shared" ca="1" si="2"/>
        <v xml:space="preserve"> </v>
      </c>
      <c r="R24" s="370" t="str">
        <f>+IF(+AND(+ISNONTEXT($U$9),+ISTEXT(EPSO!C11))=TRUE,U$10," ")</f>
        <v xml:space="preserve"> </v>
      </c>
      <c r="S24" s="117" t="str">
        <f t="shared" ca="1" si="6"/>
        <v xml:space="preserve"> </v>
      </c>
      <c r="T24" s="119" t="e">
        <f ca="1">+IF($H$8="CDN",+HLOOKUP(+$P24,SOMMAIRE!$D$32:$F$59,21,FALSE),IF($H$8="USD",+HLOOKUP(+$P24,SOMMAIRE!$D$32:$F$59,23,FALSE)," "))</f>
        <v>#N/A</v>
      </c>
      <c r="U24" s="120" t="str">
        <f ca="1">+IFERROR(+IF($H$8="CDN",+HLOOKUP(+$P24,SOMMAIRE!$D$32:$F$59,21,FALSE)*HLOOKUP(+P24,CALCUL!$D$13:$F$22,10,FALSE)*(1+R24),IF($H$8="USD",+HLOOKUP(+$P24,SOMMAIRE!$D$32:$F$59,23,FALSE)*HLOOKUP(+P24,CALCUL!$D$13:$F$22,10,FALSE)*(1+R24)," "))," ")</f>
        <v xml:space="preserve"> </v>
      </c>
      <c r="V24" s="222" t="str">
        <f t="shared" ca="1" si="7"/>
        <v xml:space="preserve"> </v>
      </c>
      <c r="W24" s="219"/>
      <c r="X24" s="154" t="str">
        <f t="shared" ca="1" si="3"/>
        <v xml:space="preserve"> </v>
      </c>
      <c r="Y24" s="339" t="str">
        <f t="shared" ca="1" si="4"/>
        <v xml:space="preserve"> </v>
      </c>
    </row>
    <row r="25" spans="1:25" ht="15.5" outlineLevel="1" x14ac:dyDescent="0.35">
      <c r="A25" s="5"/>
      <c r="B25" s="5"/>
      <c r="C25" s="5"/>
      <c r="D25" s="6"/>
      <c r="F25" s="121" t="str">
        <f ca="1">+IF(OFFSET(EPSO!$C11,+COLUMN(A11), 0, 1, 1)=0," ",+OFFSET(EPSO!$C11,+COLUMN(A11), 0, 1, 1))</f>
        <v xml:space="preserve"> </v>
      </c>
      <c r="G25" s="438" t="str">
        <f ca="1">+IFERROR(+VLOOKUP(+F25,EPSO!C:S,2,FALSE)," ")</f>
        <v xml:space="preserve"> </v>
      </c>
      <c r="H25" s="438"/>
      <c r="I25" s="117" t="str">
        <f ca="1">+IFERROR(+HLOOKUP(+F25,CALCUL!$D$13:$F$22,10,FALSE)," ")</f>
        <v xml:space="preserve"> </v>
      </c>
      <c r="J25" s="122" t="str">
        <f ca="1">+IFERROR(+VLOOKUP(+F25,EPSO!C:S,6,FALSE)," ")</f>
        <v xml:space="preserve"> </v>
      </c>
      <c r="K25" s="117" t="str">
        <f t="shared" ca="1" si="8"/>
        <v xml:space="preserve"> </v>
      </c>
      <c r="L25" s="119" t="e">
        <f ca="1">+IF($H$8="CDN",+HLOOKUP(+$F25,SOMMAIRE!$D$3:$F$30,21,FALSE),IF($H$8="USD",+HLOOKUP(+$F25,SOMMAIRE!$D$3:$F$30,23,FALSE)," "))</f>
        <v>#N/A</v>
      </c>
      <c r="M25" s="120" t="str">
        <f ca="1">+IFERROR(+IF($H$8="CDN",+HLOOKUP(+$F25,SOMMAIRE!$D$3:$F$30,21,FALSE)*HLOOKUP(+F25,CALCUL!$D$13:$F$22,10,FALSE),IF($H$8="USD",+HLOOKUP(+$F25,SOMMAIRE!$D$3:$F$30,23,FALSE)*HLOOKUP(+F25,CALCUL!$D$13:$F$22,10,FALSE)," "))," ")</f>
        <v xml:space="preserve"> </v>
      </c>
      <c r="N25" s="120" t="str">
        <f t="shared" ca="1" si="9"/>
        <v xml:space="preserve"> </v>
      </c>
      <c r="P25" s="133" t="str">
        <f t="shared" ca="1" si="5"/>
        <v xml:space="preserve"> </v>
      </c>
      <c r="Q25" s="338" t="str">
        <f t="shared" ca="1" si="2"/>
        <v xml:space="preserve"> </v>
      </c>
      <c r="R25" s="370" t="str">
        <f>+IF(+AND(+ISNONTEXT($U$9),+ISTEXT(EPSO!C12))=TRUE,U$10," ")</f>
        <v xml:space="preserve"> </v>
      </c>
      <c r="S25" s="117" t="str">
        <f t="shared" ca="1" si="6"/>
        <v xml:space="preserve"> </v>
      </c>
      <c r="T25" s="119" t="e">
        <f ca="1">+IF($H$8="CDN",+HLOOKUP(+$P25,SOMMAIRE!$D$32:$F$59,21,FALSE),IF($H$8="USD",+HLOOKUP(+$P25,SOMMAIRE!$D$32:$F$59,23,FALSE)," "))</f>
        <v>#N/A</v>
      </c>
      <c r="U25" s="120" t="str">
        <f ca="1">+IFERROR(+IF($H$8="CDN",+HLOOKUP(+$P25,SOMMAIRE!$D$32:$F$59,21,FALSE)*HLOOKUP(+P25,CALCUL!$D$13:$F$22,10,FALSE)*(1+R25),IF($H$8="USD",+HLOOKUP(+$P25,SOMMAIRE!$D$32:$F$59,23,FALSE)*HLOOKUP(+P25,CALCUL!$D$13:$F$22,10,FALSE)*(1+R25)," "))," ")</f>
        <v xml:space="preserve"> </v>
      </c>
      <c r="V25" s="222" t="str">
        <f t="shared" ca="1" si="7"/>
        <v xml:space="preserve"> </v>
      </c>
      <c r="W25" s="219"/>
      <c r="X25" s="154" t="str">
        <f t="shared" ca="1" si="3"/>
        <v xml:space="preserve"> </v>
      </c>
      <c r="Y25" s="339" t="str">
        <f t="shared" ca="1" si="4"/>
        <v xml:space="preserve"> </v>
      </c>
    </row>
    <row r="26" spans="1:25" ht="15.5" outlineLevel="1" x14ac:dyDescent="0.35">
      <c r="A26" s="5"/>
      <c r="B26" s="5"/>
      <c r="C26" s="5"/>
      <c r="D26" s="6"/>
      <c r="F26" s="121" t="str">
        <f ca="1">+IF(OFFSET(EPSO!$C12,+COLUMN(A12), 0, 1, 1)=0," ",+OFFSET(EPSO!$C12,+COLUMN(A12), 0, 1, 1))</f>
        <v xml:space="preserve"> </v>
      </c>
      <c r="G26" s="438" t="str">
        <f ca="1">+IFERROR(+VLOOKUP(+F26,EPSO!C:S,2,FALSE)," ")</f>
        <v xml:space="preserve"> </v>
      </c>
      <c r="H26" s="438"/>
      <c r="I26" s="117" t="str">
        <f ca="1">+IFERROR(+HLOOKUP(+F26,CALCUL!$D$13:$F$22,10,FALSE)," ")</f>
        <v xml:space="preserve"> </v>
      </c>
      <c r="J26" s="122" t="str">
        <f ca="1">+IFERROR(+VLOOKUP(+F26,EPSO!C:S,6,FALSE)," ")</f>
        <v xml:space="preserve"> </v>
      </c>
      <c r="K26" s="117" t="str">
        <f t="shared" ca="1" si="8"/>
        <v xml:space="preserve"> </v>
      </c>
      <c r="L26" s="119" t="e">
        <f ca="1">+IF($H$8="CDN",+HLOOKUP(+$F26,SOMMAIRE!$D$3:$F$30,21,FALSE),IF($H$8="USD",+HLOOKUP(+$F26,SOMMAIRE!$D$3:$F$30,23,FALSE)," "))</f>
        <v>#N/A</v>
      </c>
      <c r="M26" s="120" t="str">
        <f ca="1">+IFERROR(+IF($H$8="CDN",+HLOOKUP(+$F26,SOMMAIRE!$D$3:$F$30,21,FALSE)*HLOOKUP(+F26,CALCUL!$D$13:$F$22,10,FALSE),IF($H$8="USD",+HLOOKUP(+$F26,SOMMAIRE!$D$3:$F$30,23,FALSE)*HLOOKUP(+F26,CALCUL!$D$13:$F$22,10,FALSE)," "))," ")</f>
        <v xml:space="preserve"> </v>
      </c>
      <c r="N26" s="120" t="str">
        <f t="shared" ca="1" si="9"/>
        <v xml:space="preserve"> </v>
      </c>
      <c r="P26" s="133" t="str">
        <f t="shared" ca="1" si="5"/>
        <v xml:space="preserve"> </v>
      </c>
      <c r="Q26" s="338" t="str">
        <f t="shared" ca="1" si="2"/>
        <v xml:space="preserve"> </v>
      </c>
      <c r="R26" s="370" t="str">
        <f>+IF(+AND(+ISNONTEXT($U$9),+ISTEXT(EPSO!C13))=TRUE,U$10," ")</f>
        <v xml:space="preserve"> </v>
      </c>
      <c r="S26" s="117" t="str">
        <f t="shared" ca="1" si="6"/>
        <v xml:space="preserve"> </v>
      </c>
      <c r="T26" s="119" t="e">
        <f ca="1">+IF($H$8="CDN",+HLOOKUP(+$P26,SOMMAIRE!$D$32:$F$59,21,FALSE),IF($H$8="USD",+HLOOKUP(+$P26,SOMMAIRE!$D$32:$F$59,23,FALSE)," "))</f>
        <v>#N/A</v>
      </c>
      <c r="U26" s="120" t="str">
        <f ca="1">+IFERROR(+IF($H$8="CDN",+HLOOKUP(+$P26,SOMMAIRE!$D$32:$F$59,21,FALSE)*HLOOKUP(+P26,CALCUL!$D$13:$F$22,10,FALSE)*(1+R26),IF($H$8="USD",+HLOOKUP(+$P26,SOMMAIRE!$D$32:$F$59,23,FALSE)*HLOOKUP(+P26,CALCUL!$D$13:$F$22,10,FALSE)*(1+R26)," "))," ")</f>
        <v xml:space="preserve"> </v>
      </c>
      <c r="V26" s="222" t="str">
        <f t="shared" ca="1" si="7"/>
        <v xml:space="preserve"> </v>
      </c>
      <c r="W26" s="219"/>
      <c r="X26" s="154" t="str">
        <f t="shared" ca="1" si="3"/>
        <v xml:space="preserve"> </v>
      </c>
      <c r="Y26" s="339" t="str">
        <f t="shared" ca="1" si="4"/>
        <v xml:space="preserve"> </v>
      </c>
    </row>
    <row r="27" spans="1:25" ht="15.5" outlineLevel="1" x14ac:dyDescent="0.35">
      <c r="A27" s="5"/>
      <c r="B27" s="5"/>
      <c r="C27" s="5"/>
      <c r="D27" s="6"/>
      <c r="F27" s="121" t="str">
        <f ca="1">+IF(OFFSET(EPSO!$C13,+COLUMN(A13), 0, 1, 1)=0," ",+OFFSET(EPSO!$C13,+COLUMN(A13), 0, 1, 1))</f>
        <v xml:space="preserve"> </v>
      </c>
      <c r="G27" s="438" t="str">
        <f ca="1">+IFERROR(+VLOOKUP(+F27,EPSO!C:S,2,FALSE)," ")</f>
        <v xml:space="preserve"> </v>
      </c>
      <c r="H27" s="438"/>
      <c r="I27" s="117" t="str">
        <f ca="1">+IFERROR(+HLOOKUP(+F27,CALCUL!$D$13:$F$22,10,FALSE)," ")</f>
        <v xml:space="preserve"> </v>
      </c>
      <c r="J27" s="122" t="str">
        <f ca="1">+IFERROR(+VLOOKUP(+F27,EPSO!C:S,6,FALSE)," ")</f>
        <v xml:space="preserve"> </v>
      </c>
      <c r="K27" s="117" t="str">
        <f t="shared" ca="1" si="8"/>
        <v xml:space="preserve"> </v>
      </c>
      <c r="L27" s="119" t="e">
        <f ca="1">+IF($H$8="CDN",+HLOOKUP(+$F27,SOMMAIRE!$D$3:$F$30,21,FALSE),IF($H$8="USD",+HLOOKUP(+$F27,SOMMAIRE!$D$3:$F$30,23,FALSE)," "))</f>
        <v>#N/A</v>
      </c>
      <c r="M27" s="120" t="str">
        <f ca="1">+IFERROR(+IF($H$8="CDN",+HLOOKUP(+$F27,SOMMAIRE!$D$3:$F$30,21,FALSE)*HLOOKUP(+F27,CALCUL!$D$13:$F$22,10,FALSE),IF($H$8="USD",+HLOOKUP(+$F27,SOMMAIRE!$D$3:$F$30,23,FALSE)*HLOOKUP(+F27,CALCUL!$D$13:$F$22,10,FALSE)," "))," ")</f>
        <v xml:space="preserve"> </v>
      </c>
      <c r="N27" s="120" t="str">
        <f t="shared" ca="1" si="9"/>
        <v xml:space="preserve"> </v>
      </c>
      <c r="P27" s="133" t="str">
        <f t="shared" ca="1" si="5"/>
        <v xml:space="preserve"> </v>
      </c>
      <c r="Q27" s="338" t="str">
        <f t="shared" ca="1" si="2"/>
        <v xml:space="preserve"> </v>
      </c>
      <c r="R27" s="364" t="str">
        <f>+IF(+AND(+ISNONTEXT($U$9),+ISTEXT(EPSO!C14))=TRUE,U$10," ")</f>
        <v xml:space="preserve"> </v>
      </c>
      <c r="S27" s="117" t="str">
        <f t="shared" ca="1" si="6"/>
        <v xml:space="preserve"> </v>
      </c>
      <c r="T27" s="119" t="e">
        <f ca="1">+IF($H$8="CDN",+HLOOKUP(+$P27,SOMMAIRE!$D$32:$F$59,21,FALSE),IF($H$8="USD",+HLOOKUP(+$P27,SOMMAIRE!$D$32:$F$59,23,FALSE)," "))</f>
        <v>#N/A</v>
      </c>
      <c r="U27" s="120" t="str">
        <f ca="1">+IFERROR(+IF($H$8="CDN",+HLOOKUP(+$P27,SOMMAIRE!$D$32:$F$59,21,FALSE)*HLOOKUP(+P27,CALCUL!$D$13:$F$22,10,FALSE)*(1+R27),IF($H$8="USD",+HLOOKUP(+$P27,SOMMAIRE!$D$32:$F$59,23,FALSE)*HLOOKUP(+P27,CALCUL!$D$13:$F$22,10,FALSE)*(1+R27)," "))," ")</f>
        <v xml:space="preserve"> </v>
      </c>
      <c r="V27" s="222" t="str">
        <f t="shared" ca="1" si="7"/>
        <v xml:space="preserve"> </v>
      </c>
      <c r="W27" s="219"/>
      <c r="X27" s="154" t="str">
        <f t="shared" ca="1" si="3"/>
        <v xml:space="preserve"> </v>
      </c>
      <c r="Y27" s="339" t="str">
        <f t="shared" ca="1" si="4"/>
        <v xml:space="preserve"> </v>
      </c>
    </row>
    <row r="28" spans="1:25" ht="15.5" outlineLevel="1" x14ac:dyDescent="0.35">
      <c r="A28" s="5"/>
      <c r="B28" s="5"/>
      <c r="C28" s="5"/>
      <c r="D28" s="6"/>
      <c r="F28" s="121" t="str">
        <f ca="1">+IF(OFFSET(EPSO!$C14,+COLUMN(A14), 0, 1, 1)=0," ",+OFFSET(EPSO!$C14,+COLUMN(A14), 0, 1, 1))</f>
        <v xml:space="preserve"> </v>
      </c>
      <c r="G28" s="438" t="str">
        <f ca="1">+IFERROR(+VLOOKUP(+F28,EPSO!C:S,2,FALSE)," ")</f>
        <v xml:space="preserve"> </v>
      </c>
      <c r="H28" s="438"/>
      <c r="I28" s="117" t="str">
        <f ca="1">+IFERROR(+HLOOKUP(+F28,CALCUL!$D$13:$F$22,10,FALSE)," ")</f>
        <v xml:space="preserve"> </v>
      </c>
      <c r="J28" s="122" t="str">
        <f ca="1">+IFERROR(+VLOOKUP(+F28,EPSO!C:S,6,FALSE)," ")</f>
        <v xml:space="preserve"> </v>
      </c>
      <c r="K28" s="117" t="str">
        <f t="shared" ca="1" si="8"/>
        <v xml:space="preserve"> </v>
      </c>
      <c r="L28" s="119" t="e">
        <f ca="1">+IF($H$8="CDN",+HLOOKUP(+$F28,SOMMAIRE!$D$3:$F$30,21,FALSE),IF($H$8="USD",+HLOOKUP(+$F28,SOMMAIRE!$D$3:$F$30,23,FALSE)," "))</f>
        <v>#N/A</v>
      </c>
      <c r="M28" s="120" t="str">
        <f ca="1">+IFERROR(+IF($H$8="CDN",+HLOOKUP(+$F28,SOMMAIRE!$D$3:$F$30,21,FALSE)*HLOOKUP(+F28,CALCUL!$D$13:$F$22,10,FALSE),IF($H$8="USD",+HLOOKUP(+$F28,SOMMAIRE!$D$3:$F$30,23,FALSE)*HLOOKUP(+F28,CALCUL!$D$13:$F$22,10,FALSE)," "))," ")</f>
        <v xml:space="preserve"> </v>
      </c>
      <c r="N28" s="120" t="str">
        <f t="shared" ca="1" si="9"/>
        <v xml:space="preserve"> </v>
      </c>
      <c r="P28" s="133" t="str">
        <f t="shared" ca="1" si="5"/>
        <v xml:space="preserve"> </v>
      </c>
      <c r="Q28" s="338" t="str">
        <f t="shared" ca="1" si="2"/>
        <v xml:space="preserve"> </v>
      </c>
      <c r="R28" s="364" t="str">
        <f>+IF(+AND(+ISNONTEXT($U$9),+ISTEXT(EPSO!C15))=TRUE,U$10," ")</f>
        <v xml:space="preserve"> </v>
      </c>
      <c r="S28" s="117" t="str">
        <f t="shared" ca="1" si="6"/>
        <v xml:space="preserve"> </v>
      </c>
      <c r="T28" s="119" t="e">
        <f ca="1">+IF($H$8="CDN",+HLOOKUP(+$P28,SOMMAIRE!$D$32:$F$59,21,FALSE),IF($H$8="USD",+HLOOKUP(+$P28,SOMMAIRE!$D$32:$F$59,23,FALSE)," "))</f>
        <v>#N/A</v>
      </c>
      <c r="U28" s="120" t="str">
        <f ca="1">+IFERROR(+IF($H$8="CDN",+HLOOKUP(+$P28,SOMMAIRE!$D$32:$F$59,21,FALSE)*HLOOKUP(+P28,CALCUL!$D$13:$F$22,10,FALSE)*(1+R28),IF($H$8="USD",+HLOOKUP(+$P28,SOMMAIRE!$D$32:$F$59,23,FALSE)*HLOOKUP(+P28,CALCUL!$D$13:$F$22,10,FALSE)*(1+R28)," "))," ")</f>
        <v xml:space="preserve"> </v>
      </c>
      <c r="V28" s="222" t="str">
        <f t="shared" ca="1" si="7"/>
        <v xml:space="preserve"> </v>
      </c>
      <c r="W28" s="219"/>
      <c r="X28" s="154" t="str">
        <f t="shared" ca="1" si="3"/>
        <v xml:space="preserve"> </v>
      </c>
      <c r="Y28" s="339" t="str">
        <f t="shared" ca="1" si="4"/>
        <v xml:space="preserve"> </v>
      </c>
    </row>
    <row r="29" spans="1:25" ht="15.5" outlineLevel="1" x14ac:dyDescent="0.35">
      <c r="A29" s="5"/>
      <c r="B29" s="5"/>
      <c r="C29" s="5"/>
      <c r="D29" s="6"/>
      <c r="F29" s="121" t="str">
        <f ca="1">+IF(OFFSET(EPSO!$C15,+COLUMN(A15), 0, 1, 1)=0," ",+OFFSET(EPSO!$C15,+COLUMN(A15), 0, 1, 1))</f>
        <v xml:space="preserve"> </v>
      </c>
      <c r="G29" s="438" t="str">
        <f ca="1">+IFERROR(+VLOOKUP(+F29,EPSO!C:S,2,FALSE)," ")</f>
        <v xml:space="preserve"> </v>
      </c>
      <c r="H29" s="438"/>
      <c r="I29" s="117" t="str">
        <f ca="1">+IFERROR(+HLOOKUP(+F29,CALCUL!$D$13:$F$22,10,FALSE)," ")</f>
        <v xml:space="preserve"> </v>
      </c>
      <c r="J29" s="122" t="str">
        <f ca="1">+IFERROR(+VLOOKUP(+F29,EPSO!C:S,6,FALSE)," ")</f>
        <v xml:space="preserve"> </v>
      </c>
      <c r="K29" s="117" t="str">
        <f t="shared" ca="1" si="8"/>
        <v xml:space="preserve"> </v>
      </c>
      <c r="L29" s="119" t="e">
        <f ca="1">+IF($H$8="CDN",+HLOOKUP(+$F29,SOMMAIRE!$D$3:$F$30,21,FALSE),IF($H$8="USD",+HLOOKUP(+$F29,SOMMAIRE!$D$3:$F$30,23,FALSE)," "))</f>
        <v>#N/A</v>
      </c>
      <c r="M29" s="120" t="str">
        <f ca="1">+IFERROR(+IF($H$8="CDN",+HLOOKUP(+$F29,SOMMAIRE!$D$3:$F$30,21,FALSE)*HLOOKUP(+F29,CALCUL!$D$13:$F$22,10,FALSE),IF($H$8="USD",+HLOOKUP(+$F29,SOMMAIRE!$D$3:$F$30,23,FALSE)*HLOOKUP(+F29,CALCUL!$D$13:$F$22,10,FALSE)," "))," ")</f>
        <v xml:space="preserve"> </v>
      </c>
      <c r="N29" s="120" t="str">
        <f t="shared" ca="1" si="9"/>
        <v xml:space="preserve"> </v>
      </c>
      <c r="P29" s="133" t="str">
        <f t="shared" ca="1" si="5"/>
        <v xml:space="preserve"> </v>
      </c>
      <c r="Q29" s="338" t="str">
        <f t="shared" ca="1" si="2"/>
        <v xml:space="preserve"> </v>
      </c>
      <c r="R29" s="364" t="str">
        <f>+IF(+AND(+ISNONTEXT($U$9),+ISTEXT(EPSO!C16))=TRUE,U$10," ")</f>
        <v xml:space="preserve"> </v>
      </c>
      <c r="S29" s="117" t="str">
        <f t="shared" ca="1" si="6"/>
        <v xml:space="preserve"> </v>
      </c>
      <c r="T29" s="119" t="e">
        <f ca="1">+IF($H$8="CDN",+HLOOKUP(+$P29,SOMMAIRE!$D$32:$F$59,21,FALSE),IF($H$8="USD",+HLOOKUP(+$P29,SOMMAIRE!$D$32:$F$59,23,FALSE)," "))</f>
        <v>#N/A</v>
      </c>
      <c r="U29" s="120" t="str">
        <f ca="1">+IFERROR(+IF($H$8="CDN",+HLOOKUP(+$P29,SOMMAIRE!$D$32:$F$59,21,FALSE)*HLOOKUP(+P29,CALCUL!$D$13:$F$22,10,FALSE)*(1+R29),IF($H$8="USD",+HLOOKUP(+$P29,SOMMAIRE!$D$32:$F$59,23,FALSE)*HLOOKUP(+P29,CALCUL!$D$13:$F$22,10,FALSE)*(1+R29)," "))," ")</f>
        <v xml:space="preserve"> </v>
      </c>
      <c r="V29" s="222" t="str">
        <f t="shared" ca="1" si="7"/>
        <v xml:space="preserve"> </v>
      </c>
      <c r="W29" s="219"/>
      <c r="X29" s="154" t="str">
        <f t="shared" ca="1" si="3"/>
        <v xml:space="preserve"> </v>
      </c>
      <c r="Y29" s="339" t="str">
        <f t="shared" ca="1" si="4"/>
        <v xml:space="preserve"> </v>
      </c>
    </row>
    <row r="30" spans="1:25" ht="15.5" outlineLevel="1" x14ac:dyDescent="0.35">
      <c r="A30" s="5"/>
      <c r="B30" s="5"/>
      <c r="C30" s="5"/>
      <c r="D30" s="6"/>
      <c r="F30" s="121" t="str">
        <f ca="1">+IF(OFFSET(EPSO!$C16,+COLUMN(A16), 0, 1, 1)=0," ",+OFFSET(EPSO!$C16,+COLUMN(A16), 0, 1, 1))</f>
        <v xml:space="preserve"> </v>
      </c>
      <c r="G30" s="438" t="str">
        <f ca="1">+IFERROR(+VLOOKUP(+F30,EPSO!C:S,2,FALSE)," ")</f>
        <v xml:space="preserve"> </v>
      </c>
      <c r="H30" s="438"/>
      <c r="I30" s="117" t="str">
        <f ca="1">+IFERROR(+HLOOKUP(+F30,CALCUL!$D$13:$F$22,10,FALSE)," ")</f>
        <v xml:space="preserve"> </v>
      </c>
      <c r="J30" s="122" t="str">
        <f ca="1">+IFERROR(+VLOOKUP(+F30,EPSO!C:S,6,FALSE)," ")</f>
        <v xml:space="preserve"> </v>
      </c>
      <c r="K30" s="117" t="str">
        <f t="shared" ca="1" si="8"/>
        <v xml:space="preserve"> </v>
      </c>
      <c r="L30" s="119" t="e">
        <f ca="1">+IF($H$8="CDN",+HLOOKUP(+$F30,SOMMAIRE!$D$3:$F$30,21,FALSE),IF($H$8="USD",+HLOOKUP(+$F30,SOMMAIRE!$D$3:$F$30,23,FALSE)," "))</f>
        <v>#N/A</v>
      </c>
      <c r="M30" s="120" t="str">
        <f ca="1">+IFERROR(+IF($H$8="CDN",+HLOOKUP(+$F30,SOMMAIRE!$D$3:$F$30,21,FALSE)*HLOOKUP(+F30,CALCUL!$D$13:$F$22,10,FALSE),IF($H$8="USD",+HLOOKUP(+$F30,SOMMAIRE!$D$3:$F$30,23,FALSE)*HLOOKUP(+F30,CALCUL!$D$13:$F$22,10,FALSE)," "))," ")</f>
        <v xml:space="preserve"> </v>
      </c>
      <c r="N30" s="120" t="str">
        <f t="shared" ca="1" si="9"/>
        <v xml:space="preserve"> </v>
      </c>
      <c r="P30" s="133" t="str">
        <f t="shared" ca="1" si="5"/>
        <v xml:space="preserve"> </v>
      </c>
      <c r="Q30" s="338" t="str">
        <f t="shared" ca="1" si="2"/>
        <v xml:space="preserve"> </v>
      </c>
      <c r="R30" s="364" t="str">
        <f>+IF(+AND(+ISNONTEXT($U$9),+ISTEXT(EPSO!C17))=TRUE,U$10," ")</f>
        <v xml:space="preserve"> </v>
      </c>
      <c r="S30" s="117" t="str">
        <f t="shared" ca="1" si="6"/>
        <v xml:space="preserve"> </v>
      </c>
      <c r="T30" s="119" t="e">
        <f ca="1">+IF($H$8="CDN",+HLOOKUP(+$P30,SOMMAIRE!$D$32:$F$59,21,FALSE),IF($H$8="USD",+HLOOKUP(+$P30,SOMMAIRE!$D$32:$F$59,23,FALSE)," "))</f>
        <v>#N/A</v>
      </c>
      <c r="U30" s="120" t="str">
        <f ca="1">+IFERROR(+IF($H$8="CDN",+HLOOKUP(+$P30,SOMMAIRE!$D$32:$F$59,21,FALSE)*HLOOKUP(+P30,CALCUL!$D$13:$F$22,10,FALSE)*(1+R30),IF($H$8="USD",+HLOOKUP(+$P30,SOMMAIRE!$D$32:$F$59,23,FALSE)*HLOOKUP(+P30,CALCUL!$D$13:$F$22,10,FALSE)*(1+R30)," "))," ")</f>
        <v xml:space="preserve"> </v>
      </c>
      <c r="V30" s="222" t="str">
        <f t="shared" ca="1" si="7"/>
        <v xml:space="preserve"> </v>
      </c>
      <c r="W30" s="219"/>
      <c r="X30" s="154" t="str">
        <f t="shared" ca="1" si="3"/>
        <v xml:space="preserve"> </v>
      </c>
      <c r="Y30" s="339" t="str">
        <f t="shared" ca="1" si="4"/>
        <v xml:space="preserve"> </v>
      </c>
    </row>
    <row r="31" spans="1:25" ht="15.5" outlineLevel="1" x14ac:dyDescent="0.35">
      <c r="A31" s="5"/>
      <c r="B31" s="5"/>
      <c r="C31" s="5"/>
      <c r="D31" s="6"/>
      <c r="F31" s="121" t="str">
        <f ca="1">+IF(OFFSET(EPSO!$C17,+COLUMN(A17), 0, 1, 1)=0," ",+OFFSET(EPSO!$C17,+COLUMN(A17), 0, 1, 1))</f>
        <v xml:space="preserve"> </v>
      </c>
      <c r="G31" s="438" t="str">
        <f ca="1">+IFERROR(+VLOOKUP(+F31,EPSO!C:S,2,FALSE)," ")</f>
        <v xml:space="preserve"> </v>
      </c>
      <c r="H31" s="438"/>
      <c r="I31" s="117" t="str">
        <f ca="1">+IFERROR(+HLOOKUP(+F31,CALCUL!$D$13:$F$22,10,FALSE)," ")</f>
        <v xml:space="preserve"> </v>
      </c>
      <c r="J31" s="122" t="str">
        <f ca="1">+IFERROR(+VLOOKUP(+F31,EPSO!C:S,6,FALSE)," ")</f>
        <v xml:space="preserve"> </v>
      </c>
      <c r="K31" s="117" t="str">
        <f t="shared" ca="1" si="8"/>
        <v xml:space="preserve"> </v>
      </c>
      <c r="L31" s="119" t="e">
        <f ca="1">+IF($H$8="CDN",+HLOOKUP(+$F31,SOMMAIRE!$D$3:$F$30,21,FALSE),IF($H$8="USD",+HLOOKUP(+$F31,SOMMAIRE!$D$3:$F$30,23,FALSE)," "))</f>
        <v>#N/A</v>
      </c>
      <c r="M31" s="120" t="str">
        <f ca="1">+IFERROR(+IF($H$8="CDN",+HLOOKUP(+$F31,SOMMAIRE!$D$3:$F$30,21,FALSE)*HLOOKUP(+F31,CALCUL!$D$13:$F$22,10,FALSE),IF($H$8="USD",+HLOOKUP(+$F31,SOMMAIRE!$D$3:$F$30,23,FALSE)*HLOOKUP(+F31,CALCUL!$D$13:$F$22,10,FALSE)," "))," ")</f>
        <v xml:space="preserve"> </v>
      </c>
      <c r="N31" s="120" t="str">
        <f t="shared" ca="1" si="9"/>
        <v xml:space="preserve"> </v>
      </c>
      <c r="P31" s="133" t="str">
        <f t="shared" ca="1" si="5"/>
        <v xml:space="preserve"> </v>
      </c>
      <c r="Q31" s="338" t="str">
        <f t="shared" ca="1" si="2"/>
        <v xml:space="preserve"> </v>
      </c>
      <c r="R31" s="364" t="str">
        <f>+IF(+AND(+ISNONTEXT($U$9),+ISTEXT(EPSO!C18))=TRUE,U$10," ")</f>
        <v xml:space="preserve"> </v>
      </c>
      <c r="S31" s="117" t="str">
        <f t="shared" ca="1" si="6"/>
        <v xml:space="preserve"> </v>
      </c>
      <c r="T31" s="119" t="e">
        <f ca="1">+IF($H$8="CDN",+HLOOKUP(+$P31,SOMMAIRE!$D$32:$F$59,21,FALSE),IF($H$8="USD",+HLOOKUP(+$P31,SOMMAIRE!$D$32:$F$59,23,FALSE)," "))</f>
        <v>#N/A</v>
      </c>
      <c r="U31" s="120" t="str">
        <f ca="1">+IFERROR(+IF($H$8="CDN",+HLOOKUP(+$P31,SOMMAIRE!$D$32:$F$59,21,FALSE)*HLOOKUP(+P31,CALCUL!$D$13:$F$22,10,FALSE)*(1+R31),IF($H$8="USD",+HLOOKUP(+$P31,SOMMAIRE!$D$32:$F$59,23,FALSE)*HLOOKUP(+P31,CALCUL!$D$13:$F$22,10,FALSE)*(1+R31)," "))," ")</f>
        <v xml:space="preserve"> </v>
      </c>
      <c r="V31" s="222" t="str">
        <f t="shared" ca="1" si="7"/>
        <v xml:space="preserve"> </v>
      </c>
      <c r="W31" s="219"/>
      <c r="X31" s="154" t="str">
        <f t="shared" ca="1" si="3"/>
        <v xml:space="preserve"> </v>
      </c>
      <c r="Y31" s="339" t="str">
        <f t="shared" ca="1" si="4"/>
        <v xml:space="preserve"> </v>
      </c>
    </row>
    <row r="32" spans="1:25" ht="15.5" outlineLevel="1" x14ac:dyDescent="0.35">
      <c r="A32" s="5"/>
      <c r="B32" s="5"/>
      <c r="C32" s="5"/>
      <c r="D32" s="6"/>
      <c r="F32" s="121" t="str">
        <f ca="1">+IF(OFFSET(EPSO!$C18,+COLUMN(A18), 0, 1, 1)=0," ",+OFFSET(EPSO!$C18,+COLUMN(A18), 0, 1, 1))</f>
        <v xml:space="preserve"> </v>
      </c>
      <c r="G32" s="438" t="str">
        <f ca="1">+IFERROR(+VLOOKUP(+F32,EPSO!C:S,2,FALSE)," ")</f>
        <v xml:space="preserve"> </v>
      </c>
      <c r="H32" s="438"/>
      <c r="I32" s="117" t="str">
        <f ca="1">+IFERROR(+HLOOKUP(+F32,CALCUL!$D$13:$F$22,10,FALSE)," ")</f>
        <v xml:space="preserve"> </v>
      </c>
      <c r="J32" s="122" t="str">
        <f ca="1">+IFERROR(+VLOOKUP(+F32,EPSO!C:S,6,FALSE)," ")</f>
        <v xml:space="preserve"> </v>
      </c>
      <c r="K32" s="117" t="str">
        <f t="shared" ca="1" si="8"/>
        <v xml:space="preserve"> </v>
      </c>
      <c r="L32" s="119" t="e">
        <f ca="1">+IF($H$8="CDN",+HLOOKUP(+$F32,SOMMAIRE!$D$3:$F$30,21,FALSE),IF($H$8="USD",+HLOOKUP(+$F32,SOMMAIRE!$D$3:$F$30,23,FALSE)," "))</f>
        <v>#N/A</v>
      </c>
      <c r="M32" s="120" t="str">
        <f ca="1">+IFERROR(+IF($H$8="CDN",+HLOOKUP(+$F32,SOMMAIRE!$D$3:$F$30,21,FALSE)*HLOOKUP(+F32,CALCUL!$D$13:$F$22,10,FALSE),IF($H$8="USD",+HLOOKUP(+$F32,SOMMAIRE!$D$3:$F$30,23,FALSE)*HLOOKUP(+F32,CALCUL!$D$13:$F$22,10,FALSE)," "))," ")</f>
        <v xml:space="preserve"> </v>
      </c>
      <c r="N32" s="120" t="str">
        <f t="shared" ca="1" si="9"/>
        <v xml:space="preserve"> </v>
      </c>
      <c r="P32" s="133" t="str">
        <f t="shared" ca="1" si="5"/>
        <v xml:space="preserve"> </v>
      </c>
      <c r="Q32" s="338" t="str">
        <f t="shared" ca="1" si="2"/>
        <v xml:space="preserve"> </v>
      </c>
      <c r="R32" s="364" t="str">
        <f>+IF(+AND(+ISNONTEXT($U$9),+ISTEXT(EPSO!C19))=TRUE,U$10," ")</f>
        <v xml:space="preserve"> </v>
      </c>
      <c r="S32" s="117" t="str">
        <f t="shared" ca="1" si="6"/>
        <v xml:space="preserve"> </v>
      </c>
      <c r="T32" s="119" t="e">
        <f ca="1">+IF($H$8="CDN",+HLOOKUP(+$P32,SOMMAIRE!$D$32:$F$59,21,FALSE),IF($H$8="USD",+HLOOKUP(+$P32,SOMMAIRE!$D$32:$F$59,23,FALSE)," "))</f>
        <v>#N/A</v>
      </c>
      <c r="U32" s="120" t="str">
        <f ca="1">+IFERROR(+IF($H$8="CDN",+HLOOKUP(+$P32,SOMMAIRE!$D$32:$F$59,21,FALSE)*HLOOKUP(+P32,CALCUL!$D$13:$F$22,10,FALSE)*(1+R32),IF($H$8="USD",+HLOOKUP(+$P32,SOMMAIRE!$D$32:$F$59,23,FALSE)*HLOOKUP(+P32,CALCUL!$D$13:$F$22,10,FALSE)*(1+R32)," "))," ")</f>
        <v xml:space="preserve"> </v>
      </c>
      <c r="V32" s="222" t="str">
        <f t="shared" ca="1" si="7"/>
        <v xml:space="preserve"> </v>
      </c>
      <c r="W32" s="219"/>
      <c r="X32" s="154" t="str">
        <f t="shared" ca="1" si="3"/>
        <v xml:space="preserve"> </v>
      </c>
      <c r="Y32" s="339" t="str">
        <f t="shared" ca="1" si="4"/>
        <v xml:space="preserve"> </v>
      </c>
    </row>
    <row r="33" spans="1:25" ht="15.5" outlineLevel="1" x14ac:dyDescent="0.35">
      <c r="A33" s="5"/>
      <c r="B33" s="5"/>
      <c r="C33" s="5"/>
      <c r="D33" s="6"/>
      <c r="F33" s="121" t="str">
        <f ca="1">+IF(OFFSET(EPSO!$C19,+COLUMN(A19), 0, 1, 1)=0," ",+OFFSET(EPSO!$C19,+COLUMN(A19), 0, 1, 1))</f>
        <v xml:space="preserve"> </v>
      </c>
      <c r="G33" s="438" t="str">
        <f ca="1">+IFERROR(+VLOOKUP(+F33,EPSO!C:S,2,FALSE)," ")</f>
        <v xml:space="preserve"> </v>
      </c>
      <c r="H33" s="438"/>
      <c r="I33" s="117" t="str">
        <f ca="1">+IFERROR(+HLOOKUP(+F33,CALCUL!$D$13:$F$22,10,FALSE)," ")</f>
        <v xml:space="preserve"> </v>
      </c>
      <c r="J33" s="122" t="str">
        <f ca="1">+IFERROR(+VLOOKUP(+F33,EPSO!C:S,6,FALSE)," ")</f>
        <v xml:space="preserve"> </v>
      </c>
      <c r="K33" s="117" t="str">
        <f t="shared" ca="1" si="8"/>
        <v xml:space="preserve"> </v>
      </c>
      <c r="L33" s="119" t="e">
        <f ca="1">+IF($H$8="CDN",+HLOOKUP(+$F33,SOMMAIRE!$D$3:$F$30,21,FALSE),IF($H$8="USD",+HLOOKUP(+$F33,SOMMAIRE!$D$3:$F$30,23,FALSE)," "))</f>
        <v>#N/A</v>
      </c>
      <c r="M33" s="120" t="str">
        <f ca="1">+IFERROR(+IF($H$8="CDN",+HLOOKUP(+$F33,SOMMAIRE!$D$3:$F$30,21,FALSE)*HLOOKUP(+F33,CALCUL!$D$13:$F$22,10,FALSE),IF($H$8="USD",+HLOOKUP(+$F33,SOMMAIRE!$D$3:$F$30,23,FALSE)*HLOOKUP(+F33,CALCUL!$D$13:$F$22,10,FALSE)," "))," ")</f>
        <v xml:space="preserve"> </v>
      </c>
      <c r="N33" s="120" t="str">
        <f t="shared" ca="1" si="9"/>
        <v xml:space="preserve"> </v>
      </c>
      <c r="P33" s="133" t="str">
        <f t="shared" ca="1" si="5"/>
        <v xml:space="preserve"> </v>
      </c>
      <c r="Q33" s="338" t="str">
        <f t="shared" ca="1" si="2"/>
        <v xml:space="preserve"> </v>
      </c>
      <c r="R33" s="364" t="str">
        <f>+IF(+AND(+ISNONTEXT($U$9),+ISTEXT(EPSO!C20))=TRUE,U$10," ")</f>
        <v xml:space="preserve"> </v>
      </c>
      <c r="S33" s="117" t="str">
        <f t="shared" ca="1" si="6"/>
        <v xml:space="preserve"> </v>
      </c>
      <c r="T33" s="119" t="e">
        <f ca="1">+IF($H$8="CDN",+HLOOKUP(+$P33,SOMMAIRE!$D$32:$F$59,21,FALSE),IF($H$8="USD",+HLOOKUP(+$P33,SOMMAIRE!$D$32:$F$59,23,FALSE)," "))</f>
        <v>#N/A</v>
      </c>
      <c r="U33" s="120" t="str">
        <f ca="1">+IFERROR(+IF($H$8="CDN",+HLOOKUP(+$P33,SOMMAIRE!$D$32:$F$59,21,FALSE)*HLOOKUP(+P33,CALCUL!$D$13:$F$22,10,FALSE)*(1+R33),IF($H$8="USD",+HLOOKUP(+$P33,SOMMAIRE!$D$32:$F$59,23,FALSE)*HLOOKUP(+P33,CALCUL!$D$13:$F$22,10,FALSE)*(1+R33)," "))," ")</f>
        <v xml:space="preserve"> </v>
      </c>
      <c r="V33" s="222" t="str">
        <f t="shared" ca="1" si="7"/>
        <v xml:space="preserve"> </v>
      </c>
      <c r="W33" s="219"/>
      <c r="X33" s="154" t="str">
        <f t="shared" ca="1" si="3"/>
        <v xml:space="preserve"> </v>
      </c>
      <c r="Y33" s="339" t="str">
        <f t="shared" ca="1" si="4"/>
        <v xml:space="preserve"> </v>
      </c>
    </row>
    <row r="34" spans="1:25" ht="15.5" outlineLevel="1" x14ac:dyDescent="0.35">
      <c r="A34" s="5"/>
      <c r="B34" s="5"/>
      <c r="C34" s="5"/>
      <c r="D34" s="6"/>
      <c r="F34" s="121" t="str">
        <f ca="1">+IF(OFFSET(EPSO!$C20,+COLUMN(A20), 0, 1, 1)=0," ",+OFFSET(EPSO!$C20,+COLUMN(A20), 0, 1, 1))</f>
        <v xml:space="preserve"> </v>
      </c>
      <c r="G34" s="438" t="str">
        <f ca="1">+IFERROR(+VLOOKUP(+F34,EPSO!C:S,2,FALSE)," ")</f>
        <v xml:space="preserve"> </v>
      </c>
      <c r="H34" s="438"/>
      <c r="I34" s="117" t="str">
        <f ca="1">+IFERROR(+HLOOKUP(+F34,CALCUL!$D$13:$F$22,10,FALSE)," ")</f>
        <v xml:space="preserve"> </v>
      </c>
      <c r="J34" s="122" t="str">
        <f ca="1">+IFERROR(+VLOOKUP(+F34,EPSO!C:S,6,FALSE)," ")</f>
        <v xml:space="preserve"> </v>
      </c>
      <c r="K34" s="117" t="str">
        <f t="shared" ca="1" si="8"/>
        <v xml:space="preserve"> </v>
      </c>
      <c r="L34" s="119" t="e">
        <f ca="1">+IF($H$8="CDN",+HLOOKUP(+$F34,SOMMAIRE!$D$3:$F$30,21,FALSE),IF($H$8="USD",+HLOOKUP(+$F34,SOMMAIRE!$D$3:$F$30,23,FALSE)," "))</f>
        <v>#N/A</v>
      </c>
      <c r="M34" s="120" t="str">
        <f ca="1">+IFERROR(+IF($H$8="CDN",+HLOOKUP(+$F34,SOMMAIRE!$D$3:$F$30,21,FALSE)*HLOOKUP(+F34,CALCUL!$D$13:$F$22,10,FALSE),IF($H$8="USD",+HLOOKUP(+$F34,SOMMAIRE!$D$3:$F$30,23,FALSE)*HLOOKUP(+F34,CALCUL!$D$13:$F$22,10,FALSE)," "))," ")</f>
        <v xml:space="preserve"> </v>
      </c>
      <c r="N34" s="120" t="str">
        <f t="shared" ca="1" si="9"/>
        <v xml:space="preserve"> </v>
      </c>
      <c r="P34" s="133" t="str">
        <f t="shared" ca="1" si="5"/>
        <v xml:space="preserve"> </v>
      </c>
      <c r="Q34" s="338" t="str">
        <f t="shared" ca="1" si="2"/>
        <v xml:space="preserve"> </v>
      </c>
      <c r="R34" s="364" t="str">
        <f>+IF(+AND(+ISNONTEXT($U$9),+ISTEXT(EPSO!C21))=TRUE,U$10," ")</f>
        <v xml:space="preserve"> </v>
      </c>
      <c r="S34" s="117" t="str">
        <f t="shared" ca="1" si="6"/>
        <v xml:space="preserve"> </v>
      </c>
      <c r="T34" s="119" t="e">
        <f ca="1">+IF($H$8="CDN",+HLOOKUP(+$P34,SOMMAIRE!$D$32:$F$59,21,FALSE),IF($H$8="USD",+HLOOKUP(+$P34,SOMMAIRE!$D$32:$F$59,23,FALSE)," "))</f>
        <v>#N/A</v>
      </c>
      <c r="U34" s="120" t="str">
        <f ca="1">+IFERROR(+IF($H$8="CDN",+HLOOKUP(+$P34,SOMMAIRE!$D$32:$F$59,21,FALSE)*HLOOKUP(+P34,CALCUL!$D$13:$F$22,10,FALSE)*(1+R34),IF($H$8="USD",+HLOOKUP(+$P34,SOMMAIRE!$D$32:$F$59,23,FALSE)*HLOOKUP(+P34,CALCUL!$D$13:$F$22,10,FALSE)*(1+R34)," "))," ")</f>
        <v xml:space="preserve"> </v>
      </c>
      <c r="V34" s="222" t="str">
        <f t="shared" ca="1" si="7"/>
        <v xml:space="preserve"> </v>
      </c>
      <c r="W34" s="219"/>
      <c r="X34" s="154" t="str">
        <f t="shared" ca="1" si="3"/>
        <v xml:space="preserve"> </v>
      </c>
      <c r="Y34" s="339" t="str">
        <f t="shared" ca="1" si="4"/>
        <v xml:space="preserve"> </v>
      </c>
    </row>
    <row r="35" spans="1:25" ht="15.5" outlineLevel="1" x14ac:dyDescent="0.35">
      <c r="A35" s="5"/>
      <c r="B35" s="5"/>
      <c r="C35" s="5"/>
      <c r="D35" s="6"/>
      <c r="F35" s="121" t="str">
        <f ca="1">+IF(OFFSET(EPSO!$C21,+COLUMN(A21), 0, 1, 1)=0," ",+OFFSET(EPSO!$C21,+COLUMN(A21), 0, 1, 1))</f>
        <v xml:space="preserve"> </v>
      </c>
      <c r="G35" s="438" t="str">
        <f ca="1">+IFERROR(+VLOOKUP(+F35,EPSO!C:S,2,FALSE)," ")</f>
        <v xml:space="preserve"> </v>
      </c>
      <c r="H35" s="438"/>
      <c r="I35" s="117" t="str">
        <f ca="1">+IFERROR(+HLOOKUP(+F35,CALCUL!$D$13:$F$22,10,FALSE)," ")</f>
        <v xml:space="preserve"> </v>
      </c>
      <c r="J35" s="122" t="str">
        <f ca="1">+IFERROR(+VLOOKUP(+F35,EPSO!C:S,6,FALSE)," ")</f>
        <v xml:space="preserve"> </v>
      </c>
      <c r="K35" s="117" t="str">
        <f t="shared" ca="1" si="8"/>
        <v xml:space="preserve"> </v>
      </c>
      <c r="L35" s="119" t="e">
        <f ca="1">+IF($H$8="CDN",+HLOOKUP(+$F35,SOMMAIRE!$D$3:$F$30,21,FALSE),IF($H$8="USD",+HLOOKUP(+$F35,SOMMAIRE!$D$3:$F$30,23,FALSE)," "))</f>
        <v>#N/A</v>
      </c>
      <c r="M35" s="120" t="str">
        <f ca="1">+IFERROR(+IF($H$8="CDN",+HLOOKUP(+$F35,SOMMAIRE!$D$3:$F$30,21,FALSE)*HLOOKUP(+F35,CALCUL!$D$13:$F$22,10,FALSE),IF($H$8="USD",+HLOOKUP(+$F35,SOMMAIRE!$D$3:$F$30,23,FALSE)*HLOOKUP(+F35,CALCUL!$D$13:$F$22,10,FALSE)," "))," ")</f>
        <v xml:space="preserve"> </v>
      </c>
      <c r="N35" s="120" t="str">
        <f t="shared" ca="1" si="9"/>
        <v xml:space="preserve"> </v>
      </c>
      <c r="P35" s="133" t="str">
        <f t="shared" ca="1" si="5"/>
        <v xml:space="preserve"> </v>
      </c>
      <c r="Q35" s="338" t="str">
        <f t="shared" ca="1" si="2"/>
        <v xml:space="preserve"> </v>
      </c>
      <c r="R35" s="364" t="str">
        <f>+IF(+AND(+ISNONTEXT($U$9),+ISTEXT(EPSO!C22))=TRUE,U$10," ")</f>
        <v xml:space="preserve"> </v>
      </c>
      <c r="S35" s="117" t="str">
        <f t="shared" ca="1" si="6"/>
        <v xml:space="preserve"> </v>
      </c>
      <c r="T35" s="119" t="e">
        <f ca="1">+IF($H$8="CDN",+HLOOKUP(+$P35,SOMMAIRE!$D$32:$F$59,21,FALSE),IF($H$8="USD",+HLOOKUP(+$P35,SOMMAIRE!$D$32:$F$59,23,FALSE)," "))</f>
        <v>#N/A</v>
      </c>
      <c r="U35" s="120" t="str">
        <f ca="1">+IFERROR(+IF($H$8="CDN",+HLOOKUP(+$P35,SOMMAIRE!$D$32:$F$59,21,FALSE)*HLOOKUP(+P35,CALCUL!$D$13:$F$22,10,FALSE)*(1+R35),IF($H$8="USD",+HLOOKUP(+$P35,SOMMAIRE!$D$32:$F$59,23,FALSE)*HLOOKUP(+P35,CALCUL!$D$13:$F$22,10,FALSE)*(1+R35)," "))," ")</f>
        <v xml:space="preserve"> </v>
      </c>
      <c r="V35" s="222" t="str">
        <f t="shared" ca="1" si="7"/>
        <v xml:space="preserve"> </v>
      </c>
      <c r="W35" s="219"/>
      <c r="X35" s="154" t="str">
        <f t="shared" ca="1" si="3"/>
        <v xml:space="preserve"> </v>
      </c>
      <c r="Y35" s="339" t="str">
        <f t="shared" ca="1" si="4"/>
        <v xml:space="preserve"> </v>
      </c>
    </row>
    <row r="36" spans="1:25" ht="15.5" outlineLevel="1" x14ac:dyDescent="0.35">
      <c r="A36" s="5"/>
      <c r="B36" s="5"/>
      <c r="C36" s="5"/>
      <c r="D36" s="6"/>
      <c r="F36" s="121" t="str">
        <f ca="1">+IF(OFFSET(EPSO!$C22,+COLUMN(A22), 0, 1, 1)=0," ",+OFFSET(EPSO!$C22,+COLUMN(A22), 0, 1, 1))</f>
        <v xml:space="preserve"> </v>
      </c>
      <c r="G36" s="438" t="str">
        <f ca="1">+IFERROR(+VLOOKUP(+F36,EPSO!C:S,2,FALSE)," ")</f>
        <v xml:space="preserve"> </v>
      </c>
      <c r="H36" s="438"/>
      <c r="I36" s="117" t="str">
        <f ca="1">+IFERROR(+HLOOKUP(+F36,CALCUL!$D$13:$F$22,10,FALSE)," ")</f>
        <v xml:space="preserve"> </v>
      </c>
      <c r="J36" s="122" t="str">
        <f ca="1">+IFERROR(+VLOOKUP(+F36,EPSO!C:S,6,FALSE)," ")</f>
        <v xml:space="preserve"> </v>
      </c>
      <c r="K36" s="117" t="str">
        <f t="shared" ca="1" si="8"/>
        <v xml:space="preserve"> </v>
      </c>
      <c r="L36" s="119" t="e">
        <f ca="1">+IF($H$8="CDN",+HLOOKUP(+$F36,SOMMAIRE!$D$3:$F$30,21,FALSE),IF($H$8="USD",+HLOOKUP(+$F36,SOMMAIRE!$D$3:$F$30,23,FALSE)," "))</f>
        <v>#N/A</v>
      </c>
      <c r="M36" s="120" t="str">
        <f ca="1">+IFERROR(+IF($H$8="CDN",+HLOOKUP(+$F36,SOMMAIRE!$D$3:$F$30,21,FALSE)*HLOOKUP(+F36,CALCUL!$D$13:$F$22,10,FALSE),IF($H$8="USD",+HLOOKUP(+$F36,SOMMAIRE!$D$3:$F$30,23,FALSE)*HLOOKUP(+F36,CALCUL!$D$13:$F$22,10,FALSE)," "))," ")</f>
        <v xml:space="preserve"> </v>
      </c>
      <c r="N36" s="120" t="str">
        <f t="shared" ca="1" si="9"/>
        <v xml:space="preserve"> </v>
      </c>
      <c r="P36" s="133" t="str">
        <f t="shared" ca="1" si="5"/>
        <v xml:space="preserve"> </v>
      </c>
      <c r="Q36" s="338" t="str">
        <f t="shared" ca="1" si="2"/>
        <v xml:space="preserve"> </v>
      </c>
      <c r="R36" s="364" t="str">
        <f>+IF(+AND(+ISNONTEXT($U$9),+ISTEXT(EPSO!C23))=TRUE,U$10," ")</f>
        <v xml:space="preserve"> </v>
      </c>
      <c r="S36" s="117" t="str">
        <f t="shared" ca="1" si="6"/>
        <v xml:space="preserve"> </v>
      </c>
      <c r="T36" s="119" t="e">
        <f ca="1">+IF($H$8="CDN",+HLOOKUP(+$P36,SOMMAIRE!$D$32:$F$59,21,FALSE),IF($H$8="USD",+HLOOKUP(+$P36,SOMMAIRE!$D$32:$F$59,23,FALSE)," "))</f>
        <v>#N/A</v>
      </c>
      <c r="U36" s="120" t="str">
        <f ca="1">+IFERROR(+IF($H$8="CDN",+HLOOKUP(+$P36,SOMMAIRE!$D$32:$F$59,21,FALSE)*HLOOKUP(+P36,CALCUL!$D$13:$F$22,10,FALSE)*(1+R36),IF($H$8="USD",+HLOOKUP(+$P36,SOMMAIRE!$D$32:$F$59,23,FALSE)*HLOOKUP(+P36,CALCUL!$D$13:$F$22,10,FALSE)*(1+R36)," "))," ")</f>
        <v xml:space="preserve"> </v>
      </c>
      <c r="V36" s="222" t="str">
        <f t="shared" ca="1" si="7"/>
        <v xml:space="preserve"> </v>
      </c>
      <c r="W36" s="219"/>
      <c r="X36" s="154" t="str">
        <f t="shared" ca="1" si="3"/>
        <v xml:space="preserve"> </v>
      </c>
      <c r="Y36" s="339" t="str">
        <f t="shared" ca="1" si="4"/>
        <v xml:space="preserve"> </v>
      </c>
    </row>
    <row r="37" spans="1:25" ht="15.5" outlineLevel="1" x14ac:dyDescent="0.35">
      <c r="A37" s="5"/>
      <c r="B37" s="5"/>
      <c r="C37" s="5"/>
      <c r="D37" s="6"/>
      <c r="F37" s="121" t="str">
        <f ca="1">+IF(OFFSET(EPSO!$C23,+COLUMN(A23), 0, 1, 1)=0," ",+OFFSET(EPSO!$C23,+COLUMN(A23), 0, 1, 1))</f>
        <v xml:space="preserve"> </v>
      </c>
      <c r="G37" s="438" t="str">
        <f ca="1">+IFERROR(+VLOOKUP(+F37,EPSO!C:S,2,FALSE)," ")</f>
        <v xml:space="preserve"> </v>
      </c>
      <c r="H37" s="438"/>
      <c r="I37" s="117" t="str">
        <f ca="1">+IFERROR(+HLOOKUP(+F37,CALCUL!$D$13:$F$22,10,FALSE)," ")</f>
        <v xml:space="preserve"> </v>
      </c>
      <c r="J37" s="122" t="str">
        <f ca="1">+IFERROR(+VLOOKUP(+F37,EPSO!C:S,6,FALSE)," ")</f>
        <v xml:space="preserve"> </v>
      </c>
      <c r="K37" s="117" t="str">
        <f t="shared" ca="1" si="8"/>
        <v xml:space="preserve"> </v>
      </c>
      <c r="L37" s="119" t="e">
        <f ca="1">+IF($H$8="CDN",+HLOOKUP(+$F37,SOMMAIRE!$D$3:$F$30,21,FALSE),IF($H$8="USD",+HLOOKUP(+$F37,SOMMAIRE!$D$3:$F$30,23,FALSE)," "))</f>
        <v>#N/A</v>
      </c>
      <c r="M37" s="120" t="str">
        <f ca="1">+IFERROR(+IF($H$8="CDN",+HLOOKUP(+$F37,SOMMAIRE!$D$3:$F$30,21,FALSE)*HLOOKUP(+F37,CALCUL!$D$13:$F$22,10,FALSE),IF($H$8="USD",+HLOOKUP(+$F37,SOMMAIRE!$D$3:$F$30,23,FALSE)*HLOOKUP(+F37,CALCUL!$D$13:$F$22,10,FALSE)," "))," ")</f>
        <v xml:space="preserve"> </v>
      </c>
      <c r="N37" s="120" t="str">
        <f t="shared" ca="1" si="9"/>
        <v xml:space="preserve"> </v>
      </c>
      <c r="P37" s="133" t="str">
        <f t="shared" ca="1" si="5"/>
        <v xml:space="preserve"> </v>
      </c>
      <c r="Q37" s="338" t="str">
        <f t="shared" ca="1" si="2"/>
        <v xml:space="preserve"> </v>
      </c>
      <c r="R37" s="364" t="str">
        <f>+IF(+AND(+ISNONTEXT($U$9),+ISTEXT(EPSO!C24))=TRUE,U$10," ")</f>
        <v xml:space="preserve"> </v>
      </c>
      <c r="S37" s="117" t="str">
        <f t="shared" ca="1" si="6"/>
        <v xml:space="preserve"> </v>
      </c>
      <c r="T37" s="119" t="e">
        <f ca="1">+IF($H$8="CDN",+HLOOKUP(+$P37,SOMMAIRE!$D$32:$F$59,21,FALSE),IF($H$8="USD",+HLOOKUP(+$P37,SOMMAIRE!$D$32:$F$59,23,FALSE)," "))</f>
        <v>#N/A</v>
      </c>
      <c r="U37" s="120" t="str">
        <f ca="1">+IFERROR(+IF($H$8="CDN",+HLOOKUP(+$P37,SOMMAIRE!$D$32:$F$59,21,FALSE)*HLOOKUP(+P37,CALCUL!$D$13:$F$22,10,FALSE)*(1+R37),IF($H$8="USD",+HLOOKUP(+$P37,SOMMAIRE!$D$32:$F$59,23,FALSE)*HLOOKUP(+P37,CALCUL!$D$13:$F$22,10,FALSE)*(1+R37)," "))," ")</f>
        <v xml:space="preserve"> </v>
      </c>
      <c r="V37" s="222" t="str">
        <f t="shared" ca="1" si="7"/>
        <v xml:space="preserve"> </v>
      </c>
      <c r="W37" s="219"/>
      <c r="X37" s="154" t="str">
        <f t="shared" ca="1" si="3"/>
        <v xml:space="preserve"> </v>
      </c>
      <c r="Y37" s="339" t="str">
        <f t="shared" ca="1" si="4"/>
        <v xml:space="preserve"> </v>
      </c>
    </row>
    <row r="38" spans="1:25" ht="15.5" outlineLevel="1" x14ac:dyDescent="0.35">
      <c r="A38" s="5"/>
      <c r="B38" s="5"/>
      <c r="C38" s="5"/>
      <c r="D38" s="6"/>
      <c r="F38" s="121" t="str">
        <f ca="1">+IF(OFFSET(EPSO!$C24,+COLUMN(A24), 0, 1, 1)=0," ",+OFFSET(EPSO!$C24,+COLUMN(A24), 0, 1, 1))</f>
        <v xml:space="preserve"> </v>
      </c>
      <c r="G38" s="438" t="str">
        <f ca="1">+IFERROR(+VLOOKUP(+F38,EPSO!C:S,2,FALSE)," ")</f>
        <v xml:space="preserve"> </v>
      </c>
      <c r="H38" s="438"/>
      <c r="I38" s="117" t="str">
        <f ca="1">+IFERROR(+HLOOKUP(+F38,CALCUL!$D$13:$F$22,10,FALSE)," ")</f>
        <v xml:space="preserve"> </v>
      </c>
      <c r="J38" s="122" t="str">
        <f ca="1">+IFERROR(+VLOOKUP(+F38,EPSO!C:S,6,FALSE)," ")</f>
        <v xml:space="preserve"> </v>
      </c>
      <c r="K38" s="117" t="str">
        <f t="shared" ca="1" si="8"/>
        <v xml:space="preserve"> </v>
      </c>
      <c r="L38" s="119" t="e">
        <f ca="1">+IF($H$8="CDN",+HLOOKUP(+$F38,SOMMAIRE!$D$3:$F$30,21,FALSE),IF($H$8="USD",+HLOOKUP(+$F38,SOMMAIRE!$D$3:$F$30,23,FALSE)," "))</f>
        <v>#N/A</v>
      </c>
      <c r="M38" s="120" t="str">
        <f ca="1">+IFERROR(+IF($H$8="CDN",+HLOOKUP(+$F38,SOMMAIRE!$D$3:$F$30,21,FALSE)*HLOOKUP(+F38,CALCUL!$D$13:$F$22,10,FALSE),IF($H$8="USD",+HLOOKUP(+$F38,SOMMAIRE!$D$3:$F$30,23,FALSE)*HLOOKUP(+F38,CALCUL!$D$13:$F$22,10,FALSE)," "))," ")</f>
        <v xml:space="preserve"> </v>
      </c>
      <c r="N38" s="120" t="str">
        <f t="shared" ca="1" si="9"/>
        <v xml:space="preserve"> </v>
      </c>
      <c r="P38" s="133" t="str">
        <f t="shared" ca="1" si="5"/>
        <v xml:space="preserve"> </v>
      </c>
      <c r="Q38" s="338" t="str">
        <f t="shared" ca="1" si="2"/>
        <v xml:space="preserve"> </v>
      </c>
      <c r="R38" s="364" t="str">
        <f>+IF(+AND(+ISNONTEXT($U$9),+ISTEXT(EPSO!C25))=TRUE,U$10," ")</f>
        <v xml:space="preserve"> </v>
      </c>
      <c r="S38" s="117" t="str">
        <f t="shared" ca="1" si="6"/>
        <v xml:space="preserve"> </v>
      </c>
      <c r="T38" s="119" t="e">
        <f ca="1">+IF($H$8="CDN",+HLOOKUP(+$P38,SOMMAIRE!$D$32:$F$59,21,FALSE),IF($H$8="USD",+HLOOKUP(+$P38,SOMMAIRE!$D$32:$F$59,23,FALSE)," "))</f>
        <v>#N/A</v>
      </c>
      <c r="U38" s="120" t="str">
        <f ca="1">+IFERROR(+IF($H$8="CDN",+HLOOKUP(+$P38,SOMMAIRE!$D$32:$F$59,21,FALSE)*HLOOKUP(+P38,CALCUL!$D$13:$F$22,10,FALSE)*(1+R38),IF($H$8="USD",+HLOOKUP(+$P38,SOMMAIRE!$D$32:$F$59,23,FALSE)*HLOOKUP(+P38,CALCUL!$D$13:$F$22,10,FALSE)*(1+R38)," "))," ")</f>
        <v xml:space="preserve"> </v>
      </c>
      <c r="V38" s="222" t="str">
        <f t="shared" ca="1" si="7"/>
        <v xml:space="preserve"> </v>
      </c>
      <c r="W38" s="219"/>
      <c r="X38" s="154" t="str">
        <f t="shared" ca="1" si="3"/>
        <v xml:space="preserve"> </v>
      </c>
      <c r="Y38" s="339" t="str">
        <f t="shared" ca="1" si="4"/>
        <v xml:space="preserve"> </v>
      </c>
    </row>
    <row r="39" spans="1:25" ht="15.5" outlineLevel="1" x14ac:dyDescent="0.35">
      <c r="A39" s="5"/>
      <c r="B39" s="5"/>
      <c r="C39" s="5"/>
      <c r="D39" s="6"/>
      <c r="F39" s="121" t="str">
        <f ca="1">+IF(OFFSET(EPSO!$C25,+COLUMN(A25), 0, 1, 1)=0," ",+OFFSET(EPSO!$C25,+COLUMN(A25), 0, 1, 1))</f>
        <v xml:space="preserve"> </v>
      </c>
      <c r="G39" s="438" t="str">
        <f ca="1">+IFERROR(+VLOOKUP(+F39,EPSO!C:S,2,FALSE)," ")</f>
        <v xml:space="preserve"> </v>
      </c>
      <c r="H39" s="438"/>
      <c r="I39" s="117" t="str">
        <f ca="1">+IFERROR(+HLOOKUP(+F39,CALCUL!$D$13:$F$22,10,FALSE)," ")</f>
        <v xml:space="preserve"> </v>
      </c>
      <c r="J39" s="122" t="str">
        <f ca="1">+IFERROR(+VLOOKUP(+F39,EPSO!C:S,6,FALSE)," ")</f>
        <v xml:space="preserve"> </v>
      </c>
      <c r="K39" s="117" t="str">
        <f t="shared" ca="1" si="8"/>
        <v xml:space="preserve"> </v>
      </c>
      <c r="L39" s="119" t="e">
        <f ca="1">+IF($H$8="CDN",+HLOOKUP(+$F39,SOMMAIRE!$D$3:$F$30,21,FALSE),IF($H$8="USD",+HLOOKUP(+$F39,SOMMAIRE!$D$3:$F$30,23,FALSE)," "))</f>
        <v>#N/A</v>
      </c>
      <c r="M39" s="120" t="str">
        <f ca="1">+IFERROR(+IF($H$8="CDN",+HLOOKUP(+$F39,SOMMAIRE!$D$3:$F$30,21,FALSE)*HLOOKUP(+F39,CALCUL!$D$13:$F$22,10,FALSE),IF($H$8="USD",+HLOOKUP(+$F39,SOMMAIRE!$D$3:$F$30,23,FALSE)*HLOOKUP(+F39,CALCUL!$D$13:$F$22,10,FALSE)," "))," ")</f>
        <v xml:space="preserve"> </v>
      </c>
      <c r="N39" s="120" t="str">
        <f t="shared" ca="1" si="9"/>
        <v xml:space="preserve"> </v>
      </c>
      <c r="P39" s="133" t="str">
        <f t="shared" ca="1" si="5"/>
        <v xml:space="preserve"> </v>
      </c>
      <c r="Q39" s="338" t="str">
        <f t="shared" ca="1" si="2"/>
        <v xml:space="preserve"> </v>
      </c>
      <c r="R39" s="364" t="str">
        <f>+IF(+AND(+ISNONTEXT($U$9),+ISTEXT(EPSO!C26))=TRUE,U$10," ")</f>
        <v xml:space="preserve"> </v>
      </c>
      <c r="S39" s="117" t="str">
        <f t="shared" ca="1" si="6"/>
        <v xml:space="preserve"> </v>
      </c>
      <c r="T39" s="119" t="e">
        <f ca="1">+IF($H$8="CDN",+HLOOKUP(+$P39,SOMMAIRE!$D$32:$F$59,21,FALSE),IF($H$8="USD",+HLOOKUP(+$P39,SOMMAIRE!$D$32:$F$59,23,FALSE)," "))</f>
        <v>#N/A</v>
      </c>
      <c r="U39" s="120" t="str">
        <f ca="1">+IFERROR(+IF($H$8="CDN",+HLOOKUP(+$P39,SOMMAIRE!$D$32:$F$59,21,FALSE)*HLOOKUP(+P39,CALCUL!$D$13:$F$22,10,FALSE)*(1+R39),IF($H$8="USD",+HLOOKUP(+$P39,SOMMAIRE!$D$32:$F$59,23,FALSE)*HLOOKUP(+P39,CALCUL!$D$13:$F$22,10,FALSE)*(1+R39)," "))," ")</f>
        <v xml:space="preserve"> </v>
      </c>
      <c r="V39" s="222" t="str">
        <f t="shared" ca="1" si="7"/>
        <v xml:space="preserve"> </v>
      </c>
      <c r="W39" s="219"/>
      <c r="X39" s="154" t="str">
        <f t="shared" ca="1" si="3"/>
        <v xml:space="preserve"> </v>
      </c>
      <c r="Y39" s="339" t="str">
        <f t="shared" ca="1" si="4"/>
        <v xml:space="preserve"> </v>
      </c>
    </row>
    <row r="40" spans="1:25" ht="15.5" outlineLevel="1" x14ac:dyDescent="0.35">
      <c r="A40" s="5"/>
      <c r="B40" s="5"/>
      <c r="C40" s="5"/>
      <c r="D40" s="6"/>
      <c r="F40" s="121" t="str">
        <f ca="1">+IF(OFFSET(EPSO!$C26,+COLUMN(A26), 0, 1, 1)=0," ",+OFFSET(EPSO!$C26,+COLUMN(A26), 0, 1, 1))</f>
        <v xml:space="preserve"> </v>
      </c>
      <c r="G40" s="438" t="str">
        <f ca="1">+IFERROR(+VLOOKUP(+F40,EPSO!C:S,2,FALSE)," ")</f>
        <v xml:space="preserve"> </v>
      </c>
      <c r="H40" s="438"/>
      <c r="I40" s="117" t="str">
        <f ca="1">+IFERROR(+HLOOKUP(+F40,CALCUL!$D$13:$F$22,10,FALSE)," ")</f>
        <v xml:space="preserve"> </v>
      </c>
      <c r="J40" s="122" t="str">
        <f ca="1">+IFERROR(+VLOOKUP(+F40,EPSO!C:S,6,FALSE)," ")</f>
        <v xml:space="preserve"> </v>
      </c>
      <c r="K40" s="117" t="str">
        <f t="shared" ca="1" si="8"/>
        <v xml:space="preserve"> </v>
      </c>
      <c r="L40" s="119" t="e">
        <f ca="1">+IF($H$8="CDN",+HLOOKUP(+$F40,SOMMAIRE!$D$3:$F$30,21,FALSE),IF($H$8="USD",+HLOOKUP(+$F40,SOMMAIRE!$D$3:$F$30,23,FALSE)," "))</f>
        <v>#N/A</v>
      </c>
      <c r="M40" s="120" t="str">
        <f ca="1">+IFERROR(+IF($H$8="CDN",+HLOOKUP(+$F40,SOMMAIRE!$D$3:$F$30,21,FALSE)*HLOOKUP(+F40,CALCUL!$D$13:$F$22,10,FALSE),IF($H$8="USD",+HLOOKUP(+$F40,SOMMAIRE!$D$3:$F$30,23,FALSE)*HLOOKUP(+F40,CALCUL!$D$13:$F$22,10,FALSE)," "))," ")</f>
        <v xml:space="preserve"> </v>
      </c>
      <c r="N40" s="120" t="str">
        <f t="shared" ca="1" si="9"/>
        <v xml:space="preserve"> </v>
      </c>
      <c r="P40" s="133" t="str">
        <f t="shared" ca="1" si="5"/>
        <v xml:space="preserve"> </v>
      </c>
      <c r="Q40" s="338" t="str">
        <f t="shared" ca="1" si="2"/>
        <v xml:space="preserve"> </v>
      </c>
      <c r="R40" s="364" t="str">
        <f>+IF(+AND(+ISNONTEXT($U$9),+ISTEXT(EPSO!C27))=TRUE,U$10," ")</f>
        <v xml:space="preserve"> </v>
      </c>
      <c r="S40" s="117" t="str">
        <f t="shared" ca="1" si="6"/>
        <v xml:space="preserve"> </v>
      </c>
      <c r="T40" s="119" t="e">
        <f ca="1">+IF($H$8="CDN",+HLOOKUP(+$P40,SOMMAIRE!$D$32:$F$59,21,FALSE),IF($H$8="USD",+HLOOKUP(+$P40,SOMMAIRE!$D$32:$F$59,23,FALSE)," "))</f>
        <v>#N/A</v>
      </c>
      <c r="U40" s="120" t="str">
        <f ca="1">+IFERROR(+IF($H$8="CDN",+HLOOKUP(+$P40,SOMMAIRE!$D$32:$F$59,21,FALSE)*HLOOKUP(+P40,CALCUL!$D$13:$F$22,10,FALSE)*(1+R40),IF($H$8="USD",+HLOOKUP(+$P40,SOMMAIRE!$D$32:$F$59,23,FALSE)*HLOOKUP(+P40,CALCUL!$D$13:$F$22,10,FALSE)*(1+R40)," "))," ")</f>
        <v xml:space="preserve"> </v>
      </c>
      <c r="V40" s="222" t="str">
        <f t="shared" ca="1" si="7"/>
        <v xml:space="preserve"> </v>
      </c>
      <c r="W40" s="219"/>
      <c r="X40" s="154" t="str">
        <f t="shared" ca="1" si="3"/>
        <v xml:space="preserve"> </v>
      </c>
      <c r="Y40" s="339" t="str">
        <f t="shared" ca="1" si="4"/>
        <v xml:space="preserve"> </v>
      </c>
    </row>
    <row r="41" spans="1:25" ht="15.5" outlineLevel="1" x14ac:dyDescent="0.35">
      <c r="A41" s="5"/>
      <c r="B41" s="5"/>
      <c r="C41" s="5"/>
      <c r="D41" s="6"/>
      <c r="F41" s="121" t="str">
        <f ca="1">+IF(OFFSET(EPSO!$C27,+COLUMN(A27), 0, 1, 1)=0," ",+OFFSET(EPSO!$C27,+COLUMN(A27), 0, 1, 1))</f>
        <v xml:space="preserve"> </v>
      </c>
      <c r="G41" s="438" t="str">
        <f ca="1">+IFERROR(+VLOOKUP(+F41,EPSO!C:S,2,FALSE)," ")</f>
        <v xml:space="preserve"> </v>
      </c>
      <c r="H41" s="438"/>
      <c r="I41" s="117" t="str">
        <f ca="1">+IFERROR(+HLOOKUP(+F41,CALCUL!$D$13:$F$22,10,FALSE)," ")</f>
        <v xml:space="preserve"> </v>
      </c>
      <c r="J41" s="122" t="str">
        <f ca="1">+IFERROR(+VLOOKUP(+F41,EPSO!C:S,6,FALSE)," ")</f>
        <v xml:space="preserve"> </v>
      </c>
      <c r="K41" s="117" t="str">
        <f t="shared" ca="1" si="8"/>
        <v xml:space="preserve"> </v>
      </c>
      <c r="L41" s="119" t="e">
        <f ca="1">+IF($H$8="CDN",+HLOOKUP(+$F41,SOMMAIRE!$D$3:$F$30,21,FALSE),IF($H$8="USD",+HLOOKUP(+$F41,SOMMAIRE!$D$3:$F$30,23,FALSE)," "))</f>
        <v>#N/A</v>
      </c>
      <c r="M41" s="120" t="str">
        <f ca="1">+IFERROR(+IF($H$8="CDN",+HLOOKUP(+$F41,SOMMAIRE!$D$3:$F$30,21,FALSE)*HLOOKUP(+F41,CALCUL!$D$13:$F$22,10,FALSE),IF($H$8="USD",+HLOOKUP(+$F41,SOMMAIRE!$D$3:$F$30,23,FALSE)*HLOOKUP(+F41,CALCUL!$D$13:$F$22,10,FALSE)," "))," ")</f>
        <v xml:space="preserve"> </v>
      </c>
      <c r="N41" s="120" t="str">
        <f t="shared" ca="1" si="9"/>
        <v xml:space="preserve"> </v>
      </c>
      <c r="P41" s="133" t="str">
        <f t="shared" ca="1" si="5"/>
        <v xml:space="preserve"> </v>
      </c>
      <c r="Q41" s="338" t="str">
        <f t="shared" ca="1" si="2"/>
        <v xml:space="preserve"> </v>
      </c>
      <c r="R41" s="364" t="str">
        <f>+IF(+AND(+ISNONTEXT($U$9),+ISTEXT(EPSO!C28))=TRUE,U$10," ")</f>
        <v xml:space="preserve"> </v>
      </c>
      <c r="S41" s="117" t="str">
        <f t="shared" ca="1" si="6"/>
        <v xml:space="preserve"> </v>
      </c>
      <c r="T41" s="119" t="e">
        <f ca="1">+IF($H$8="CDN",+HLOOKUP(+$P41,SOMMAIRE!$D$32:$F$59,21,FALSE),IF($H$8="USD",+HLOOKUP(+$P41,SOMMAIRE!$D$32:$F$59,23,FALSE)," "))</f>
        <v>#N/A</v>
      </c>
      <c r="U41" s="120" t="str">
        <f ca="1">+IFERROR(+IF($H$8="CDN",+HLOOKUP(+$P41,SOMMAIRE!$D$32:$F$59,21,FALSE)*HLOOKUP(+P41,CALCUL!$D$13:$F$22,10,FALSE)*(1+R41),IF($H$8="USD",+HLOOKUP(+$P41,SOMMAIRE!$D$32:$F$59,23,FALSE)*HLOOKUP(+P41,CALCUL!$D$13:$F$22,10,FALSE)*(1+R41)," "))," ")</f>
        <v xml:space="preserve"> </v>
      </c>
      <c r="V41" s="222" t="str">
        <f t="shared" ca="1" si="7"/>
        <v xml:space="preserve"> </v>
      </c>
      <c r="W41" s="219"/>
      <c r="X41" s="154" t="str">
        <f t="shared" ca="1" si="3"/>
        <v xml:space="preserve"> </v>
      </c>
      <c r="Y41" s="339" t="str">
        <f t="shared" ca="1" si="4"/>
        <v xml:space="preserve"> </v>
      </c>
    </row>
    <row r="42" spans="1:25" ht="15.5" outlineLevel="1" x14ac:dyDescent="0.35">
      <c r="A42" s="5"/>
      <c r="B42" s="5"/>
      <c r="C42" s="5"/>
      <c r="D42" s="6"/>
      <c r="F42" s="121" t="str">
        <f ca="1">+IF(OFFSET(EPSO!$C28,+COLUMN(A28), 0, 1, 1)=0," ",+OFFSET(EPSO!$C28,+COLUMN(A28), 0, 1, 1))</f>
        <v xml:space="preserve"> </v>
      </c>
      <c r="G42" s="438" t="str">
        <f ca="1">+IFERROR(+VLOOKUP(+F42,EPSO!C:S,2,FALSE)," ")</f>
        <v xml:space="preserve"> </v>
      </c>
      <c r="H42" s="438"/>
      <c r="I42" s="117" t="str">
        <f ca="1">+IFERROR(+HLOOKUP(+F42,CALCUL!$D$13:$F$22,10,FALSE)," ")</f>
        <v xml:space="preserve"> </v>
      </c>
      <c r="J42" s="122" t="str">
        <f ca="1">+IFERROR(+VLOOKUP(+F42,EPSO!C:S,6,FALSE)," ")</f>
        <v xml:space="preserve"> </v>
      </c>
      <c r="K42" s="117" t="str">
        <f t="shared" ca="1" si="8"/>
        <v xml:space="preserve"> </v>
      </c>
      <c r="L42" s="119" t="e">
        <f ca="1">+IF($H$8="CDN",+HLOOKUP(+$F42,SOMMAIRE!$D$3:$F$30,21,FALSE),IF($H$8="USD",+HLOOKUP(+$F42,SOMMAIRE!$D$3:$F$30,23,FALSE)," "))</f>
        <v>#N/A</v>
      </c>
      <c r="M42" s="120" t="str">
        <f ca="1">+IFERROR(+IF($H$8="CDN",+HLOOKUP(+$F42,SOMMAIRE!$D$3:$F$30,21,FALSE)*HLOOKUP(+F42,CALCUL!$D$13:$F$22,10,FALSE),IF($H$8="USD",+HLOOKUP(+$F42,SOMMAIRE!$D$3:$F$30,23,FALSE)*HLOOKUP(+F42,CALCUL!$D$13:$F$22,10,FALSE)," "))," ")</f>
        <v xml:space="preserve"> </v>
      </c>
      <c r="N42" s="120" t="str">
        <f t="shared" ca="1" si="9"/>
        <v xml:space="preserve"> </v>
      </c>
      <c r="P42" s="133" t="str">
        <f t="shared" ca="1" si="5"/>
        <v xml:space="preserve"> </v>
      </c>
      <c r="Q42" s="338" t="str">
        <f t="shared" ca="1" si="2"/>
        <v xml:space="preserve"> </v>
      </c>
      <c r="R42" s="364" t="str">
        <f>+IF(+AND(+ISNONTEXT($U$9),+ISTEXT(EPSO!C29))=TRUE,U$10," ")</f>
        <v xml:space="preserve"> </v>
      </c>
      <c r="S42" s="117" t="str">
        <f t="shared" ca="1" si="6"/>
        <v xml:space="preserve"> </v>
      </c>
      <c r="T42" s="119" t="e">
        <f ca="1">+IF($H$8="CDN",+HLOOKUP(+$P42,SOMMAIRE!$D$32:$F$59,21,FALSE),IF($H$8="USD",+HLOOKUP(+$P42,SOMMAIRE!$D$32:$F$59,23,FALSE)," "))</f>
        <v>#N/A</v>
      </c>
      <c r="U42" s="120" t="str">
        <f ca="1">+IFERROR(+IF($H$8="CDN",+HLOOKUP(+$P42,SOMMAIRE!$D$32:$F$59,21,FALSE)*HLOOKUP(+P42,CALCUL!$D$13:$F$22,10,FALSE)*(1+R42),IF($H$8="USD",+HLOOKUP(+$P42,SOMMAIRE!$D$32:$F$59,23,FALSE)*HLOOKUP(+P42,CALCUL!$D$13:$F$22,10,FALSE)*(1+R42)," "))," ")</f>
        <v xml:space="preserve"> </v>
      </c>
      <c r="V42" s="222" t="str">
        <f t="shared" ca="1" si="7"/>
        <v xml:space="preserve"> </v>
      </c>
      <c r="W42" s="219"/>
      <c r="X42" s="154" t="str">
        <f t="shared" ca="1" si="3"/>
        <v xml:space="preserve"> </v>
      </c>
      <c r="Y42" s="339" t="str">
        <f t="shared" ca="1" si="4"/>
        <v xml:space="preserve"> </v>
      </c>
    </row>
    <row r="43" spans="1:25" ht="15.5" outlineLevel="1" x14ac:dyDescent="0.35">
      <c r="A43" s="5"/>
      <c r="B43" s="5"/>
      <c r="C43" s="5"/>
      <c r="D43" s="6"/>
      <c r="F43" s="121" t="str">
        <f ca="1">+IF(OFFSET(EPSO!$C29,+COLUMN(A29), 0, 1, 1)=0," ",+OFFSET(EPSO!$C29,+COLUMN(A29), 0, 1, 1))</f>
        <v xml:space="preserve"> </v>
      </c>
      <c r="G43" s="438" t="str">
        <f ca="1">+IFERROR(+VLOOKUP(+F43,EPSO!C:S,2,FALSE)," ")</f>
        <v xml:space="preserve"> </v>
      </c>
      <c r="H43" s="438"/>
      <c r="I43" s="117" t="str">
        <f ca="1">+IFERROR(+HLOOKUP(+F43,CALCUL!$D$13:$F$22,10,FALSE)," ")</f>
        <v xml:space="preserve"> </v>
      </c>
      <c r="J43" s="122" t="str">
        <f ca="1">+IFERROR(+VLOOKUP(+F43,EPSO!C:S,6,FALSE)," ")</f>
        <v xml:space="preserve"> </v>
      </c>
      <c r="K43" s="117" t="str">
        <f t="shared" ca="1" si="8"/>
        <v xml:space="preserve"> </v>
      </c>
      <c r="L43" s="119" t="e">
        <f ca="1">+IF($H$8="CDN",+HLOOKUP(+$F43,SOMMAIRE!$D$3:$F$30,21,FALSE),IF($H$8="USD",+HLOOKUP(+$F43,SOMMAIRE!$D$3:$F$30,23,FALSE)," "))</f>
        <v>#N/A</v>
      </c>
      <c r="M43" s="120" t="str">
        <f ca="1">+IFERROR(+IF($H$8="CDN",+HLOOKUP(+$F43,SOMMAIRE!$D$3:$F$30,21,FALSE)*HLOOKUP(+F43,CALCUL!$D$13:$F$22,10,FALSE),IF($H$8="USD",+HLOOKUP(+$F43,SOMMAIRE!$D$3:$F$30,23,FALSE)*HLOOKUP(+F43,CALCUL!$D$13:$F$22,10,FALSE)," "))," ")</f>
        <v xml:space="preserve"> </v>
      </c>
      <c r="N43" s="120" t="str">
        <f t="shared" ca="1" si="9"/>
        <v xml:space="preserve"> </v>
      </c>
      <c r="P43" s="133" t="str">
        <f t="shared" ca="1" si="5"/>
        <v xml:space="preserve"> </v>
      </c>
      <c r="Q43" s="338" t="str">
        <f t="shared" ca="1" si="2"/>
        <v xml:space="preserve"> </v>
      </c>
      <c r="R43" s="364" t="str">
        <f>+IF(+AND(+ISNONTEXT($U$9),+ISTEXT(EPSO!C30))=TRUE,U$10," ")</f>
        <v xml:space="preserve"> </v>
      </c>
      <c r="S43" s="117" t="str">
        <f t="shared" ca="1" si="6"/>
        <v xml:space="preserve"> </v>
      </c>
      <c r="T43" s="119" t="e">
        <f ca="1">+IF($H$8="CDN",+HLOOKUP(+$P43,SOMMAIRE!$D$32:$F$59,21,FALSE),IF($H$8="USD",+HLOOKUP(+$P43,SOMMAIRE!$D$32:$F$59,23,FALSE)," "))</f>
        <v>#N/A</v>
      </c>
      <c r="U43" s="120" t="str">
        <f ca="1">+IFERROR(+IF($H$8="CDN",+HLOOKUP(+$P43,SOMMAIRE!$D$32:$F$59,21,FALSE)*HLOOKUP(+P43,CALCUL!$D$13:$F$22,10,FALSE)*(1+R43),IF($H$8="USD",+HLOOKUP(+$P43,SOMMAIRE!$D$32:$F$59,23,FALSE)*HLOOKUP(+P43,CALCUL!$D$13:$F$22,10,FALSE)*(1+R43)," "))," ")</f>
        <v xml:space="preserve"> </v>
      </c>
      <c r="V43" s="222" t="str">
        <f t="shared" ca="1" si="7"/>
        <v xml:space="preserve"> </v>
      </c>
      <c r="W43" s="219"/>
      <c r="X43" s="154" t="str">
        <f t="shared" ca="1" si="3"/>
        <v xml:space="preserve"> </v>
      </c>
      <c r="Y43" s="339" t="str">
        <f t="shared" ca="1" si="4"/>
        <v xml:space="preserve"> </v>
      </c>
    </row>
    <row r="44" spans="1:25" ht="15.5" outlineLevel="1" x14ac:dyDescent="0.35">
      <c r="A44" s="5"/>
      <c r="B44" s="5"/>
      <c r="C44" s="5"/>
      <c r="D44" s="6"/>
      <c r="F44" s="121" t="str">
        <f ca="1">+IF(OFFSET(EPSO!$C30,+COLUMN(A30), 0, 1, 1)=0," ",+OFFSET(EPSO!$C30,+COLUMN(A30), 0, 1, 1))</f>
        <v xml:space="preserve"> </v>
      </c>
      <c r="G44" s="438" t="str">
        <f ca="1">+IFERROR(+VLOOKUP(+F44,EPSO!C:S,2,FALSE)," ")</f>
        <v xml:space="preserve"> </v>
      </c>
      <c r="H44" s="438"/>
      <c r="I44" s="117" t="str">
        <f ca="1">+IFERROR(+HLOOKUP(+F44,CALCUL!$D$13:$F$22,10,FALSE)," ")</f>
        <v xml:space="preserve"> </v>
      </c>
      <c r="J44" s="122" t="str">
        <f ca="1">+IFERROR(+VLOOKUP(+F44,EPSO!C:S,6,FALSE)," ")</f>
        <v xml:space="preserve"> </v>
      </c>
      <c r="K44" s="117" t="str">
        <f t="shared" ca="1" si="8"/>
        <v xml:space="preserve"> </v>
      </c>
      <c r="L44" s="119" t="e">
        <f ca="1">+IF($H$8="CDN",+HLOOKUP(+$F44,SOMMAIRE!$D$3:$F$30,21,FALSE),IF($H$8="USD",+HLOOKUP(+$F44,SOMMAIRE!$D$3:$F$30,23,FALSE)," "))</f>
        <v>#N/A</v>
      </c>
      <c r="M44" s="120" t="str">
        <f ca="1">+IFERROR(+IF($H$8="CDN",+HLOOKUP(+$F44,SOMMAIRE!$D$3:$F$30,21,FALSE)*HLOOKUP(+F44,CALCUL!$D$13:$F$22,10,FALSE),IF($H$8="USD",+HLOOKUP(+$F44,SOMMAIRE!$D$3:$F$30,23,FALSE)*HLOOKUP(+F44,CALCUL!$D$13:$F$22,10,FALSE)," "))," ")</f>
        <v xml:space="preserve"> </v>
      </c>
      <c r="N44" s="120" t="str">
        <f t="shared" ca="1" si="9"/>
        <v xml:space="preserve"> </v>
      </c>
      <c r="P44" s="133" t="str">
        <f t="shared" ca="1" si="5"/>
        <v xml:space="preserve"> </v>
      </c>
      <c r="Q44" s="338" t="str">
        <f t="shared" ca="1" si="2"/>
        <v xml:space="preserve"> </v>
      </c>
      <c r="R44" s="364" t="str">
        <f>+IF(+AND(+ISNONTEXT($U$9),+ISTEXT(EPSO!C31))=TRUE,U$10," ")</f>
        <v xml:space="preserve"> </v>
      </c>
      <c r="S44" s="117" t="str">
        <f t="shared" ca="1" si="6"/>
        <v xml:space="preserve"> </v>
      </c>
      <c r="T44" s="119" t="e">
        <f ca="1">+IF($H$8="CDN",+HLOOKUP(+$P44,SOMMAIRE!$D$32:$F$59,21,FALSE),IF($H$8="USD",+HLOOKUP(+$P44,SOMMAIRE!$D$32:$F$59,23,FALSE)," "))</f>
        <v>#N/A</v>
      </c>
      <c r="U44" s="120" t="str">
        <f ca="1">+IFERROR(+IF($H$8="CDN",+HLOOKUP(+$P44,SOMMAIRE!$D$32:$F$59,21,FALSE)*HLOOKUP(+P44,CALCUL!$D$13:$F$22,10,FALSE)*(1+R44),IF($H$8="USD",+HLOOKUP(+$P44,SOMMAIRE!$D$32:$F$59,23,FALSE)*HLOOKUP(+P44,CALCUL!$D$13:$F$22,10,FALSE)*(1+R44)," "))," ")</f>
        <v xml:space="preserve"> </v>
      </c>
      <c r="V44" s="222" t="str">
        <f t="shared" ca="1" si="7"/>
        <v xml:space="preserve"> </v>
      </c>
      <c r="W44" s="219"/>
      <c r="X44" s="154" t="str">
        <f t="shared" ca="1" si="3"/>
        <v xml:space="preserve"> </v>
      </c>
      <c r="Y44" s="339" t="str">
        <f t="shared" ca="1" si="4"/>
        <v xml:space="preserve"> </v>
      </c>
    </row>
    <row r="45" spans="1:25" ht="15.5" outlineLevel="1" x14ac:dyDescent="0.35">
      <c r="A45" s="5"/>
      <c r="B45" s="5"/>
      <c r="C45" s="5"/>
      <c r="D45" s="6"/>
      <c r="F45" s="121" t="str">
        <f ca="1">+IF(OFFSET(EPSO!$C31,+COLUMN(A31), 0, 1, 1)=0," ",+OFFSET(EPSO!$C31,+COLUMN(A31), 0, 1, 1))</f>
        <v xml:space="preserve"> </v>
      </c>
      <c r="G45" s="438" t="str">
        <f ca="1">+IFERROR(+VLOOKUP(+F45,EPSO!C:S,2,FALSE)," ")</f>
        <v xml:space="preserve"> </v>
      </c>
      <c r="H45" s="438"/>
      <c r="I45" s="117" t="str">
        <f ca="1">+IFERROR(+HLOOKUP(+F45,CALCUL!$D$13:$F$22,10,FALSE)," ")</f>
        <v xml:space="preserve"> </v>
      </c>
      <c r="J45" s="122" t="str">
        <f ca="1">+IFERROR(+VLOOKUP(+F45,EPSO!C:S,6,FALSE)," ")</f>
        <v xml:space="preserve"> </v>
      </c>
      <c r="K45" s="117" t="str">
        <f t="shared" ca="1" si="8"/>
        <v xml:space="preserve"> </v>
      </c>
      <c r="L45" s="119" t="e">
        <f ca="1">+IF($H$8="CDN",+HLOOKUP(+$F45,SOMMAIRE!$D$3:$F$30,21,FALSE),IF($H$8="USD",+HLOOKUP(+$F45,SOMMAIRE!$D$3:$F$30,23,FALSE)," "))</f>
        <v>#N/A</v>
      </c>
      <c r="M45" s="120" t="str">
        <f ca="1">+IFERROR(+IF($H$8="CDN",+HLOOKUP(+$F45,SOMMAIRE!$D$3:$F$30,21,FALSE)*HLOOKUP(+F45,CALCUL!$D$13:$F$22,10,FALSE),IF($H$8="USD",+HLOOKUP(+$F45,SOMMAIRE!$D$3:$F$30,23,FALSE)*HLOOKUP(+F45,CALCUL!$D$13:$F$22,10,FALSE)," "))," ")</f>
        <v xml:space="preserve"> </v>
      </c>
      <c r="N45" s="120" t="str">
        <f t="shared" ca="1" si="9"/>
        <v xml:space="preserve"> </v>
      </c>
      <c r="P45" s="133" t="str">
        <f t="shared" ca="1" si="5"/>
        <v xml:space="preserve"> </v>
      </c>
      <c r="Q45" s="338" t="str">
        <f t="shared" ca="1" si="2"/>
        <v xml:space="preserve"> </v>
      </c>
      <c r="R45" s="364" t="str">
        <f>+IF(+AND(+ISNONTEXT($U$9),+ISTEXT(EPSO!C32))=TRUE,U$10," ")</f>
        <v xml:space="preserve"> </v>
      </c>
      <c r="S45" s="117" t="str">
        <f t="shared" ca="1" si="6"/>
        <v xml:space="preserve"> </v>
      </c>
      <c r="T45" s="119" t="e">
        <f ca="1">+IF($H$8="CDN",+HLOOKUP(+$P45,SOMMAIRE!$D$32:$F$59,21,FALSE),IF($H$8="USD",+HLOOKUP(+$P45,SOMMAIRE!$D$32:$F$59,23,FALSE)," "))</f>
        <v>#N/A</v>
      </c>
      <c r="U45" s="120" t="str">
        <f ca="1">+IFERROR(+IF($H$8="CDN",+HLOOKUP(+$P45,SOMMAIRE!$D$32:$F$59,21,FALSE)*HLOOKUP(+P45,CALCUL!$D$13:$F$22,10,FALSE)*(1+R45),IF($H$8="USD",+HLOOKUP(+$P45,SOMMAIRE!$D$32:$F$59,23,FALSE)*HLOOKUP(+P45,CALCUL!$D$13:$F$22,10,FALSE)*(1+R45)," "))," ")</f>
        <v xml:space="preserve"> </v>
      </c>
      <c r="V45" s="222" t="str">
        <f t="shared" ca="1" si="7"/>
        <v xml:space="preserve"> </v>
      </c>
      <c r="W45" s="219"/>
      <c r="X45" s="154" t="str">
        <f t="shared" ca="1" si="3"/>
        <v xml:space="preserve"> </v>
      </c>
      <c r="Y45" s="339" t="str">
        <f t="shared" ca="1" si="4"/>
        <v xml:space="preserve"> </v>
      </c>
    </row>
    <row r="46" spans="1:25" ht="15.5" outlineLevel="1" x14ac:dyDescent="0.35">
      <c r="A46" s="5"/>
      <c r="B46" s="5"/>
      <c r="C46" s="5"/>
      <c r="D46" s="6"/>
      <c r="F46" s="121" t="str">
        <f ca="1">+IF(OFFSET(EPSO!$C32,+COLUMN(A32), 0, 1, 1)=0," ",+OFFSET(EPSO!$C32,+COLUMN(A32), 0, 1, 1))</f>
        <v xml:space="preserve"> </v>
      </c>
      <c r="G46" s="438" t="str">
        <f ca="1">+IFERROR(+VLOOKUP(+F46,EPSO!C:S,2,FALSE)," ")</f>
        <v xml:space="preserve"> </v>
      </c>
      <c r="H46" s="438"/>
      <c r="I46" s="117" t="str">
        <f ca="1">+IFERROR(+HLOOKUP(+F46,CALCUL!$D$13:$F$22,10,FALSE)," ")</f>
        <v xml:space="preserve"> </v>
      </c>
      <c r="J46" s="122" t="str">
        <f ca="1">+IFERROR(+VLOOKUP(+F46,EPSO!C:S,6,FALSE)," ")</f>
        <v xml:space="preserve"> </v>
      </c>
      <c r="K46" s="117" t="str">
        <f t="shared" ca="1" si="8"/>
        <v xml:space="preserve"> </v>
      </c>
      <c r="L46" s="119" t="e">
        <f ca="1">+IF($H$8="CDN",+HLOOKUP(+$F46,SOMMAIRE!$D$3:$F$30,21,FALSE),IF($H$8="USD",+HLOOKUP(+$F46,SOMMAIRE!$D$3:$F$30,23,FALSE)," "))</f>
        <v>#N/A</v>
      </c>
      <c r="M46" s="120" t="str">
        <f ca="1">+IFERROR(+IF($H$8="CDN",+HLOOKUP(+$F46,SOMMAIRE!$D$3:$F$30,21,FALSE)*HLOOKUP(+F46,CALCUL!$D$13:$F$22,10,FALSE),IF($H$8="USD",+HLOOKUP(+$F46,SOMMAIRE!$D$3:$F$30,23,FALSE)*HLOOKUP(+F46,CALCUL!$D$13:$F$22,10,FALSE)," "))," ")</f>
        <v xml:space="preserve"> </v>
      </c>
      <c r="N46" s="120" t="str">
        <f t="shared" ca="1" si="9"/>
        <v xml:space="preserve"> </v>
      </c>
      <c r="P46" s="133" t="str">
        <f t="shared" ca="1" si="5"/>
        <v xml:space="preserve"> </v>
      </c>
      <c r="Q46" s="338" t="str">
        <f t="shared" ca="1" si="2"/>
        <v xml:space="preserve"> </v>
      </c>
      <c r="R46" s="364" t="str">
        <f>+IF(+AND(+ISNONTEXT($U$9),+ISTEXT(EPSO!C33))=TRUE,U$10," ")</f>
        <v xml:space="preserve"> </v>
      </c>
      <c r="S46" s="117" t="str">
        <f t="shared" ca="1" si="6"/>
        <v xml:space="preserve"> </v>
      </c>
      <c r="T46" s="119" t="e">
        <f ca="1">+IF($H$8="CDN",+HLOOKUP(+$P46,SOMMAIRE!$D$32:$F$59,21,FALSE),IF($H$8="USD",+HLOOKUP(+$P46,SOMMAIRE!$D$32:$F$59,23,FALSE)," "))</f>
        <v>#N/A</v>
      </c>
      <c r="U46" s="120" t="str">
        <f ca="1">+IFERROR(+IF($H$8="CDN",+HLOOKUP(+$P46,SOMMAIRE!$D$32:$F$59,21,FALSE)*HLOOKUP(+P46,CALCUL!$D$13:$F$22,10,FALSE)*(1+R46),IF($H$8="USD",+HLOOKUP(+$P46,SOMMAIRE!$D$32:$F$59,23,FALSE)*HLOOKUP(+P46,CALCUL!$D$13:$F$22,10,FALSE)*(1+R46)," "))," ")</f>
        <v xml:space="preserve"> </v>
      </c>
      <c r="V46" s="222" t="str">
        <f t="shared" ca="1" si="7"/>
        <v xml:space="preserve"> </v>
      </c>
      <c r="W46" s="219"/>
      <c r="X46" s="154" t="str">
        <f t="shared" ca="1" si="3"/>
        <v xml:space="preserve"> </v>
      </c>
      <c r="Y46" s="339" t="str">
        <f t="shared" ca="1" si="4"/>
        <v xml:space="preserve"> </v>
      </c>
    </row>
    <row r="47" spans="1:25" ht="15.5" outlineLevel="1" x14ac:dyDescent="0.35">
      <c r="A47" s="5"/>
      <c r="B47" s="5"/>
      <c r="C47" s="5"/>
      <c r="D47" s="6"/>
      <c r="F47" s="121" t="str">
        <f ca="1">+IF(OFFSET(EPSO!$C33,+COLUMN(A33), 0, 1, 1)=0," ",+OFFSET(EPSO!$C33,+COLUMN(A33), 0, 1, 1))</f>
        <v xml:space="preserve"> </v>
      </c>
      <c r="G47" s="438" t="str">
        <f ca="1">+IFERROR(+VLOOKUP(+F47,EPSO!C:S,2,FALSE)," ")</f>
        <v xml:space="preserve"> </v>
      </c>
      <c r="H47" s="438"/>
      <c r="I47" s="117" t="str">
        <f ca="1">+IFERROR(+HLOOKUP(+F47,CALCUL!$D$13:$F$22,10,FALSE)," ")</f>
        <v xml:space="preserve"> </v>
      </c>
      <c r="J47" s="122" t="str">
        <f ca="1">+IFERROR(+VLOOKUP(+F47,EPSO!C:S,6,FALSE)," ")</f>
        <v xml:space="preserve"> </v>
      </c>
      <c r="K47" s="117" t="str">
        <f t="shared" ca="1" si="8"/>
        <v xml:space="preserve"> </v>
      </c>
      <c r="L47" s="119" t="e">
        <f ca="1">+IF($H$8="CDN",+HLOOKUP(+$F47,SOMMAIRE!$D$3:$F$30,21,FALSE),IF($H$8="USD",+HLOOKUP(+$F47,SOMMAIRE!$D$3:$F$30,23,FALSE)," "))</f>
        <v>#N/A</v>
      </c>
      <c r="M47" s="120" t="str">
        <f ca="1">+IFERROR(+IF($H$8="CDN",+HLOOKUP(+$F47,SOMMAIRE!$D$3:$F$30,21,FALSE)*HLOOKUP(+F47,CALCUL!$D$13:$F$22,10,FALSE),IF($H$8="USD",+HLOOKUP(+$F47,SOMMAIRE!$D$3:$F$30,23,FALSE)*HLOOKUP(+F47,CALCUL!$D$13:$F$22,10,FALSE)," "))," ")</f>
        <v xml:space="preserve"> </v>
      </c>
      <c r="N47" s="120" t="str">
        <f t="shared" ca="1" si="9"/>
        <v xml:space="preserve"> </v>
      </c>
      <c r="P47" s="133" t="str">
        <f t="shared" ca="1" si="5"/>
        <v xml:space="preserve"> </v>
      </c>
      <c r="Q47" s="338" t="str">
        <f t="shared" ca="1" si="2"/>
        <v xml:space="preserve"> </v>
      </c>
      <c r="R47" s="364" t="str">
        <f>+IF(+AND(+ISNONTEXT($U$9),+ISTEXT(EPSO!C34))=TRUE,U$10," ")</f>
        <v xml:space="preserve"> </v>
      </c>
      <c r="S47" s="117" t="str">
        <f t="shared" ca="1" si="6"/>
        <v xml:space="preserve"> </v>
      </c>
      <c r="T47" s="119" t="e">
        <f ca="1">+IF($H$8="CDN",+HLOOKUP(+$P47,SOMMAIRE!$D$32:$F$59,21,FALSE),IF($H$8="USD",+HLOOKUP(+$P47,SOMMAIRE!$D$32:$F$59,23,FALSE)," "))</f>
        <v>#N/A</v>
      </c>
      <c r="U47" s="120" t="str">
        <f ca="1">+IFERROR(+IF($H$8="CDN",+HLOOKUP(+$P47,SOMMAIRE!$D$32:$F$59,21,FALSE)*HLOOKUP(+P47,CALCUL!$D$13:$F$22,10,FALSE)*(1+R47),IF($H$8="USD",+HLOOKUP(+$P47,SOMMAIRE!$D$32:$F$59,23,FALSE)*HLOOKUP(+P47,CALCUL!$D$13:$F$22,10,FALSE)*(1+R47)," "))," ")</f>
        <v xml:space="preserve"> </v>
      </c>
      <c r="V47" s="222" t="str">
        <f t="shared" ca="1" si="7"/>
        <v xml:space="preserve"> </v>
      </c>
      <c r="W47" s="219"/>
      <c r="X47" s="154" t="str">
        <f t="shared" ca="1" si="3"/>
        <v xml:space="preserve"> </v>
      </c>
      <c r="Y47" s="339" t="str">
        <f t="shared" ca="1" si="4"/>
        <v xml:space="preserve"> </v>
      </c>
    </row>
    <row r="48" spans="1:25" ht="15.5" outlineLevel="1" x14ac:dyDescent="0.35">
      <c r="A48" s="5"/>
      <c r="B48" s="5"/>
      <c r="C48" s="5"/>
      <c r="D48" s="6"/>
      <c r="F48" s="121" t="str">
        <f ca="1">+IF(OFFSET(EPSO!$C34,+COLUMN(A34), 0, 1, 1)=0," ",+OFFSET(EPSO!$C34,+COLUMN(A34), 0, 1, 1))</f>
        <v xml:space="preserve"> </v>
      </c>
      <c r="G48" s="438" t="str">
        <f ca="1">+IFERROR(+VLOOKUP(+F48,EPSO!C:S,2,FALSE)," ")</f>
        <v xml:space="preserve"> </v>
      </c>
      <c r="H48" s="438"/>
      <c r="I48" s="117" t="str">
        <f ca="1">+IFERROR(+HLOOKUP(+F48,CALCUL!$D$13:$F$22,10,FALSE)," ")</f>
        <v xml:space="preserve"> </v>
      </c>
      <c r="J48" s="122" t="str">
        <f ca="1">+IFERROR(+VLOOKUP(+F48,EPSO!C:S,6,FALSE)," ")</f>
        <v xml:space="preserve"> </v>
      </c>
      <c r="K48" s="117" t="str">
        <f t="shared" ca="1" si="8"/>
        <v xml:space="preserve"> </v>
      </c>
      <c r="L48" s="119" t="e">
        <f ca="1">+IF($H$8="CDN",+HLOOKUP(+$F48,SOMMAIRE!$D$3:$F$30,21,FALSE),IF($H$8="USD",+HLOOKUP(+$F48,SOMMAIRE!$D$3:$F$30,23,FALSE)," "))</f>
        <v>#N/A</v>
      </c>
      <c r="M48" s="120" t="str">
        <f ca="1">+IFERROR(+IF($H$8="CDN",+HLOOKUP(+$F48,SOMMAIRE!$D$3:$F$30,21,FALSE)*HLOOKUP(+F48,CALCUL!$D$13:$F$22,10,FALSE),IF($H$8="USD",+HLOOKUP(+$F48,SOMMAIRE!$D$3:$F$30,23,FALSE)*HLOOKUP(+F48,CALCUL!$D$13:$F$22,10,FALSE)," "))," ")</f>
        <v xml:space="preserve"> </v>
      </c>
      <c r="N48" s="120" t="str">
        <f t="shared" ca="1" si="9"/>
        <v xml:space="preserve"> </v>
      </c>
      <c r="P48" s="133" t="str">
        <f t="shared" ca="1" si="5"/>
        <v xml:space="preserve"> </v>
      </c>
      <c r="Q48" s="338" t="str">
        <f t="shared" ca="1" si="2"/>
        <v xml:space="preserve"> </v>
      </c>
      <c r="R48" s="364" t="str">
        <f>+IF(+AND(+ISNONTEXT($U$9),+ISTEXT(EPSO!C35))=TRUE,U$10," ")</f>
        <v xml:space="preserve"> </v>
      </c>
      <c r="S48" s="117" t="str">
        <f t="shared" ca="1" si="6"/>
        <v xml:space="preserve"> </v>
      </c>
      <c r="T48" s="119" t="e">
        <f ca="1">+IF($H$8="CDN",+HLOOKUP(+$P48,SOMMAIRE!$D$32:$F$59,21,FALSE),IF($H$8="USD",+HLOOKUP(+$P48,SOMMAIRE!$D$32:$F$59,23,FALSE)," "))</f>
        <v>#N/A</v>
      </c>
      <c r="U48" s="120" t="str">
        <f ca="1">+IFERROR(+IF($H$8="CDN",+HLOOKUP(+$P48,SOMMAIRE!$D$32:$F$59,21,FALSE)*HLOOKUP(+P48,CALCUL!$D$13:$F$22,10,FALSE)*(1+R48),IF($H$8="USD",+HLOOKUP(+$P48,SOMMAIRE!$D$32:$F$59,23,FALSE)*HLOOKUP(+P48,CALCUL!$D$13:$F$22,10,FALSE)*(1+R48)," "))," ")</f>
        <v xml:space="preserve"> </v>
      </c>
      <c r="V48" s="222" t="str">
        <f t="shared" ca="1" si="7"/>
        <v xml:space="preserve"> </v>
      </c>
      <c r="W48" s="219"/>
      <c r="X48" s="154" t="str">
        <f t="shared" ca="1" si="3"/>
        <v xml:space="preserve"> </v>
      </c>
      <c r="Y48" s="339" t="str">
        <f t="shared" ca="1" si="4"/>
        <v xml:space="preserve"> </v>
      </c>
    </row>
    <row r="49" spans="1:25" ht="15.5" outlineLevel="1" x14ac:dyDescent="0.35">
      <c r="A49" s="5"/>
      <c r="B49" s="5"/>
      <c r="C49" s="5"/>
      <c r="D49" s="6"/>
      <c r="F49" s="121" t="str">
        <f ca="1">+IF(OFFSET(EPSO!$C35,+COLUMN(A35), 0, 1, 1)=0," ",+OFFSET(EPSO!$C35,+COLUMN(A35), 0, 1, 1))</f>
        <v xml:space="preserve"> </v>
      </c>
      <c r="G49" s="438" t="str">
        <f ca="1">+IFERROR(+VLOOKUP(+F49,EPSO!C:S,2,FALSE)," ")</f>
        <v xml:space="preserve"> </v>
      </c>
      <c r="H49" s="438"/>
      <c r="I49" s="117" t="str">
        <f ca="1">+IFERROR(+HLOOKUP(+F49,CALCUL!$D$13:$F$22,10,FALSE)," ")</f>
        <v xml:space="preserve"> </v>
      </c>
      <c r="J49" s="122" t="str">
        <f ca="1">+IFERROR(+VLOOKUP(+F49,EPSO!C:S,6,FALSE)," ")</f>
        <v xml:space="preserve"> </v>
      </c>
      <c r="K49" s="117" t="str">
        <f t="shared" ca="1" si="8"/>
        <v xml:space="preserve"> </v>
      </c>
      <c r="L49" s="119" t="e">
        <f ca="1">+IF($H$8="CDN",+HLOOKUP(+$F49,SOMMAIRE!$D$3:$F$30,21,FALSE),IF($H$8="USD",+HLOOKUP(+$F49,SOMMAIRE!$D$3:$F$30,23,FALSE)," "))</f>
        <v>#N/A</v>
      </c>
      <c r="M49" s="120" t="str">
        <f ca="1">+IFERROR(+IF($H$8="CDN",+HLOOKUP(+$F49,SOMMAIRE!$D$3:$F$30,21,FALSE)*HLOOKUP(+F49,CALCUL!$D$13:$F$22,10,FALSE),IF($H$8="USD",+HLOOKUP(+$F49,SOMMAIRE!$D$3:$F$30,23,FALSE)*HLOOKUP(+F49,CALCUL!$D$13:$F$22,10,FALSE)," "))," ")</f>
        <v xml:space="preserve"> </v>
      </c>
      <c r="N49" s="120" t="str">
        <f t="shared" ca="1" si="9"/>
        <v xml:space="preserve"> </v>
      </c>
      <c r="P49" s="133" t="str">
        <f t="shared" ca="1" si="5"/>
        <v xml:space="preserve"> </v>
      </c>
      <c r="Q49" s="338" t="str">
        <f t="shared" ca="1" si="2"/>
        <v xml:space="preserve"> </v>
      </c>
      <c r="R49" s="364" t="str">
        <f>+IF(+AND(+ISNONTEXT($U$9),+ISTEXT(EPSO!C36))=TRUE,U$10," ")</f>
        <v xml:space="preserve"> </v>
      </c>
      <c r="S49" s="117" t="str">
        <f t="shared" ca="1" si="6"/>
        <v xml:space="preserve"> </v>
      </c>
      <c r="T49" s="119" t="e">
        <f ca="1">+IF($H$8="CDN",+HLOOKUP(+$P49,SOMMAIRE!$D$32:$F$59,21,FALSE),IF($H$8="USD",+HLOOKUP(+$P49,SOMMAIRE!$D$32:$F$59,23,FALSE)," "))</f>
        <v>#N/A</v>
      </c>
      <c r="U49" s="120" t="str">
        <f ca="1">+IFERROR(+IF($H$8="CDN",+HLOOKUP(+$P49,SOMMAIRE!$D$32:$F$59,21,FALSE)*HLOOKUP(+P49,CALCUL!$D$13:$F$22,10,FALSE)*(1+R49),IF($H$8="USD",+HLOOKUP(+$P49,SOMMAIRE!$D$32:$F$59,23,FALSE)*HLOOKUP(+P49,CALCUL!$D$13:$F$22,10,FALSE)*(1+R49)," "))," ")</f>
        <v xml:space="preserve"> </v>
      </c>
      <c r="V49" s="222" t="str">
        <f t="shared" ca="1" si="7"/>
        <v xml:space="preserve"> </v>
      </c>
      <c r="W49" s="219"/>
      <c r="X49" s="154" t="str">
        <f t="shared" ca="1" si="3"/>
        <v xml:space="preserve"> </v>
      </c>
      <c r="Y49" s="339" t="str">
        <f t="shared" ca="1" si="4"/>
        <v xml:space="preserve"> </v>
      </c>
    </row>
    <row r="50" spans="1:25" ht="15.5" outlineLevel="1" x14ac:dyDescent="0.35">
      <c r="A50" s="5"/>
      <c r="B50" s="5"/>
      <c r="C50" s="5"/>
      <c r="D50" s="6"/>
      <c r="F50" s="121" t="str">
        <f ca="1">+IF(OFFSET(EPSO!$C36,+COLUMN(A36), 0, 1, 1)=0," ",+OFFSET(EPSO!$C36,+COLUMN(A36), 0, 1, 1))</f>
        <v xml:space="preserve"> </v>
      </c>
      <c r="G50" s="438" t="str">
        <f ca="1">+IFERROR(+VLOOKUP(+F50,EPSO!C:S,2,FALSE)," ")</f>
        <v xml:space="preserve"> </v>
      </c>
      <c r="H50" s="438"/>
      <c r="I50" s="117" t="str">
        <f ca="1">+IFERROR(+HLOOKUP(+F50,CALCUL!$D$13:$F$22,10,FALSE)," ")</f>
        <v xml:space="preserve"> </v>
      </c>
      <c r="J50" s="122" t="str">
        <f ca="1">+IFERROR(+VLOOKUP(+F50,EPSO!C:S,6,FALSE)," ")</f>
        <v xml:space="preserve"> </v>
      </c>
      <c r="K50" s="117" t="str">
        <f t="shared" ca="1" si="8"/>
        <v xml:space="preserve"> </v>
      </c>
      <c r="L50" s="119" t="e">
        <f ca="1">+IF($H$8="CDN",+HLOOKUP(+$F50,SOMMAIRE!$D$3:$F$30,21,FALSE),IF($H$8="USD",+HLOOKUP(+$F50,SOMMAIRE!$D$3:$F$30,23,FALSE)," "))</f>
        <v>#N/A</v>
      </c>
      <c r="M50" s="120" t="str">
        <f ca="1">+IFERROR(+IF($H$8="CDN",+HLOOKUP(+$F50,SOMMAIRE!$D$3:$F$30,21,FALSE)*HLOOKUP(+F50,CALCUL!$D$13:$F$22,10,FALSE),IF($H$8="USD",+HLOOKUP(+$F50,SOMMAIRE!$D$3:$F$30,23,FALSE)*HLOOKUP(+F50,CALCUL!$D$13:$F$22,10,FALSE)," "))," ")</f>
        <v xml:space="preserve"> </v>
      </c>
      <c r="N50" s="120" t="str">
        <f t="shared" ca="1" si="9"/>
        <v xml:space="preserve"> </v>
      </c>
      <c r="P50" s="133" t="str">
        <f t="shared" ca="1" si="5"/>
        <v xml:space="preserve"> </v>
      </c>
      <c r="Q50" s="338" t="str">
        <f t="shared" ca="1" si="2"/>
        <v xml:space="preserve"> </v>
      </c>
      <c r="R50" s="364" t="str">
        <f>+IF(+AND(+ISNONTEXT($U$9),+ISTEXT(EPSO!C37))=TRUE,U$10," ")</f>
        <v xml:space="preserve"> </v>
      </c>
      <c r="S50" s="117" t="str">
        <f t="shared" ca="1" si="6"/>
        <v xml:space="preserve"> </v>
      </c>
      <c r="T50" s="119" t="e">
        <f ca="1">+IF($H$8="CDN",+HLOOKUP(+$P50,SOMMAIRE!$D$32:$F$59,21,FALSE),IF($H$8="USD",+HLOOKUP(+$P50,SOMMAIRE!$D$32:$F$59,23,FALSE)," "))</f>
        <v>#N/A</v>
      </c>
      <c r="U50" s="120" t="str">
        <f ca="1">+IFERROR(+IF($H$8="CDN",+HLOOKUP(+$P50,SOMMAIRE!$D$32:$F$59,21,FALSE)*HLOOKUP(+P50,CALCUL!$D$13:$F$22,10,FALSE)*(1+R50),IF($H$8="USD",+HLOOKUP(+$P50,SOMMAIRE!$D$32:$F$59,23,FALSE)*HLOOKUP(+P50,CALCUL!$D$13:$F$22,10,FALSE)*(1+R50)," "))," ")</f>
        <v xml:space="preserve"> </v>
      </c>
      <c r="V50" s="222" t="str">
        <f t="shared" ca="1" si="7"/>
        <v xml:space="preserve"> </v>
      </c>
      <c r="W50" s="219"/>
      <c r="X50" s="154" t="str">
        <f t="shared" ca="1" si="3"/>
        <v xml:space="preserve"> </v>
      </c>
      <c r="Y50" s="339" t="str">
        <f t="shared" ca="1" si="4"/>
        <v xml:space="preserve"> </v>
      </c>
    </row>
    <row r="51" spans="1:25" ht="15.5" outlineLevel="1" x14ac:dyDescent="0.35">
      <c r="A51" s="5"/>
      <c r="B51" s="5"/>
      <c r="C51" s="5"/>
      <c r="D51" s="6"/>
      <c r="F51" s="121" t="str">
        <f ca="1">+IF(OFFSET(EPSO!$C37,+COLUMN(A37), 0, 1, 1)=0," ",+OFFSET(EPSO!$C37,+COLUMN(A37), 0, 1, 1))</f>
        <v xml:space="preserve"> </v>
      </c>
      <c r="G51" s="438" t="str">
        <f ca="1">+IFERROR(+VLOOKUP(+F51,EPSO!C:S,2,FALSE)," ")</f>
        <v xml:space="preserve"> </v>
      </c>
      <c r="H51" s="438"/>
      <c r="I51" s="117" t="str">
        <f ca="1">+IFERROR(+HLOOKUP(+F51,CALCUL!$D$13:$F$22,10,FALSE)," ")</f>
        <v xml:space="preserve"> </v>
      </c>
      <c r="J51" s="122" t="str">
        <f ca="1">+IFERROR(+VLOOKUP(+F51,EPSO!C:S,6,FALSE)," ")</f>
        <v xml:space="preserve"> </v>
      </c>
      <c r="K51" s="117" t="str">
        <f t="shared" ca="1" si="8"/>
        <v xml:space="preserve"> </v>
      </c>
      <c r="L51" s="119" t="e">
        <f ca="1">+IF($H$8="CDN",+HLOOKUP(+$F51,SOMMAIRE!$D$3:$F$30,21,FALSE),IF($H$8="USD",+HLOOKUP(+$F51,SOMMAIRE!$D$3:$F$30,23,FALSE)," "))</f>
        <v>#N/A</v>
      </c>
      <c r="M51" s="120" t="str">
        <f ca="1">+IFERROR(+IF($H$8="CDN",+HLOOKUP(+$F51,SOMMAIRE!$D$3:$F$30,21,FALSE)*HLOOKUP(+F51,CALCUL!$D$13:$F$22,10,FALSE),IF($H$8="USD",+HLOOKUP(+$F51,SOMMAIRE!$D$3:$F$30,23,FALSE)*HLOOKUP(+F51,CALCUL!$D$13:$F$22,10,FALSE)," "))," ")</f>
        <v xml:space="preserve"> </v>
      </c>
      <c r="N51" s="120" t="str">
        <f t="shared" ca="1" si="9"/>
        <v xml:space="preserve"> </v>
      </c>
      <c r="P51" s="133" t="str">
        <f t="shared" ca="1" si="5"/>
        <v xml:space="preserve"> </v>
      </c>
      <c r="Q51" s="338" t="str">
        <f t="shared" ca="1" si="2"/>
        <v xml:space="preserve"> </v>
      </c>
      <c r="R51" s="364" t="str">
        <f>+IF(+AND(+ISNONTEXT($U$9),+ISTEXT(EPSO!C38))=TRUE,U$10," ")</f>
        <v xml:space="preserve"> </v>
      </c>
      <c r="S51" s="117" t="str">
        <f t="shared" ca="1" si="6"/>
        <v xml:space="preserve"> </v>
      </c>
      <c r="T51" s="119" t="e">
        <f ca="1">+IF($H$8="CDN",+HLOOKUP(+$P51,SOMMAIRE!$D$32:$F$59,21,FALSE),IF($H$8="USD",+HLOOKUP(+$P51,SOMMAIRE!$D$32:$F$59,23,FALSE)," "))</f>
        <v>#N/A</v>
      </c>
      <c r="U51" s="120" t="str">
        <f ca="1">+IFERROR(+IF($H$8="CDN",+HLOOKUP(+$P51,SOMMAIRE!$D$32:$F$59,21,FALSE)*HLOOKUP(+P51,CALCUL!$D$13:$F$22,10,FALSE)*(1+R51),IF($H$8="USD",+HLOOKUP(+$P51,SOMMAIRE!$D$32:$F$59,23,FALSE)*HLOOKUP(+P51,CALCUL!$D$13:$F$22,10,FALSE)*(1+R51)," "))," ")</f>
        <v xml:space="preserve"> </v>
      </c>
      <c r="V51" s="222" t="str">
        <f t="shared" ca="1" si="7"/>
        <v xml:space="preserve"> </v>
      </c>
      <c r="W51" s="219"/>
      <c r="X51" s="154" t="str">
        <f t="shared" ca="1" si="3"/>
        <v xml:space="preserve"> </v>
      </c>
      <c r="Y51" s="339" t="str">
        <f t="shared" ca="1" si="4"/>
        <v xml:space="preserve"> </v>
      </c>
    </row>
    <row r="52" spans="1:25" ht="15.5" outlineLevel="1" x14ac:dyDescent="0.35">
      <c r="A52" s="5"/>
      <c r="B52" s="5"/>
      <c r="C52" s="5"/>
      <c r="D52" s="6"/>
      <c r="F52" s="121" t="str">
        <f ca="1">+IF(OFFSET(EPSO!$C38,+COLUMN(A38), 0, 1, 1)=0," ",+OFFSET(EPSO!$C38,+COLUMN(A38), 0, 1, 1))</f>
        <v xml:space="preserve"> </v>
      </c>
      <c r="G52" s="438" t="str">
        <f ca="1">+IFERROR(+VLOOKUP(+F52,EPSO!C:S,2,FALSE)," ")</f>
        <v xml:space="preserve"> </v>
      </c>
      <c r="H52" s="438"/>
      <c r="I52" s="117" t="str">
        <f ca="1">+IFERROR(+HLOOKUP(+F52,CALCUL!$D$13:$F$22,10,FALSE)," ")</f>
        <v xml:space="preserve"> </v>
      </c>
      <c r="J52" s="122" t="str">
        <f ca="1">+IFERROR(+VLOOKUP(+F52,EPSO!C:S,6,FALSE)," ")</f>
        <v xml:space="preserve"> </v>
      </c>
      <c r="K52" s="117" t="str">
        <f t="shared" ca="1" si="8"/>
        <v xml:space="preserve"> </v>
      </c>
      <c r="L52" s="119" t="e">
        <f ca="1">+IF($H$8="CDN",+HLOOKUP(+$F52,SOMMAIRE!$D$3:$F$30,21,FALSE),IF($H$8="USD",+HLOOKUP(+$F52,SOMMAIRE!$D$3:$F$30,23,FALSE)," "))</f>
        <v>#N/A</v>
      </c>
      <c r="M52" s="120" t="str">
        <f ca="1">+IFERROR(+IF($H$8="CDN",+HLOOKUP(+$F52,SOMMAIRE!$D$3:$F$30,21,FALSE)*HLOOKUP(+F52,CALCUL!$D$13:$F$22,10,FALSE),IF($H$8="USD",+HLOOKUP(+$F52,SOMMAIRE!$D$3:$F$30,23,FALSE)*HLOOKUP(+F52,CALCUL!$D$13:$F$22,10,FALSE)," "))," ")</f>
        <v xml:space="preserve"> </v>
      </c>
      <c r="N52" s="120" t="str">
        <f t="shared" ca="1" si="9"/>
        <v xml:space="preserve"> </v>
      </c>
      <c r="P52" s="133" t="str">
        <f t="shared" ca="1" si="5"/>
        <v xml:space="preserve"> </v>
      </c>
      <c r="Q52" s="338" t="str">
        <f t="shared" ca="1" si="2"/>
        <v xml:space="preserve"> </v>
      </c>
      <c r="R52" s="364" t="str">
        <f>+IF(+AND(+ISNONTEXT($U$9),+ISTEXT(EPSO!C39))=TRUE,U$10," ")</f>
        <v xml:space="preserve"> </v>
      </c>
      <c r="S52" s="117" t="str">
        <f t="shared" ca="1" si="6"/>
        <v xml:space="preserve"> </v>
      </c>
      <c r="T52" s="119" t="e">
        <f ca="1">+IF($H$8="CDN",+HLOOKUP(+$P52,SOMMAIRE!$D$32:$F$59,21,FALSE),IF($H$8="USD",+HLOOKUP(+$P52,SOMMAIRE!$D$32:$F$59,23,FALSE)," "))</f>
        <v>#N/A</v>
      </c>
      <c r="U52" s="120" t="str">
        <f ca="1">+IFERROR(+IF($H$8="CDN",+HLOOKUP(+$P52,SOMMAIRE!$D$32:$F$59,21,FALSE)*HLOOKUP(+P52,CALCUL!$D$13:$F$22,10,FALSE)*(1+R52),IF($H$8="USD",+HLOOKUP(+$P52,SOMMAIRE!$D$32:$F$59,23,FALSE)*HLOOKUP(+P52,CALCUL!$D$13:$F$22,10,FALSE)*(1+R52)," "))," ")</f>
        <v xml:space="preserve"> </v>
      </c>
      <c r="V52" s="222" t="str">
        <f t="shared" ca="1" si="7"/>
        <v xml:space="preserve"> </v>
      </c>
      <c r="W52" s="219"/>
      <c r="X52" s="154" t="str">
        <f t="shared" ca="1" si="3"/>
        <v xml:space="preserve"> </v>
      </c>
      <c r="Y52" s="339" t="str">
        <f t="shared" ca="1" si="4"/>
        <v xml:space="preserve"> </v>
      </c>
    </row>
    <row r="53" spans="1:25" ht="15.5" outlineLevel="1" x14ac:dyDescent="0.35">
      <c r="A53" s="5"/>
      <c r="B53" s="5"/>
      <c r="C53" s="5"/>
      <c r="D53" s="6"/>
      <c r="F53" s="121" t="str">
        <f ca="1">+IF(OFFSET(EPSO!$C39,+COLUMN(A39), 0, 1, 1)=0," ",+OFFSET(EPSO!$C39,+COLUMN(A39), 0, 1, 1))</f>
        <v xml:space="preserve"> </v>
      </c>
      <c r="G53" s="438" t="str">
        <f ca="1">+IFERROR(+VLOOKUP(+F53,EPSO!C:S,2,FALSE)," ")</f>
        <v xml:space="preserve"> </v>
      </c>
      <c r="H53" s="438"/>
      <c r="I53" s="117" t="str">
        <f ca="1">+IFERROR(+HLOOKUP(+F53,CALCUL!$D$13:$F$22,10,FALSE)," ")</f>
        <v xml:space="preserve"> </v>
      </c>
      <c r="J53" s="122" t="str">
        <f ca="1">+IFERROR(+VLOOKUP(+F53,EPSO!C:S,6,FALSE)," ")</f>
        <v xml:space="preserve"> </v>
      </c>
      <c r="K53" s="117" t="str">
        <f t="shared" ca="1" si="8"/>
        <v xml:space="preserve"> </v>
      </c>
      <c r="L53" s="119" t="e">
        <f ca="1">+IF($H$8="CDN",+HLOOKUP(+$F53,SOMMAIRE!$D$3:$F$30,21,FALSE),IF($H$8="USD",+HLOOKUP(+$F53,SOMMAIRE!$D$3:$F$30,23,FALSE)," "))</f>
        <v>#N/A</v>
      </c>
      <c r="M53" s="120" t="str">
        <f ca="1">+IFERROR(+IF($H$8="CDN",+HLOOKUP(+$F53,SOMMAIRE!$D$3:$F$30,21,FALSE)*HLOOKUP(+F53,CALCUL!$D$13:$F$22,10,FALSE),IF($H$8="USD",+HLOOKUP(+$F53,SOMMAIRE!$D$3:$F$30,23,FALSE)*HLOOKUP(+F53,CALCUL!$D$13:$F$22,10,FALSE)," "))," ")</f>
        <v xml:space="preserve"> </v>
      </c>
      <c r="N53" s="120" t="str">
        <f t="shared" ca="1" si="9"/>
        <v xml:space="preserve"> </v>
      </c>
      <c r="P53" s="133" t="str">
        <f t="shared" ca="1" si="5"/>
        <v xml:space="preserve"> </v>
      </c>
      <c r="Q53" s="338" t="str">
        <f t="shared" ca="1" si="2"/>
        <v xml:space="preserve"> </v>
      </c>
      <c r="R53" s="364" t="str">
        <f>+IF(+AND(+ISNONTEXT($U$9),+ISTEXT(EPSO!C40))=TRUE,U$10," ")</f>
        <v xml:space="preserve"> </v>
      </c>
      <c r="S53" s="117" t="str">
        <f t="shared" ca="1" si="6"/>
        <v xml:space="preserve"> </v>
      </c>
      <c r="T53" s="119" t="e">
        <f ca="1">+IF($H$8="CDN",+HLOOKUP(+$P53,SOMMAIRE!$D$32:$F$59,21,FALSE),IF($H$8="USD",+HLOOKUP(+$P53,SOMMAIRE!$D$32:$F$59,23,FALSE)," "))</f>
        <v>#N/A</v>
      </c>
      <c r="U53" s="120" t="str">
        <f ca="1">+IFERROR(+IF($H$8="CDN",+HLOOKUP(+$P53,SOMMAIRE!$D$32:$F$59,21,FALSE)*HLOOKUP(+P53,CALCUL!$D$13:$F$22,10,FALSE)*(1+R53),IF($H$8="USD",+HLOOKUP(+$P53,SOMMAIRE!$D$32:$F$59,23,FALSE)*HLOOKUP(+P53,CALCUL!$D$13:$F$22,10,FALSE)*(1+R53)," "))," ")</f>
        <v xml:space="preserve"> </v>
      </c>
      <c r="V53" s="222" t="str">
        <f t="shared" ca="1" si="7"/>
        <v xml:space="preserve"> </v>
      </c>
      <c r="W53" s="219"/>
      <c r="X53" s="154" t="str">
        <f t="shared" ca="1" si="3"/>
        <v xml:space="preserve"> </v>
      </c>
      <c r="Y53" s="339" t="str">
        <f t="shared" ca="1" si="4"/>
        <v xml:space="preserve"> </v>
      </c>
    </row>
    <row r="54" spans="1:25" ht="15.5" outlineLevel="1" x14ac:dyDescent="0.35">
      <c r="A54" s="5"/>
      <c r="B54" s="5"/>
      <c r="C54" s="5"/>
      <c r="D54" s="6"/>
      <c r="F54" s="121" t="str">
        <f ca="1">+IF(OFFSET(EPSO!$C40,+COLUMN(A40), 0, 1, 1)=0," ",+OFFSET(EPSO!$C40,+COLUMN(A40), 0, 1, 1))</f>
        <v xml:space="preserve"> </v>
      </c>
      <c r="G54" s="438" t="str">
        <f ca="1">+IFERROR(+VLOOKUP(+F54,EPSO!C:S,2,FALSE)," ")</f>
        <v xml:space="preserve"> </v>
      </c>
      <c r="H54" s="438"/>
      <c r="I54" s="117" t="str">
        <f ca="1">+IFERROR(+HLOOKUP(+F54,CALCUL!$D$13:$F$22,10,FALSE)," ")</f>
        <v xml:space="preserve"> </v>
      </c>
      <c r="J54" s="122" t="str">
        <f ca="1">+IFERROR(+VLOOKUP(+F54,EPSO!C:S,6,FALSE)," ")</f>
        <v xml:space="preserve"> </v>
      </c>
      <c r="K54" s="117" t="str">
        <f t="shared" ca="1" si="8"/>
        <v xml:space="preserve"> </v>
      </c>
      <c r="L54" s="119" t="e">
        <f ca="1">+IF($H$8="CDN",+HLOOKUP(+$F54,SOMMAIRE!$D$3:$F$30,21,FALSE),IF($H$8="USD",+HLOOKUP(+$F54,SOMMAIRE!$D$3:$F$30,23,FALSE)," "))</f>
        <v>#N/A</v>
      </c>
      <c r="M54" s="120" t="str">
        <f ca="1">+IFERROR(+IF($H$8="CDN",+HLOOKUP(+$F54,SOMMAIRE!$D$3:$F$30,21,FALSE)*HLOOKUP(+F54,CALCUL!$D$13:$F$22,10,FALSE),IF($H$8="USD",+HLOOKUP(+$F54,SOMMAIRE!$D$3:$F$30,23,FALSE)*HLOOKUP(+F54,CALCUL!$D$13:$F$22,10,FALSE)," "))," ")</f>
        <v xml:space="preserve"> </v>
      </c>
      <c r="N54" s="120" t="str">
        <f t="shared" ca="1" si="9"/>
        <v xml:space="preserve"> </v>
      </c>
      <c r="P54" s="133" t="str">
        <f t="shared" ca="1" si="5"/>
        <v xml:space="preserve"> </v>
      </c>
      <c r="Q54" s="338" t="str">
        <f t="shared" ca="1" si="2"/>
        <v xml:space="preserve"> </v>
      </c>
      <c r="R54" s="364" t="str">
        <f>+IF(+AND(+ISNONTEXT($U$9),+ISTEXT(EPSO!C41))=TRUE,U$10," ")</f>
        <v xml:space="preserve"> </v>
      </c>
      <c r="S54" s="117" t="str">
        <f t="shared" ca="1" si="6"/>
        <v xml:space="preserve"> </v>
      </c>
      <c r="T54" s="119" t="e">
        <f ca="1">+IF($H$8="CDN",+HLOOKUP(+$P54,SOMMAIRE!$D$32:$F$59,21,FALSE),IF($H$8="USD",+HLOOKUP(+$P54,SOMMAIRE!$D$32:$F$59,23,FALSE)," "))</f>
        <v>#N/A</v>
      </c>
      <c r="U54" s="120" t="str">
        <f ca="1">+IFERROR(+IF($H$8="CDN",+HLOOKUP(+$P54,SOMMAIRE!$D$32:$F$59,21,FALSE)*HLOOKUP(+P54,CALCUL!$D$13:$F$22,10,FALSE)*(1+R54),IF($H$8="USD",+HLOOKUP(+$P54,SOMMAIRE!$D$32:$F$59,23,FALSE)*HLOOKUP(+P54,CALCUL!$D$13:$F$22,10,FALSE)*(1+R54)," "))," ")</f>
        <v xml:space="preserve"> </v>
      </c>
      <c r="V54" s="222" t="str">
        <f t="shared" ca="1" si="7"/>
        <v xml:space="preserve"> </v>
      </c>
      <c r="W54" s="219"/>
      <c r="X54" s="154" t="str">
        <f t="shared" ca="1" si="3"/>
        <v xml:space="preserve"> </v>
      </c>
      <c r="Y54" s="339" t="str">
        <f t="shared" ca="1" si="4"/>
        <v xml:space="preserve"> </v>
      </c>
    </row>
    <row r="55" spans="1:25" ht="15.5" outlineLevel="1" x14ac:dyDescent="0.35">
      <c r="A55" s="5"/>
      <c r="B55" s="5"/>
      <c r="C55" s="5"/>
      <c r="D55" s="6"/>
      <c r="F55" s="121" t="str">
        <f ca="1">+IF(OFFSET(EPSO!$C41,+COLUMN(A41), 0, 1, 1)=0," ",+OFFSET(EPSO!$C41,+COLUMN(A41), 0, 1, 1))</f>
        <v xml:space="preserve"> </v>
      </c>
      <c r="G55" s="438" t="str">
        <f ca="1">+IFERROR(+VLOOKUP(+F55,EPSO!C:S,2,FALSE)," ")</f>
        <v xml:space="preserve"> </v>
      </c>
      <c r="H55" s="438"/>
      <c r="I55" s="117" t="str">
        <f ca="1">+IFERROR(+HLOOKUP(+F55,CALCUL!$D$13:$F$22,10,FALSE)," ")</f>
        <v xml:space="preserve"> </v>
      </c>
      <c r="J55" s="122" t="str">
        <f ca="1">+IFERROR(+VLOOKUP(+F55,EPSO!C:S,6,FALSE)," ")</f>
        <v xml:space="preserve"> </v>
      </c>
      <c r="K55" s="117" t="str">
        <f t="shared" ca="1" si="8"/>
        <v xml:space="preserve"> </v>
      </c>
      <c r="L55" s="119" t="e">
        <f ca="1">+IF($H$8="CDN",+HLOOKUP(+$F55,SOMMAIRE!$D$3:$F$30,21,FALSE),IF($H$8="USD",+HLOOKUP(+$F55,SOMMAIRE!$D$3:$F$30,23,FALSE)," "))</f>
        <v>#N/A</v>
      </c>
      <c r="M55" s="120" t="str">
        <f ca="1">+IFERROR(+IF($H$8="CDN",+HLOOKUP(+$F55,SOMMAIRE!$D$3:$F$30,21,FALSE)*HLOOKUP(+F55,CALCUL!$D$13:$F$22,10,FALSE),IF($H$8="USD",+HLOOKUP(+$F55,SOMMAIRE!$D$3:$F$30,23,FALSE)*HLOOKUP(+F55,CALCUL!$D$13:$F$22,10,FALSE)," "))," ")</f>
        <v xml:space="preserve"> </v>
      </c>
      <c r="N55" s="120" t="str">
        <f t="shared" ca="1" si="9"/>
        <v xml:space="preserve"> </v>
      </c>
      <c r="P55" s="133" t="str">
        <f t="shared" ca="1" si="5"/>
        <v xml:space="preserve"> </v>
      </c>
      <c r="Q55" s="338" t="str">
        <f t="shared" ca="1" si="2"/>
        <v xml:space="preserve"> </v>
      </c>
      <c r="R55" s="364" t="str">
        <f>+IF(+AND(+ISNONTEXT($U$9),+ISTEXT(EPSO!C42))=TRUE,U$10," ")</f>
        <v xml:space="preserve"> </v>
      </c>
      <c r="S55" s="117" t="str">
        <f t="shared" ca="1" si="6"/>
        <v xml:space="preserve"> </v>
      </c>
      <c r="T55" s="119" t="e">
        <f ca="1">+IF($H$8="CDN",+HLOOKUP(+$P55,SOMMAIRE!$D$32:$F$59,21,FALSE),IF($H$8="USD",+HLOOKUP(+$P55,SOMMAIRE!$D$32:$F$59,23,FALSE)," "))</f>
        <v>#N/A</v>
      </c>
      <c r="U55" s="120" t="str">
        <f ca="1">+IFERROR(+IF($H$8="CDN",+HLOOKUP(+$P55,SOMMAIRE!$D$32:$F$59,21,FALSE)*HLOOKUP(+P55,CALCUL!$D$13:$F$22,10,FALSE)*(1+R55),IF($H$8="USD",+HLOOKUP(+$P55,SOMMAIRE!$D$32:$F$59,23,FALSE)*HLOOKUP(+P55,CALCUL!$D$13:$F$22,10,FALSE)*(1+R55)," "))," ")</f>
        <v xml:space="preserve"> </v>
      </c>
      <c r="V55" s="222" t="str">
        <f t="shared" ca="1" si="7"/>
        <v xml:space="preserve"> </v>
      </c>
      <c r="W55" s="219"/>
      <c r="X55" s="154" t="str">
        <f t="shared" ca="1" si="3"/>
        <v xml:space="preserve"> </v>
      </c>
      <c r="Y55" s="339" t="str">
        <f t="shared" ca="1" si="4"/>
        <v xml:space="preserve"> </v>
      </c>
    </row>
    <row r="56" spans="1:25" ht="15.5" outlineLevel="1" x14ac:dyDescent="0.35">
      <c r="A56" s="5"/>
      <c r="B56" s="5"/>
      <c r="C56" s="5"/>
      <c r="D56" s="6"/>
      <c r="F56" s="121" t="str">
        <f ca="1">+IF(OFFSET(EPSO!$C42,+COLUMN(A42), 0, 1, 1)=0," ",+OFFSET(EPSO!$C42,+COLUMN(A42), 0, 1, 1))</f>
        <v xml:space="preserve"> </v>
      </c>
      <c r="G56" s="438" t="str">
        <f ca="1">+IFERROR(+VLOOKUP(+F56,EPSO!C:S,2,FALSE)," ")</f>
        <v xml:space="preserve"> </v>
      </c>
      <c r="H56" s="438"/>
      <c r="I56" s="117" t="str">
        <f ca="1">+IFERROR(+HLOOKUP(+F56,CALCUL!$D$13:$F$22,10,FALSE)," ")</f>
        <v xml:space="preserve"> </v>
      </c>
      <c r="J56" s="122" t="str">
        <f ca="1">+IFERROR(+VLOOKUP(+F56,EPSO!C:S,6,FALSE)," ")</f>
        <v xml:space="preserve"> </v>
      </c>
      <c r="K56" s="117" t="str">
        <f t="shared" ca="1" si="8"/>
        <v xml:space="preserve"> </v>
      </c>
      <c r="L56" s="119" t="e">
        <f ca="1">+IF($H$8="CDN",+HLOOKUP(+$F56,SOMMAIRE!$D$3:$F$30,21,FALSE),IF($H$8="USD",+HLOOKUP(+$F56,SOMMAIRE!$D$3:$F$30,23,FALSE)," "))</f>
        <v>#N/A</v>
      </c>
      <c r="M56" s="120" t="str">
        <f ca="1">+IFERROR(+IF($H$8="CDN",+HLOOKUP(+$F56,SOMMAIRE!$D$3:$F$30,21,FALSE)*HLOOKUP(+F56,CALCUL!$D$13:$F$22,10,FALSE),IF($H$8="USD",+HLOOKUP(+$F56,SOMMAIRE!$D$3:$F$30,23,FALSE)*HLOOKUP(+F56,CALCUL!$D$13:$F$22,10,FALSE)," "))," ")</f>
        <v xml:space="preserve"> </v>
      </c>
      <c r="N56" s="120" t="str">
        <f t="shared" ca="1" si="9"/>
        <v xml:space="preserve"> </v>
      </c>
      <c r="P56" s="133" t="str">
        <f t="shared" ca="1" si="5"/>
        <v xml:space="preserve"> </v>
      </c>
      <c r="Q56" s="338" t="str">
        <f t="shared" ca="1" si="2"/>
        <v xml:space="preserve"> </v>
      </c>
      <c r="R56" s="364" t="str">
        <f>+IF(+AND(+ISNONTEXT($U$9),+ISTEXT(EPSO!C43))=TRUE,U$10," ")</f>
        <v xml:space="preserve"> </v>
      </c>
      <c r="S56" s="117" t="str">
        <f t="shared" ca="1" si="6"/>
        <v xml:space="preserve"> </v>
      </c>
      <c r="T56" s="119" t="e">
        <f ca="1">+IF($H$8="CDN",+HLOOKUP(+$P56,SOMMAIRE!$D$32:$F$59,21,FALSE),IF($H$8="USD",+HLOOKUP(+$P56,SOMMAIRE!$D$32:$F$59,23,FALSE)," "))</f>
        <v>#N/A</v>
      </c>
      <c r="U56" s="120" t="str">
        <f ca="1">+IFERROR(+IF($H$8="CDN",+HLOOKUP(+$P56,SOMMAIRE!$D$32:$F$59,21,FALSE)*HLOOKUP(+P56,CALCUL!$D$13:$F$22,10,FALSE)*(1+R56),IF($H$8="USD",+HLOOKUP(+$P56,SOMMAIRE!$D$32:$F$59,23,FALSE)*HLOOKUP(+P56,CALCUL!$D$13:$F$22,10,FALSE)*(1+R56)," "))," ")</f>
        <v xml:space="preserve"> </v>
      </c>
      <c r="V56" s="222" t="str">
        <f t="shared" ca="1" si="7"/>
        <v xml:space="preserve"> </v>
      </c>
      <c r="W56" s="219"/>
      <c r="X56" s="154" t="str">
        <f t="shared" ca="1" si="3"/>
        <v xml:space="preserve"> </v>
      </c>
      <c r="Y56" s="339" t="str">
        <f t="shared" ca="1" si="4"/>
        <v xml:space="preserve"> </v>
      </c>
    </row>
    <row r="57" spans="1:25" ht="15.5" outlineLevel="1" x14ac:dyDescent="0.35">
      <c r="A57" s="5"/>
      <c r="B57" s="5"/>
      <c r="C57" s="5"/>
      <c r="D57" s="6"/>
      <c r="F57" s="121" t="str">
        <f ca="1">+IF(OFFSET(EPSO!$C43,+COLUMN(A43), 0, 1, 1)=0," ",+OFFSET(EPSO!$C43,+COLUMN(A43), 0, 1, 1))</f>
        <v xml:space="preserve"> </v>
      </c>
      <c r="G57" s="438" t="str">
        <f ca="1">+IFERROR(+VLOOKUP(+F57,EPSO!C:S,2,FALSE)," ")</f>
        <v xml:space="preserve"> </v>
      </c>
      <c r="H57" s="438"/>
      <c r="I57" s="117" t="str">
        <f ca="1">+IFERROR(+HLOOKUP(+F57,CALCUL!$D$13:$F$22,10,FALSE)," ")</f>
        <v xml:space="preserve"> </v>
      </c>
      <c r="J57" s="122" t="str">
        <f ca="1">+IFERROR(+VLOOKUP(+F57,EPSO!C:S,6,FALSE)," ")</f>
        <v xml:space="preserve"> </v>
      </c>
      <c r="K57" s="117" t="str">
        <f t="shared" ca="1" si="8"/>
        <v xml:space="preserve"> </v>
      </c>
      <c r="L57" s="119" t="e">
        <f ca="1">+IF($H$8="CDN",+HLOOKUP(+$F57,SOMMAIRE!$D$3:$F$30,21,FALSE),IF($H$8="USD",+HLOOKUP(+$F57,SOMMAIRE!$D$3:$F$30,23,FALSE)," "))</f>
        <v>#N/A</v>
      </c>
      <c r="M57" s="120" t="str">
        <f ca="1">+IFERROR(+IF($H$8="CDN",+HLOOKUP(+$F57,SOMMAIRE!$D$3:$F$30,21,FALSE)*HLOOKUP(+F57,CALCUL!$D$13:$F$22,10,FALSE),IF($H$8="USD",+HLOOKUP(+$F57,SOMMAIRE!$D$3:$F$30,23,FALSE)*HLOOKUP(+F57,CALCUL!$D$13:$F$22,10,FALSE)," "))," ")</f>
        <v xml:space="preserve"> </v>
      </c>
      <c r="N57" s="120" t="str">
        <f t="shared" ca="1" si="9"/>
        <v xml:space="preserve"> </v>
      </c>
      <c r="P57" s="133" t="str">
        <f t="shared" ca="1" si="5"/>
        <v xml:space="preserve"> </v>
      </c>
      <c r="Q57" s="338" t="str">
        <f t="shared" ca="1" si="2"/>
        <v xml:space="preserve"> </v>
      </c>
      <c r="R57" s="364" t="str">
        <f>+IF(+AND(+ISNONTEXT($U$9),+ISTEXT(EPSO!C44))=TRUE,U$10," ")</f>
        <v xml:space="preserve"> </v>
      </c>
      <c r="S57" s="117" t="str">
        <f t="shared" ca="1" si="6"/>
        <v xml:space="preserve"> </v>
      </c>
      <c r="T57" s="119" t="e">
        <f ca="1">+IF($H$8="CDN",+HLOOKUP(+$P57,SOMMAIRE!$D$32:$F$59,21,FALSE),IF($H$8="USD",+HLOOKUP(+$P57,SOMMAIRE!$D$32:$F$59,23,FALSE)," "))</f>
        <v>#N/A</v>
      </c>
      <c r="U57" s="120" t="str">
        <f ca="1">+IFERROR(+IF($H$8="CDN",+HLOOKUP(+$P57,SOMMAIRE!$D$32:$F$59,21,FALSE)*HLOOKUP(+P57,CALCUL!$D$13:$F$22,10,FALSE)*(1+R57),IF($H$8="USD",+HLOOKUP(+$P57,SOMMAIRE!$D$32:$F$59,23,FALSE)*HLOOKUP(+P57,CALCUL!$D$13:$F$22,10,FALSE)*(1+R57)," "))," ")</f>
        <v xml:space="preserve"> </v>
      </c>
      <c r="V57" s="222" t="str">
        <f t="shared" ca="1" si="7"/>
        <v xml:space="preserve"> </v>
      </c>
      <c r="W57" s="219"/>
      <c r="X57" s="154" t="str">
        <f t="shared" ca="1" si="3"/>
        <v xml:space="preserve"> </v>
      </c>
      <c r="Y57" s="339" t="str">
        <f t="shared" ca="1" si="4"/>
        <v xml:space="preserve"> </v>
      </c>
    </row>
    <row r="58" spans="1:25" ht="15.5" outlineLevel="1" x14ac:dyDescent="0.35">
      <c r="A58" s="5"/>
      <c r="B58" s="5"/>
      <c r="C58" s="5"/>
      <c r="D58" s="6"/>
      <c r="F58" s="121" t="str">
        <f ca="1">+IF(OFFSET(EPSO!$C44,+COLUMN(A44), 0, 1, 1)=0," ",+OFFSET(EPSO!$C44,+COLUMN(A44), 0, 1, 1))</f>
        <v xml:space="preserve"> </v>
      </c>
      <c r="G58" s="438" t="str">
        <f ca="1">+IFERROR(+VLOOKUP(+F58,EPSO!C:S,2,FALSE)," ")</f>
        <v xml:space="preserve"> </v>
      </c>
      <c r="H58" s="438"/>
      <c r="I58" s="117" t="str">
        <f ca="1">+IFERROR(+HLOOKUP(+F58,CALCUL!$D$13:$F$22,10,FALSE)," ")</f>
        <v xml:space="preserve"> </v>
      </c>
      <c r="J58" s="122" t="str">
        <f ca="1">+IFERROR(+VLOOKUP(+F58,EPSO!C:S,6,FALSE)," ")</f>
        <v xml:space="preserve"> </v>
      </c>
      <c r="K58" s="117" t="str">
        <f t="shared" ca="1" si="8"/>
        <v xml:space="preserve"> </v>
      </c>
      <c r="L58" s="119" t="e">
        <f ca="1">+IF($H$8="CDN",+HLOOKUP(+$F58,SOMMAIRE!$D$3:$F$30,21,FALSE),IF($H$8="USD",+HLOOKUP(+$F58,SOMMAIRE!$D$3:$F$30,23,FALSE)," "))</f>
        <v>#N/A</v>
      </c>
      <c r="M58" s="120" t="str">
        <f ca="1">+IFERROR(+IF($H$8="CDN",+HLOOKUP(+$F58,SOMMAIRE!$D$3:$F$30,21,FALSE)*HLOOKUP(+F58,CALCUL!$D$13:$F$22,10,FALSE),IF($H$8="USD",+HLOOKUP(+$F58,SOMMAIRE!$D$3:$F$30,23,FALSE)*HLOOKUP(+F58,CALCUL!$D$13:$F$22,10,FALSE)," "))," ")</f>
        <v xml:space="preserve"> </v>
      </c>
      <c r="N58" s="120" t="str">
        <f t="shared" ca="1" si="9"/>
        <v xml:space="preserve"> </v>
      </c>
      <c r="P58" s="133" t="str">
        <f t="shared" ca="1" si="5"/>
        <v xml:space="preserve"> </v>
      </c>
      <c r="Q58" s="338" t="str">
        <f t="shared" ca="1" si="2"/>
        <v xml:space="preserve"> </v>
      </c>
      <c r="R58" s="364" t="str">
        <f>+IF(+AND(+ISNONTEXT($U$9),+ISTEXT(EPSO!C45))=TRUE,U$10," ")</f>
        <v xml:space="preserve"> </v>
      </c>
      <c r="S58" s="117" t="str">
        <f t="shared" ca="1" si="6"/>
        <v xml:space="preserve"> </v>
      </c>
      <c r="T58" s="119" t="e">
        <f ca="1">+IF($H$8="CDN",+HLOOKUP(+$P58,SOMMAIRE!$D$32:$F$59,21,FALSE),IF($H$8="USD",+HLOOKUP(+$P58,SOMMAIRE!$D$32:$F$59,23,FALSE)," "))</f>
        <v>#N/A</v>
      </c>
      <c r="U58" s="120" t="str">
        <f ca="1">+IFERROR(+IF($H$8="CDN",+HLOOKUP(+$P58,SOMMAIRE!$D$32:$F$59,21,FALSE)*HLOOKUP(+P58,CALCUL!$D$13:$F$22,10,FALSE)*(1+R58),IF($H$8="USD",+HLOOKUP(+$P58,SOMMAIRE!$D$32:$F$59,23,FALSE)*HLOOKUP(+P58,CALCUL!$D$13:$F$22,10,FALSE)*(1+R58)," "))," ")</f>
        <v xml:space="preserve"> </v>
      </c>
      <c r="V58" s="222" t="str">
        <f t="shared" ca="1" si="7"/>
        <v xml:space="preserve"> </v>
      </c>
      <c r="W58" s="219"/>
      <c r="X58" s="154" t="str">
        <f t="shared" ca="1" si="3"/>
        <v xml:space="preserve"> </v>
      </c>
      <c r="Y58" s="339" t="str">
        <f t="shared" ca="1" si="4"/>
        <v xml:space="preserve"> </v>
      </c>
    </row>
    <row r="59" spans="1:25" ht="15.5" outlineLevel="1" x14ac:dyDescent="0.35">
      <c r="A59" s="5"/>
      <c r="B59" s="5"/>
      <c r="C59" s="5"/>
      <c r="D59" s="6"/>
      <c r="F59" s="121" t="str">
        <f ca="1">+IF(OFFSET(EPSO!$C45,+COLUMN(A45), 0, 1, 1)=0," ",+OFFSET(EPSO!$C45,+COLUMN(A45), 0, 1, 1))</f>
        <v xml:space="preserve"> </v>
      </c>
      <c r="G59" s="438" t="str">
        <f ca="1">+IFERROR(+VLOOKUP(+F59,EPSO!C:S,2,FALSE)," ")</f>
        <v xml:space="preserve"> </v>
      </c>
      <c r="H59" s="438"/>
      <c r="I59" s="117" t="str">
        <f ca="1">+IFERROR(+HLOOKUP(+F59,CALCUL!$D$13:$F$22,10,FALSE)," ")</f>
        <v xml:space="preserve"> </v>
      </c>
      <c r="J59" s="122" t="str">
        <f ca="1">+IFERROR(+VLOOKUP(+F59,EPSO!C:S,6,FALSE)," ")</f>
        <v xml:space="preserve"> </v>
      </c>
      <c r="K59" s="117" t="str">
        <f t="shared" ca="1" si="8"/>
        <v xml:space="preserve"> </v>
      </c>
      <c r="L59" s="119" t="e">
        <f ca="1">+IF($H$8="CDN",+HLOOKUP(+$F59,SOMMAIRE!$D$3:$F$30,21,FALSE),IF($H$8="USD",+HLOOKUP(+$F59,SOMMAIRE!$D$3:$F$30,23,FALSE)," "))</f>
        <v>#N/A</v>
      </c>
      <c r="M59" s="120" t="str">
        <f ca="1">+IFERROR(+IF($H$8="CDN",+HLOOKUP(+$F59,SOMMAIRE!$D$3:$F$30,21,FALSE)*HLOOKUP(+F59,CALCUL!$D$13:$F$22,10,FALSE),IF($H$8="USD",+HLOOKUP(+$F59,SOMMAIRE!$D$3:$F$30,23,FALSE)*HLOOKUP(+F59,CALCUL!$D$13:$F$22,10,FALSE)," "))," ")</f>
        <v xml:space="preserve"> </v>
      </c>
      <c r="N59" s="120" t="str">
        <f t="shared" ca="1" si="9"/>
        <v xml:space="preserve"> </v>
      </c>
      <c r="P59" s="133" t="str">
        <f t="shared" ca="1" si="5"/>
        <v xml:space="preserve"> </v>
      </c>
      <c r="Q59" s="338" t="str">
        <f t="shared" ca="1" si="2"/>
        <v xml:space="preserve"> </v>
      </c>
      <c r="R59" s="364" t="str">
        <f>+IF(+AND(+ISNONTEXT($U$9),+ISTEXT(EPSO!C46))=TRUE,U$10," ")</f>
        <v xml:space="preserve"> </v>
      </c>
      <c r="S59" s="117" t="str">
        <f t="shared" ca="1" si="6"/>
        <v xml:space="preserve"> </v>
      </c>
      <c r="T59" s="119" t="e">
        <f ca="1">+IF($H$8="CDN",+HLOOKUP(+$P59,SOMMAIRE!$D$32:$F$59,21,FALSE),IF($H$8="USD",+HLOOKUP(+$P59,SOMMAIRE!$D$32:$F$59,23,FALSE)," "))</f>
        <v>#N/A</v>
      </c>
      <c r="U59" s="120" t="str">
        <f ca="1">+IFERROR(+IF($H$8="CDN",+HLOOKUP(+$P59,SOMMAIRE!$D$32:$F$59,21,FALSE)*HLOOKUP(+P59,CALCUL!$D$13:$F$22,10,FALSE)*(1+R59),IF($H$8="USD",+HLOOKUP(+$P59,SOMMAIRE!$D$32:$F$59,23,FALSE)*HLOOKUP(+P59,CALCUL!$D$13:$F$22,10,FALSE)*(1+R59)," "))," ")</f>
        <v xml:space="preserve"> </v>
      </c>
      <c r="V59" s="222" t="str">
        <f t="shared" ca="1" si="7"/>
        <v xml:space="preserve"> </v>
      </c>
      <c r="W59" s="219"/>
      <c r="X59" s="154" t="str">
        <f t="shared" ca="1" si="3"/>
        <v xml:space="preserve"> </v>
      </c>
      <c r="Y59" s="339" t="str">
        <f t="shared" ca="1" si="4"/>
        <v xml:space="preserve"> </v>
      </c>
    </row>
    <row r="60" spans="1:25" ht="15.5" outlineLevel="1" x14ac:dyDescent="0.35">
      <c r="A60" s="5"/>
      <c r="B60" s="5"/>
      <c r="C60" s="5"/>
      <c r="D60" s="6"/>
      <c r="F60" s="121" t="str">
        <f ca="1">+IF(OFFSET(EPSO!$C46,+COLUMN(A46), 0, 1, 1)=0," ",+OFFSET(EPSO!$C46,+COLUMN(A46), 0, 1, 1))</f>
        <v xml:space="preserve"> </v>
      </c>
      <c r="G60" s="438" t="str">
        <f ca="1">+IFERROR(+VLOOKUP(+F60,EPSO!C:S,2,FALSE)," ")</f>
        <v xml:space="preserve"> </v>
      </c>
      <c r="H60" s="438"/>
      <c r="I60" s="117" t="str">
        <f ca="1">+IFERROR(+HLOOKUP(+F60,CALCUL!$D$13:$F$22,10,FALSE)," ")</f>
        <v xml:space="preserve"> </v>
      </c>
      <c r="J60" s="122" t="str">
        <f ca="1">+IFERROR(+VLOOKUP(+F60,EPSO!C:S,6,FALSE)," ")</f>
        <v xml:space="preserve"> </v>
      </c>
      <c r="K60" s="117" t="str">
        <f t="shared" ca="1" si="8"/>
        <v xml:space="preserve"> </v>
      </c>
      <c r="L60" s="119" t="e">
        <f ca="1">+IF($H$8="CDN",+HLOOKUP(+$F60,SOMMAIRE!$D$3:$F$30,21,FALSE),IF($H$8="USD",+HLOOKUP(+$F60,SOMMAIRE!$D$3:$F$30,23,FALSE)," "))</f>
        <v>#N/A</v>
      </c>
      <c r="M60" s="120" t="str">
        <f ca="1">+IFERROR(+IF($H$8="CDN",+HLOOKUP(+$F60,SOMMAIRE!$D$3:$F$30,21,FALSE)*HLOOKUP(+F60,CALCUL!$D$13:$F$22,10,FALSE),IF($H$8="USD",+HLOOKUP(+$F60,SOMMAIRE!$D$3:$F$30,23,FALSE)*HLOOKUP(+F60,CALCUL!$D$13:$F$22,10,FALSE)," "))," ")</f>
        <v xml:space="preserve"> </v>
      </c>
      <c r="N60" s="120" t="str">
        <f t="shared" ca="1" si="9"/>
        <v xml:space="preserve"> </v>
      </c>
      <c r="P60" s="133" t="str">
        <f t="shared" ca="1" si="5"/>
        <v xml:space="preserve"> </v>
      </c>
      <c r="Q60" s="338" t="str">
        <f t="shared" ca="1" si="2"/>
        <v xml:space="preserve"> </v>
      </c>
      <c r="R60" s="364" t="str">
        <f>+IF(+AND(+ISNONTEXT($U$9),+ISTEXT(EPSO!C47))=TRUE,U$10," ")</f>
        <v xml:space="preserve"> </v>
      </c>
      <c r="S60" s="117" t="str">
        <f t="shared" ca="1" si="6"/>
        <v xml:space="preserve"> </v>
      </c>
      <c r="T60" s="119" t="e">
        <f ca="1">+IF($H$8="CDN",+HLOOKUP(+$P60,SOMMAIRE!$D$32:$F$59,21,FALSE),IF($H$8="USD",+HLOOKUP(+$P60,SOMMAIRE!$D$32:$F$59,23,FALSE)," "))</f>
        <v>#N/A</v>
      </c>
      <c r="U60" s="120" t="str">
        <f ca="1">+IFERROR(+IF($H$8="CDN",+HLOOKUP(+$P60,SOMMAIRE!$D$32:$F$59,21,FALSE)*HLOOKUP(+P60,CALCUL!$D$13:$F$22,10,FALSE)*(1+R60),IF($H$8="USD",+HLOOKUP(+$P60,SOMMAIRE!$D$32:$F$59,23,FALSE)*HLOOKUP(+P60,CALCUL!$D$13:$F$22,10,FALSE)*(1+R60)," "))," ")</f>
        <v xml:space="preserve"> </v>
      </c>
      <c r="V60" s="222" t="str">
        <f t="shared" ca="1" si="7"/>
        <v xml:space="preserve"> </v>
      </c>
      <c r="W60" s="219"/>
      <c r="X60" s="154" t="str">
        <f t="shared" ca="1" si="3"/>
        <v xml:space="preserve"> </v>
      </c>
      <c r="Y60" s="339" t="str">
        <f t="shared" ca="1" si="4"/>
        <v xml:space="preserve"> </v>
      </c>
    </row>
    <row r="61" spans="1:25" ht="15.5" outlineLevel="1" x14ac:dyDescent="0.35">
      <c r="A61" s="5"/>
      <c r="B61" s="5"/>
      <c r="C61" s="5"/>
      <c r="D61" s="6"/>
      <c r="F61" s="121" t="str">
        <f ca="1">+IF(OFFSET(EPSO!$C47,+COLUMN(A47), 0, 1, 1)=0," ",+OFFSET(EPSO!$C47,+COLUMN(A47), 0, 1, 1))</f>
        <v xml:space="preserve"> </v>
      </c>
      <c r="G61" s="438" t="str">
        <f ca="1">+IFERROR(+VLOOKUP(+F61,EPSO!C:S,2,FALSE)," ")</f>
        <v xml:space="preserve"> </v>
      </c>
      <c r="H61" s="438"/>
      <c r="I61" s="117" t="str">
        <f ca="1">+IFERROR(+HLOOKUP(+F61,CALCUL!$D$13:$F$22,10,FALSE)," ")</f>
        <v xml:space="preserve"> </v>
      </c>
      <c r="J61" s="122" t="str">
        <f ca="1">+IFERROR(+VLOOKUP(+F61,EPSO!C:S,6,FALSE)," ")</f>
        <v xml:space="preserve"> </v>
      </c>
      <c r="K61" s="117" t="str">
        <f t="shared" ca="1" si="8"/>
        <v xml:space="preserve"> </v>
      </c>
      <c r="L61" s="119" t="e">
        <f ca="1">+IF($H$8="CDN",+HLOOKUP(+$F61,SOMMAIRE!$D$3:$F$30,21,FALSE),IF($H$8="USD",+HLOOKUP(+$F61,SOMMAIRE!$D$3:$F$30,23,FALSE)," "))</f>
        <v>#N/A</v>
      </c>
      <c r="M61" s="120" t="str">
        <f ca="1">+IFERROR(+IF($H$8="CDN",+HLOOKUP(+$F61,SOMMAIRE!$D$3:$F$30,21,FALSE)*HLOOKUP(+F61,CALCUL!$D$13:$F$22,10,FALSE),IF($H$8="USD",+HLOOKUP(+$F61,SOMMAIRE!$D$3:$F$30,23,FALSE)*HLOOKUP(+F61,CALCUL!$D$13:$F$22,10,FALSE)," "))," ")</f>
        <v xml:space="preserve"> </v>
      </c>
      <c r="N61" s="120" t="str">
        <f t="shared" ca="1" si="9"/>
        <v xml:space="preserve"> </v>
      </c>
      <c r="P61" s="133" t="str">
        <f t="shared" ca="1" si="5"/>
        <v xml:space="preserve"> </v>
      </c>
      <c r="Q61" s="338" t="str">
        <f t="shared" ca="1" si="2"/>
        <v xml:space="preserve"> </v>
      </c>
      <c r="R61" s="364" t="str">
        <f>+IF(+AND(+ISNONTEXT($U$9),+ISTEXT(EPSO!C48))=TRUE,U$10," ")</f>
        <v xml:space="preserve"> </v>
      </c>
      <c r="S61" s="117" t="str">
        <f t="shared" ca="1" si="6"/>
        <v xml:space="preserve"> </v>
      </c>
      <c r="T61" s="119" t="e">
        <f ca="1">+IF($H$8="CDN",+HLOOKUP(+$P61,SOMMAIRE!$D$32:$F$59,21,FALSE),IF($H$8="USD",+HLOOKUP(+$P61,SOMMAIRE!$D$32:$F$59,23,FALSE)," "))</f>
        <v>#N/A</v>
      </c>
      <c r="U61" s="120" t="str">
        <f ca="1">+IFERROR(+IF($H$8="CDN",+HLOOKUP(+$P61,SOMMAIRE!$D$32:$F$59,21,FALSE)*HLOOKUP(+P61,CALCUL!$D$13:$F$22,10,FALSE)*(1+R61),IF($H$8="USD",+HLOOKUP(+$P61,SOMMAIRE!$D$32:$F$59,23,FALSE)*HLOOKUP(+P61,CALCUL!$D$13:$F$22,10,FALSE)*(1+R61)," "))," ")</f>
        <v xml:space="preserve"> </v>
      </c>
      <c r="V61" s="222" t="str">
        <f t="shared" ca="1" si="7"/>
        <v xml:space="preserve"> </v>
      </c>
      <c r="W61" s="219"/>
      <c r="X61" s="154" t="str">
        <f t="shared" ca="1" si="3"/>
        <v xml:space="preserve"> </v>
      </c>
      <c r="Y61" s="339" t="str">
        <f t="shared" ca="1" si="4"/>
        <v xml:space="preserve"> </v>
      </c>
    </row>
    <row r="62" spans="1:25" ht="15.5" outlineLevel="1" x14ac:dyDescent="0.35">
      <c r="A62" s="5"/>
      <c r="B62" s="5"/>
      <c r="C62" s="5"/>
      <c r="D62" s="6"/>
      <c r="F62" s="121" t="str">
        <f ca="1">+IF(OFFSET(EPSO!$C48,+COLUMN(A48), 0, 1, 1)=0," ",+OFFSET(EPSO!$C48,+COLUMN(A48), 0, 1, 1))</f>
        <v xml:space="preserve"> </v>
      </c>
      <c r="G62" s="438" t="str">
        <f ca="1">+IFERROR(+VLOOKUP(+F62,EPSO!C:S,2,FALSE)," ")</f>
        <v xml:space="preserve"> </v>
      </c>
      <c r="H62" s="438"/>
      <c r="I62" s="117" t="str">
        <f ca="1">+IFERROR(+HLOOKUP(+F62,CALCUL!$D$13:$F$22,10,FALSE)," ")</f>
        <v xml:space="preserve"> </v>
      </c>
      <c r="J62" s="122" t="str">
        <f ca="1">+IFERROR(+VLOOKUP(+F62,EPSO!C:S,6,FALSE)," ")</f>
        <v xml:space="preserve"> </v>
      </c>
      <c r="K62" s="117" t="str">
        <f t="shared" ca="1" si="8"/>
        <v xml:space="preserve"> </v>
      </c>
      <c r="L62" s="119" t="e">
        <f ca="1">+IF($H$8="CDN",+HLOOKUP(+$F62,SOMMAIRE!$D$3:$F$30,21,FALSE),IF($H$8="USD",+HLOOKUP(+$F62,SOMMAIRE!$D$3:$F$30,23,FALSE)," "))</f>
        <v>#N/A</v>
      </c>
      <c r="M62" s="120" t="str">
        <f ca="1">+IFERROR(+IF($H$8="CDN",+HLOOKUP(+$F62,SOMMAIRE!$D$3:$F$30,21,FALSE)*HLOOKUP(+F62,CALCUL!$D$13:$F$22,10,FALSE),IF($H$8="USD",+HLOOKUP(+$F62,SOMMAIRE!$D$3:$F$30,23,FALSE)*HLOOKUP(+F62,CALCUL!$D$13:$F$22,10,FALSE)," "))," ")</f>
        <v xml:space="preserve"> </v>
      </c>
      <c r="N62" s="120" t="str">
        <f t="shared" ca="1" si="9"/>
        <v xml:space="preserve"> </v>
      </c>
      <c r="P62" s="133" t="str">
        <f t="shared" ca="1" si="5"/>
        <v xml:space="preserve"> </v>
      </c>
      <c r="Q62" s="338" t="str">
        <f t="shared" ca="1" si="2"/>
        <v xml:space="preserve"> </v>
      </c>
      <c r="R62" s="364" t="str">
        <f>+IF(+AND(+ISNONTEXT($U$9),+ISTEXT(EPSO!C49))=TRUE,U$10," ")</f>
        <v xml:space="preserve"> </v>
      </c>
      <c r="S62" s="117" t="str">
        <f t="shared" ca="1" si="6"/>
        <v xml:space="preserve"> </v>
      </c>
      <c r="T62" s="119" t="e">
        <f ca="1">+IF($H$8="CDN",+HLOOKUP(+$P62,SOMMAIRE!$D$32:$F$59,21,FALSE),IF($H$8="USD",+HLOOKUP(+$P62,SOMMAIRE!$D$32:$F$59,23,FALSE)," "))</f>
        <v>#N/A</v>
      </c>
      <c r="U62" s="120" t="str">
        <f ca="1">+IFERROR(+IF($H$8="CDN",+HLOOKUP(+$P62,SOMMAIRE!$D$32:$F$59,21,FALSE)*HLOOKUP(+P62,CALCUL!$D$13:$F$22,10,FALSE)*(1+R62),IF($H$8="USD",+HLOOKUP(+$P62,SOMMAIRE!$D$32:$F$59,23,FALSE)*HLOOKUP(+P62,CALCUL!$D$13:$F$22,10,FALSE)*(1+R62)," "))," ")</f>
        <v xml:space="preserve"> </v>
      </c>
      <c r="V62" s="222" t="str">
        <f t="shared" ca="1" si="7"/>
        <v xml:space="preserve"> </v>
      </c>
      <c r="W62" s="219"/>
      <c r="X62" s="154" t="str">
        <f t="shared" ca="1" si="3"/>
        <v xml:space="preserve"> </v>
      </c>
      <c r="Y62" s="339" t="str">
        <f t="shared" ca="1" si="4"/>
        <v xml:space="preserve"> </v>
      </c>
    </row>
    <row r="63" spans="1:25" ht="15.5" outlineLevel="1" x14ac:dyDescent="0.35">
      <c r="A63" s="5"/>
      <c r="B63" s="5"/>
      <c r="C63" s="5"/>
      <c r="D63" s="6"/>
      <c r="F63" s="121" t="str">
        <f ca="1">+IF(OFFSET(EPSO!$C49,+COLUMN(A49), 0, 1, 1)=0," ",+OFFSET(EPSO!$C49,+COLUMN(A49), 0, 1, 1))</f>
        <v xml:space="preserve"> </v>
      </c>
      <c r="G63" s="438" t="str">
        <f ca="1">+IFERROR(+VLOOKUP(+F63,EPSO!C:S,2,FALSE)," ")</f>
        <v xml:space="preserve"> </v>
      </c>
      <c r="H63" s="438"/>
      <c r="I63" s="117" t="str">
        <f ca="1">+IFERROR(+HLOOKUP(+F63,CALCUL!$D$13:$F$22,10,FALSE)," ")</f>
        <v xml:space="preserve"> </v>
      </c>
      <c r="J63" s="122" t="str">
        <f ca="1">+IFERROR(+VLOOKUP(+F63,EPSO!C:S,6,FALSE)," ")</f>
        <v xml:space="preserve"> </v>
      </c>
      <c r="K63" s="117" t="str">
        <f t="shared" ca="1" si="8"/>
        <v xml:space="preserve"> </v>
      </c>
      <c r="L63" s="119" t="e">
        <f ca="1">+IF($H$8="CDN",+HLOOKUP(+$F63,SOMMAIRE!$D$3:$F$30,21,FALSE),IF($H$8="USD",+HLOOKUP(+$F63,SOMMAIRE!$D$3:$F$30,23,FALSE)," "))</f>
        <v>#N/A</v>
      </c>
      <c r="M63" s="120" t="str">
        <f ca="1">+IFERROR(+IF($H$8="CDN",+HLOOKUP(+$F63,SOMMAIRE!$D$3:$F$30,21,FALSE)*HLOOKUP(+F63,CALCUL!$D$13:$F$22,10,FALSE),IF($H$8="USD",+HLOOKUP(+$F63,SOMMAIRE!$D$3:$F$30,23,FALSE)*HLOOKUP(+F63,CALCUL!$D$13:$F$22,10,FALSE)," "))," ")</f>
        <v xml:space="preserve"> </v>
      </c>
      <c r="N63" s="120" t="str">
        <f t="shared" ca="1" si="9"/>
        <v xml:space="preserve"> </v>
      </c>
      <c r="P63" s="133" t="str">
        <f t="shared" ca="1" si="5"/>
        <v xml:space="preserve"> </v>
      </c>
      <c r="Q63" s="338" t="str">
        <f t="shared" ca="1" si="2"/>
        <v xml:space="preserve"> </v>
      </c>
      <c r="R63" s="364" t="str">
        <f>+IF(+AND(+ISNONTEXT($U$9),+ISTEXT(EPSO!C50))=TRUE,U$10," ")</f>
        <v xml:space="preserve"> </v>
      </c>
      <c r="S63" s="117" t="str">
        <f t="shared" ca="1" si="6"/>
        <v xml:space="preserve"> </v>
      </c>
      <c r="T63" s="119" t="e">
        <f ca="1">+IF($H$8="CDN",+HLOOKUP(+$P63,SOMMAIRE!$D$32:$F$59,21,FALSE),IF($H$8="USD",+HLOOKUP(+$P63,SOMMAIRE!$D$32:$F$59,23,FALSE)," "))</f>
        <v>#N/A</v>
      </c>
      <c r="U63" s="120" t="str">
        <f ca="1">+IFERROR(+IF($H$8="CDN",+HLOOKUP(+$P63,SOMMAIRE!$D$32:$F$59,21,FALSE)*HLOOKUP(+P63,CALCUL!$D$13:$F$22,10,FALSE)*(1+R63),IF($H$8="USD",+HLOOKUP(+$P63,SOMMAIRE!$D$32:$F$59,23,FALSE)*HLOOKUP(+P63,CALCUL!$D$13:$F$22,10,FALSE)*(1+R63)," "))," ")</f>
        <v xml:space="preserve"> </v>
      </c>
      <c r="V63" s="222" t="str">
        <f t="shared" ca="1" si="7"/>
        <v xml:space="preserve"> </v>
      </c>
      <c r="W63" s="219"/>
      <c r="X63" s="154" t="str">
        <f t="shared" ca="1" si="3"/>
        <v xml:space="preserve"> </v>
      </c>
      <c r="Y63" s="339" t="str">
        <f t="shared" ca="1" si="4"/>
        <v xml:space="preserve"> </v>
      </c>
    </row>
    <row r="64" spans="1:25" ht="15.5" outlineLevel="1" x14ac:dyDescent="0.35">
      <c r="A64" s="5"/>
      <c r="B64" s="5"/>
      <c r="C64" s="5"/>
      <c r="D64" s="6"/>
      <c r="F64" s="121" t="str">
        <f ca="1">+IF(OFFSET(EPSO!$C50,+COLUMN(A50), 0, 1, 1)=0," ",+OFFSET(EPSO!$C50,+COLUMN(A50), 0, 1, 1))</f>
        <v xml:space="preserve"> </v>
      </c>
      <c r="G64" s="438" t="str">
        <f ca="1">+IFERROR(+VLOOKUP(+F64,EPSO!C:S,2,FALSE)," ")</f>
        <v xml:space="preserve"> </v>
      </c>
      <c r="H64" s="438"/>
      <c r="I64" s="117" t="str">
        <f ca="1">+IFERROR(+HLOOKUP(+F64,CALCUL!$D$13:$F$22,10,FALSE)," ")</f>
        <v xml:space="preserve"> </v>
      </c>
      <c r="J64" s="122" t="str">
        <f ca="1">+IFERROR(+VLOOKUP(+F64,EPSO!C:S,6,FALSE)," ")</f>
        <v xml:space="preserve"> </v>
      </c>
      <c r="K64" s="117" t="str">
        <f t="shared" ca="1" si="8"/>
        <v xml:space="preserve"> </v>
      </c>
      <c r="L64" s="119" t="e">
        <f ca="1">+IF($H$8="CDN",+HLOOKUP(+$F64,SOMMAIRE!$D$3:$F$30,21,FALSE),IF($H$8="USD",+HLOOKUP(+$F64,SOMMAIRE!$D$3:$F$30,23,FALSE)," "))</f>
        <v>#N/A</v>
      </c>
      <c r="M64" s="120" t="str">
        <f ca="1">+IFERROR(+IF($H$8="CDN",+HLOOKUP(+$F64,SOMMAIRE!$D$3:$F$30,21,FALSE)*HLOOKUP(+F64,CALCUL!$D$13:$F$22,10,FALSE),IF($H$8="USD",+HLOOKUP(+$F64,SOMMAIRE!$D$3:$F$30,23,FALSE)*HLOOKUP(+F64,CALCUL!$D$13:$F$22,10,FALSE)," "))," ")</f>
        <v xml:space="preserve"> </v>
      </c>
      <c r="N64" s="120" t="str">
        <f t="shared" ca="1" si="9"/>
        <v xml:space="preserve"> </v>
      </c>
      <c r="P64" s="133" t="str">
        <f t="shared" ca="1" si="5"/>
        <v xml:space="preserve"> </v>
      </c>
      <c r="Q64" s="338" t="str">
        <f t="shared" ca="1" si="2"/>
        <v xml:space="preserve"> </v>
      </c>
      <c r="R64" s="364" t="str">
        <f>+IF(+AND(+ISNONTEXT($U$9),+ISTEXT(EPSO!C51))=TRUE,U$10," ")</f>
        <v xml:space="preserve"> </v>
      </c>
      <c r="S64" s="117" t="str">
        <f t="shared" ca="1" si="6"/>
        <v xml:space="preserve"> </v>
      </c>
      <c r="T64" s="119" t="e">
        <f ca="1">+IF($H$8="CDN",+HLOOKUP(+$P64,SOMMAIRE!$D$32:$F$59,21,FALSE),IF($H$8="USD",+HLOOKUP(+$P64,SOMMAIRE!$D$32:$F$59,23,FALSE)," "))</f>
        <v>#N/A</v>
      </c>
      <c r="U64" s="120" t="str">
        <f ca="1">+IFERROR(+IF($H$8="CDN",+HLOOKUP(+$P64,SOMMAIRE!$D$32:$F$59,21,FALSE)*HLOOKUP(+P64,CALCUL!$D$13:$F$22,10,FALSE)*(1+R64),IF($H$8="USD",+HLOOKUP(+$P64,SOMMAIRE!$D$32:$F$59,23,FALSE)*HLOOKUP(+P64,CALCUL!$D$13:$F$22,10,FALSE)*(1+R64)," "))," ")</f>
        <v xml:space="preserve"> </v>
      </c>
      <c r="V64" s="222" t="str">
        <f t="shared" ca="1" si="7"/>
        <v xml:space="preserve"> </v>
      </c>
      <c r="W64" s="219"/>
      <c r="X64" s="154" t="str">
        <f t="shared" ca="1" si="3"/>
        <v xml:space="preserve"> </v>
      </c>
      <c r="Y64" s="339" t="str">
        <f t="shared" ca="1" si="4"/>
        <v xml:space="preserve"> </v>
      </c>
    </row>
    <row r="65" spans="1:25" ht="15.5" outlineLevel="1" x14ac:dyDescent="0.35">
      <c r="A65" s="5"/>
      <c r="B65" s="5"/>
      <c r="C65" s="5"/>
      <c r="D65" s="6"/>
      <c r="F65" s="121" t="str">
        <f ca="1">+IF(OFFSET(EPSO!$C51,+COLUMN(A51), 0, 1, 1)=0," ",+OFFSET(EPSO!$C51,+COLUMN(A51), 0, 1, 1))</f>
        <v xml:space="preserve"> </v>
      </c>
      <c r="G65" s="438" t="str">
        <f ca="1">+IFERROR(+VLOOKUP(+F65,EPSO!C:S,2,FALSE)," ")</f>
        <v xml:space="preserve"> </v>
      </c>
      <c r="H65" s="438"/>
      <c r="I65" s="117" t="str">
        <f ca="1">+IFERROR(+HLOOKUP(+F65,CALCUL!$D$13:$F$22,10,FALSE)," ")</f>
        <v xml:space="preserve"> </v>
      </c>
      <c r="J65" s="122" t="str">
        <f ca="1">+IFERROR(+VLOOKUP(+F65,EPSO!C:S,6,FALSE)," ")</f>
        <v xml:space="preserve"> </v>
      </c>
      <c r="K65" s="117" t="str">
        <f t="shared" ca="1" si="8"/>
        <v xml:space="preserve"> </v>
      </c>
      <c r="L65" s="119" t="e">
        <f ca="1">+IF($H$8="CDN",+HLOOKUP(+$F65,SOMMAIRE!$D$3:$F$30,21,FALSE),IF($H$8="USD",+HLOOKUP(+$F65,SOMMAIRE!$D$3:$F$30,23,FALSE)," "))</f>
        <v>#N/A</v>
      </c>
      <c r="M65" s="120" t="str">
        <f ca="1">+IFERROR(+IF($H$8="CDN",+HLOOKUP(+$F65,SOMMAIRE!$D$3:$F$30,21,FALSE)*HLOOKUP(+F65,CALCUL!$D$13:$F$22,10,FALSE),IF($H$8="USD",+HLOOKUP(+$F65,SOMMAIRE!$D$3:$F$30,23,FALSE)*HLOOKUP(+F65,CALCUL!$D$13:$F$22,10,FALSE)," "))," ")</f>
        <v xml:space="preserve"> </v>
      </c>
      <c r="N65" s="120" t="str">
        <f t="shared" ca="1" si="9"/>
        <v xml:space="preserve"> </v>
      </c>
      <c r="P65" s="133" t="str">
        <f t="shared" ca="1" si="5"/>
        <v xml:space="preserve"> </v>
      </c>
      <c r="Q65" s="338" t="str">
        <f t="shared" ca="1" si="2"/>
        <v xml:space="preserve"> </v>
      </c>
      <c r="R65" s="364" t="str">
        <f>+IF(+AND(+ISNONTEXT($U$9),+ISTEXT(EPSO!C52))=TRUE,U$10," ")</f>
        <v xml:space="preserve"> </v>
      </c>
      <c r="S65" s="117" t="str">
        <f t="shared" ca="1" si="6"/>
        <v xml:space="preserve"> </v>
      </c>
      <c r="T65" s="119" t="e">
        <f ca="1">+IF($H$8="CDN",+HLOOKUP(+$P65,SOMMAIRE!$D$32:$F$59,21,FALSE),IF($H$8="USD",+HLOOKUP(+$P65,SOMMAIRE!$D$32:$F$59,23,FALSE)," "))</f>
        <v>#N/A</v>
      </c>
      <c r="U65" s="120" t="str">
        <f ca="1">+IFERROR(+IF($H$8="CDN",+HLOOKUP(+$P65,SOMMAIRE!$D$32:$F$59,21,FALSE)*HLOOKUP(+P65,CALCUL!$D$13:$F$22,10,FALSE)*(1+R65),IF($H$8="USD",+HLOOKUP(+$P65,SOMMAIRE!$D$32:$F$59,23,FALSE)*HLOOKUP(+P65,CALCUL!$D$13:$F$22,10,FALSE)*(1+R65)," "))," ")</f>
        <v xml:space="preserve"> </v>
      </c>
      <c r="V65" s="222" t="str">
        <f t="shared" ca="1" si="7"/>
        <v xml:space="preserve"> </v>
      </c>
      <c r="W65" s="219"/>
      <c r="X65" s="154" t="str">
        <f t="shared" ca="1" si="3"/>
        <v xml:space="preserve"> </v>
      </c>
      <c r="Y65" s="339" t="str">
        <f t="shared" ca="1" si="4"/>
        <v xml:space="preserve"> </v>
      </c>
    </row>
    <row r="66" spans="1:25" ht="15.5" outlineLevel="1" x14ac:dyDescent="0.35">
      <c r="A66" s="5"/>
      <c r="B66" s="5"/>
      <c r="C66" s="5"/>
      <c r="D66" s="6"/>
      <c r="F66" s="121" t="str">
        <f ca="1">+IF(OFFSET(EPSO!$C52,+COLUMN(A52), 0, 1, 1)=0," ",+OFFSET(EPSO!$C52,+COLUMN(A52), 0, 1, 1))</f>
        <v xml:space="preserve"> </v>
      </c>
      <c r="G66" s="438" t="str">
        <f ca="1">+IFERROR(+VLOOKUP(+F66,EPSO!C:S,2,FALSE)," ")</f>
        <v xml:space="preserve"> </v>
      </c>
      <c r="H66" s="438"/>
      <c r="I66" s="117" t="str">
        <f ca="1">+IFERROR(+HLOOKUP(+F66,CALCUL!$D$13:$F$22,10,FALSE)," ")</f>
        <v xml:space="preserve"> </v>
      </c>
      <c r="J66" s="122" t="str">
        <f ca="1">+IFERROR(+VLOOKUP(+F66,EPSO!C:S,6,FALSE)," ")</f>
        <v xml:space="preserve"> </v>
      </c>
      <c r="K66" s="117" t="str">
        <f t="shared" ca="1" si="8"/>
        <v xml:space="preserve"> </v>
      </c>
      <c r="L66" s="119" t="e">
        <f ca="1">+IF($H$8="CDN",+HLOOKUP(+$F66,SOMMAIRE!$D$3:$F$30,21,FALSE),IF($H$8="USD",+HLOOKUP(+$F66,SOMMAIRE!$D$3:$F$30,23,FALSE)," "))</f>
        <v>#N/A</v>
      </c>
      <c r="M66" s="120" t="str">
        <f ca="1">+IFERROR(+IF($H$8="CDN",+HLOOKUP(+$F66,SOMMAIRE!$D$3:$F$30,21,FALSE)*HLOOKUP(+F66,CALCUL!$D$13:$F$22,10,FALSE),IF($H$8="USD",+HLOOKUP(+$F66,SOMMAIRE!$D$3:$F$30,23,FALSE)*HLOOKUP(+F66,CALCUL!$D$13:$F$22,10,FALSE)," "))," ")</f>
        <v xml:space="preserve"> </v>
      </c>
      <c r="N66" s="120" t="str">
        <f t="shared" ca="1" si="9"/>
        <v xml:space="preserve"> </v>
      </c>
      <c r="P66" s="133" t="str">
        <f t="shared" ca="1" si="5"/>
        <v xml:space="preserve"> </v>
      </c>
      <c r="Q66" s="338" t="str">
        <f t="shared" ca="1" si="2"/>
        <v xml:space="preserve"> </v>
      </c>
      <c r="R66" s="364" t="str">
        <f>+IF(+AND(+ISNONTEXT($U$9),+ISTEXT(EPSO!C53))=TRUE,U$10," ")</f>
        <v xml:space="preserve"> </v>
      </c>
      <c r="S66" s="117" t="str">
        <f t="shared" ca="1" si="6"/>
        <v xml:space="preserve"> </v>
      </c>
      <c r="T66" s="119" t="e">
        <f ca="1">+IF($H$8="CDN",+HLOOKUP(+$P66,SOMMAIRE!$D$32:$F$59,21,FALSE),IF($H$8="USD",+HLOOKUP(+$P66,SOMMAIRE!$D$32:$F$59,23,FALSE)," "))</f>
        <v>#N/A</v>
      </c>
      <c r="U66" s="120" t="str">
        <f ca="1">+IFERROR(+IF($H$8="CDN",+HLOOKUP(+$P66,SOMMAIRE!$D$32:$F$59,21,FALSE)*HLOOKUP(+P66,CALCUL!$D$13:$F$22,10,FALSE)*(1+R66),IF($H$8="USD",+HLOOKUP(+$P66,SOMMAIRE!$D$32:$F$59,23,FALSE)*HLOOKUP(+P66,CALCUL!$D$13:$F$22,10,FALSE)*(1+R66)," "))," ")</f>
        <v xml:space="preserve"> </v>
      </c>
      <c r="V66" s="222" t="str">
        <f t="shared" ca="1" si="7"/>
        <v xml:space="preserve"> </v>
      </c>
      <c r="W66" s="219"/>
      <c r="X66" s="154" t="str">
        <f t="shared" ca="1" si="3"/>
        <v xml:space="preserve"> </v>
      </c>
      <c r="Y66" s="339" t="str">
        <f t="shared" ca="1" si="4"/>
        <v xml:space="preserve"> </v>
      </c>
    </row>
    <row r="67" spans="1:25" ht="15.5" outlineLevel="1" x14ac:dyDescent="0.35">
      <c r="A67" s="5"/>
      <c r="B67" s="5"/>
      <c r="C67" s="5"/>
      <c r="D67" s="6"/>
      <c r="F67" s="121" t="str">
        <f ca="1">+IF(OFFSET(EPSO!$C53,+COLUMN(A53), 0, 1, 1)=0," ",+OFFSET(EPSO!$C53,+COLUMN(A53), 0, 1, 1))</f>
        <v xml:space="preserve"> </v>
      </c>
      <c r="G67" s="438" t="str">
        <f ca="1">+IFERROR(+VLOOKUP(+F67,EPSO!C:S,2,FALSE)," ")</f>
        <v xml:space="preserve"> </v>
      </c>
      <c r="H67" s="438"/>
      <c r="I67" s="117" t="str">
        <f ca="1">+IFERROR(+HLOOKUP(+F67,CALCUL!$D$13:$F$22,10,FALSE)," ")</f>
        <v xml:space="preserve"> </v>
      </c>
      <c r="J67" s="122" t="str">
        <f ca="1">+IFERROR(+VLOOKUP(+F67,EPSO!C:S,6,FALSE)," ")</f>
        <v xml:space="preserve"> </v>
      </c>
      <c r="K67" s="117" t="str">
        <f t="shared" ca="1" si="8"/>
        <v xml:space="preserve"> </v>
      </c>
      <c r="L67" s="119" t="e">
        <f ca="1">+IF($H$8="CDN",+HLOOKUP(+$F67,SOMMAIRE!$D$3:$F$30,21,FALSE),IF($H$8="USD",+HLOOKUP(+$F67,SOMMAIRE!$D$3:$F$30,23,FALSE)," "))</f>
        <v>#N/A</v>
      </c>
      <c r="M67" s="120" t="str">
        <f ca="1">+IFERROR(+IF($H$8="CDN",+HLOOKUP(+$F67,SOMMAIRE!$D$3:$F$30,21,FALSE)*HLOOKUP(+F67,CALCUL!$D$13:$F$22,10,FALSE),IF($H$8="USD",+HLOOKUP(+$F67,SOMMAIRE!$D$3:$F$30,23,FALSE)*HLOOKUP(+F67,CALCUL!$D$13:$F$22,10,FALSE)," "))," ")</f>
        <v xml:space="preserve"> </v>
      </c>
      <c r="N67" s="120" t="str">
        <f t="shared" ca="1" si="9"/>
        <v xml:space="preserve"> </v>
      </c>
      <c r="P67" s="133" t="str">
        <f t="shared" ca="1" si="5"/>
        <v xml:space="preserve"> </v>
      </c>
      <c r="Q67" s="338" t="str">
        <f t="shared" ca="1" si="2"/>
        <v xml:space="preserve"> </v>
      </c>
      <c r="R67" s="364" t="str">
        <f>+IF(+AND(+ISNONTEXT($U$9),+ISTEXT(EPSO!C54))=TRUE,U$10," ")</f>
        <v xml:space="preserve"> </v>
      </c>
      <c r="S67" s="117" t="str">
        <f t="shared" ca="1" si="6"/>
        <v xml:space="preserve"> </v>
      </c>
      <c r="T67" s="119" t="e">
        <f ca="1">+IF($H$8="CDN",+HLOOKUP(+$P67,SOMMAIRE!$D$32:$F$59,21,FALSE),IF($H$8="USD",+HLOOKUP(+$P67,SOMMAIRE!$D$32:$F$59,23,FALSE)," "))</f>
        <v>#N/A</v>
      </c>
      <c r="U67" s="120" t="str">
        <f ca="1">+IFERROR(+IF($H$8="CDN",+HLOOKUP(+$P67,SOMMAIRE!$D$32:$F$59,21,FALSE)*HLOOKUP(+P67,CALCUL!$D$13:$F$22,10,FALSE)*(1+R67),IF($H$8="USD",+HLOOKUP(+$P67,SOMMAIRE!$D$32:$F$59,23,FALSE)*HLOOKUP(+P67,CALCUL!$D$13:$F$22,10,FALSE)*(1+R67)," "))," ")</f>
        <v xml:space="preserve"> </v>
      </c>
      <c r="V67" s="222" t="str">
        <f t="shared" ca="1" si="7"/>
        <v xml:space="preserve"> </v>
      </c>
      <c r="W67" s="219"/>
      <c r="X67" s="154" t="str">
        <f t="shared" ca="1" si="3"/>
        <v xml:space="preserve"> </v>
      </c>
      <c r="Y67" s="339" t="str">
        <f t="shared" ca="1" si="4"/>
        <v xml:space="preserve"> </v>
      </c>
    </row>
    <row r="68" spans="1:25" ht="15.5" outlineLevel="1" x14ac:dyDescent="0.35">
      <c r="A68" s="5"/>
      <c r="B68" s="5"/>
      <c r="C68" s="5"/>
      <c r="D68" s="6"/>
      <c r="F68" s="121" t="str">
        <f ca="1">+IF(OFFSET(EPSO!$C54,+COLUMN(A54), 0, 1, 1)=0," ",+OFFSET(EPSO!$C54,+COLUMN(A54), 0, 1, 1))</f>
        <v xml:space="preserve"> </v>
      </c>
      <c r="G68" s="438" t="str">
        <f ca="1">+IFERROR(+VLOOKUP(+F68,EPSO!C:S,2,FALSE)," ")</f>
        <v xml:space="preserve"> </v>
      </c>
      <c r="H68" s="438"/>
      <c r="I68" s="117" t="str">
        <f ca="1">+IFERROR(+HLOOKUP(+F68,CALCUL!$D$13:$F$22,10,FALSE)," ")</f>
        <v xml:space="preserve"> </v>
      </c>
      <c r="J68" s="122" t="str">
        <f ca="1">+IFERROR(+VLOOKUP(+F68,EPSO!C:S,6,FALSE)," ")</f>
        <v xml:space="preserve"> </v>
      </c>
      <c r="K68" s="117" t="str">
        <f t="shared" ca="1" si="8"/>
        <v xml:space="preserve"> </v>
      </c>
      <c r="L68" s="119" t="e">
        <f ca="1">+IF($H$8="CDN",+HLOOKUP(+$F68,SOMMAIRE!$D$3:$F$30,21,FALSE),IF($H$8="USD",+HLOOKUP(+$F68,SOMMAIRE!$D$3:$F$30,23,FALSE)," "))</f>
        <v>#N/A</v>
      </c>
      <c r="M68" s="120" t="str">
        <f ca="1">+IFERROR(+IF($H$8="CDN",+HLOOKUP(+$F68,SOMMAIRE!$D$3:$F$30,21,FALSE)*HLOOKUP(+F68,CALCUL!$D$13:$F$22,10,FALSE),IF($H$8="USD",+HLOOKUP(+$F68,SOMMAIRE!$D$3:$F$30,23,FALSE)*HLOOKUP(+F68,CALCUL!$D$13:$F$22,10,FALSE)," "))," ")</f>
        <v xml:space="preserve"> </v>
      </c>
      <c r="N68" s="120" t="str">
        <f t="shared" ca="1" si="9"/>
        <v xml:space="preserve"> </v>
      </c>
      <c r="P68" s="133" t="str">
        <f t="shared" ca="1" si="5"/>
        <v xml:space="preserve"> </v>
      </c>
      <c r="Q68" s="338" t="str">
        <f t="shared" ca="1" si="2"/>
        <v xml:space="preserve"> </v>
      </c>
      <c r="R68" s="364" t="str">
        <f>+IF(+AND(+ISNONTEXT($U$9),+ISTEXT(EPSO!C55))=TRUE,U$10," ")</f>
        <v xml:space="preserve"> </v>
      </c>
      <c r="S68" s="117" t="str">
        <f t="shared" ca="1" si="6"/>
        <v xml:space="preserve"> </v>
      </c>
      <c r="T68" s="119" t="e">
        <f ca="1">+IF($H$8="CDN",+HLOOKUP(+$P68,SOMMAIRE!$D$32:$F$59,21,FALSE),IF($H$8="USD",+HLOOKUP(+$P68,SOMMAIRE!$D$32:$F$59,23,FALSE)," "))</f>
        <v>#N/A</v>
      </c>
      <c r="U68" s="120" t="str">
        <f ca="1">+IFERROR(+IF($H$8="CDN",+HLOOKUP(+$P68,SOMMAIRE!$D$32:$F$59,21,FALSE)*HLOOKUP(+P68,CALCUL!$D$13:$F$22,10,FALSE)*(1+R68),IF($H$8="USD",+HLOOKUP(+$P68,SOMMAIRE!$D$32:$F$59,23,FALSE)*HLOOKUP(+P68,CALCUL!$D$13:$F$22,10,FALSE)*(1+R68)," "))," ")</f>
        <v xml:space="preserve"> </v>
      </c>
      <c r="V68" s="222" t="str">
        <f t="shared" ca="1" si="7"/>
        <v xml:space="preserve"> </v>
      </c>
      <c r="W68" s="219"/>
      <c r="X68" s="154" t="str">
        <f t="shared" ca="1" si="3"/>
        <v xml:space="preserve"> </v>
      </c>
      <c r="Y68" s="339" t="str">
        <f t="shared" ca="1" si="4"/>
        <v xml:space="preserve"> </v>
      </c>
    </row>
    <row r="69" spans="1:25" ht="15.5" outlineLevel="1" x14ac:dyDescent="0.35">
      <c r="A69" s="5"/>
      <c r="B69" s="5"/>
      <c r="C69" s="5"/>
      <c r="D69" s="6"/>
      <c r="F69" s="121" t="str">
        <f ca="1">+IF(OFFSET(EPSO!$C55,+COLUMN(A55), 0, 1, 1)=0," ",+OFFSET(EPSO!$C55,+COLUMN(A55), 0, 1, 1))</f>
        <v xml:space="preserve"> </v>
      </c>
      <c r="G69" s="438" t="str">
        <f ca="1">+IFERROR(+VLOOKUP(+F69,EPSO!C:S,2,FALSE)," ")</f>
        <v xml:space="preserve"> </v>
      </c>
      <c r="H69" s="438"/>
      <c r="I69" s="117" t="str">
        <f ca="1">+IFERROR(+HLOOKUP(+F69,CALCUL!$D$13:$F$22,10,FALSE)," ")</f>
        <v xml:space="preserve"> </v>
      </c>
      <c r="J69" s="122" t="str">
        <f ca="1">+IFERROR(+VLOOKUP(+F69,EPSO!C:S,6,FALSE)," ")</f>
        <v xml:space="preserve"> </v>
      </c>
      <c r="K69" s="117" t="str">
        <f t="shared" ca="1" si="8"/>
        <v xml:space="preserve"> </v>
      </c>
      <c r="L69" s="119" t="e">
        <f ca="1">+IF($H$8="CDN",+HLOOKUP(+$F69,SOMMAIRE!$D$3:$F$30,21,FALSE),IF($H$8="USD",+HLOOKUP(+$F69,SOMMAIRE!$D$3:$F$30,23,FALSE)," "))</f>
        <v>#N/A</v>
      </c>
      <c r="M69" s="120" t="str">
        <f ca="1">+IFERROR(+IF($H$8="CDN",+HLOOKUP(+$F69,SOMMAIRE!$D$3:$F$30,21,FALSE)*HLOOKUP(+F69,CALCUL!$D$13:$F$22,10,FALSE),IF($H$8="USD",+HLOOKUP(+$F69,SOMMAIRE!$D$3:$F$30,23,FALSE)*HLOOKUP(+F69,CALCUL!$D$13:$F$22,10,FALSE)," "))," ")</f>
        <v xml:space="preserve"> </v>
      </c>
      <c r="N69" s="120" t="str">
        <f t="shared" ca="1" si="9"/>
        <v xml:space="preserve"> </v>
      </c>
      <c r="P69" s="133" t="str">
        <f t="shared" ca="1" si="5"/>
        <v xml:space="preserve"> </v>
      </c>
      <c r="Q69" s="338" t="str">
        <f t="shared" ca="1" si="2"/>
        <v xml:space="preserve"> </v>
      </c>
      <c r="R69" s="364" t="str">
        <f>+IF(+AND(+ISNONTEXT($U$9),+ISTEXT(EPSO!C56))=TRUE,U$10," ")</f>
        <v xml:space="preserve"> </v>
      </c>
      <c r="S69" s="117" t="str">
        <f t="shared" ca="1" si="6"/>
        <v xml:space="preserve"> </v>
      </c>
      <c r="T69" s="119" t="e">
        <f ca="1">+IF($H$8="CDN",+HLOOKUP(+$P69,SOMMAIRE!$D$32:$F$59,21,FALSE),IF($H$8="USD",+HLOOKUP(+$P69,SOMMAIRE!$D$32:$F$59,23,FALSE)," "))</f>
        <v>#N/A</v>
      </c>
      <c r="U69" s="120" t="str">
        <f ca="1">+IFERROR(+IF($H$8="CDN",+HLOOKUP(+$P69,SOMMAIRE!$D$32:$F$59,21,FALSE)*HLOOKUP(+P69,CALCUL!$D$13:$F$22,10,FALSE)*(1+R69),IF($H$8="USD",+HLOOKUP(+$P69,SOMMAIRE!$D$32:$F$59,23,FALSE)*HLOOKUP(+P69,CALCUL!$D$13:$F$22,10,FALSE)*(1+R69)," "))," ")</f>
        <v xml:space="preserve"> </v>
      </c>
      <c r="V69" s="222" t="str">
        <f t="shared" ca="1" si="7"/>
        <v xml:space="preserve"> </v>
      </c>
      <c r="W69" s="219"/>
      <c r="X69" s="154" t="str">
        <f t="shared" ca="1" si="3"/>
        <v xml:space="preserve"> </v>
      </c>
      <c r="Y69" s="339" t="str">
        <f t="shared" ca="1" si="4"/>
        <v xml:space="preserve"> </v>
      </c>
    </row>
    <row r="70" spans="1:25" ht="15.5" outlineLevel="1" x14ac:dyDescent="0.35">
      <c r="A70" s="5"/>
      <c r="B70" s="5"/>
      <c r="C70" s="5"/>
      <c r="D70" s="6"/>
      <c r="F70" s="121" t="str">
        <f ca="1">+IF(OFFSET(EPSO!$C56,+COLUMN(A56), 0, 1, 1)=0," ",+OFFSET(EPSO!$C56,+COLUMN(A56), 0, 1, 1))</f>
        <v xml:space="preserve"> </v>
      </c>
      <c r="G70" s="438" t="str">
        <f ca="1">+IFERROR(+VLOOKUP(+F70,EPSO!C:S,2,FALSE)," ")</f>
        <v xml:space="preserve"> </v>
      </c>
      <c r="H70" s="438"/>
      <c r="I70" s="117" t="str">
        <f ca="1">+IFERROR(+HLOOKUP(+F70,CALCUL!$D$13:$F$22,10,FALSE)," ")</f>
        <v xml:space="preserve"> </v>
      </c>
      <c r="J70" s="122" t="str">
        <f ca="1">+IFERROR(+VLOOKUP(+F70,EPSO!C:S,6,FALSE)," ")</f>
        <v xml:space="preserve"> </v>
      </c>
      <c r="K70" s="117" t="str">
        <f t="shared" ca="1" si="8"/>
        <v xml:space="preserve"> </v>
      </c>
      <c r="L70" s="119" t="e">
        <f ca="1">+IF($H$8="CDN",+HLOOKUP(+$F70,SOMMAIRE!$D$3:$F$30,21,FALSE),IF($H$8="USD",+HLOOKUP(+$F70,SOMMAIRE!$D$3:$F$30,23,FALSE)," "))</f>
        <v>#N/A</v>
      </c>
      <c r="M70" s="120" t="str">
        <f ca="1">+IFERROR(+IF($H$8="CDN",+HLOOKUP(+$F70,SOMMAIRE!$D$3:$F$30,21,FALSE)*HLOOKUP(+F70,CALCUL!$D$13:$F$22,10,FALSE),IF($H$8="USD",+HLOOKUP(+$F70,SOMMAIRE!$D$3:$F$30,23,FALSE)*HLOOKUP(+F70,CALCUL!$D$13:$F$22,10,FALSE)," "))," ")</f>
        <v xml:space="preserve"> </v>
      </c>
      <c r="N70" s="120" t="str">
        <f t="shared" ca="1" si="9"/>
        <v xml:space="preserve"> </v>
      </c>
      <c r="P70" s="133" t="str">
        <f t="shared" ca="1" si="5"/>
        <v xml:space="preserve"> </v>
      </c>
      <c r="Q70" s="338" t="str">
        <f t="shared" ca="1" si="2"/>
        <v xml:space="preserve"> </v>
      </c>
      <c r="R70" s="364" t="str">
        <f>+IF(+AND(+ISNONTEXT($U$9),+ISTEXT(EPSO!C57))=TRUE,U$10," ")</f>
        <v xml:space="preserve"> </v>
      </c>
      <c r="S70" s="117" t="str">
        <f t="shared" ca="1" si="6"/>
        <v xml:space="preserve"> </v>
      </c>
      <c r="T70" s="119" t="e">
        <f ca="1">+IF($H$8="CDN",+HLOOKUP(+$P70,SOMMAIRE!$D$32:$F$59,21,FALSE),IF($H$8="USD",+HLOOKUP(+$P70,SOMMAIRE!$D$32:$F$59,23,FALSE)," "))</f>
        <v>#N/A</v>
      </c>
      <c r="U70" s="120" t="str">
        <f ca="1">+IFERROR(+IF($H$8="CDN",+HLOOKUP(+$P70,SOMMAIRE!$D$32:$F$59,21,FALSE)*HLOOKUP(+P70,CALCUL!$D$13:$F$22,10,FALSE)*(1+R70),IF($H$8="USD",+HLOOKUP(+$P70,SOMMAIRE!$D$32:$F$59,23,FALSE)*HLOOKUP(+P70,CALCUL!$D$13:$F$22,10,FALSE)*(1+R70)," "))," ")</f>
        <v xml:space="preserve"> </v>
      </c>
      <c r="V70" s="222" t="str">
        <f t="shared" ca="1" si="7"/>
        <v xml:space="preserve"> </v>
      </c>
      <c r="W70" s="219"/>
      <c r="X70" s="154" t="str">
        <f t="shared" ca="1" si="3"/>
        <v xml:space="preserve"> </v>
      </c>
      <c r="Y70" s="339" t="str">
        <f t="shared" ca="1" si="4"/>
        <v xml:space="preserve"> </v>
      </c>
    </row>
    <row r="71" spans="1:25" ht="15.5" outlineLevel="1" x14ac:dyDescent="0.35">
      <c r="A71" s="5"/>
      <c r="B71" s="5"/>
      <c r="C71" s="5"/>
      <c r="D71" s="6"/>
      <c r="F71" s="121" t="str">
        <f ca="1">+IF(OFFSET(EPSO!$C57,+COLUMN(A57), 0, 1, 1)=0," ",+OFFSET(EPSO!$C57,+COLUMN(A57), 0, 1, 1))</f>
        <v xml:space="preserve"> </v>
      </c>
      <c r="G71" s="438" t="str">
        <f ca="1">+IFERROR(+VLOOKUP(+F71,EPSO!C:S,2,FALSE)," ")</f>
        <v xml:space="preserve"> </v>
      </c>
      <c r="H71" s="438"/>
      <c r="I71" s="117" t="str">
        <f ca="1">+IFERROR(+HLOOKUP(+F71,CALCUL!$D$13:$F$22,10,FALSE)," ")</f>
        <v xml:space="preserve"> </v>
      </c>
      <c r="J71" s="122" t="str">
        <f ca="1">+IFERROR(+VLOOKUP(+F71,EPSO!C:S,6,FALSE)," ")</f>
        <v xml:space="preserve"> </v>
      </c>
      <c r="K71" s="117" t="str">
        <f t="shared" ca="1" si="8"/>
        <v xml:space="preserve"> </v>
      </c>
      <c r="L71" s="119" t="e">
        <f ca="1">+IF($H$8="CDN",+HLOOKUP(+$F71,SOMMAIRE!$D$3:$F$30,21,FALSE),IF($H$8="USD",+HLOOKUP(+$F71,SOMMAIRE!$D$3:$F$30,23,FALSE)," "))</f>
        <v>#N/A</v>
      </c>
      <c r="M71" s="120" t="str">
        <f ca="1">+IFERROR(+IF($H$8="CDN",+HLOOKUP(+$F71,SOMMAIRE!$D$3:$F$30,21,FALSE)*HLOOKUP(+F71,CALCUL!$D$13:$F$22,10,FALSE),IF($H$8="USD",+HLOOKUP(+$F71,SOMMAIRE!$D$3:$F$30,23,FALSE)*HLOOKUP(+F71,CALCUL!$D$13:$F$22,10,FALSE)," "))," ")</f>
        <v xml:space="preserve"> </v>
      </c>
      <c r="N71" s="120" t="str">
        <f t="shared" ca="1" si="9"/>
        <v xml:space="preserve"> </v>
      </c>
      <c r="P71" s="133" t="str">
        <f t="shared" ca="1" si="5"/>
        <v xml:space="preserve"> </v>
      </c>
      <c r="Q71" s="338" t="str">
        <f t="shared" ca="1" si="2"/>
        <v xml:space="preserve"> </v>
      </c>
      <c r="R71" s="364" t="str">
        <f>+IF(+AND(+ISNONTEXT($U$9),+ISTEXT(EPSO!C58))=TRUE,U$10," ")</f>
        <v xml:space="preserve"> </v>
      </c>
      <c r="S71" s="117" t="str">
        <f t="shared" ca="1" si="6"/>
        <v xml:space="preserve"> </v>
      </c>
      <c r="T71" s="119" t="e">
        <f ca="1">+IF($H$8="CDN",+HLOOKUP(+$P71,SOMMAIRE!$D$32:$F$59,21,FALSE),IF($H$8="USD",+HLOOKUP(+$P71,SOMMAIRE!$D$32:$F$59,23,FALSE)," "))</f>
        <v>#N/A</v>
      </c>
      <c r="U71" s="120" t="str">
        <f ca="1">+IFERROR(+IF($H$8="CDN",+HLOOKUP(+$P71,SOMMAIRE!$D$32:$F$59,21,FALSE)*HLOOKUP(+P71,CALCUL!$D$13:$F$22,10,FALSE)*(1+R71),IF($H$8="USD",+HLOOKUP(+$P71,SOMMAIRE!$D$32:$F$59,23,FALSE)*HLOOKUP(+P71,CALCUL!$D$13:$F$22,10,FALSE)*(1+R71)," "))," ")</f>
        <v xml:space="preserve"> </v>
      </c>
      <c r="V71" s="222" t="str">
        <f t="shared" ca="1" si="7"/>
        <v xml:space="preserve"> </v>
      </c>
      <c r="W71" s="219"/>
      <c r="X71" s="154" t="str">
        <f t="shared" ca="1" si="3"/>
        <v xml:space="preserve"> </v>
      </c>
      <c r="Y71" s="339" t="str">
        <f t="shared" ca="1" si="4"/>
        <v xml:space="preserve"> </v>
      </c>
    </row>
    <row r="72" spans="1:25" ht="15.5" outlineLevel="1" x14ac:dyDescent="0.35">
      <c r="A72" s="5"/>
      <c r="B72" s="5"/>
      <c r="C72" s="5"/>
      <c r="D72" s="6"/>
      <c r="F72" s="121" t="str">
        <f ca="1">+IF(OFFSET(EPSO!$C58,+COLUMN(A58), 0, 1, 1)=0," ",+OFFSET(EPSO!$C58,+COLUMN(A58), 0, 1, 1))</f>
        <v xml:space="preserve"> </v>
      </c>
      <c r="G72" s="438" t="str">
        <f ca="1">+IFERROR(+VLOOKUP(+F72,EPSO!C:S,2,FALSE)," ")</f>
        <v xml:space="preserve"> </v>
      </c>
      <c r="H72" s="438"/>
      <c r="I72" s="117" t="str">
        <f ca="1">+IFERROR(+HLOOKUP(+F72,CALCUL!$D$13:$F$22,10,FALSE)," ")</f>
        <v xml:space="preserve"> </v>
      </c>
      <c r="J72" s="122" t="str">
        <f ca="1">+IFERROR(+VLOOKUP(+F72,EPSO!C:S,6,FALSE)," ")</f>
        <v xml:space="preserve"> </v>
      </c>
      <c r="K72" s="117" t="str">
        <f t="shared" ca="1" si="8"/>
        <v xml:space="preserve"> </v>
      </c>
      <c r="L72" s="119" t="e">
        <f ca="1">+IF($H$8="CDN",+HLOOKUP(+$F72,SOMMAIRE!$D$3:$F$30,21,FALSE),IF($H$8="USD",+HLOOKUP(+$F72,SOMMAIRE!$D$3:$F$30,23,FALSE)," "))</f>
        <v>#N/A</v>
      </c>
      <c r="M72" s="120" t="str">
        <f ca="1">+IFERROR(+IF($H$8="CDN",+HLOOKUP(+$F72,SOMMAIRE!$D$3:$F$30,21,FALSE)*HLOOKUP(+F72,CALCUL!$D$13:$F$22,10,FALSE),IF($H$8="USD",+HLOOKUP(+$F72,SOMMAIRE!$D$3:$F$30,23,FALSE)*HLOOKUP(+F72,CALCUL!$D$13:$F$22,10,FALSE)," "))," ")</f>
        <v xml:space="preserve"> </v>
      </c>
      <c r="N72" s="120" t="str">
        <f t="shared" ca="1" si="9"/>
        <v xml:space="preserve"> </v>
      </c>
      <c r="P72" s="133" t="str">
        <f t="shared" ca="1" si="5"/>
        <v xml:space="preserve"> </v>
      </c>
      <c r="Q72" s="338" t="str">
        <f t="shared" ca="1" si="2"/>
        <v xml:space="preserve"> </v>
      </c>
      <c r="R72" s="364" t="str">
        <f>+IF(+AND(+ISNONTEXT($U$9),+ISTEXT(EPSO!C59))=TRUE,U$10," ")</f>
        <v xml:space="preserve"> </v>
      </c>
      <c r="S72" s="117" t="str">
        <f t="shared" ca="1" si="6"/>
        <v xml:space="preserve"> </v>
      </c>
      <c r="T72" s="119" t="e">
        <f ca="1">+IF($H$8="CDN",+HLOOKUP(+$P72,SOMMAIRE!$D$32:$F$59,21,FALSE),IF($H$8="USD",+HLOOKUP(+$P72,SOMMAIRE!$D$32:$F$59,23,FALSE)," "))</f>
        <v>#N/A</v>
      </c>
      <c r="U72" s="120" t="str">
        <f ca="1">+IFERROR(+IF($H$8="CDN",+HLOOKUP(+$P72,SOMMAIRE!$D$32:$F$59,21,FALSE)*HLOOKUP(+P72,CALCUL!$D$13:$F$22,10,FALSE)*(1+R72),IF($H$8="USD",+HLOOKUP(+$P72,SOMMAIRE!$D$32:$F$59,23,FALSE)*HLOOKUP(+P72,CALCUL!$D$13:$F$22,10,FALSE)*(1+R72)," "))," ")</f>
        <v xml:space="preserve"> </v>
      </c>
      <c r="V72" s="222" t="str">
        <f t="shared" ca="1" si="7"/>
        <v xml:space="preserve"> </v>
      </c>
      <c r="W72" s="219"/>
      <c r="X72" s="154" t="str">
        <f t="shared" ca="1" si="3"/>
        <v xml:space="preserve"> </v>
      </c>
      <c r="Y72" s="339" t="str">
        <f t="shared" ca="1" si="4"/>
        <v xml:space="preserve"> </v>
      </c>
    </row>
    <row r="73" spans="1:25" ht="15.5" outlineLevel="1" x14ac:dyDescent="0.35">
      <c r="A73" s="5"/>
      <c r="B73" s="5"/>
      <c r="C73" s="5"/>
      <c r="D73" s="6"/>
      <c r="F73" s="121" t="str">
        <f ca="1">+IF(OFFSET(EPSO!$C59,+COLUMN(A59), 0, 1, 1)=0," ",+OFFSET(EPSO!$C59,+COLUMN(A59), 0, 1, 1))</f>
        <v xml:space="preserve"> </v>
      </c>
      <c r="G73" s="438" t="str">
        <f ca="1">+IFERROR(+VLOOKUP(+F73,EPSO!C:S,2,FALSE)," ")</f>
        <v xml:space="preserve"> </v>
      </c>
      <c r="H73" s="438"/>
      <c r="I73" s="117" t="str">
        <f ca="1">+IFERROR(+HLOOKUP(+F73,CALCUL!$D$13:$F$22,10,FALSE)," ")</f>
        <v xml:space="preserve"> </v>
      </c>
      <c r="J73" s="122" t="str">
        <f ca="1">+IFERROR(+VLOOKUP(+F73,EPSO!C:S,6,FALSE)," ")</f>
        <v xml:space="preserve"> </v>
      </c>
      <c r="K73" s="117" t="str">
        <f t="shared" ca="1" si="8"/>
        <v xml:space="preserve"> </v>
      </c>
      <c r="L73" s="119" t="e">
        <f ca="1">+IF($H$8="CDN",+HLOOKUP(+$F73,SOMMAIRE!$D$3:$F$30,21,FALSE),IF($H$8="USD",+HLOOKUP(+$F73,SOMMAIRE!$D$3:$F$30,23,FALSE)," "))</f>
        <v>#N/A</v>
      </c>
      <c r="M73" s="120" t="str">
        <f ca="1">+IFERROR(+IF($H$8="CDN",+HLOOKUP(+$F73,SOMMAIRE!$D$3:$F$30,21,FALSE)*HLOOKUP(+F73,CALCUL!$D$13:$F$22,10,FALSE),IF($H$8="USD",+HLOOKUP(+$F73,SOMMAIRE!$D$3:$F$30,23,FALSE)*HLOOKUP(+F73,CALCUL!$D$13:$F$22,10,FALSE)," "))," ")</f>
        <v xml:space="preserve"> </v>
      </c>
      <c r="N73" s="120" t="str">
        <f t="shared" ca="1" si="9"/>
        <v xml:space="preserve"> </v>
      </c>
      <c r="P73" s="133" t="str">
        <f t="shared" ca="1" si="5"/>
        <v xml:space="preserve"> </v>
      </c>
      <c r="Q73" s="338" t="str">
        <f t="shared" ca="1" si="2"/>
        <v xml:space="preserve"> </v>
      </c>
      <c r="R73" s="364" t="str">
        <f>+IF(+AND(+ISNONTEXT($U$9),+ISTEXT(EPSO!C60))=TRUE,U$10," ")</f>
        <v xml:space="preserve"> </v>
      </c>
      <c r="S73" s="117" t="str">
        <f t="shared" ca="1" si="6"/>
        <v xml:space="preserve"> </v>
      </c>
      <c r="T73" s="119" t="e">
        <f ca="1">+IF($H$8="CDN",+HLOOKUP(+$P73,SOMMAIRE!$D$32:$F$59,21,FALSE),IF($H$8="USD",+HLOOKUP(+$P73,SOMMAIRE!$D$32:$F$59,23,FALSE)," "))</f>
        <v>#N/A</v>
      </c>
      <c r="U73" s="120" t="str">
        <f ca="1">+IFERROR(+IF($H$8="CDN",+HLOOKUP(+$P73,SOMMAIRE!$D$32:$F$59,21,FALSE)*HLOOKUP(+P73,CALCUL!$D$13:$F$22,10,FALSE)*(1+R73),IF($H$8="USD",+HLOOKUP(+$P73,SOMMAIRE!$D$32:$F$59,23,FALSE)*HLOOKUP(+P73,CALCUL!$D$13:$F$22,10,FALSE)*(1+R73)," "))," ")</f>
        <v xml:space="preserve"> </v>
      </c>
      <c r="V73" s="222" t="str">
        <f t="shared" ca="1" si="7"/>
        <v xml:space="preserve"> </v>
      </c>
      <c r="W73" s="219"/>
      <c r="X73" s="154" t="str">
        <f t="shared" ca="1" si="3"/>
        <v xml:space="preserve"> </v>
      </c>
      <c r="Y73" s="339" t="str">
        <f t="shared" ca="1" si="4"/>
        <v xml:space="preserve"> </v>
      </c>
    </row>
    <row r="74" spans="1:25" ht="15.5" outlineLevel="1" x14ac:dyDescent="0.35">
      <c r="A74" s="5"/>
      <c r="B74" s="5"/>
      <c r="C74" s="5"/>
      <c r="D74" s="6"/>
      <c r="F74" s="121" t="str">
        <f ca="1">+IF(OFFSET(EPSO!$C60,+COLUMN(A60), 0, 1, 1)=0," ",+OFFSET(EPSO!$C60,+COLUMN(A60), 0, 1, 1))</f>
        <v xml:space="preserve"> </v>
      </c>
      <c r="G74" s="438" t="str">
        <f ca="1">+IFERROR(+VLOOKUP(+F74,EPSO!C:S,2,FALSE)," ")</f>
        <v xml:space="preserve"> </v>
      </c>
      <c r="H74" s="438"/>
      <c r="I74" s="117" t="str">
        <f ca="1">+IFERROR(+HLOOKUP(+F74,CALCUL!$D$13:$F$22,10,FALSE)," ")</f>
        <v xml:space="preserve"> </v>
      </c>
      <c r="J74" s="122" t="str">
        <f ca="1">+IFERROR(+VLOOKUP(+F74,EPSO!C:S,6,FALSE)," ")</f>
        <v xml:space="preserve"> </v>
      </c>
      <c r="K74" s="117" t="str">
        <f t="shared" ca="1" si="8"/>
        <v xml:space="preserve"> </v>
      </c>
      <c r="L74" s="119" t="e">
        <f ca="1">+IF($H$8="CDN",+HLOOKUP(+$F74,SOMMAIRE!$D$3:$F$30,21,FALSE),IF($H$8="USD",+HLOOKUP(+$F74,SOMMAIRE!$D$3:$F$30,23,FALSE)," "))</f>
        <v>#N/A</v>
      </c>
      <c r="M74" s="120" t="str">
        <f ca="1">+IFERROR(+IF($H$8="CDN",+HLOOKUP(+$F74,SOMMAIRE!$D$3:$F$30,21,FALSE)*HLOOKUP(+F74,CALCUL!$D$13:$F$22,10,FALSE),IF($H$8="USD",+HLOOKUP(+$F74,SOMMAIRE!$D$3:$F$30,23,FALSE)*HLOOKUP(+F74,CALCUL!$D$13:$F$22,10,FALSE)," "))," ")</f>
        <v xml:space="preserve"> </v>
      </c>
      <c r="N74" s="120" t="str">
        <f t="shared" ca="1" si="9"/>
        <v xml:space="preserve"> </v>
      </c>
      <c r="P74" s="133" t="str">
        <f t="shared" ca="1" si="5"/>
        <v xml:space="preserve"> </v>
      </c>
      <c r="Q74" s="338" t="str">
        <f t="shared" ca="1" si="2"/>
        <v xml:space="preserve"> </v>
      </c>
      <c r="R74" s="364" t="str">
        <f>+IF(+AND(+ISNONTEXT($U$9),+ISTEXT(EPSO!C61))=TRUE,U$10," ")</f>
        <v xml:space="preserve"> </v>
      </c>
      <c r="S74" s="117" t="str">
        <f t="shared" ca="1" si="6"/>
        <v xml:space="preserve"> </v>
      </c>
      <c r="T74" s="119" t="e">
        <f ca="1">+IF($H$8="CDN",+HLOOKUP(+$P74,SOMMAIRE!$D$32:$F$59,21,FALSE),IF($H$8="USD",+HLOOKUP(+$P74,SOMMAIRE!$D$32:$F$59,23,FALSE)," "))</f>
        <v>#N/A</v>
      </c>
      <c r="U74" s="120" t="str">
        <f ca="1">+IFERROR(+IF($H$8="CDN",+HLOOKUP(+$P74,SOMMAIRE!$D$32:$F$59,21,FALSE)*HLOOKUP(+P74,CALCUL!$D$13:$F$22,10,FALSE)*(1+R74),IF($H$8="USD",+HLOOKUP(+$P74,SOMMAIRE!$D$32:$F$59,23,FALSE)*HLOOKUP(+P74,CALCUL!$D$13:$F$22,10,FALSE)*(1+R74)," "))," ")</f>
        <v xml:space="preserve"> </v>
      </c>
      <c r="V74" s="222" t="str">
        <f t="shared" ca="1" si="7"/>
        <v xml:space="preserve"> </v>
      </c>
      <c r="W74" s="219"/>
      <c r="X74" s="154" t="str">
        <f t="shared" ca="1" si="3"/>
        <v xml:space="preserve"> </v>
      </c>
      <c r="Y74" s="339" t="str">
        <f t="shared" ca="1" si="4"/>
        <v xml:space="preserve"> </v>
      </c>
    </row>
    <row r="75" spans="1:25" ht="15.5" outlineLevel="1" x14ac:dyDescent="0.35">
      <c r="A75" s="5"/>
      <c r="B75" s="5"/>
      <c r="C75" s="5"/>
      <c r="D75" s="6"/>
      <c r="F75" s="121" t="str">
        <f ca="1">+IF(OFFSET(EPSO!$C61,+COLUMN(A61), 0, 1, 1)=0," ",+OFFSET(EPSO!$C61,+COLUMN(A61), 0, 1, 1))</f>
        <v xml:space="preserve"> </v>
      </c>
      <c r="G75" s="438" t="str">
        <f ca="1">+IFERROR(+VLOOKUP(+F75,EPSO!C:S,2,FALSE)," ")</f>
        <v xml:space="preserve"> </v>
      </c>
      <c r="H75" s="438"/>
      <c r="I75" s="117" t="str">
        <f ca="1">+IFERROR(+HLOOKUP(+F75,CALCUL!$D$13:$F$22,10,FALSE)," ")</f>
        <v xml:space="preserve"> </v>
      </c>
      <c r="J75" s="122" t="str">
        <f ca="1">+IFERROR(+VLOOKUP(+F75,EPSO!C:S,6,FALSE)," ")</f>
        <v xml:space="preserve"> </v>
      </c>
      <c r="K75" s="117" t="str">
        <f t="shared" ca="1" si="8"/>
        <v xml:space="preserve"> </v>
      </c>
      <c r="L75" s="119" t="e">
        <f ca="1">+IF($H$8="CDN",+HLOOKUP(+$F75,SOMMAIRE!$D$3:$F$30,21,FALSE),IF($H$8="USD",+HLOOKUP(+$F75,SOMMAIRE!$D$3:$F$30,23,FALSE)," "))</f>
        <v>#N/A</v>
      </c>
      <c r="M75" s="120" t="str">
        <f ca="1">+IFERROR(+IF($H$8="CDN",+HLOOKUP(+$F75,SOMMAIRE!$D$3:$F$30,21,FALSE)*HLOOKUP(+F75,CALCUL!$D$13:$F$22,10,FALSE),IF($H$8="USD",+HLOOKUP(+$F75,SOMMAIRE!$D$3:$F$30,23,FALSE)*HLOOKUP(+F75,CALCUL!$D$13:$F$22,10,FALSE)," "))," ")</f>
        <v xml:space="preserve"> </v>
      </c>
      <c r="N75" s="120" t="str">
        <f t="shared" ca="1" si="9"/>
        <v xml:space="preserve"> </v>
      </c>
      <c r="P75" s="133" t="str">
        <f t="shared" ca="1" si="5"/>
        <v xml:space="preserve"> </v>
      </c>
      <c r="Q75" s="338" t="str">
        <f t="shared" ca="1" si="2"/>
        <v xml:space="preserve"> </v>
      </c>
      <c r="R75" s="364" t="str">
        <f>+IF(+AND(+ISNONTEXT($U$9),+ISTEXT(EPSO!C62))=TRUE,U$10," ")</f>
        <v xml:space="preserve"> </v>
      </c>
      <c r="S75" s="117" t="str">
        <f t="shared" ca="1" si="6"/>
        <v xml:space="preserve"> </v>
      </c>
      <c r="T75" s="119" t="e">
        <f ca="1">+IF($H$8="CDN",+HLOOKUP(+$P75,SOMMAIRE!$D$32:$F$59,21,FALSE),IF($H$8="USD",+HLOOKUP(+$P75,SOMMAIRE!$D$32:$F$59,23,FALSE)," "))</f>
        <v>#N/A</v>
      </c>
      <c r="U75" s="120" t="str">
        <f ca="1">+IFERROR(+IF($H$8="CDN",+HLOOKUP(+$P75,SOMMAIRE!$D$32:$F$59,21,FALSE)*HLOOKUP(+P75,CALCUL!$D$13:$F$22,10,FALSE)*(1+R75),IF($H$8="USD",+HLOOKUP(+$P75,SOMMAIRE!$D$32:$F$59,23,FALSE)*HLOOKUP(+P75,CALCUL!$D$13:$F$22,10,FALSE)*(1+R75)," "))," ")</f>
        <v xml:space="preserve"> </v>
      </c>
      <c r="V75" s="222" t="str">
        <f t="shared" ca="1" si="7"/>
        <v xml:space="preserve"> </v>
      </c>
      <c r="W75" s="219"/>
      <c r="X75" s="154" t="str">
        <f t="shared" ca="1" si="3"/>
        <v xml:space="preserve"> </v>
      </c>
      <c r="Y75" s="339" t="str">
        <f t="shared" ca="1" si="4"/>
        <v xml:space="preserve"> </v>
      </c>
    </row>
    <row r="76" spans="1:25" ht="15.5" outlineLevel="1" x14ac:dyDescent="0.35">
      <c r="A76" s="5"/>
      <c r="B76" s="5"/>
      <c r="C76" s="5"/>
      <c r="D76" s="6"/>
      <c r="F76" s="121" t="str">
        <f ca="1">+IF(OFFSET(EPSO!$C62,+COLUMN(A62), 0, 1, 1)=0," ",+OFFSET(EPSO!$C62,+COLUMN(A62), 0, 1, 1))</f>
        <v xml:space="preserve"> </v>
      </c>
      <c r="G76" s="438" t="str">
        <f ca="1">+IFERROR(+VLOOKUP(+F76,EPSO!C:S,2,FALSE)," ")</f>
        <v xml:space="preserve"> </v>
      </c>
      <c r="H76" s="438"/>
      <c r="I76" s="117" t="str">
        <f ca="1">+IFERROR(+HLOOKUP(+F76,CALCUL!$D$13:$F$22,10,FALSE)," ")</f>
        <v xml:space="preserve"> </v>
      </c>
      <c r="J76" s="122" t="str">
        <f ca="1">+IFERROR(+VLOOKUP(+F76,EPSO!C:S,6,FALSE)," ")</f>
        <v xml:space="preserve"> </v>
      </c>
      <c r="K76" s="117" t="str">
        <f t="shared" ca="1" si="8"/>
        <v xml:space="preserve"> </v>
      </c>
      <c r="L76" s="119" t="e">
        <f ca="1">+IF($H$8="CDN",+HLOOKUP(+$F76,SOMMAIRE!$D$3:$F$30,21,FALSE),IF($H$8="USD",+HLOOKUP(+$F76,SOMMAIRE!$D$3:$F$30,23,FALSE)," "))</f>
        <v>#N/A</v>
      </c>
      <c r="M76" s="120" t="str">
        <f ca="1">+IFERROR(+IF($H$8="CDN",+HLOOKUP(+$F76,SOMMAIRE!$D$3:$F$30,21,FALSE)*HLOOKUP(+F76,CALCUL!$D$13:$F$22,10,FALSE),IF($H$8="USD",+HLOOKUP(+$F76,SOMMAIRE!$D$3:$F$30,23,FALSE)*HLOOKUP(+F76,CALCUL!$D$13:$F$22,10,FALSE)," "))," ")</f>
        <v xml:space="preserve"> </v>
      </c>
      <c r="N76" s="120" t="str">
        <f t="shared" ca="1" si="9"/>
        <v xml:space="preserve"> </v>
      </c>
      <c r="P76" s="133" t="str">
        <f t="shared" ca="1" si="5"/>
        <v xml:space="preserve"> </v>
      </c>
      <c r="Q76" s="338" t="str">
        <f t="shared" ca="1" si="2"/>
        <v xml:space="preserve"> </v>
      </c>
      <c r="R76" s="364" t="str">
        <f>+IF(+AND(+ISNONTEXT($U$9),+ISTEXT(EPSO!C63))=TRUE,U$10," ")</f>
        <v xml:space="preserve"> </v>
      </c>
      <c r="S76" s="117" t="str">
        <f t="shared" ca="1" si="6"/>
        <v xml:space="preserve"> </v>
      </c>
      <c r="T76" s="119" t="e">
        <f ca="1">+IF($H$8="CDN",+HLOOKUP(+$P76,SOMMAIRE!$D$32:$F$59,21,FALSE),IF($H$8="USD",+HLOOKUP(+$P76,SOMMAIRE!$D$32:$F$59,23,FALSE)," "))</f>
        <v>#N/A</v>
      </c>
      <c r="U76" s="120" t="str">
        <f ca="1">+IFERROR(+IF($H$8="CDN",+HLOOKUP(+$P76,SOMMAIRE!$D$32:$F$59,21,FALSE)*HLOOKUP(+P76,CALCUL!$D$13:$F$22,10,FALSE)*(1+R76),IF($H$8="USD",+HLOOKUP(+$P76,SOMMAIRE!$D$32:$F$59,23,FALSE)*HLOOKUP(+P76,CALCUL!$D$13:$F$22,10,FALSE)*(1+R76)," "))," ")</f>
        <v xml:space="preserve"> </v>
      </c>
      <c r="V76" s="222" t="str">
        <f t="shared" ca="1" si="7"/>
        <v xml:space="preserve"> </v>
      </c>
      <c r="W76" s="219"/>
      <c r="X76" s="154" t="str">
        <f t="shared" ca="1" si="3"/>
        <v xml:space="preserve"> </v>
      </c>
      <c r="Y76" s="339" t="str">
        <f t="shared" ca="1" si="4"/>
        <v xml:space="preserve"> </v>
      </c>
    </row>
    <row r="77" spans="1:25" ht="15.5" outlineLevel="1" x14ac:dyDescent="0.35">
      <c r="A77" s="5"/>
      <c r="B77" s="5"/>
      <c r="C77" s="5"/>
      <c r="D77" s="6"/>
      <c r="F77" s="121" t="str">
        <f ca="1">+IF(OFFSET(EPSO!$C63,+COLUMN(A63), 0, 1, 1)=0," ",+OFFSET(EPSO!$C63,+COLUMN(A63), 0, 1, 1))</f>
        <v xml:space="preserve"> </v>
      </c>
      <c r="G77" s="438" t="str">
        <f ca="1">+IFERROR(+VLOOKUP(+F77,EPSO!C:S,2,FALSE)," ")</f>
        <v xml:space="preserve"> </v>
      </c>
      <c r="H77" s="438"/>
      <c r="I77" s="117" t="str">
        <f ca="1">+IFERROR(+HLOOKUP(+F77,CALCUL!$D$13:$F$22,10,FALSE)," ")</f>
        <v xml:space="preserve"> </v>
      </c>
      <c r="J77" s="122" t="str">
        <f ca="1">+IFERROR(+VLOOKUP(+F77,EPSO!C:S,6,FALSE)," ")</f>
        <v xml:space="preserve"> </v>
      </c>
      <c r="K77" s="117" t="str">
        <f t="shared" ca="1" si="8"/>
        <v xml:space="preserve"> </v>
      </c>
      <c r="L77" s="119" t="e">
        <f ca="1">+IF($H$8="CDN",+HLOOKUP(+$F77,SOMMAIRE!$D$3:$F$30,21,FALSE),IF($H$8="USD",+HLOOKUP(+$F77,SOMMAIRE!$D$3:$F$30,23,FALSE)," "))</f>
        <v>#N/A</v>
      </c>
      <c r="M77" s="120" t="str">
        <f ca="1">+IFERROR(+IF($H$8="CDN",+HLOOKUP(+$F77,SOMMAIRE!$D$3:$F$30,21,FALSE)*HLOOKUP(+F77,CALCUL!$D$13:$F$22,10,FALSE),IF($H$8="USD",+HLOOKUP(+$F77,SOMMAIRE!$D$3:$F$30,23,FALSE)*HLOOKUP(+F77,CALCUL!$D$13:$F$22,10,FALSE)," "))," ")</f>
        <v xml:space="preserve"> </v>
      </c>
      <c r="N77" s="120" t="str">
        <f t="shared" ca="1" si="9"/>
        <v xml:space="preserve"> </v>
      </c>
      <c r="P77" s="133" t="str">
        <f t="shared" ca="1" si="5"/>
        <v xml:space="preserve"> </v>
      </c>
      <c r="Q77" s="338" t="str">
        <f t="shared" ca="1" si="2"/>
        <v xml:space="preserve"> </v>
      </c>
      <c r="R77" s="364" t="str">
        <f>+IF(+AND(+ISNONTEXT($U$9),+ISTEXT(EPSO!C64))=TRUE,U$10," ")</f>
        <v xml:space="preserve"> </v>
      </c>
      <c r="S77" s="117" t="str">
        <f t="shared" ca="1" si="6"/>
        <v xml:space="preserve"> </v>
      </c>
      <c r="T77" s="119" t="e">
        <f ca="1">+IF($H$8="CDN",+HLOOKUP(+$P77,SOMMAIRE!$D$32:$F$59,21,FALSE),IF($H$8="USD",+HLOOKUP(+$P77,SOMMAIRE!$D$32:$F$59,23,FALSE)," "))</f>
        <v>#N/A</v>
      </c>
      <c r="U77" s="120" t="str">
        <f ca="1">+IFERROR(+IF($H$8="CDN",+HLOOKUP(+$P77,SOMMAIRE!$D$32:$F$59,21,FALSE)*HLOOKUP(+P77,CALCUL!$D$13:$F$22,10,FALSE)*(1+R77),IF($H$8="USD",+HLOOKUP(+$P77,SOMMAIRE!$D$32:$F$59,23,FALSE)*HLOOKUP(+P77,CALCUL!$D$13:$F$22,10,FALSE)*(1+R77)," "))," ")</f>
        <v xml:space="preserve"> </v>
      </c>
      <c r="V77" s="222" t="str">
        <f t="shared" ca="1" si="7"/>
        <v xml:space="preserve"> </v>
      </c>
      <c r="W77" s="219"/>
      <c r="X77" s="154" t="str">
        <f t="shared" ca="1" si="3"/>
        <v xml:space="preserve"> </v>
      </c>
      <c r="Y77" s="339" t="str">
        <f t="shared" ca="1" si="4"/>
        <v xml:space="preserve"> </v>
      </c>
    </row>
    <row r="78" spans="1:25" ht="15.5" outlineLevel="1" x14ac:dyDescent="0.35">
      <c r="A78" s="5"/>
      <c r="B78" s="5"/>
      <c r="C78" s="5"/>
      <c r="D78" s="6"/>
      <c r="F78" s="121" t="str">
        <f ca="1">+IF(OFFSET(EPSO!$C64,+COLUMN(A64), 0, 1, 1)=0," ",+OFFSET(EPSO!$C64,+COLUMN(A64), 0, 1, 1))</f>
        <v xml:space="preserve"> </v>
      </c>
      <c r="G78" s="438" t="str">
        <f ca="1">+IFERROR(+VLOOKUP(+F78,EPSO!C:S,2,FALSE)," ")</f>
        <v xml:space="preserve"> </v>
      </c>
      <c r="H78" s="438"/>
      <c r="I78" s="117" t="str">
        <f ca="1">+IFERROR(+HLOOKUP(+F78,CALCUL!$D$13:$F$22,10,FALSE)," ")</f>
        <v xml:space="preserve"> </v>
      </c>
      <c r="J78" s="122" t="str">
        <f ca="1">+IFERROR(+VLOOKUP(+F78,EPSO!C:S,6,FALSE)," ")</f>
        <v xml:space="preserve"> </v>
      </c>
      <c r="K78" s="117" t="str">
        <f t="shared" ca="1" si="8"/>
        <v xml:space="preserve"> </v>
      </c>
      <c r="L78" s="119" t="e">
        <f ca="1">+IF($H$8="CDN",+HLOOKUP(+$F78,SOMMAIRE!$D$3:$F$30,21,FALSE),IF($H$8="USD",+HLOOKUP(+$F78,SOMMAIRE!$D$3:$F$30,23,FALSE)," "))</f>
        <v>#N/A</v>
      </c>
      <c r="M78" s="120" t="str">
        <f ca="1">+IFERROR(+IF($H$8="CDN",+HLOOKUP(+$F78,SOMMAIRE!$D$3:$F$30,21,FALSE)*HLOOKUP(+F78,CALCUL!$D$13:$F$22,10,FALSE),IF($H$8="USD",+HLOOKUP(+$F78,SOMMAIRE!$D$3:$F$30,23,FALSE)*HLOOKUP(+F78,CALCUL!$D$13:$F$22,10,FALSE)," "))," ")</f>
        <v xml:space="preserve"> </v>
      </c>
      <c r="N78" s="120" t="str">
        <f t="shared" ca="1" si="9"/>
        <v xml:space="preserve"> </v>
      </c>
      <c r="P78" s="133" t="str">
        <f t="shared" ca="1" si="5"/>
        <v xml:space="preserve"> </v>
      </c>
      <c r="Q78" s="338" t="str">
        <f t="shared" ca="1" si="2"/>
        <v xml:space="preserve"> </v>
      </c>
      <c r="R78" s="364" t="str">
        <f>+IF(+AND(+ISNONTEXT($U$9),+ISTEXT(EPSO!C65))=TRUE,U$10," ")</f>
        <v xml:space="preserve"> </v>
      </c>
      <c r="S78" s="117" t="str">
        <f t="shared" ca="1" si="6"/>
        <v xml:space="preserve"> </v>
      </c>
      <c r="T78" s="119" t="e">
        <f ca="1">+IF($H$8="CDN",+HLOOKUP(+$P78,SOMMAIRE!$D$32:$F$59,21,FALSE),IF($H$8="USD",+HLOOKUP(+$P78,SOMMAIRE!$D$32:$F$59,23,FALSE)," "))</f>
        <v>#N/A</v>
      </c>
      <c r="U78" s="120" t="str">
        <f ca="1">+IFERROR(+IF($H$8="CDN",+HLOOKUP(+$P78,SOMMAIRE!$D$32:$F$59,21,FALSE)*HLOOKUP(+P78,CALCUL!$D$13:$F$22,10,FALSE)*(1+R78),IF($H$8="USD",+HLOOKUP(+$P78,SOMMAIRE!$D$32:$F$59,23,FALSE)*HLOOKUP(+P78,CALCUL!$D$13:$F$22,10,FALSE)*(1+R78)," "))," ")</f>
        <v xml:space="preserve"> </v>
      </c>
      <c r="V78" s="222" t="str">
        <f t="shared" ca="1" si="7"/>
        <v xml:space="preserve"> </v>
      </c>
      <c r="W78" s="219"/>
      <c r="X78" s="154" t="str">
        <f t="shared" ca="1" si="3"/>
        <v xml:space="preserve"> </v>
      </c>
      <c r="Y78" s="339" t="str">
        <f t="shared" ca="1" si="4"/>
        <v xml:space="preserve"> </v>
      </c>
    </row>
    <row r="79" spans="1:25" ht="15.5" outlineLevel="1" x14ac:dyDescent="0.35">
      <c r="A79" s="5"/>
      <c r="B79" s="5"/>
      <c r="C79" s="5"/>
      <c r="D79" s="6"/>
      <c r="F79" s="121" t="str">
        <f ca="1">+IF(OFFSET(EPSO!$C65,+COLUMN(A65), 0, 1, 1)=0," ",+OFFSET(EPSO!$C65,+COLUMN(A65), 0, 1, 1))</f>
        <v xml:space="preserve"> </v>
      </c>
      <c r="G79" s="438" t="str">
        <f ca="1">+IFERROR(+VLOOKUP(+F79,EPSO!C:S,2,FALSE)," ")</f>
        <v xml:space="preserve"> </v>
      </c>
      <c r="H79" s="438"/>
      <c r="I79" s="117" t="str">
        <f ca="1">+IFERROR(+HLOOKUP(+F79,CALCUL!$D$13:$F$22,10,FALSE)," ")</f>
        <v xml:space="preserve"> </v>
      </c>
      <c r="J79" s="122" t="str">
        <f ca="1">+IFERROR(+VLOOKUP(+F79,EPSO!C:S,6,FALSE)," ")</f>
        <v xml:space="preserve"> </v>
      </c>
      <c r="K79" s="117" t="str">
        <f t="shared" ca="1" si="8"/>
        <v xml:space="preserve"> </v>
      </c>
      <c r="L79" s="119" t="e">
        <f ca="1">+IF($H$8="CDN",+HLOOKUP(+$F79,SOMMAIRE!$D$3:$F$30,21,FALSE),IF($H$8="USD",+HLOOKUP(+$F79,SOMMAIRE!$D$3:$F$30,23,FALSE)," "))</f>
        <v>#N/A</v>
      </c>
      <c r="M79" s="120" t="str">
        <f ca="1">+IFERROR(+IF($H$8="CDN",+HLOOKUP(+$F79,SOMMAIRE!$D$3:$F$30,21,FALSE)*HLOOKUP(+F79,CALCUL!$D$13:$F$22,10,FALSE),IF($H$8="USD",+HLOOKUP(+$F79,SOMMAIRE!$D$3:$F$30,23,FALSE)*HLOOKUP(+F79,CALCUL!$D$13:$F$22,10,FALSE)," "))," ")</f>
        <v xml:space="preserve"> </v>
      </c>
      <c r="N79" s="120" t="str">
        <f t="shared" ca="1" si="9"/>
        <v xml:space="preserve"> </v>
      </c>
      <c r="P79" s="133" t="str">
        <f t="shared" ca="1" si="5"/>
        <v xml:space="preserve"> </v>
      </c>
      <c r="Q79" s="338" t="str">
        <f t="shared" ca="1" si="2"/>
        <v xml:space="preserve"> </v>
      </c>
      <c r="R79" s="364" t="str">
        <f>+IF(+AND(+ISNONTEXT($U$9),+ISTEXT(EPSO!C66))=TRUE,U$10," ")</f>
        <v xml:space="preserve"> </v>
      </c>
      <c r="S79" s="117" t="str">
        <f t="shared" ca="1" si="6"/>
        <v xml:space="preserve"> </v>
      </c>
      <c r="T79" s="119" t="e">
        <f ca="1">+IF($H$8="CDN",+HLOOKUP(+$P79,SOMMAIRE!$D$32:$F$59,21,FALSE),IF($H$8="USD",+HLOOKUP(+$P79,SOMMAIRE!$D$32:$F$59,23,FALSE)," "))</f>
        <v>#N/A</v>
      </c>
      <c r="U79" s="120" t="str">
        <f ca="1">+IFERROR(+IF($H$8="CDN",+HLOOKUP(+$P79,SOMMAIRE!$D$32:$F$59,21,FALSE)*HLOOKUP(+P79,CALCUL!$D$13:$F$22,10,FALSE)*(1+R79),IF($H$8="USD",+HLOOKUP(+$P79,SOMMAIRE!$D$32:$F$59,23,FALSE)*HLOOKUP(+P79,CALCUL!$D$13:$F$22,10,FALSE)*(1+R79)," "))," ")</f>
        <v xml:space="preserve"> </v>
      </c>
      <c r="V79" s="222" t="str">
        <f t="shared" ca="1" si="7"/>
        <v xml:space="preserve"> </v>
      </c>
      <c r="W79" s="219"/>
      <c r="X79" s="154" t="str">
        <f t="shared" ca="1" si="3"/>
        <v xml:space="preserve"> </v>
      </c>
      <c r="Y79" s="339" t="str">
        <f t="shared" ca="1" si="4"/>
        <v xml:space="preserve"> </v>
      </c>
    </row>
    <row r="80" spans="1:25" ht="15.5" outlineLevel="1" x14ac:dyDescent="0.35">
      <c r="A80" s="5"/>
      <c r="B80" s="5"/>
      <c r="C80" s="5"/>
      <c r="D80" s="6"/>
      <c r="F80" s="121" t="str">
        <f ca="1">+IF(OFFSET(EPSO!$C66,+COLUMN(A66), 0, 1, 1)=0," ",+OFFSET(EPSO!$C66,+COLUMN(A66), 0, 1, 1))</f>
        <v xml:space="preserve"> </v>
      </c>
      <c r="G80" s="438" t="str">
        <f ca="1">+IFERROR(+VLOOKUP(+F80,EPSO!C:S,2,FALSE)," ")</f>
        <v xml:space="preserve"> </v>
      </c>
      <c r="H80" s="438"/>
      <c r="I80" s="117" t="str">
        <f ca="1">+IFERROR(+HLOOKUP(+F80,CALCUL!$D$13:$F$22,10,FALSE)," ")</f>
        <v xml:space="preserve"> </v>
      </c>
      <c r="J80" s="122" t="str">
        <f ca="1">+IFERROR(+VLOOKUP(+F80,EPSO!C:S,6,FALSE)," ")</f>
        <v xml:space="preserve"> </v>
      </c>
      <c r="K80" s="117" t="str">
        <f t="shared" ca="1" si="8"/>
        <v xml:space="preserve"> </v>
      </c>
      <c r="L80" s="119" t="e">
        <f ca="1">+IF($H$8="CDN",+HLOOKUP(+$F80,SOMMAIRE!$D$3:$F$30,21,FALSE),IF($H$8="USD",+HLOOKUP(+$F80,SOMMAIRE!$D$3:$F$30,23,FALSE)," "))</f>
        <v>#N/A</v>
      </c>
      <c r="M80" s="120" t="str">
        <f ca="1">+IFERROR(+IF($H$8="CDN",+HLOOKUP(+$F80,SOMMAIRE!$D$3:$F$30,21,FALSE)*HLOOKUP(+F80,CALCUL!$D$13:$F$22,10,FALSE),IF($H$8="USD",+HLOOKUP(+$F80,SOMMAIRE!$D$3:$F$30,23,FALSE)*HLOOKUP(+F80,CALCUL!$D$13:$F$22,10,FALSE)," "))," ")</f>
        <v xml:space="preserve"> </v>
      </c>
      <c r="N80" s="120" t="str">
        <f t="shared" ca="1" si="9"/>
        <v xml:space="preserve"> </v>
      </c>
      <c r="P80" s="133" t="str">
        <f t="shared" ca="1" si="5"/>
        <v xml:space="preserve"> </v>
      </c>
      <c r="Q80" s="338" t="str">
        <f t="shared" ref="Q80:Q143" ca="1" si="10">+IFERROR(+J80*$U$13," ")</f>
        <v xml:space="preserve"> </v>
      </c>
      <c r="R80" s="364" t="str">
        <f>+IF(+AND(+ISNONTEXT($U$9),+ISTEXT(EPSO!C67))=TRUE,U$10," ")</f>
        <v xml:space="preserve"> </v>
      </c>
      <c r="S80" s="117" t="str">
        <f t="shared" ca="1" si="6"/>
        <v xml:space="preserve"> </v>
      </c>
      <c r="T80" s="119" t="e">
        <f ca="1">+IF($H$8="CDN",+HLOOKUP(+$P80,SOMMAIRE!$D$32:$F$59,21,FALSE),IF($H$8="USD",+HLOOKUP(+$P80,SOMMAIRE!$D$32:$F$59,23,FALSE)," "))</f>
        <v>#N/A</v>
      </c>
      <c r="U80" s="120" t="str">
        <f ca="1">+IFERROR(+IF($H$8="CDN",+HLOOKUP(+$P80,SOMMAIRE!$D$32:$F$59,21,FALSE)*HLOOKUP(+P80,CALCUL!$D$13:$F$22,10,FALSE)*(1+R80),IF($H$8="USD",+HLOOKUP(+$P80,SOMMAIRE!$D$32:$F$59,23,FALSE)*HLOOKUP(+P80,CALCUL!$D$13:$F$22,10,FALSE)*(1+R80)," "))," ")</f>
        <v xml:space="preserve"> </v>
      </c>
      <c r="V80" s="222" t="str">
        <f t="shared" ca="1" si="7"/>
        <v xml:space="preserve"> </v>
      </c>
      <c r="W80" s="219"/>
      <c r="X80" s="154" t="str">
        <f t="shared" ref="X80:X143" ca="1" si="11">+IFERROR(+U80-M80," ")</f>
        <v xml:space="preserve"> </v>
      </c>
      <c r="Y80" s="339" t="str">
        <f t="shared" ref="Y80:Y143" ca="1" si="12">+IFERROR(+X80/M80," ")</f>
        <v xml:space="preserve"> </v>
      </c>
    </row>
    <row r="81" spans="1:25" ht="15.5" outlineLevel="1" x14ac:dyDescent="0.35">
      <c r="A81" s="5"/>
      <c r="B81" s="5"/>
      <c r="C81" s="5"/>
      <c r="D81" s="6"/>
      <c r="F81" s="121" t="str">
        <f ca="1">+IF(OFFSET(EPSO!$C67,+COLUMN(A67), 0, 1, 1)=0," ",+OFFSET(EPSO!$C67,+COLUMN(A67), 0, 1, 1))</f>
        <v xml:space="preserve"> </v>
      </c>
      <c r="G81" s="438" t="str">
        <f ca="1">+IFERROR(+VLOOKUP(+F81,EPSO!C:S,2,FALSE)," ")</f>
        <v xml:space="preserve"> </v>
      </c>
      <c r="H81" s="438"/>
      <c r="I81" s="117" t="str">
        <f ca="1">+IFERROR(+HLOOKUP(+F81,CALCUL!$D$13:$F$22,10,FALSE)," ")</f>
        <v xml:space="preserve"> </v>
      </c>
      <c r="J81" s="122" t="str">
        <f ca="1">+IFERROR(+VLOOKUP(+F81,EPSO!C:S,6,FALSE)," ")</f>
        <v xml:space="preserve"> </v>
      </c>
      <c r="K81" s="117" t="str">
        <f t="shared" ca="1" si="8"/>
        <v xml:space="preserve"> </v>
      </c>
      <c r="L81" s="119" t="e">
        <f ca="1">+IF($H$8="CDN",+HLOOKUP(+$F81,SOMMAIRE!$D$3:$F$30,21,FALSE),IF($H$8="USD",+HLOOKUP(+$F81,SOMMAIRE!$D$3:$F$30,23,FALSE)," "))</f>
        <v>#N/A</v>
      </c>
      <c r="M81" s="120" t="str">
        <f ca="1">+IFERROR(+IF($H$8="CDN",+HLOOKUP(+$F81,SOMMAIRE!$D$3:$F$30,21,FALSE)*HLOOKUP(+F81,CALCUL!$D$13:$F$22,10,FALSE),IF($H$8="USD",+HLOOKUP(+$F81,SOMMAIRE!$D$3:$F$30,23,FALSE)*HLOOKUP(+F81,CALCUL!$D$13:$F$22,10,FALSE)," "))," ")</f>
        <v xml:space="preserve"> </v>
      </c>
      <c r="N81" s="120" t="str">
        <f t="shared" ca="1" si="9"/>
        <v xml:space="preserve"> </v>
      </c>
      <c r="P81" s="133" t="str">
        <f t="shared" ref="P81:P144" ca="1" si="13">+F81</f>
        <v xml:space="preserve"> </v>
      </c>
      <c r="Q81" s="338" t="str">
        <f t="shared" ca="1" si="10"/>
        <v xml:space="preserve"> </v>
      </c>
      <c r="R81" s="364" t="str">
        <f>+IF(+AND(+ISNONTEXT($U$9),+ISTEXT(EPSO!C68))=TRUE,U$10," ")</f>
        <v xml:space="preserve"> </v>
      </c>
      <c r="S81" s="117" t="str">
        <f t="shared" ref="S81:S144" ca="1" si="14">+IFERROR(+Q81*I81," ")</f>
        <v xml:space="preserve"> </v>
      </c>
      <c r="T81" s="119" t="e">
        <f ca="1">+IF($H$8="CDN",+HLOOKUP(+$P81,SOMMAIRE!$D$32:$F$59,21,FALSE),IF($H$8="USD",+HLOOKUP(+$P81,SOMMAIRE!$D$32:$F$59,23,FALSE)," "))</f>
        <v>#N/A</v>
      </c>
      <c r="U81" s="120" t="str">
        <f ca="1">+IFERROR(+IF($H$8="CDN",+HLOOKUP(+$P81,SOMMAIRE!$D$32:$F$59,21,FALSE)*HLOOKUP(+P81,CALCUL!$D$13:$F$22,10,FALSE)*(1+R81),IF($H$8="USD",+HLOOKUP(+$P81,SOMMAIRE!$D$32:$F$59,23,FALSE)*HLOOKUP(+P81,CALCUL!$D$13:$F$22,10,FALSE)*(1+R81)," "))," ")</f>
        <v xml:space="preserve"> </v>
      </c>
      <c r="V81" s="222" t="str">
        <f t="shared" ref="V81:V144" ca="1" si="15">+IFERROR(+Q81*U81," ")</f>
        <v xml:space="preserve"> </v>
      </c>
      <c r="W81" s="219"/>
      <c r="X81" s="154" t="str">
        <f t="shared" ca="1" si="11"/>
        <v xml:space="preserve"> </v>
      </c>
      <c r="Y81" s="339" t="str">
        <f t="shared" ca="1" si="12"/>
        <v xml:space="preserve"> </v>
      </c>
    </row>
    <row r="82" spans="1:25" ht="15.5" outlineLevel="1" x14ac:dyDescent="0.35">
      <c r="A82" s="5"/>
      <c r="B82" s="5"/>
      <c r="C82" s="5"/>
      <c r="D82" s="6"/>
      <c r="F82" s="121" t="str">
        <f ca="1">+IF(OFFSET(EPSO!$C68,+COLUMN(A68), 0, 1, 1)=0," ",+OFFSET(EPSO!$C68,+COLUMN(A68), 0, 1, 1))</f>
        <v xml:space="preserve"> </v>
      </c>
      <c r="G82" s="438" t="str">
        <f ca="1">+IFERROR(+VLOOKUP(+F82,EPSO!C:S,2,FALSE)," ")</f>
        <v xml:space="preserve"> </v>
      </c>
      <c r="H82" s="438"/>
      <c r="I82" s="117" t="str">
        <f ca="1">+IFERROR(+HLOOKUP(+F82,CALCUL!$D$13:$F$22,10,FALSE)," ")</f>
        <v xml:space="preserve"> </v>
      </c>
      <c r="J82" s="122" t="str">
        <f ca="1">+IFERROR(+VLOOKUP(+F82,EPSO!C:S,6,FALSE)," ")</f>
        <v xml:space="preserve"> </v>
      </c>
      <c r="K82" s="117" t="str">
        <f t="shared" ref="K82:K145" ca="1" si="16">+IFERROR(+J82*I82," ")</f>
        <v xml:space="preserve"> </v>
      </c>
      <c r="L82" s="119" t="e">
        <f ca="1">+IF($H$8="CDN",+HLOOKUP(+$F82,SOMMAIRE!$D$3:$F$30,21,FALSE),IF($H$8="USD",+HLOOKUP(+$F82,SOMMAIRE!$D$3:$F$30,23,FALSE)," "))</f>
        <v>#N/A</v>
      </c>
      <c r="M82" s="120" t="str">
        <f ca="1">+IFERROR(+IF($H$8="CDN",+HLOOKUP(+$F82,SOMMAIRE!$D$3:$F$30,21,FALSE)*HLOOKUP(+F82,CALCUL!$D$13:$F$22,10,FALSE),IF($H$8="USD",+HLOOKUP(+$F82,SOMMAIRE!$D$3:$F$30,23,FALSE)*HLOOKUP(+F82,CALCUL!$D$13:$F$22,10,FALSE)," "))," ")</f>
        <v xml:space="preserve"> </v>
      </c>
      <c r="N82" s="120" t="str">
        <f t="shared" ref="N82:N145" ca="1" si="17">+IFERROR(+J82*M82," ")</f>
        <v xml:space="preserve"> </v>
      </c>
      <c r="P82" s="133" t="str">
        <f t="shared" ca="1" si="13"/>
        <v xml:space="preserve"> </v>
      </c>
      <c r="Q82" s="338" t="str">
        <f t="shared" ca="1" si="10"/>
        <v xml:space="preserve"> </v>
      </c>
      <c r="R82" s="364" t="str">
        <f>+IF(+AND(+ISNONTEXT($U$9),+ISTEXT(EPSO!C69))=TRUE,U$10," ")</f>
        <v xml:space="preserve"> </v>
      </c>
      <c r="S82" s="117" t="str">
        <f t="shared" ca="1" si="14"/>
        <v xml:space="preserve"> </v>
      </c>
      <c r="T82" s="119" t="e">
        <f ca="1">+IF($H$8="CDN",+HLOOKUP(+$P82,SOMMAIRE!$D$32:$F$59,21,FALSE),IF($H$8="USD",+HLOOKUP(+$P82,SOMMAIRE!$D$32:$F$59,23,FALSE)," "))</f>
        <v>#N/A</v>
      </c>
      <c r="U82" s="120" t="str">
        <f ca="1">+IFERROR(+IF($H$8="CDN",+HLOOKUP(+$P82,SOMMAIRE!$D$32:$F$59,21,FALSE)*HLOOKUP(+P82,CALCUL!$D$13:$F$22,10,FALSE)*(1+R82),IF($H$8="USD",+HLOOKUP(+$P82,SOMMAIRE!$D$32:$F$59,23,FALSE)*HLOOKUP(+P82,CALCUL!$D$13:$F$22,10,FALSE)*(1+R82)," "))," ")</f>
        <v xml:space="preserve"> </v>
      </c>
      <c r="V82" s="222" t="str">
        <f t="shared" ca="1" si="15"/>
        <v xml:space="preserve"> </v>
      </c>
      <c r="W82" s="219"/>
      <c r="X82" s="154" t="str">
        <f t="shared" ca="1" si="11"/>
        <v xml:space="preserve"> </v>
      </c>
      <c r="Y82" s="339" t="str">
        <f t="shared" ca="1" si="12"/>
        <v xml:space="preserve"> </v>
      </c>
    </row>
    <row r="83" spans="1:25" ht="15.5" outlineLevel="1" x14ac:dyDescent="0.35">
      <c r="A83" s="5"/>
      <c r="B83" s="5"/>
      <c r="C83" s="5"/>
      <c r="D83" s="6"/>
      <c r="F83" s="121" t="str">
        <f ca="1">+IF(OFFSET(EPSO!$C69,+COLUMN(A69), 0, 1, 1)=0," ",+OFFSET(EPSO!$C69,+COLUMN(A69), 0, 1, 1))</f>
        <v xml:space="preserve"> </v>
      </c>
      <c r="G83" s="438" t="str">
        <f ca="1">+IFERROR(+VLOOKUP(+F83,EPSO!C:S,2,FALSE)," ")</f>
        <v xml:space="preserve"> </v>
      </c>
      <c r="H83" s="438"/>
      <c r="I83" s="117" t="str">
        <f ca="1">+IFERROR(+HLOOKUP(+F83,CALCUL!$D$13:$F$22,10,FALSE)," ")</f>
        <v xml:space="preserve"> </v>
      </c>
      <c r="J83" s="122" t="str">
        <f ca="1">+IFERROR(+VLOOKUP(+F83,EPSO!C:S,6,FALSE)," ")</f>
        <v xml:space="preserve"> </v>
      </c>
      <c r="K83" s="117" t="str">
        <f t="shared" ca="1" si="16"/>
        <v xml:space="preserve"> </v>
      </c>
      <c r="L83" s="119" t="e">
        <f ca="1">+IF($H$8="CDN",+HLOOKUP(+$F83,SOMMAIRE!$D$3:$F$30,21,FALSE),IF($H$8="USD",+HLOOKUP(+$F83,SOMMAIRE!$D$3:$F$30,23,FALSE)," "))</f>
        <v>#N/A</v>
      </c>
      <c r="M83" s="120" t="str">
        <f ca="1">+IFERROR(+IF($H$8="CDN",+HLOOKUP(+$F83,SOMMAIRE!$D$3:$F$30,21,FALSE)*HLOOKUP(+F83,CALCUL!$D$13:$F$22,10,FALSE),IF($H$8="USD",+HLOOKUP(+$F83,SOMMAIRE!$D$3:$F$30,23,FALSE)*HLOOKUP(+F83,CALCUL!$D$13:$F$22,10,FALSE)," "))," ")</f>
        <v xml:space="preserve"> </v>
      </c>
      <c r="N83" s="120" t="str">
        <f t="shared" ca="1" si="17"/>
        <v xml:space="preserve"> </v>
      </c>
      <c r="P83" s="133" t="str">
        <f t="shared" ca="1" si="13"/>
        <v xml:space="preserve"> </v>
      </c>
      <c r="Q83" s="338" t="str">
        <f t="shared" ca="1" si="10"/>
        <v xml:space="preserve"> </v>
      </c>
      <c r="R83" s="364" t="str">
        <f>+IF(+AND(+ISNONTEXT($U$9),+ISTEXT(EPSO!C70))=TRUE,U$10," ")</f>
        <v xml:space="preserve"> </v>
      </c>
      <c r="S83" s="117" t="str">
        <f t="shared" ca="1" si="14"/>
        <v xml:space="preserve"> </v>
      </c>
      <c r="T83" s="119" t="e">
        <f ca="1">+IF($H$8="CDN",+HLOOKUP(+$P83,SOMMAIRE!$D$32:$F$59,21,FALSE),IF($H$8="USD",+HLOOKUP(+$P83,SOMMAIRE!$D$32:$F$59,23,FALSE)," "))</f>
        <v>#N/A</v>
      </c>
      <c r="U83" s="120" t="str">
        <f ca="1">+IFERROR(+IF($H$8="CDN",+HLOOKUP(+$P83,SOMMAIRE!$D$32:$F$59,21,FALSE)*HLOOKUP(+P83,CALCUL!$D$13:$F$22,10,FALSE)*(1+R83),IF($H$8="USD",+HLOOKUP(+$P83,SOMMAIRE!$D$32:$F$59,23,FALSE)*HLOOKUP(+P83,CALCUL!$D$13:$F$22,10,FALSE)*(1+R83)," "))," ")</f>
        <v xml:space="preserve"> </v>
      </c>
      <c r="V83" s="222" t="str">
        <f t="shared" ca="1" si="15"/>
        <v xml:space="preserve"> </v>
      </c>
      <c r="W83" s="219"/>
      <c r="X83" s="154" t="str">
        <f t="shared" ca="1" si="11"/>
        <v xml:space="preserve"> </v>
      </c>
      <c r="Y83" s="339" t="str">
        <f t="shared" ca="1" si="12"/>
        <v xml:space="preserve"> </v>
      </c>
    </row>
    <row r="84" spans="1:25" ht="15.5" outlineLevel="1" x14ac:dyDescent="0.35">
      <c r="A84" s="5"/>
      <c r="B84" s="5"/>
      <c r="C84" s="5"/>
      <c r="D84" s="6"/>
      <c r="F84" s="121" t="str">
        <f ca="1">+IF(OFFSET(EPSO!$C70,+COLUMN(A70), 0, 1, 1)=0," ",+OFFSET(EPSO!$C70,+COLUMN(A70), 0, 1, 1))</f>
        <v xml:space="preserve"> </v>
      </c>
      <c r="G84" s="438" t="str">
        <f ca="1">+IFERROR(+VLOOKUP(+F84,EPSO!C:S,2,FALSE)," ")</f>
        <v xml:space="preserve"> </v>
      </c>
      <c r="H84" s="438"/>
      <c r="I84" s="117" t="str">
        <f ca="1">+IFERROR(+HLOOKUP(+F84,CALCUL!$D$13:$F$22,10,FALSE)," ")</f>
        <v xml:space="preserve"> </v>
      </c>
      <c r="J84" s="122" t="str">
        <f ca="1">+IFERROR(+VLOOKUP(+F84,EPSO!C:S,6,FALSE)," ")</f>
        <v xml:space="preserve"> </v>
      </c>
      <c r="K84" s="117" t="str">
        <f t="shared" ca="1" si="16"/>
        <v xml:space="preserve"> </v>
      </c>
      <c r="L84" s="119" t="e">
        <f ca="1">+IF($H$8="CDN",+HLOOKUP(+$F84,SOMMAIRE!$D$3:$F$30,21,FALSE),IF($H$8="USD",+HLOOKUP(+$F84,SOMMAIRE!$D$3:$F$30,23,FALSE)," "))</f>
        <v>#N/A</v>
      </c>
      <c r="M84" s="120" t="str">
        <f ca="1">+IFERROR(+IF($H$8="CDN",+HLOOKUP(+$F84,SOMMAIRE!$D$3:$F$30,21,FALSE)*HLOOKUP(+F84,CALCUL!$D$13:$F$22,10,FALSE),IF($H$8="USD",+HLOOKUP(+$F84,SOMMAIRE!$D$3:$F$30,23,FALSE)*HLOOKUP(+F84,CALCUL!$D$13:$F$22,10,FALSE)," "))," ")</f>
        <v xml:space="preserve"> </v>
      </c>
      <c r="N84" s="120" t="str">
        <f t="shared" ca="1" si="17"/>
        <v xml:space="preserve"> </v>
      </c>
      <c r="P84" s="133" t="str">
        <f t="shared" ca="1" si="13"/>
        <v xml:space="preserve"> </v>
      </c>
      <c r="Q84" s="338" t="str">
        <f t="shared" ca="1" si="10"/>
        <v xml:space="preserve"> </v>
      </c>
      <c r="R84" s="364" t="str">
        <f>+IF(+AND(+ISNONTEXT($U$9),+ISTEXT(EPSO!C71))=TRUE,U$10," ")</f>
        <v xml:space="preserve"> </v>
      </c>
      <c r="S84" s="117" t="str">
        <f t="shared" ca="1" si="14"/>
        <v xml:space="preserve"> </v>
      </c>
      <c r="T84" s="119" t="e">
        <f ca="1">+IF($H$8="CDN",+HLOOKUP(+$P84,SOMMAIRE!$D$32:$F$59,21,FALSE),IF($H$8="USD",+HLOOKUP(+$P84,SOMMAIRE!$D$32:$F$59,23,FALSE)," "))</f>
        <v>#N/A</v>
      </c>
      <c r="U84" s="120" t="str">
        <f ca="1">+IFERROR(+IF($H$8="CDN",+HLOOKUP(+$P84,SOMMAIRE!$D$32:$F$59,21,FALSE)*HLOOKUP(+P84,CALCUL!$D$13:$F$22,10,FALSE)*(1+R84),IF($H$8="USD",+HLOOKUP(+$P84,SOMMAIRE!$D$32:$F$59,23,FALSE)*HLOOKUP(+P84,CALCUL!$D$13:$F$22,10,FALSE)*(1+R84)," "))," ")</f>
        <v xml:space="preserve"> </v>
      </c>
      <c r="V84" s="222" t="str">
        <f t="shared" ca="1" si="15"/>
        <v xml:space="preserve"> </v>
      </c>
      <c r="W84" s="219"/>
      <c r="X84" s="154" t="str">
        <f t="shared" ca="1" si="11"/>
        <v xml:space="preserve"> </v>
      </c>
      <c r="Y84" s="339" t="str">
        <f t="shared" ca="1" si="12"/>
        <v xml:space="preserve"> </v>
      </c>
    </row>
    <row r="85" spans="1:25" ht="15.5" outlineLevel="1" x14ac:dyDescent="0.35">
      <c r="A85" s="5"/>
      <c r="B85" s="5"/>
      <c r="C85" s="5"/>
      <c r="D85" s="6"/>
      <c r="F85" s="121" t="str">
        <f ca="1">+IF(OFFSET(EPSO!$C71,+COLUMN(A71), 0, 1, 1)=0," ",+OFFSET(EPSO!$C71,+COLUMN(A71), 0, 1, 1))</f>
        <v xml:space="preserve"> </v>
      </c>
      <c r="G85" s="438" t="str">
        <f ca="1">+IFERROR(+VLOOKUP(+F85,EPSO!C:S,2,FALSE)," ")</f>
        <v xml:space="preserve"> </v>
      </c>
      <c r="H85" s="438"/>
      <c r="I85" s="117" t="str">
        <f ca="1">+IFERROR(+HLOOKUP(+F85,CALCUL!$D$13:$F$22,10,FALSE)," ")</f>
        <v xml:space="preserve"> </v>
      </c>
      <c r="J85" s="122" t="str">
        <f ca="1">+IFERROR(+VLOOKUP(+F85,EPSO!C:S,6,FALSE)," ")</f>
        <v xml:space="preserve"> </v>
      </c>
      <c r="K85" s="117" t="str">
        <f t="shared" ca="1" si="16"/>
        <v xml:space="preserve"> </v>
      </c>
      <c r="L85" s="119" t="e">
        <f ca="1">+IF($H$8="CDN",+HLOOKUP(+$F85,SOMMAIRE!$D$3:$F$30,21,FALSE),IF($H$8="USD",+HLOOKUP(+$F85,SOMMAIRE!$D$3:$F$30,23,FALSE)," "))</f>
        <v>#N/A</v>
      </c>
      <c r="M85" s="120" t="str">
        <f ca="1">+IFERROR(+IF($H$8="CDN",+HLOOKUP(+$F85,SOMMAIRE!$D$3:$F$30,21,FALSE)*HLOOKUP(+F85,CALCUL!$D$13:$F$22,10,FALSE),IF($H$8="USD",+HLOOKUP(+$F85,SOMMAIRE!$D$3:$F$30,23,FALSE)*HLOOKUP(+F85,CALCUL!$D$13:$F$22,10,FALSE)," "))," ")</f>
        <v xml:space="preserve"> </v>
      </c>
      <c r="N85" s="120" t="str">
        <f t="shared" ca="1" si="17"/>
        <v xml:space="preserve"> </v>
      </c>
      <c r="P85" s="133" t="str">
        <f t="shared" ca="1" si="13"/>
        <v xml:space="preserve"> </v>
      </c>
      <c r="Q85" s="338" t="str">
        <f t="shared" ca="1" si="10"/>
        <v xml:space="preserve"> </v>
      </c>
      <c r="R85" s="364" t="str">
        <f>+IF(+AND(+ISNONTEXT($U$9),+ISTEXT(EPSO!C72))=TRUE,U$10," ")</f>
        <v xml:space="preserve"> </v>
      </c>
      <c r="S85" s="117" t="str">
        <f t="shared" ca="1" si="14"/>
        <v xml:space="preserve"> </v>
      </c>
      <c r="T85" s="119" t="e">
        <f ca="1">+IF($H$8="CDN",+HLOOKUP(+$P85,SOMMAIRE!$D$32:$F$59,21,FALSE),IF($H$8="USD",+HLOOKUP(+$P85,SOMMAIRE!$D$32:$F$59,23,FALSE)," "))</f>
        <v>#N/A</v>
      </c>
      <c r="U85" s="120" t="str">
        <f ca="1">+IFERROR(+IF($H$8="CDN",+HLOOKUP(+$P85,SOMMAIRE!$D$32:$F$59,21,FALSE)*HLOOKUP(+P85,CALCUL!$D$13:$F$22,10,FALSE)*(1+R85),IF($H$8="USD",+HLOOKUP(+$P85,SOMMAIRE!$D$32:$F$59,23,FALSE)*HLOOKUP(+P85,CALCUL!$D$13:$F$22,10,FALSE)*(1+R85)," "))," ")</f>
        <v xml:space="preserve"> </v>
      </c>
      <c r="V85" s="222" t="str">
        <f t="shared" ca="1" si="15"/>
        <v xml:space="preserve"> </v>
      </c>
      <c r="W85" s="219"/>
      <c r="X85" s="154" t="str">
        <f t="shared" ca="1" si="11"/>
        <v xml:space="preserve"> </v>
      </c>
      <c r="Y85" s="339" t="str">
        <f t="shared" ca="1" si="12"/>
        <v xml:space="preserve"> </v>
      </c>
    </row>
    <row r="86" spans="1:25" ht="15.5" outlineLevel="1" x14ac:dyDescent="0.35">
      <c r="A86" s="5"/>
      <c r="B86" s="5"/>
      <c r="C86" s="5"/>
      <c r="D86" s="6"/>
      <c r="F86" s="121" t="str">
        <f ca="1">+IF(OFFSET(EPSO!$C72,+COLUMN(A72), 0, 1, 1)=0," ",+OFFSET(EPSO!$C72,+COLUMN(A72), 0, 1, 1))</f>
        <v xml:space="preserve"> </v>
      </c>
      <c r="G86" s="438" t="str">
        <f ca="1">+IFERROR(+VLOOKUP(+F86,EPSO!C:S,2,FALSE)," ")</f>
        <v xml:space="preserve"> </v>
      </c>
      <c r="H86" s="438"/>
      <c r="I86" s="117" t="str">
        <f ca="1">+IFERROR(+HLOOKUP(+F86,CALCUL!$D$13:$F$22,10,FALSE)," ")</f>
        <v xml:space="preserve"> </v>
      </c>
      <c r="J86" s="122" t="str">
        <f ca="1">+IFERROR(+VLOOKUP(+F86,EPSO!C:S,6,FALSE)," ")</f>
        <v xml:space="preserve"> </v>
      </c>
      <c r="K86" s="117" t="str">
        <f t="shared" ca="1" si="16"/>
        <v xml:space="preserve"> </v>
      </c>
      <c r="L86" s="119" t="e">
        <f ca="1">+IF($H$8="CDN",+HLOOKUP(+$F86,SOMMAIRE!$D$3:$F$30,21,FALSE),IF($H$8="USD",+HLOOKUP(+$F86,SOMMAIRE!$D$3:$F$30,23,FALSE)," "))</f>
        <v>#N/A</v>
      </c>
      <c r="M86" s="120" t="str">
        <f ca="1">+IFERROR(+IF($H$8="CDN",+HLOOKUP(+$F86,SOMMAIRE!$D$3:$F$30,21,FALSE)*HLOOKUP(+F86,CALCUL!$D$13:$F$22,10,FALSE),IF($H$8="USD",+HLOOKUP(+$F86,SOMMAIRE!$D$3:$F$30,23,FALSE)*HLOOKUP(+F86,CALCUL!$D$13:$F$22,10,FALSE)," "))," ")</f>
        <v xml:space="preserve"> </v>
      </c>
      <c r="N86" s="120" t="str">
        <f t="shared" ca="1" si="17"/>
        <v xml:space="preserve"> </v>
      </c>
      <c r="P86" s="133" t="str">
        <f t="shared" ca="1" si="13"/>
        <v xml:space="preserve"> </v>
      </c>
      <c r="Q86" s="338" t="str">
        <f t="shared" ca="1" si="10"/>
        <v xml:space="preserve"> </v>
      </c>
      <c r="R86" s="364" t="str">
        <f>+IF(+AND(+ISNONTEXT($U$9),+ISTEXT(EPSO!C73))=TRUE,U$10," ")</f>
        <v xml:space="preserve"> </v>
      </c>
      <c r="S86" s="117" t="str">
        <f t="shared" ca="1" si="14"/>
        <v xml:space="preserve"> </v>
      </c>
      <c r="T86" s="119" t="e">
        <f ca="1">+IF($H$8="CDN",+HLOOKUP(+$P86,SOMMAIRE!$D$32:$F$59,21,FALSE),IF($H$8="USD",+HLOOKUP(+$P86,SOMMAIRE!$D$32:$F$59,23,FALSE)," "))</f>
        <v>#N/A</v>
      </c>
      <c r="U86" s="120" t="str">
        <f ca="1">+IFERROR(+IF($H$8="CDN",+HLOOKUP(+$P86,SOMMAIRE!$D$32:$F$59,21,FALSE)*HLOOKUP(+P86,CALCUL!$D$13:$F$22,10,FALSE)*(1+R86),IF($H$8="USD",+HLOOKUP(+$P86,SOMMAIRE!$D$32:$F$59,23,FALSE)*HLOOKUP(+P86,CALCUL!$D$13:$F$22,10,FALSE)*(1+R86)," "))," ")</f>
        <v xml:space="preserve"> </v>
      </c>
      <c r="V86" s="222" t="str">
        <f t="shared" ca="1" si="15"/>
        <v xml:space="preserve"> </v>
      </c>
      <c r="W86" s="219"/>
      <c r="X86" s="154" t="str">
        <f t="shared" ca="1" si="11"/>
        <v xml:space="preserve"> </v>
      </c>
      <c r="Y86" s="339" t="str">
        <f t="shared" ca="1" si="12"/>
        <v xml:space="preserve"> </v>
      </c>
    </row>
    <row r="87" spans="1:25" ht="15.5" outlineLevel="1" x14ac:dyDescent="0.35">
      <c r="A87" s="5"/>
      <c r="B87" s="5"/>
      <c r="C87" s="5"/>
      <c r="D87" s="6"/>
      <c r="F87" s="121" t="str">
        <f ca="1">+IF(OFFSET(EPSO!$C73,+COLUMN(A73), 0, 1, 1)=0," ",+OFFSET(EPSO!$C73,+COLUMN(A73), 0, 1, 1))</f>
        <v xml:space="preserve"> </v>
      </c>
      <c r="G87" s="438" t="str">
        <f ca="1">+IFERROR(+VLOOKUP(+F87,EPSO!C:S,2,FALSE)," ")</f>
        <v xml:space="preserve"> </v>
      </c>
      <c r="H87" s="438"/>
      <c r="I87" s="117" t="str">
        <f ca="1">+IFERROR(+HLOOKUP(+F87,CALCUL!$D$13:$F$22,10,FALSE)," ")</f>
        <v xml:space="preserve"> </v>
      </c>
      <c r="J87" s="122" t="str">
        <f ca="1">+IFERROR(+VLOOKUP(+F87,EPSO!C:S,6,FALSE)," ")</f>
        <v xml:space="preserve"> </v>
      </c>
      <c r="K87" s="117" t="str">
        <f t="shared" ca="1" si="16"/>
        <v xml:space="preserve"> </v>
      </c>
      <c r="L87" s="119" t="e">
        <f ca="1">+IF($H$8="CDN",+HLOOKUP(+$F87,SOMMAIRE!$D$3:$F$30,21,FALSE),IF($H$8="USD",+HLOOKUP(+$F87,SOMMAIRE!$D$3:$F$30,23,FALSE)," "))</f>
        <v>#N/A</v>
      </c>
      <c r="M87" s="120" t="str">
        <f ca="1">+IFERROR(+IF($H$8="CDN",+HLOOKUP(+$F87,SOMMAIRE!$D$3:$F$30,21,FALSE)*HLOOKUP(+F87,CALCUL!$D$13:$F$22,10,FALSE),IF($H$8="USD",+HLOOKUP(+$F87,SOMMAIRE!$D$3:$F$30,23,FALSE)*HLOOKUP(+F87,CALCUL!$D$13:$F$22,10,FALSE)," "))," ")</f>
        <v xml:space="preserve"> </v>
      </c>
      <c r="N87" s="120" t="str">
        <f t="shared" ca="1" si="17"/>
        <v xml:space="preserve"> </v>
      </c>
      <c r="P87" s="133" t="str">
        <f t="shared" ca="1" si="13"/>
        <v xml:space="preserve"> </v>
      </c>
      <c r="Q87" s="338" t="str">
        <f t="shared" ca="1" si="10"/>
        <v xml:space="preserve"> </v>
      </c>
      <c r="R87" s="364" t="str">
        <f>+IF(+AND(+ISNONTEXT($U$9),+ISTEXT(EPSO!C74))=TRUE,U$10," ")</f>
        <v xml:space="preserve"> </v>
      </c>
      <c r="S87" s="117" t="str">
        <f t="shared" ca="1" si="14"/>
        <v xml:space="preserve"> </v>
      </c>
      <c r="T87" s="119" t="e">
        <f ca="1">+IF($H$8="CDN",+HLOOKUP(+$P87,SOMMAIRE!$D$32:$F$59,21,FALSE),IF($H$8="USD",+HLOOKUP(+$P87,SOMMAIRE!$D$32:$F$59,23,FALSE)," "))</f>
        <v>#N/A</v>
      </c>
      <c r="U87" s="120" t="str">
        <f ca="1">+IFERROR(+IF($H$8="CDN",+HLOOKUP(+$P87,SOMMAIRE!$D$32:$F$59,21,FALSE)*HLOOKUP(+P87,CALCUL!$D$13:$F$22,10,FALSE)*(1+R87),IF($H$8="USD",+HLOOKUP(+$P87,SOMMAIRE!$D$32:$F$59,23,FALSE)*HLOOKUP(+P87,CALCUL!$D$13:$F$22,10,FALSE)*(1+R87)," "))," ")</f>
        <v xml:space="preserve"> </v>
      </c>
      <c r="V87" s="222" t="str">
        <f t="shared" ca="1" si="15"/>
        <v xml:space="preserve"> </v>
      </c>
      <c r="W87" s="219"/>
      <c r="X87" s="154" t="str">
        <f t="shared" ca="1" si="11"/>
        <v xml:space="preserve"> </v>
      </c>
      <c r="Y87" s="339" t="str">
        <f t="shared" ca="1" si="12"/>
        <v xml:space="preserve"> </v>
      </c>
    </row>
    <row r="88" spans="1:25" ht="15.5" outlineLevel="1" x14ac:dyDescent="0.35">
      <c r="A88" s="5"/>
      <c r="B88" s="5"/>
      <c r="C88" s="5"/>
      <c r="D88" s="6"/>
      <c r="F88" s="121" t="str">
        <f ca="1">+IF(OFFSET(EPSO!$C74,+COLUMN(A74), 0, 1, 1)=0," ",+OFFSET(EPSO!$C74,+COLUMN(A74), 0, 1, 1))</f>
        <v xml:space="preserve"> </v>
      </c>
      <c r="G88" s="438" t="str">
        <f ca="1">+IFERROR(+VLOOKUP(+F88,EPSO!C:S,2,FALSE)," ")</f>
        <v xml:space="preserve"> </v>
      </c>
      <c r="H88" s="438"/>
      <c r="I88" s="117" t="str">
        <f ca="1">+IFERROR(+HLOOKUP(+F88,CALCUL!$D$13:$F$22,10,FALSE)," ")</f>
        <v xml:space="preserve"> </v>
      </c>
      <c r="J88" s="122" t="str">
        <f ca="1">+IFERROR(+VLOOKUP(+F88,EPSO!C:S,6,FALSE)," ")</f>
        <v xml:space="preserve"> </v>
      </c>
      <c r="K88" s="117" t="str">
        <f t="shared" ca="1" si="16"/>
        <v xml:space="preserve"> </v>
      </c>
      <c r="L88" s="119" t="e">
        <f ca="1">+IF($H$8="CDN",+HLOOKUP(+$F88,SOMMAIRE!$D$3:$F$30,21,FALSE),IF($H$8="USD",+HLOOKUP(+$F88,SOMMAIRE!$D$3:$F$30,23,FALSE)," "))</f>
        <v>#N/A</v>
      </c>
      <c r="M88" s="120" t="str">
        <f ca="1">+IFERROR(+IF($H$8="CDN",+HLOOKUP(+$F88,SOMMAIRE!$D$3:$F$30,21,FALSE)*HLOOKUP(+F88,CALCUL!$D$13:$F$22,10,FALSE),IF($H$8="USD",+HLOOKUP(+$F88,SOMMAIRE!$D$3:$F$30,23,FALSE)*HLOOKUP(+F88,CALCUL!$D$13:$F$22,10,FALSE)," "))," ")</f>
        <v xml:space="preserve"> </v>
      </c>
      <c r="N88" s="120" t="str">
        <f t="shared" ca="1" si="17"/>
        <v xml:space="preserve"> </v>
      </c>
      <c r="P88" s="133" t="str">
        <f t="shared" ca="1" si="13"/>
        <v xml:space="preserve"> </v>
      </c>
      <c r="Q88" s="338" t="str">
        <f t="shared" ca="1" si="10"/>
        <v xml:space="preserve"> </v>
      </c>
      <c r="R88" s="364" t="str">
        <f>+IF(+AND(+ISNONTEXT($U$9),+ISTEXT(EPSO!C75))=TRUE,U$10," ")</f>
        <v xml:space="preserve"> </v>
      </c>
      <c r="S88" s="117" t="str">
        <f t="shared" ca="1" si="14"/>
        <v xml:space="preserve"> </v>
      </c>
      <c r="T88" s="119" t="e">
        <f ca="1">+IF($H$8="CDN",+HLOOKUP(+$P88,SOMMAIRE!$D$32:$F$59,21,FALSE),IF($H$8="USD",+HLOOKUP(+$P88,SOMMAIRE!$D$32:$F$59,23,FALSE)," "))</f>
        <v>#N/A</v>
      </c>
      <c r="U88" s="120" t="str">
        <f ca="1">+IFERROR(+IF($H$8="CDN",+HLOOKUP(+$P88,SOMMAIRE!$D$32:$F$59,21,FALSE)*HLOOKUP(+P88,CALCUL!$D$13:$F$22,10,FALSE)*(1+R88),IF($H$8="USD",+HLOOKUP(+$P88,SOMMAIRE!$D$32:$F$59,23,FALSE)*HLOOKUP(+P88,CALCUL!$D$13:$F$22,10,FALSE)*(1+R88)," "))," ")</f>
        <v xml:space="preserve"> </v>
      </c>
      <c r="V88" s="222" t="str">
        <f t="shared" ca="1" si="15"/>
        <v xml:space="preserve"> </v>
      </c>
      <c r="W88" s="219"/>
      <c r="X88" s="154" t="str">
        <f t="shared" ca="1" si="11"/>
        <v xml:space="preserve"> </v>
      </c>
      <c r="Y88" s="339" t="str">
        <f t="shared" ca="1" si="12"/>
        <v xml:space="preserve"> </v>
      </c>
    </row>
    <row r="89" spans="1:25" ht="15.5" outlineLevel="1" x14ac:dyDescent="0.35">
      <c r="A89" s="5"/>
      <c r="B89" s="5"/>
      <c r="C89" s="5"/>
      <c r="D89" s="6"/>
      <c r="F89" s="121" t="str">
        <f ca="1">+IF(OFFSET(EPSO!$C75,+COLUMN(A75), 0, 1, 1)=0," ",+OFFSET(EPSO!$C75,+COLUMN(A75), 0, 1, 1))</f>
        <v xml:space="preserve"> </v>
      </c>
      <c r="G89" s="438" t="str">
        <f ca="1">+IFERROR(+VLOOKUP(+F89,EPSO!C:S,2,FALSE)," ")</f>
        <v xml:space="preserve"> </v>
      </c>
      <c r="H89" s="438"/>
      <c r="I89" s="117" t="str">
        <f ca="1">+IFERROR(+HLOOKUP(+F89,CALCUL!$D$13:$F$22,10,FALSE)," ")</f>
        <v xml:space="preserve"> </v>
      </c>
      <c r="J89" s="122" t="str">
        <f ca="1">+IFERROR(+VLOOKUP(+F89,EPSO!C:S,6,FALSE)," ")</f>
        <v xml:space="preserve"> </v>
      </c>
      <c r="K89" s="117" t="str">
        <f t="shared" ca="1" si="16"/>
        <v xml:space="preserve"> </v>
      </c>
      <c r="L89" s="119" t="e">
        <f ca="1">+IF($H$8="CDN",+HLOOKUP(+$F89,SOMMAIRE!$D$3:$F$30,21,FALSE),IF($H$8="USD",+HLOOKUP(+$F89,SOMMAIRE!$D$3:$F$30,23,FALSE)," "))</f>
        <v>#N/A</v>
      </c>
      <c r="M89" s="120" t="str">
        <f ca="1">+IFERROR(+IF($H$8="CDN",+HLOOKUP(+$F89,SOMMAIRE!$D$3:$F$30,21,FALSE)*HLOOKUP(+F89,CALCUL!$D$13:$F$22,10,FALSE),IF($H$8="USD",+HLOOKUP(+$F89,SOMMAIRE!$D$3:$F$30,23,FALSE)*HLOOKUP(+F89,CALCUL!$D$13:$F$22,10,FALSE)," "))," ")</f>
        <v xml:space="preserve"> </v>
      </c>
      <c r="N89" s="120" t="str">
        <f t="shared" ca="1" si="17"/>
        <v xml:space="preserve"> </v>
      </c>
      <c r="P89" s="133" t="str">
        <f t="shared" ca="1" si="13"/>
        <v xml:space="preserve"> </v>
      </c>
      <c r="Q89" s="338" t="str">
        <f t="shared" ca="1" si="10"/>
        <v xml:space="preserve"> </v>
      </c>
      <c r="R89" s="364" t="str">
        <f>+IF(+AND(+ISNONTEXT($U$9),+ISTEXT(EPSO!C76))=TRUE,U$10," ")</f>
        <v xml:space="preserve"> </v>
      </c>
      <c r="S89" s="117" t="str">
        <f t="shared" ca="1" si="14"/>
        <v xml:space="preserve"> </v>
      </c>
      <c r="T89" s="119" t="e">
        <f ca="1">+IF($H$8="CDN",+HLOOKUP(+$P89,SOMMAIRE!$D$32:$F$59,21,FALSE),IF($H$8="USD",+HLOOKUP(+$P89,SOMMAIRE!$D$32:$F$59,23,FALSE)," "))</f>
        <v>#N/A</v>
      </c>
      <c r="U89" s="120" t="str">
        <f ca="1">+IFERROR(+IF($H$8="CDN",+HLOOKUP(+$P89,SOMMAIRE!$D$32:$F$59,21,FALSE)*HLOOKUP(+P89,CALCUL!$D$13:$F$22,10,FALSE)*(1+R89),IF($H$8="USD",+HLOOKUP(+$P89,SOMMAIRE!$D$32:$F$59,23,FALSE)*HLOOKUP(+P89,CALCUL!$D$13:$F$22,10,FALSE)*(1+R89)," "))," ")</f>
        <v xml:space="preserve"> </v>
      </c>
      <c r="V89" s="222" t="str">
        <f t="shared" ca="1" si="15"/>
        <v xml:space="preserve"> </v>
      </c>
      <c r="W89" s="219"/>
      <c r="X89" s="154" t="str">
        <f t="shared" ca="1" si="11"/>
        <v xml:space="preserve"> </v>
      </c>
      <c r="Y89" s="339" t="str">
        <f t="shared" ca="1" si="12"/>
        <v xml:space="preserve"> </v>
      </c>
    </row>
    <row r="90" spans="1:25" ht="15.5" outlineLevel="1" x14ac:dyDescent="0.35">
      <c r="A90" s="5"/>
      <c r="B90" s="5"/>
      <c r="C90" s="5"/>
      <c r="D90" s="6"/>
      <c r="F90" s="121" t="str">
        <f ca="1">+IF(OFFSET(EPSO!$C76,+COLUMN(A76), 0, 1, 1)=0," ",+OFFSET(EPSO!$C76,+COLUMN(A76), 0, 1, 1))</f>
        <v xml:space="preserve"> </v>
      </c>
      <c r="G90" s="438" t="str">
        <f ca="1">+IFERROR(+VLOOKUP(+F90,EPSO!C:S,2,FALSE)," ")</f>
        <v xml:space="preserve"> </v>
      </c>
      <c r="H90" s="438"/>
      <c r="I90" s="117" t="str">
        <f ca="1">+IFERROR(+HLOOKUP(+F90,CALCUL!$D$13:$F$22,10,FALSE)," ")</f>
        <v xml:space="preserve"> </v>
      </c>
      <c r="J90" s="122" t="str">
        <f ca="1">+IFERROR(+VLOOKUP(+F90,EPSO!C:S,6,FALSE)," ")</f>
        <v xml:space="preserve"> </v>
      </c>
      <c r="K90" s="117" t="str">
        <f t="shared" ca="1" si="16"/>
        <v xml:space="preserve"> </v>
      </c>
      <c r="L90" s="119" t="e">
        <f ca="1">+IF($H$8="CDN",+HLOOKUP(+$F90,SOMMAIRE!$D$3:$F$30,21,FALSE),IF($H$8="USD",+HLOOKUP(+$F90,SOMMAIRE!$D$3:$F$30,23,FALSE)," "))</f>
        <v>#N/A</v>
      </c>
      <c r="M90" s="120" t="str">
        <f ca="1">+IFERROR(+IF($H$8="CDN",+HLOOKUP(+$F90,SOMMAIRE!$D$3:$F$30,21,FALSE)*HLOOKUP(+F90,CALCUL!$D$13:$F$22,10,FALSE),IF($H$8="USD",+HLOOKUP(+$F90,SOMMAIRE!$D$3:$F$30,23,FALSE)*HLOOKUP(+F90,CALCUL!$D$13:$F$22,10,FALSE)," "))," ")</f>
        <v xml:space="preserve"> </v>
      </c>
      <c r="N90" s="120" t="str">
        <f t="shared" ca="1" si="17"/>
        <v xml:space="preserve"> </v>
      </c>
      <c r="P90" s="133" t="str">
        <f t="shared" ca="1" si="13"/>
        <v xml:space="preserve"> </v>
      </c>
      <c r="Q90" s="338" t="str">
        <f t="shared" ca="1" si="10"/>
        <v xml:space="preserve"> </v>
      </c>
      <c r="R90" s="364" t="str">
        <f>+IF(+AND(+ISNONTEXT($U$9),+ISTEXT(EPSO!C77))=TRUE,U$10," ")</f>
        <v xml:space="preserve"> </v>
      </c>
      <c r="S90" s="117" t="str">
        <f t="shared" ca="1" si="14"/>
        <v xml:space="preserve"> </v>
      </c>
      <c r="T90" s="119" t="e">
        <f ca="1">+IF($H$8="CDN",+HLOOKUP(+$P90,SOMMAIRE!$D$32:$F$59,21,FALSE),IF($H$8="USD",+HLOOKUP(+$P90,SOMMAIRE!$D$32:$F$59,23,FALSE)," "))</f>
        <v>#N/A</v>
      </c>
      <c r="U90" s="120" t="str">
        <f ca="1">+IFERROR(+IF($H$8="CDN",+HLOOKUP(+$P90,SOMMAIRE!$D$32:$F$59,21,FALSE)*HLOOKUP(+P90,CALCUL!$D$13:$F$22,10,FALSE)*(1+R90),IF($H$8="USD",+HLOOKUP(+$P90,SOMMAIRE!$D$32:$F$59,23,FALSE)*HLOOKUP(+P90,CALCUL!$D$13:$F$22,10,FALSE)*(1+R90)," "))," ")</f>
        <v xml:space="preserve"> </v>
      </c>
      <c r="V90" s="222" t="str">
        <f t="shared" ca="1" si="15"/>
        <v xml:space="preserve"> </v>
      </c>
      <c r="W90" s="219"/>
      <c r="X90" s="154" t="str">
        <f t="shared" ca="1" si="11"/>
        <v xml:space="preserve"> </v>
      </c>
      <c r="Y90" s="339" t="str">
        <f t="shared" ca="1" si="12"/>
        <v xml:space="preserve"> </v>
      </c>
    </row>
    <row r="91" spans="1:25" ht="15.5" outlineLevel="1" x14ac:dyDescent="0.35">
      <c r="A91" s="5"/>
      <c r="B91" s="5"/>
      <c r="C91" s="5"/>
      <c r="D91" s="6"/>
      <c r="F91" s="121" t="str">
        <f ca="1">+IF(OFFSET(EPSO!$C77,+COLUMN(A77), 0, 1, 1)=0," ",+OFFSET(EPSO!$C77,+COLUMN(A77), 0, 1, 1))</f>
        <v xml:space="preserve"> </v>
      </c>
      <c r="G91" s="438" t="str">
        <f ca="1">+IFERROR(+VLOOKUP(+F91,EPSO!C:S,2,FALSE)," ")</f>
        <v xml:space="preserve"> </v>
      </c>
      <c r="H91" s="438"/>
      <c r="I91" s="117" t="str">
        <f ca="1">+IFERROR(+HLOOKUP(+F91,CALCUL!$D$13:$F$22,10,FALSE)," ")</f>
        <v xml:space="preserve"> </v>
      </c>
      <c r="J91" s="122" t="str">
        <f ca="1">+IFERROR(+VLOOKUP(+F91,EPSO!C:S,6,FALSE)," ")</f>
        <v xml:space="preserve"> </v>
      </c>
      <c r="K91" s="117" t="str">
        <f t="shared" ca="1" si="16"/>
        <v xml:space="preserve"> </v>
      </c>
      <c r="L91" s="119" t="e">
        <f ca="1">+IF($H$8="CDN",+HLOOKUP(+$F91,SOMMAIRE!$D$3:$F$30,21,FALSE),IF($H$8="USD",+HLOOKUP(+$F91,SOMMAIRE!$D$3:$F$30,23,FALSE)," "))</f>
        <v>#N/A</v>
      </c>
      <c r="M91" s="120" t="str">
        <f ca="1">+IFERROR(+IF($H$8="CDN",+HLOOKUP(+$F91,SOMMAIRE!$D$3:$F$30,21,FALSE)*HLOOKUP(+F91,CALCUL!$D$13:$F$22,10,FALSE),IF($H$8="USD",+HLOOKUP(+$F91,SOMMAIRE!$D$3:$F$30,23,FALSE)*HLOOKUP(+F91,CALCUL!$D$13:$F$22,10,FALSE)," "))," ")</f>
        <v xml:space="preserve"> </v>
      </c>
      <c r="N91" s="120" t="str">
        <f t="shared" ca="1" si="17"/>
        <v xml:space="preserve"> </v>
      </c>
      <c r="P91" s="133" t="str">
        <f t="shared" ca="1" si="13"/>
        <v xml:space="preserve"> </v>
      </c>
      <c r="Q91" s="338" t="str">
        <f t="shared" ca="1" si="10"/>
        <v xml:space="preserve"> </v>
      </c>
      <c r="R91" s="364" t="str">
        <f>+IF(+AND(+ISNONTEXT($U$9),+ISTEXT(EPSO!C78))=TRUE,U$10," ")</f>
        <v xml:space="preserve"> </v>
      </c>
      <c r="S91" s="117" t="str">
        <f t="shared" ca="1" si="14"/>
        <v xml:space="preserve"> </v>
      </c>
      <c r="T91" s="119" t="e">
        <f ca="1">+IF($H$8="CDN",+HLOOKUP(+$P91,SOMMAIRE!$D$32:$F$59,21,FALSE),IF($H$8="USD",+HLOOKUP(+$P91,SOMMAIRE!$D$32:$F$59,23,FALSE)," "))</f>
        <v>#N/A</v>
      </c>
      <c r="U91" s="120" t="str">
        <f ca="1">+IFERROR(+IF($H$8="CDN",+HLOOKUP(+$P91,SOMMAIRE!$D$32:$F$59,21,FALSE)*HLOOKUP(+P91,CALCUL!$D$13:$F$22,10,FALSE)*(1+R91),IF($H$8="USD",+HLOOKUP(+$P91,SOMMAIRE!$D$32:$F$59,23,FALSE)*HLOOKUP(+P91,CALCUL!$D$13:$F$22,10,FALSE)*(1+R91)," "))," ")</f>
        <v xml:space="preserve"> </v>
      </c>
      <c r="V91" s="222" t="str">
        <f t="shared" ca="1" si="15"/>
        <v xml:space="preserve"> </v>
      </c>
      <c r="W91" s="219"/>
      <c r="X91" s="154" t="str">
        <f t="shared" ca="1" si="11"/>
        <v xml:space="preserve"> </v>
      </c>
      <c r="Y91" s="339" t="str">
        <f t="shared" ca="1" si="12"/>
        <v xml:space="preserve"> </v>
      </c>
    </row>
    <row r="92" spans="1:25" ht="15.5" outlineLevel="1" x14ac:dyDescent="0.35">
      <c r="A92" s="5"/>
      <c r="B92" s="5"/>
      <c r="C92" s="5"/>
      <c r="D92" s="6"/>
      <c r="F92" s="121" t="str">
        <f ca="1">+IF(OFFSET(EPSO!$C78,+COLUMN(A78), 0, 1, 1)=0," ",+OFFSET(EPSO!$C78,+COLUMN(A78), 0, 1, 1))</f>
        <v xml:space="preserve"> </v>
      </c>
      <c r="G92" s="438" t="str">
        <f ca="1">+IFERROR(+VLOOKUP(+F92,EPSO!C:S,2,FALSE)," ")</f>
        <v xml:space="preserve"> </v>
      </c>
      <c r="H92" s="438"/>
      <c r="I92" s="117" t="str">
        <f ca="1">+IFERROR(+HLOOKUP(+F92,CALCUL!$D$13:$F$22,10,FALSE)," ")</f>
        <v xml:space="preserve"> </v>
      </c>
      <c r="J92" s="122" t="str">
        <f ca="1">+IFERROR(+VLOOKUP(+F92,EPSO!C:S,6,FALSE)," ")</f>
        <v xml:space="preserve"> </v>
      </c>
      <c r="K92" s="117" t="str">
        <f t="shared" ca="1" si="16"/>
        <v xml:space="preserve"> </v>
      </c>
      <c r="L92" s="119" t="e">
        <f ca="1">+IF($H$8="CDN",+HLOOKUP(+$F92,SOMMAIRE!$D$3:$F$30,21,FALSE),IF($H$8="USD",+HLOOKUP(+$F92,SOMMAIRE!$D$3:$F$30,23,FALSE)," "))</f>
        <v>#N/A</v>
      </c>
      <c r="M92" s="120" t="str">
        <f ca="1">+IFERROR(+IF($H$8="CDN",+HLOOKUP(+$F92,SOMMAIRE!$D$3:$F$30,21,FALSE)*HLOOKUP(+F92,CALCUL!$D$13:$F$22,10,FALSE),IF($H$8="USD",+HLOOKUP(+$F92,SOMMAIRE!$D$3:$F$30,23,FALSE)*HLOOKUP(+F92,CALCUL!$D$13:$F$22,10,FALSE)," "))," ")</f>
        <v xml:space="preserve"> </v>
      </c>
      <c r="N92" s="120" t="str">
        <f t="shared" ca="1" si="17"/>
        <v xml:space="preserve"> </v>
      </c>
      <c r="P92" s="133" t="str">
        <f t="shared" ca="1" si="13"/>
        <v xml:space="preserve"> </v>
      </c>
      <c r="Q92" s="338" t="str">
        <f t="shared" ca="1" si="10"/>
        <v xml:space="preserve"> </v>
      </c>
      <c r="R92" s="364" t="str">
        <f>+IF(+AND(+ISNONTEXT($U$9),+ISTEXT(EPSO!C79))=TRUE,U$10," ")</f>
        <v xml:space="preserve"> </v>
      </c>
      <c r="S92" s="117" t="str">
        <f t="shared" ca="1" si="14"/>
        <v xml:space="preserve"> </v>
      </c>
      <c r="T92" s="119" t="e">
        <f ca="1">+IF($H$8="CDN",+HLOOKUP(+$P92,SOMMAIRE!$D$32:$F$59,21,FALSE),IF($H$8="USD",+HLOOKUP(+$P92,SOMMAIRE!$D$32:$F$59,23,FALSE)," "))</f>
        <v>#N/A</v>
      </c>
      <c r="U92" s="120" t="str">
        <f ca="1">+IFERROR(+IF($H$8="CDN",+HLOOKUP(+$P92,SOMMAIRE!$D$32:$F$59,21,FALSE)*HLOOKUP(+P92,CALCUL!$D$13:$F$22,10,FALSE)*(1+R92),IF($H$8="USD",+HLOOKUP(+$P92,SOMMAIRE!$D$32:$F$59,23,FALSE)*HLOOKUP(+P92,CALCUL!$D$13:$F$22,10,FALSE)*(1+R92)," "))," ")</f>
        <v xml:space="preserve"> </v>
      </c>
      <c r="V92" s="222" t="str">
        <f t="shared" ca="1" si="15"/>
        <v xml:space="preserve"> </v>
      </c>
      <c r="W92" s="219"/>
      <c r="X92" s="154" t="str">
        <f t="shared" ca="1" si="11"/>
        <v xml:space="preserve"> </v>
      </c>
      <c r="Y92" s="339" t="str">
        <f t="shared" ca="1" si="12"/>
        <v xml:space="preserve"> </v>
      </c>
    </row>
    <row r="93" spans="1:25" ht="15.5" outlineLevel="1" x14ac:dyDescent="0.35">
      <c r="A93" s="5"/>
      <c r="B93" s="5"/>
      <c r="C93" s="5"/>
      <c r="D93" s="6"/>
      <c r="F93" s="121" t="str">
        <f ca="1">+IF(OFFSET(EPSO!$C79,+COLUMN(A79), 0, 1, 1)=0," ",+OFFSET(EPSO!$C79,+COLUMN(A79), 0, 1, 1))</f>
        <v xml:space="preserve"> </v>
      </c>
      <c r="G93" s="438" t="str">
        <f ca="1">+IFERROR(+VLOOKUP(+F93,EPSO!C:S,2,FALSE)," ")</f>
        <v xml:space="preserve"> </v>
      </c>
      <c r="H93" s="438"/>
      <c r="I93" s="117" t="str">
        <f ca="1">+IFERROR(+HLOOKUP(+F93,CALCUL!$D$13:$F$22,10,FALSE)," ")</f>
        <v xml:space="preserve"> </v>
      </c>
      <c r="J93" s="122" t="str">
        <f ca="1">+IFERROR(+VLOOKUP(+F93,EPSO!C:S,6,FALSE)," ")</f>
        <v xml:space="preserve"> </v>
      </c>
      <c r="K93" s="117" t="str">
        <f t="shared" ca="1" si="16"/>
        <v xml:space="preserve"> </v>
      </c>
      <c r="L93" s="119" t="e">
        <f ca="1">+IF($H$8="CDN",+HLOOKUP(+$F93,SOMMAIRE!$D$3:$F$30,21,FALSE),IF($H$8="USD",+HLOOKUP(+$F93,SOMMAIRE!$D$3:$F$30,23,FALSE)," "))</f>
        <v>#N/A</v>
      </c>
      <c r="M93" s="120" t="str">
        <f ca="1">+IFERROR(+IF($H$8="CDN",+HLOOKUP(+$F93,SOMMAIRE!$D$3:$F$30,21,FALSE)*HLOOKUP(+F93,CALCUL!$D$13:$F$22,10,FALSE),IF($H$8="USD",+HLOOKUP(+$F93,SOMMAIRE!$D$3:$F$30,23,FALSE)*HLOOKUP(+F93,CALCUL!$D$13:$F$22,10,FALSE)," "))," ")</f>
        <v xml:space="preserve"> </v>
      </c>
      <c r="N93" s="120" t="str">
        <f t="shared" ca="1" si="17"/>
        <v xml:space="preserve"> </v>
      </c>
      <c r="P93" s="133" t="str">
        <f t="shared" ca="1" si="13"/>
        <v xml:space="preserve"> </v>
      </c>
      <c r="Q93" s="338" t="str">
        <f t="shared" ca="1" si="10"/>
        <v xml:space="preserve"> </v>
      </c>
      <c r="R93" s="364" t="str">
        <f>+IF(+AND(+ISNONTEXT($U$9),+ISTEXT(EPSO!C80))=TRUE,U$10," ")</f>
        <v xml:space="preserve"> </v>
      </c>
      <c r="S93" s="117" t="str">
        <f t="shared" ca="1" si="14"/>
        <v xml:space="preserve"> </v>
      </c>
      <c r="T93" s="119" t="e">
        <f ca="1">+IF($H$8="CDN",+HLOOKUP(+$P93,SOMMAIRE!$D$32:$F$59,21,FALSE),IF($H$8="USD",+HLOOKUP(+$P93,SOMMAIRE!$D$32:$F$59,23,FALSE)," "))</f>
        <v>#N/A</v>
      </c>
      <c r="U93" s="120" t="str">
        <f ca="1">+IFERROR(+IF($H$8="CDN",+HLOOKUP(+$P93,SOMMAIRE!$D$32:$F$59,21,FALSE)*HLOOKUP(+P93,CALCUL!$D$13:$F$22,10,FALSE)*(1+R93),IF($H$8="USD",+HLOOKUP(+$P93,SOMMAIRE!$D$32:$F$59,23,FALSE)*HLOOKUP(+P93,CALCUL!$D$13:$F$22,10,FALSE)*(1+R93)," "))," ")</f>
        <v xml:space="preserve"> </v>
      </c>
      <c r="V93" s="222" t="str">
        <f t="shared" ca="1" si="15"/>
        <v xml:space="preserve"> </v>
      </c>
      <c r="W93" s="219"/>
      <c r="X93" s="154" t="str">
        <f t="shared" ca="1" si="11"/>
        <v xml:space="preserve"> </v>
      </c>
      <c r="Y93" s="339" t="str">
        <f t="shared" ca="1" si="12"/>
        <v xml:space="preserve"> </v>
      </c>
    </row>
    <row r="94" spans="1:25" ht="15.5" outlineLevel="1" x14ac:dyDescent="0.35">
      <c r="A94" s="5"/>
      <c r="B94" s="5"/>
      <c r="C94" s="5"/>
      <c r="D94" s="6"/>
      <c r="F94" s="121" t="str">
        <f ca="1">+IF(OFFSET(EPSO!$C80,+COLUMN(A80), 0, 1, 1)=0," ",+OFFSET(EPSO!$C80,+COLUMN(A80), 0, 1, 1))</f>
        <v xml:space="preserve"> </v>
      </c>
      <c r="G94" s="438" t="str">
        <f ca="1">+IFERROR(+VLOOKUP(+F94,EPSO!C:S,2,FALSE)," ")</f>
        <v xml:space="preserve"> </v>
      </c>
      <c r="H94" s="438"/>
      <c r="I94" s="117" t="str">
        <f ca="1">+IFERROR(+HLOOKUP(+F94,CALCUL!$D$13:$F$22,10,FALSE)," ")</f>
        <v xml:space="preserve"> </v>
      </c>
      <c r="J94" s="122" t="str">
        <f ca="1">+IFERROR(+VLOOKUP(+F94,EPSO!C:S,6,FALSE)," ")</f>
        <v xml:space="preserve"> </v>
      </c>
      <c r="K94" s="117" t="str">
        <f t="shared" ca="1" si="16"/>
        <v xml:space="preserve"> </v>
      </c>
      <c r="L94" s="119" t="e">
        <f ca="1">+IF($H$8="CDN",+HLOOKUP(+$F94,SOMMAIRE!$D$3:$F$30,21,FALSE),IF($H$8="USD",+HLOOKUP(+$F94,SOMMAIRE!$D$3:$F$30,23,FALSE)," "))</f>
        <v>#N/A</v>
      </c>
      <c r="M94" s="120" t="str">
        <f ca="1">+IFERROR(+IF($H$8="CDN",+HLOOKUP(+$F94,SOMMAIRE!$D$3:$F$30,21,FALSE)*HLOOKUP(+F94,CALCUL!$D$13:$F$22,10,FALSE),IF($H$8="USD",+HLOOKUP(+$F94,SOMMAIRE!$D$3:$F$30,23,FALSE)*HLOOKUP(+F94,CALCUL!$D$13:$F$22,10,FALSE)," "))," ")</f>
        <v xml:space="preserve"> </v>
      </c>
      <c r="N94" s="120" t="str">
        <f t="shared" ca="1" si="17"/>
        <v xml:space="preserve"> </v>
      </c>
      <c r="P94" s="133" t="str">
        <f t="shared" ca="1" si="13"/>
        <v xml:space="preserve"> </v>
      </c>
      <c r="Q94" s="338" t="str">
        <f t="shared" ca="1" si="10"/>
        <v xml:space="preserve"> </v>
      </c>
      <c r="R94" s="364" t="str">
        <f>+IF(+AND(+ISNONTEXT($U$9),+ISTEXT(EPSO!C81))=TRUE,U$10," ")</f>
        <v xml:space="preserve"> </v>
      </c>
      <c r="S94" s="117" t="str">
        <f t="shared" ca="1" si="14"/>
        <v xml:space="preserve"> </v>
      </c>
      <c r="T94" s="119" t="e">
        <f ca="1">+IF($H$8="CDN",+HLOOKUP(+$P94,SOMMAIRE!$D$32:$F$59,21,FALSE),IF($H$8="USD",+HLOOKUP(+$P94,SOMMAIRE!$D$32:$F$59,23,FALSE)," "))</f>
        <v>#N/A</v>
      </c>
      <c r="U94" s="120" t="str">
        <f ca="1">+IFERROR(+IF($H$8="CDN",+HLOOKUP(+$P94,SOMMAIRE!$D$32:$F$59,21,FALSE)*HLOOKUP(+P94,CALCUL!$D$13:$F$22,10,FALSE)*(1+R94),IF($H$8="USD",+HLOOKUP(+$P94,SOMMAIRE!$D$32:$F$59,23,FALSE)*HLOOKUP(+P94,CALCUL!$D$13:$F$22,10,FALSE)*(1+R94)," "))," ")</f>
        <v xml:space="preserve"> </v>
      </c>
      <c r="V94" s="222" t="str">
        <f t="shared" ca="1" si="15"/>
        <v xml:space="preserve"> </v>
      </c>
      <c r="W94" s="219"/>
      <c r="X94" s="154" t="str">
        <f t="shared" ca="1" si="11"/>
        <v xml:space="preserve"> </v>
      </c>
      <c r="Y94" s="339" t="str">
        <f t="shared" ca="1" si="12"/>
        <v xml:space="preserve"> </v>
      </c>
    </row>
    <row r="95" spans="1:25" ht="15.5" outlineLevel="1" x14ac:dyDescent="0.35">
      <c r="A95" s="5"/>
      <c r="B95" s="5"/>
      <c r="C95" s="5"/>
      <c r="D95" s="6"/>
      <c r="F95" s="121" t="str">
        <f ca="1">+IF(OFFSET(EPSO!$C81,+COLUMN(A81), 0, 1, 1)=0," ",+OFFSET(EPSO!$C81,+COLUMN(A81), 0, 1, 1))</f>
        <v xml:space="preserve"> </v>
      </c>
      <c r="G95" s="438" t="str">
        <f ca="1">+IFERROR(+VLOOKUP(+F95,EPSO!C:S,2,FALSE)," ")</f>
        <v xml:space="preserve"> </v>
      </c>
      <c r="H95" s="438"/>
      <c r="I95" s="117" t="str">
        <f ca="1">+IFERROR(+HLOOKUP(+F95,CALCUL!$D$13:$F$22,10,FALSE)," ")</f>
        <v xml:space="preserve"> </v>
      </c>
      <c r="J95" s="122" t="str">
        <f ca="1">+IFERROR(+VLOOKUP(+F95,EPSO!C:S,6,FALSE)," ")</f>
        <v xml:space="preserve"> </v>
      </c>
      <c r="K95" s="117" t="str">
        <f t="shared" ca="1" si="16"/>
        <v xml:space="preserve"> </v>
      </c>
      <c r="L95" s="119" t="e">
        <f ca="1">+IF($H$8="CDN",+HLOOKUP(+$F95,SOMMAIRE!$D$3:$F$30,21,FALSE),IF($H$8="USD",+HLOOKUP(+$F95,SOMMAIRE!$D$3:$F$30,23,FALSE)," "))</f>
        <v>#N/A</v>
      </c>
      <c r="M95" s="120" t="str">
        <f ca="1">+IFERROR(+IF($H$8="CDN",+HLOOKUP(+$F95,SOMMAIRE!$D$3:$F$30,21,FALSE)*HLOOKUP(+F95,CALCUL!$D$13:$F$22,10,FALSE),IF($H$8="USD",+HLOOKUP(+$F95,SOMMAIRE!$D$3:$F$30,23,FALSE)*HLOOKUP(+F95,CALCUL!$D$13:$F$22,10,FALSE)," "))," ")</f>
        <v xml:space="preserve"> </v>
      </c>
      <c r="N95" s="120" t="str">
        <f t="shared" ca="1" si="17"/>
        <v xml:space="preserve"> </v>
      </c>
      <c r="P95" s="133" t="str">
        <f t="shared" ca="1" si="13"/>
        <v xml:space="preserve"> </v>
      </c>
      <c r="Q95" s="338" t="str">
        <f t="shared" ca="1" si="10"/>
        <v xml:space="preserve"> </v>
      </c>
      <c r="R95" s="364" t="str">
        <f>+IF(+AND(+ISNONTEXT($U$9),+ISTEXT(EPSO!C82))=TRUE,U$10," ")</f>
        <v xml:space="preserve"> </v>
      </c>
      <c r="S95" s="117" t="str">
        <f t="shared" ca="1" si="14"/>
        <v xml:space="preserve"> </v>
      </c>
      <c r="T95" s="119" t="e">
        <f ca="1">+IF($H$8="CDN",+HLOOKUP(+$P95,SOMMAIRE!$D$32:$F$59,21,FALSE),IF($H$8="USD",+HLOOKUP(+$P95,SOMMAIRE!$D$32:$F$59,23,FALSE)," "))</f>
        <v>#N/A</v>
      </c>
      <c r="U95" s="120" t="str">
        <f ca="1">+IFERROR(+IF($H$8="CDN",+HLOOKUP(+$P95,SOMMAIRE!$D$32:$F$59,21,FALSE)*HLOOKUP(+P95,CALCUL!$D$13:$F$22,10,FALSE)*(1+R95),IF($H$8="USD",+HLOOKUP(+$P95,SOMMAIRE!$D$32:$F$59,23,FALSE)*HLOOKUP(+P95,CALCUL!$D$13:$F$22,10,FALSE)*(1+R95)," "))," ")</f>
        <v xml:space="preserve"> </v>
      </c>
      <c r="V95" s="222" t="str">
        <f t="shared" ca="1" si="15"/>
        <v xml:space="preserve"> </v>
      </c>
      <c r="W95" s="219"/>
      <c r="X95" s="154" t="str">
        <f t="shared" ca="1" si="11"/>
        <v xml:space="preserve"> </v>
      </c>
      <c r="Y95" s="339" t="str">
        <f t="shared" ca="1" si="12"/>
        <v xml:space="preserve"> </v>
      </c>
    </row>
    <row r="96" spans="1:25" ht="15.5" outlineLevel="1" x14ac:dyDescent="0.35">
      <c r="A96" s="5"/>
      <c r="B96" s="5"/>
      <c r="C96" s="5"/>
      <c r="D96" s="6"/>
      <c r="F96" s="121" t="str">
        <f ca="1">+IF(OFFSET(EPSO!$C82,+COLUMN(A82), 0, 1, 1)=0," ",+OFFSET(EPSO!$C82,+COLUMN(A82), 0, 1, 1))</f>
        <v xml:space="preserve"> </v>
      </c>
      <c r="G96" s="438" t="str">
        <f ca="1">+IFERROR(+VLOOKUP(+F96,EPSO!C:S,2,FALSE)," ")</f>
        <v xml:space="preserve"> </v>
      </c>
      <c r="H96" s="438"/>
      <c r="I96" s="117" t="str">
        <f ca="1">+IFERROR(+HLOOKUP(+F96,CALCUL!$D$13:$F$22,10,FALSE)," ")</f>
        <v xml:space="preserve"> </v>
      </c>
      <c r="J96" s="122" t="str">
        <f ca="1">+IFERROR(+VLOOKUP(+F96,EPSO!C:S,6,FALSE)," ")</f>
        <v xml:space="preserve"> </v>
      </c>
      <c r="K96" s="117" t="str">
        <f t="shared" ca="1" si="16"/>
        <v xml:space="preserve"> </v>
      </c>
      <c r="L96" s="119" t="e">
        <f ca="1">+IF($H$8="CDN",+HLOOKUP(+$F96,SOMMAIRE!$D$3:$F$30,21,FALSE),IF($H$8="USD",+HLOOKUP(+$F96,SOMMAIRE!$D$3:$F$30,23,FALSE)," "))</f>
        <v>#N/A</v>
      </c>
      <c r="M96" s="120" t="str">
        <f ca="1">+IFERROR(+IF($H$8="CDN",+HLOOKUP(+$F96,SOMMAIRE!$D$3:$F$30,21,FALSE)*HLOOKUP(+F96,CALCUL!$D$13:$F$22,10,FALSE),IF($H$8="USD",+HLOOKUP(+$F96,SOMMAIRE!$D$3:$F$30,23,FALSE)*HLOOKUP(+F96,CALCUL!$D$13:$F$22,10,FALSE)," "))," ")</f>
        <v xml:space="preserve"> </v>
      </c>
      <c r="N96" s="120" t="str">
        <f t="shared" ca="1" si="17"/>
        <v xml:space="preserve"> </v>
      </c>
      <c r="P96" s="133" t="str">
        <f t="shared" ca="1" si="13"/>
        <v xml:space="preserve"> </v>
      </c>
      <c r="Q96" s="338" t="str">
        <f t="shared" ca="1" si="10"/>
        <v xml:space="preserve"> </v>
      </c>
      <c r="R96" s="364" t="str">
        <f>+IF(+AND(+ISNONTEXT($U$9),+ISTEXT(EPSO!C83))=TRUE,U$10," ")</f>
        <v xml:space="preserve"> </v>
      </c>
      <c r="S96" s="117" t="str">
        <f t="shared" ca="1" si="14"/>
        <v xml:space="preserve"> </v>
      </c>
      <c r="T96" s="119" t="e">
        <f ca="1">+IF($H$8="CDN",+HLOOKUP(+$P96,SOMMAIRE!$D$32:$F$59,21,FALSE),IF($H$8="USD",+HLOOKUP(+$P96,SOMMAIRE!$D$32:$F$59,23,FALSE)," "))</f>
        <v>#N/A</v>
      </c>
      <c r="U96" s="120" t="str">
        <f ca="1">+IFERROR(+IF($H$8="CDN",+HLOOKUP(+$P96,SOMMAIRE!$D$32:$F$59,21,FALSE)*HLOOKUP(+P96,CALCUL!$D$13:$F$22,10,FALSE)*(1+R96),IF($H$8="USD",+HLOOKUP(+$P96,SOMMAIRE!$D$32:$F$59,23,FALSE)*HLOOKUP(+P96,CALCUL!$D$13:$F$22,10,FALSE)*(1+R96)," "))," ")</f>
        <v xml:space="preserve"> </v>
      </c>
      <c r="V96" s="222" t="str">
        <f t="shared" ca="1" si="15"/>
        <v xml:space="preserve"> </v>
      </c>
      <c r="W96" s="219"/>
      <c r="X96" s="154" t="str">
        <f t="shared" ca="1" si="11"/>
        <v xml:space="preserve"> </v>
      </c>
      <c r="Y96" s="339" t="str">
        <f t="shared" ca="1" si="12"/>
        <v xml:space="preserve"> </v>
      </c>
    </row>
    <row r="97" spans="1:25" ht="15.5" outlineLevel="1" x14ac:dyDescent="0.35">
      <c r="A97" s="5"/>
      <c r="B97" s="5"/>
      <c r="C97" s="5"/>
      <c r="D97" s="6"/>
      <c r="F97" s="121" t="str">
        <f ca="1">+IF(OFFSET(EPSO!$C83,+COLUMN(A83), 0, 1, 1)=0," ",+OFFSET(EPSO!$C83,+COLUMN(A83), 0, 1, 1))</f>
        <v xml:space="preserve"> </v>
      </c>
      <c r="G97" s="438" t="str">
        <f ca="1">+IFERROR(+VLOOKUP(+F97,EPSO!C:S,2,FALSE)," ")</f>
        <v xml:space="preserve"> </v>
      </c>
      <c r="H97" s="438"/>
      <c r="I97" s="117" t="str">
        <f ca="1">+IFERROR(+HLOOKUP(+F97,CALCUL!$D$13:$F$22,10,FALSE)," ")</f>
        <v xml:space="preserve"> </v>
      </c>
      <c r="J97" s="122" t="str">
        <f ca="1">+IFERROR(+VLOOKUP(+F97,EPSO!C:S,6,FALSE)," ")</f>
        <v xml:space="preserve"> </v>
      </c>
      <c r="K97" s="117" t="str">
        <f t="shared" ca="1" si="16"/>
        <v xml:space="preserve"> </v>
      </c>
      <c r="L97" s="119" t="e">
        <f ca="1">+IF($H$8="CDN",+HLOOKUP(+$F97,SOMMAIRE!$D$3:$F$30,21,FALSE),IF($H$8="USD",+HLOOKUP(+$F97,SOMMAIRE!$D$3:$F$30,23,FALSE)," "))</f>
        <v>#N/A</v>
      </c>
      <c r="M97" s="120" t="str">
        <f ca="1">+IFERROR(+IF($H$8="CDN",+HLOOKUP(+$F97,SOMMAIRE!$D$3:$F$30,21,FALSE)*HLOOKUP(+F97,CALCUL!$D$13:$F$22,10,FALSE),IF($H$8="USD",+HLOOKUP(+$F97,SOMMAIRE!$D$3:$F$30,23,FALSE)*HLOOKUP(+F97,CALCUL!$D$13:$F$22,10,FALSE)," "))," ")</f>
        <v xml:space="preserve"> </v>
      </c>
      <c r="N97" s="120" t="str">
        <f t="shared" ca="1" si="17"/>
        <v xml:space="preserve"> </v>
      </c>
      <c r="P97" s="133" t="str">
        <f t="shared" ca="1" si="13"/>
        <v xml:space="preserve"> </v>
      </c>
      <c r="Q97" s="338" t="str">
        <f t="shared" ca="1" si="10"/>
        <v xml:space="preserve"> </v>
      </c>
      <c r="R97" s="364" t="str">
        <f>+IF(+AND(+ISNONTEXT($U$9),+ISTEXT(EPSO!C84))=TRUE,U$10," ")</f>
        <v xml:space="preserve"> </v>
      </c>
      <c r="S97" s="117" t="str">
        <f t="shared" ca="1" si="14"/>
        <v xml:space="preserve"> </v>
      </c>
      <c r="T97" s="119" t="e">
        <f ca="1">+IF($H$8="CDN",+HLOOKUP(+$P97,SOMMAIRE!$D$32:$F$59,21,FALSE),IF($H$8="USD",+HLOOKUP(+$P97,SOMMAIRE!$D$32:$F$59,23,FALSE)," "))</f>
        <v>#N/A</v>
      </c>
      <c r="U97" s="120" t="str">
        <f ca="1">+IFERROR(+IF($H$8="CDN",+HLOOKUP(+$P97,SOMMAIRE!$D$32:$F$59,21,FALSE)*HLOOKUP(+P97,CALCUL!$D$13:$F$22,10,FALSE)*(1+R97),IF($H$8="USD",+HLOOKUP(+$P97,SOMMAIRE!$D$32:$F$59,23,FALSE)*HLOOKUP(+P97,CALCUL!$D$13:$F$22,10,FALSE)*(1+R97)," "))," ")</f>
        <v xml:space="preserve"> </v>
      </c>
      <c r="V97" s="222" t="str">
        <f t="shared" ca="1" si="15"/>
        <v xml:space="preserve"> </v>
      </c>
      <c r="W97" s="219"/>
      <c r="X97" s="154" t="str">
        <f t="shared" ca="1" si="11"/>
        <v xml:space="preserve"> </v>
      </c>
      <c r="Y97" s="339" t="str">
        <f t="shared" ca="1" si="12"/>
        <v xml:space="preserve"> </v>
      </c>
    </row>
    <row r="98" spans="1:25" ht="15.5" outlineLevel="1" x14ac:dyDescent="0.35">
      <c r="A98" s="5"/>
      <c r="B98" s="5"/>
      <c r="C98" s="5"/>
      <c r="D98" s="6"/>
      <c r="F98" s="121" t="str">
        <f ca="1">+IF(OFFSET(EPSO!$C84,+COLUMN(A84), 0, 1, 1)=0," ",+OFFSET(EPSO!$C84,+COLUMN(A84), 0, 1, 1))</f>
        <v xml:space="preserve"> </v>
      </c>
      <c r="G98" s="438" t="str">
        <f ca="1">+IFERROR(+VLOOKUP(+F98,EPSO!C:S,2,FALSE)," ")</f>
        <v xml:space="preserve"> </v>
      </c>
      <c r="H98" s="438"/>
      <c r="I98" s="117" t="str">
        <f ca="1">+IFERROR(+HLOOKUP(+F98,CALCUL!$D$13:$F$22,10,FALSE)," ")</f>
        <v xml:space="preserve"> </v>
      </c>
      <c r="J98" s="122" t="str">
        <f ca="1">+IFERROR(+VLOOKUP(+F98,EPSO!C:S,6,FALSE)," ")</f>
        <v xml:space="preserve"> </v>
      </c>
      <c r="K98" s="117" t="str">
        <f t="shared" ca="1" si="16"/>
        <v xml:space="preserve"> </v>
      </c>
      <c r="L98" s="119" t="e">
        <f ca="1">+IF($H$8="CDN",+HLOOKUP(+$F98,SOMMAIRE!$D$3:$F$30,21,FALSE),IF($H$8="USD",+HLOOKUP(+$F98,SOMMAIRE!$D$3:$F$30,23,FALSE)," "))</f>
        <v>#N/A</v>
      </c>
      <c r="M98" s="120" t="str">
        <f ca="1">+IFERROR(+IF($H$8="CDN",+HLOOKUP(+$F98,SOMMAIRE!$D$3:$F$30,21,FALSE)*HLOOKUP(+F98,CALCUL!$D$13:$F$22,10,FALSE),IF($H$8="USD",+HLOOKUP(+$F98,SOMMAIRE!$D$3:$F$30,23,FALSE)*HLOOKUP(+F98,CALCUL!$D$13:$F$22,10,FALSE)," "))," ")</f>
        <v xml:space="preserve"> </v>
      </c>
      <c r="N98" s="120" t="str">
        <f t="shared" ca="1" si="17"/>
        <v xml:space="preserve"> </v>
      </c>
      <c r="P98" s="133" t="str">
        <f t="shared" ca="1" si="13"/>
        <v xml:space="preserve"> </v>
      </c>
      <c r="Q98" s="338" t="str">
        <f t="shared" ca="1" si="10"/>
        <v xml:space="preserve"> </v>
      </c>
      <c r="R98" s="364" t="str">
        <f>+IF(+AND(+ISNONTEXT($U$9),+ISTEXT(EPSO!C85))=TRUE,U$10," ")</f>
        <v xml:space="preserve"> </v>
      </c>
      <c r="S98" s="117" t="str">
        <f t="shared" ca="1" si="14"/>
        <v xml:space="preserve"> </v>
      </c>
      <c r="T98" s="119" t="e">
        <f ca="1">+IF($H$8="CDN",+HLOOKUP(+$P98,SOMMAIRE!$D$32:$F$59,21,FALSE),IF($H$8="USD",+HLOOKUP(+$P98,SOMMAIRE!$D$32:$F$59,23,FALSE)," "))</f>
        <v>#N/A</v>
      </c>
      <c r="U98" s="120" t="str">
        <f ca="1">+IFERROR(+IF($H$8="CDN",+HLOOKUP(+$P98,SOMMAIRE!$D$32:$F$59,21,FALSE)*HLOOKUP(+P98,CALCUL!$D$13:$F$22,10,FALSE)*(1+R98),IF($H$8="USD",+HLOOKUP(+$P98,SOMMAIRE!$D$32:$F$59,23,FALSE)*HLOOKUP(+P98,CALCUL!$D$13:$F$22,10,FALSE)*(1+R98)," "))," ")</f>
        <v xml:space="preserve"> </v>
      </c>
      <c r="V98" s="222" t="str">
        <f t="shared" ca="1" si="15"/>
        <v xml:space="preserve"> </v>
      </c>
      <c r="W98" s="219"/>
      <c r="X98" s="154" t="str">
        <f t="shared" ca="1" si="11"/>
        <v xml:space="preserve"> </v>
      </c>
      <c r="Y98" s="339" t="str">
        <f t="shared" ca="1" si="12"/>
        <v xml:space="preserve"> </v>
      </c>
    </row>
    <row r="99" spans="1:25" ht="15.5" outlineLevel="1" x14ac:dyDescent="0.35">
      <c r="A99" s="5"/>
      <c r="B99" s="5"/>
      <c r="C99" s="5"/>
      <c r="D99" s="6"/>
      <c r="F99" s="121" t="str">
        <f ca="1">+IF(OFFSET(EPSO!$C85,+COLUMN(A85), 0, 1, 1)=0," ",+OFFSET(EPSO!$C85,+COLUMN(A85), 0, 1, 1))</f>
        <v xml:space="preserve"> </v>
      </c>
      <c r="G99" s="438" t="str">
        <f ca="1">+IFERROR(+VLOOKUP(+F99,EPSO!C:S,2,FALSE)," ")</f>
        <v xml:space="preserve"> </v>
      </c>
      <c r="H99" s="438"/>
      <c r="I99" s="117" t="str">
        <f ca="1">+IFERROR(+HLOOKUP(+F99,CALCUL!$D$13:$F$22,10,FALSE)," ")</f>
        <v xml:space="preserve"> </v>
      </c>
      <c r="J99" s="122" t="str">
        <f ca="1">+IFERROR(+VLOOKUP(+F99,EPSO!C:S,6,FALSE)," ")</f>
        <v xml:space="preserve"> </v>
      </c>
      <c r="K99" s="117" t="str">
        <f t="shared" ca="1" si="16"/>
        <v xml:space="preserve"> </v>
      </c>
      <c r="L99" s="119" t="e">
        <f ca="1">+IF($H$8="CDN",+HLOOKUP(+$F99,SOMMAIRE!$D$3:$F$30,21,FALSE),IF($H$8="USD",+HLOOKUP(+$F99,SOMMAIRE!$D$3:$F$30,23,FALSE)," "))</f>
        <v>#N/A</v>
      </c>
      <c r="M99" s="120" t="str">
        <f ca="1">+IFERROR(+IF($H$8="CDN",+HLOOKUP(+$F99,SOMMAIRE!$D$3:$F$30,21,FALSE)*HLOOKUP(+F99,CALCUL!$D$13:$F$22,10,FALSE),IF($H$8="USD",+HLOOKUP(+$F99,SOMMAIRE!$D$3:$F$30,23,FALSE)*HLOOKUP(+F99,CALCUL!$D$13:$F$22,10,FALSE)," "))," ")</f>
        <v xml:space="preserve"> </v>
      </c>
      <c r="N99" s="120" t="str">
        <f t="shared" ca="1" si="17"/>
        <v xml:space="preserve"> </v>
      </c>
      <c r="P99" s="133" t="str">
        <f t="shared" ca="1" si="13"/>
        <v xml:space="preserve"> </v>
      </c>
      <c r="Q99" s="338" t="str">
        <f t="shared" ca="1" si="10"/>
        <v xml:space="preserve"> </v>
      </c>
      <c r="R99" s="364" t="str">
        <f>+IF(+AND(+ISNONTEXT($U$9),+ISTEXT(EPSO!C86))=TRUE,U$10," ")</f>
        <v xml:space="preserve"> </v>
      </c>
      <c r="S99" s="117" t="str">
        <f t="shared" ca="1" si="14"/>
        <v xml:space="preserve"> </v>
      </c>
      <c r="T99" s="119" t="e">
        <f ca="1">+IF($H$8="CDN",+HLOOKUP(+$P99,SOMMAIRE!$D$32:$F$59,21,FALSE),IF($H$8="USD",+HLOOKUP(+$P99,SOMMAIRE!$D$32:$F$59,23,FALSE)," "))</f>
        <v>#N/A</v>
      </c>
      <c r="U99" s="120" t="str">
        <f ca="1">+IFERROR(+IF($H$8="CDN",+HLOOKUP(+$P99,SOMMAIRE!$D$32:$F$59,21,FALSE)*HLOOKUP(+P99,CALCUL!$D$13:$F$22,10,FALSE)*(1+R99),IF($H$8="USD",+HLOOKUP(+$P99,SOMMAIRE!$D$32:$F$59,23,FALSE)*HLOOKUP(+P99,CALCUL!$D$13:$F$22,10,FALSE)*(1+R99)," "))," ")</f>
        <v xml:space="preserve"> </v>
      </c>
      <c r="V99" s="222" t="str">
        <f t="shared" ca="1" si="15"/>
        <v xml:space="preserve"> </v>
      </c>
      <c r="W99" s="219"/>
      <c r="X99" s="154" t="str">
        <f t="shared" ca="1" si="11"/>
        <v xml:space="preserve"> </v>
      </c>
      <c r="Y99" s="339" t="str">
        <f t="shared" ca="1" si="12"/>
        <v xml:space="preserve"> </v>
      </c>
    </row>
    <row r="100" spans="1:25" ht="15.5" outlineLevel="1" x14ac:dyDescent="0.35">
      <c r="A100" s="5"/>
      <c r="B100" s="5"/>
      <c r="C100" s="5"/>
      <c r="D100" s="6"/>
      <c r="F100" s="121" t="str">
        <f ca="1">+IF(OFFSET(EPSO!$C86,+COLUMN(A86), 0, 1, 1)=0," ",+OFFSET(EPSO!$C86,+COLUMN(A86), 0, 1, 1))</f>
        <v xml:space="preserve"> </v>
      </c>
      <c r="G100" s="438" t="str">
        <f ca="1">+IFERROR(+VLOOKUP(+F100,EPSO!C:S,2,FALSE)," ")</f>
        <v xml:space="preserve"> </v>
      </c>
      <c r="H100" s="438"/>
      <c r="I100" s="117" t="str">
        <f ca="1">+IFERROR(+HLOOKUP(+F100,CALCUL!$D$13:$F$22,10,FALSE)," ")</f>
        <v xml:space="preserve"> </v>
      </c>
      <c r="J100" s="122" t="str">
        <f ca="1">+IFERROR(+VLOOKUP(+F100,EPSO!C:S,6,FALSE)," ")</f>
        <v xml:space="preserve"> </v>
      </c>
      <c r="K100" s="117" t="str">
        <f t="shared" ca="1" si="16"/>
        <v xml:space="preserve"> </v>
      </c>
      <c r="L100" s="119" t="e">
        <f ca="1">+IF($H$8="CDN",+HLOOKUP(+$F100,SOMMAIRE!$D$3:$F$30,21,FALSE),IF($H$8="USD",+HLOOKUP(+$F100,SOMMAIRE!$D$3:$F$30,23,FALSE)," "))</f>
        <v>#N/A</v>
      </c>
      <c r="M100" s="120" t="str">
        <f ca="1">+IFERROR(+IF($H$8="CDN",+HLOOKUP(+$F100,SOMMAIRE!$D$3:$F$30,21,FALSE)*HLOOKUP(+F100,CALCUL!$D$13:$F$22,10,FALSE),IF($H$8="USD",+HLOOKUP(+$F100,SOMMAIRE!$D$3:$F$30,23,FALSE)*HLOOKUP(+F100,CALCUL!$D$13:$F$22,10,FALSE)," "))," ")</f>
        <v xml:space="preserve"> </v>
      </c>
      <c r="N100" s="120" t="str">
        <f t="shared" ca="1" si="17"/>
        <v xml:space="preserve"> </v>
      </c>
      <c r="P100" s="133" t="str">
        <f t="shared" ca="1" si="13"/>
        <v xml:space="preserve"> </v>
      </c>
      <c r="Q100" s="338" t="str">
        <f t="shared" ca="1" si="10"/>
        <v xml:space="preserve"> </v>
      </c>
      <c r="R100" s="364" t="str">
        <f>+IF(+AND(+ISNONTEXT($U$9),+ISTEXT(EPSO!C87))=TRUE,U$10," ")</f>
        <v xml:space="preserve"> </v>
      </c>
      <c r="S100" s="117" t="str">
        <f t="shared" ca="1" si="14"/>
        <v xml:space="preserve"> </v>
      </c>
      <c r="T100" s="119" t="e">
        <f ca="1">+IF($H$8="CDN",+HLOOKUP(+$P100,SOMMAIRE!$D$32:$F$59,21,FALSE),IF($H$8="USD",+HLOOKUP(+$P100,SOMMAIRE!$D$32:$F$59,23,FALSE)," "))</f>
        <v>#N/A</v>
      </c>
      <c r="U100" s="120" t="str">
        <f ca="1">+IFERROR(+IF($H$8="CDN",+HLOOKUP(+$P100,SOMMAIRE!$D$32:$F$59,21,FALSE)*HLOOKUP(+P100,CALCUL!$D$13:$F$22,10,FALSE)*(1+R100),IF($H$8="USD",+HLOOKUP(+$P100,SOMMAIRE!$D$32:$F$59,23,FALSE)*HLOOKUP(+P100,CALCUL!$D$13:$F$22,10,FALSE)*(1+R100)," "))," ")</f>
        <v xml:space="preserve"> </v>
      </c>
      <c r="V100" s="222" t="str">
        <f t="shared" ca="1" si="15"/>
        <v xml:space="preserve"> </v>
      </c>
      <c r="W100" s="219"/>
      <c r="X100" s="154" t="str">
        <f t="shared" ca="1" si="11"/>
        <v xml:space="preserve"> </v>
      </c>
      <c r="Y100" s="339" t="str">
        <f t="shared" ca="1" si="12"/>
        <v xml:space="preserve"> </v>
      </c>
    </row>
    <row r="101" spans="1:25" ht="15.5" outlineLevel="1" x14ac:dyDescent="0.35">
      <c r="A101" s="5"/>
      <c r="B101" s="5"/>
      <c r="C101" s="5"/>
      <c r="D101" s="6"/>
      <c r="F101" s="121" t="str">
        <f ca="1">+IF(OFFSET(EPSO!$C87,+COLUMN(A87), 0, 1, 1)=0," ",+OFFSET(EPSO!$C87,+COLUMN(A87), 0, 1, 1))</f>
        <v xml:space="preserve"> </v>
      </c>
      <c r="G101" s="438" t="str">
        <f ca="1">+IFERROR(+VLOOKUP(+F101,EPSO!C:S,2,FALSE)," ")</f>
        <v xml:space="preserve"> </v>
      </c>
      <c r="H101" s="438"/>
      <c r="I101" s="117" t="str">
        <f ca="1">+IFERROR(+HLOOKUP(+F101,CALCUL!$D$13:$F$22,10,FALSE)," ")</f>
        <v xml:space="preserve"> </v>
      </c>
      <c r="J101" s="122" t="str">
        <f ca="1">+IFERROR(+VLOOKUP(+F101,EPSO!C:S,6,FALSE)," ")</f>
        <v xml:space="preserve"> </v>
      </c>
      <c r="K101" s="117" t="str">
        <f t="shared" ca="1" si="16"/>
        <v xml:space="preserve"> </v>
      </c>
      <c r="L101" s="119" t="e">
        <f ca="1">+IF($H$8="CDN",+HLOOKUP(+$F101,SOMMAIRE!$D$3:$F$30,21,FALSE),IF($H$8="USD",+HLOOKUP(+$F101,SOMMAIRE!$D$3:$F$30,23,FALSE)," "))</f>
        <v>#N/A</v>
      </c>
      <c r="M101" s="120" t="str">
        <f ca="1">+IFERROR(+IF($H$8="CDN",+HLOOKUP(+$F101,SOMMAIRE!$D$3:$F$30,21,FALSE)*HLOOKUP(+F101,CALCUL!$D$13:$F$22,10,FALSE),IF($H$8="USD",+HLOOKUP(+$F101,SOMMAIRE!$D$3:$F$30,23,FALSE)*HLOOKUP(+F101,CALCUL!$D$13:$F$22,10,FALSE)," "))," ")</f>
        <v xml:space="preserve"> </v>
      </c>
      <c r="N101" s="120" t="str">
        <f t="shared" ca="1" si="17"/>
        <v xml:space="preserve"> </v>
      </c>
      <c r="P101" s="133" t="str">
        <f t="shared" ca="1" si="13"/>
        <v xml:space="preserve"> </v>
      </c>
      <c r="Q101" s="338" t="str">
        <f t="shared" ca="1" si="10"/>
        <v xml:space="preserve"> </v>
      </c>
      <c r="R101" s="364" t="str">
        <f>+IF(+AND(+ISNONTEXT($U$9),+ISTEXT(EPSO!C88))=TRUE,U$10," ")</f>
        <v xml:space="preserve"> </v>
      </c>
      <c r="S101" s="117" t="str">
        <f t="shared" ca="1" si="14"/>
        <v xml:space="preserve"> </v>
      </c>
      <c r="T101" s="119" t="e">
        <f ca="1">+IF($H$8="CDN",+HLOOKUP(+$P101,SOMMAIRE!$D$32:$F$59,21,FALSE),IF($H$8="USD",+HLOOKUP(+$P101,SOMMAIRE!$D$32:$F$59,23,FALSE)," "))</f>
        <v>#N/A</v>
      </c>
      <c r="U101" s="120" t="str">
        <f ca="1">+IFERROR(+IF($H$8="CDN",+HLOOKUP(+$P101,SOMMAIRE!$D$32:$F$59,21,FALSE)*HLOOKUP(+P101,CALCUL!$D$13:$F$22,10,FALSE)*(1+R101),IF($H$8="USD",+HLOOKUP(+$P101,SOMMAIRE!$D$32:$F$59,23,FALSE)*HLOOKUP(+P101,CALCUL!$D$13:$F$22,10,FALSE)*(1+R101)," "))," ")</f>
        <v xml:space="preserve"> </v>
      </c>
      <c r="V101" s="222" t="str">
        <f t="shared" ca="1" si="15"/>
        <v xml:space="preserve"> </v>
      </c>
      <c r="W101" s="219"/>
      <c r="X101" s="154" t="str">
        <f t="shared" ca="1" si="11"/>
        <v xml:space="preserve"> </v>
      </c>
      <c r="Y101" s="339" t="str">
        <f t="shared" ca="1" si="12"/>
        <v xml:space="preserve"> </v>
      </c>
    </row>
    <row r="102" spans="1:25" ht="15.5" outlineLevel="1" x14ac:dyDescent="0.35">
      <c r="A102" s="5"/>
      <c r="B102" s="5"/>
      <c r="C102" s="5"/>
      <c r="D102" s="6"/>
      <c r="F102" s="121" t="str">
        <f ca="1">+IF(OFFSET(EPSO!$C88,+COLUMN(A88), 0, 1, 1)=0," ",+OFFSET(EPSO!$C88,+COLUMN(A88), 0, 1, 1))</f>
        <v xml:space="preserve"> </v>
      </c>
      <c r="G102" s="438" t="str">
        <f ca="1">+IFERROR(+VLOOKUP(+F102,EPSO!C:S,2,FALSE)," ")</f>
        <v xml:space="preserve"> </v>
      </c>
      <c r="H102" s="438"/>
      <c r="I102" s="117" t="str">
        <f ca="1">+IFERROR(+HLOOKUP(+F102,CALCUL!$D$13:$F$22,10,FALSE)," ")</f>
        <v xml:space="preserve"> </v>
      </c>
      <c r="J102" s="122" t="str">
        <f ca="1">+IFERROR(+VLOOKUP(+F102,EPSO!C:S,6,FALSE)," ")</f>
        <v xml:space="preserve"> </v>
      </c>
      <c r="K102" s="117" t="str">
        <f t="shared" ca="1" si="16"/>
        <v xml:space="preserve"> </v>
      </c>
      <c r="L102" s="119" t="e">
        <f ca="1">+IF($H$8="CDN",+HLOOKUP(+$F102,SOMMAIRE!$D$3:$F$30,21,FALSE),IF($H$8="USD",+HLOOKUP(+$F102,SOMMAIRE!$D$3:$F$30,23,FALSE)," "))</f>
        <v>#N/A</v>
      </c>
      <c r="M102" s="120" t="str">
        <f ca="1">+IFERROR(+IF($H$8="CDN",+HLOOKUP(+$F102,SOMMAIRE!$D$3:$F$30,21,FALSE)*HLOOKUP(+F102,CALCUL!$D$13:$F$22,10,FALSE),IF($H$8="USD",+HLOOKUP(+$F102,SOMMAIRE!$D$3:$F$30,23,FALSE)*HLOOKUP(+F102,CALCUL!$D$13:$F$22,10,FALSE)," "))," ")</f>
        <v xml:space="preserve"> </v>
      </c>
      <c r="N102" s="120" t="str">
        <f t="shared" ca="1" si="17"/>
        <v xml:space="preserve"> </v>
      </c>
      <c r="P102" s="133" t="str">
        <f t="shared" ca="1" si="13"/>
        <v xml:space="preserve"> </v>
      </c>
      <c r="Q102" s="338" t="str">
        <f t="shared" ca="1" si="10"/>
        <v xml:space="preserve"> </v>
      </c>
      <c r="R102" s="364" t="str">
        <f>+IF(+AND(+ISNONTEXT($U$9),+ISTEXT(EPSO!C89))=TRUE,U$10," ")</f>
        <v xml:space="preserve"> </v>
      </c>
      <c r="S102" s="117" t="str">
        <f t="shared" ca="1" si="14"/>
        <v xml:space="preserve"> </v>
      </c>
      <c r="T102" s="119" t="e">
        <f ca="1">+IF($H$8="CDN",+HLOOKUP(+$P102,SOMMAIRE!$D$32:$F$59,21,FALSE),IF($H$8="USD",+HLOOKUP(+$P102,SOMMAIRE!$D$32:$F$59,23,FALSE)," "))</f>
        <v>#N/A</v>
      </c>
      <c r="U102" s="120" t="str">
        <f ca="1">+IFERROR(+IF($H$8="CDN",+HLOOKUP(+$P102,SOMMAIRE!$D$32:$F$59,21,FALSE)*HLOOKUP(+P102,CALCUL!$D$13:$F$22,10,FALSE)*(1+R102),IF($H$8="USD",+HLOOKUP(+$P102,SOMMAIRE!$D$32:$F$59,23,FALSE)*HLOOKUP(+P102,CALCUL!$D$13:$F$22,10,FALSE)*(1+R102)," "))," ")</f>
        <v xml:space="preserve"> </v>
      </c>
      <c r="V102" s="222" t="str">
        <f t="shared" ca="1" si="15"/>
        <v xml:space="preserve"> </v>
      </c>
      <c r="W102" s="219"/>
      <c r="X102" s="154" t="str">
        <f t="shared" ca="1" si="11"/>
        <v xml:space="preserve"> </v>
      </c>
      <c r="Y102" s="339" t="str">
        <f t="shared" ca="1" si="12"/>
        <v xml:space="preserve"> </v>
      </c>
    </row>
    <row r="103" spans="1:25" ht="15.5" outlineLevel="1" x14ac:dyDescent="0.35">
      <c r="A103" s="5"/>
      <c r="B103" s="5"/>
      <c r="C103" s="5"/>
      <c r="D103" s="6"/>
      <c r="F103" s="121" t="str">
        <f ca="1">+IF(OFFSET(EPSO!$C89,+COLUMN(A89), 0, 1, 1)=0," ",+OFFSET(EPSO!$C89,+COLUMN(A89), 0, 1, 1))</f>
        <v xml:space="preserve"> </v>
      </c>
      <c r="G103" s="438" t="str">
        <f ca="1">+IFERROR(+VLOOKUP(+F103,EPSO!C:S,2,FALSE)," ")</f>
        <v xml:space="preserve"> </v>
      </c>
      <c r="H103" s="438"/>
      <c r="I103" s="117" t="str">
        <f ca="1">+IFERROR(+HLOOKUP(+F103,CALCUL!$D$13:$F$22,10,FALSE)," ")</f>
        <v xml:space="preserve"> </v>
      </c>
      <c r="J103" s="122" t="str">
        <f ca="1">+IFERROR(+VLOOKUP(+F103,EPSO!C:S,6,FALSE)," ")</f>
        <v xml:space="preserve"> </v>
      </c>
      <c r="K103" s="117" t="str">
        <f t="shared" ca="1" si="16"/>
        <v xml:space="preserve"> </v>
      </c>
      <c r="L103" s="119" t="e">
        <f ca="1">+IF($H$8="CDN",+HLOOKUP(+$F103,SOMMAIRE!$D$3:$F$30,21,FALSE),IF($H$8="USD",+HLOOKUP(+$F103,SOMMAIRE!$D$3:$F$30,23,FALSE)," "))</f>
        <v>#N/A</v>
      </c>
      <c r="M103" s="120" t="str">
        <f ca="1">+IFERROR(+IF($H$8="CDN",+HLOOKUP(+$F103,SOMMAIRE!$D$3:$F$30,21,FALSE)*HLOOKUP(+F103,CALCUL!$D$13:$F$22,10,FALSE),IF($H$8="USD",+HLOOKUP(+$F103,SOMMAIRE!$D$3:$F$30,23,FALSE)*HLOOKUP(+F103,CALCUL!$D$13:$F$22,10,FALSE)," "))," ")</f>
        <v xml:space="preserve"> </v>
      </c>
      <c r="N103" s="120" t="str">
        <f t="shared" ca="1" si="17"/>
        <v xml:space="preserve"> </v>
      </c>
      <c r="P103" s="133" t="str">
        <f t="shared" ca="1" si="13"/>
        <v xml:space="preserve"> </v>
      </c>
      <c r="Q103" s="338" t="str">
        <f t="shared" ca="1" si="10"/>
        <v xml:space="preserve"> </v>
      </c>
      <c r="R103" s="364" t="str">
        <f>+IF(+AND(+ISNONTEXT($U$9),+ISTEXT(EPSO!C90))=TRUE,U$10," ")</f>
        <v xml:space="preserve"> </v>
      </c>
      <c r="S103" s="117" t="str">
        <f t="shared" ca="1" si="14"/>
        <v xml:space="preserve"> </v>
      </c>
      <c r="T103" s="119" t="e">
        <f ca="1">+IF($H$8="CDN",+HLOOKUP(+$P103,SOMMAIRE!$D$32:$F$59,21,FALSE),IF($H$8="USD",+HLOOKUP(+$P103,SOMMAIRE!$D$32:$F$59,23,FALSE)," "))</f>
        <v>#N/A</v>
      </c>
      <c r="U103" s="120" t="str">
        <f ca="1">+IFERROR(+IF($H$8="CDN",+HLOOKUP(+$P103,SOMMAIRE!$D$32:$F$59,21,FALSE)*HLOOKUP(+P103,CALCUL!$D$13:$F$22,10,FALSE)*(1+R103),IF($H$8="USD",+HLOOKUP(+$P103,SOMMAIRE!$D$32:$F$59,23,FALSE)*HLOOKUP(+P103,CALCUL!$D$13:$F$22,10,FALSE)*(1+R103)," "))," ")</f>
        <v xml:space="preserve"> </v>
      </c>
      <c r="V103" s="222" t="str">
        <f t="shared" ca="1" si="15"/>
        <v xml:space="preserve"> </v>
      </c>
      <c r="W103" s="219"/>
      <c r="X103" s="154" t="str">
        <f t="shared" ca="1" si="11"/>
        <v xml:space="preserve"> </v>
      </c>
      <c r="Y103" s="339" t="str">
        <f t="shared" ca="1" si="12"/>
        <v xml:space="preserve"> </v>
      </c>
    </row>
    <row r="104" spans="1:25" ht="15.5" outlineLevel="1" x14ac:dyDescent="0.35">
      <c r="A104" s="5"/>
      <c r="B104" s="5"/>
      <c r="C104" s="5"/>
      <c r="D104" s="6"/>
      <c r="F104" s="121" t="str">
        <f ca="1">+IF(OFFSET(EPSO!$C90,+COLUMN(A90), 0, 1, 1)=0," ",+OFFSET(EPSO!$C90,+COLUMN(A90), 0, 1, 1))</f>
        <v xml:space="preserve"> </v>
      </c>
      <c r="G104" s="438" t="str">
        <f ca="1">+IFERROR(+VLOOKUP(+F104,EPSO!C:S,2,FALSE)," ")</f>
        <v xml:space="preserve"> </v>
      </c>
      <c r="H104" s="438"/>
      <c r="I104" s="117" t="str">
        <f ca="1">+IFERROR(+HLOOKUP(+F104,CALCUL!$D$13:$F$22,10,FALSE)," ")</f>
        <v xml:space="preserve"> </v>
      </c>
      <c r="J104" s="122" t="str">
        <f ca="1">+IFERROR(+VLOOKUP(+F104,EPSO!C:S,6,FALSE)," ")</f>
        <v xml:space="preserve"> </v>
      </c>
      <c r="K104" s="117" t="str">
        <f t="shared" ca="1" si="16"/>
        <v xml:space="preserve"> </v>
      </c>
      <c r="L104" s="119" t="e">
        <f ca="1">+IF($H$8="CDN",+HLOOKUP(+$F104,SOMMAIRE!$D$3:$F$30,21,FALSE),IF($H$8="USD",+HLOOKUP(+$F104,SOMMAIRE!$D$3:$F$30,23,FALSE)," "))</f>
        <v>#N/A</v>
      </c>
      <c r="M104" s="120" t="str">
        <f ca="1">+IFERROR(+IF($H$8="CDN",+HLOOKUP(+$F104,SOMMAIRE!$D$3:$F$30,21,FALSE)*HLOOKUP(+F104,CALCUL!$D$13:$F$22,10,FALSE),IF($H$8="USD",+HLOOKUP(+$F104,SOMMAIRE!$D$3:$F$30,23,FALSE)*HLOOKUP(+F104,CALCUL!$D$13:$F$22,10,FALSE)," "))," ")</f>
        <v xml:space="preserve"> </v>
      </c>
      <c r="N104" s="120" t="str">
        <f t="shared" ca="1" si="17"/>
        <v xml:space="preserve"> </v>
      </c>
      <c r="P104" s="133" t="str">
        <f t="shared" ca="1" si="13"/>
        <v xml:space="preserve"> </v>
      </c>
      <c r="Q104" s="338" t="str">
        <f t="shared" ca="1" si="10"/>
        <v xml:space="preserve"> </v>
      </c>
      <c r="R104" s="364" t="str">
        <f>+IF(+AND(+ISNONTEXT($U$9),+ISTEXT(EPSO!C91))=TRUE,U$10," ")</f>
        <v xml:space="preserve"> </v>
      </c>
      <c r="S104" s="117" t="str">
        <f t="shared" ca="1" si="14"/>
        <v xml:space="preserve"> </v>
      </c>
      <c r="T104" s="119" t="e">
        <f ca="1">+IF($H$8="CDN",+HLOOKUP(+$P104,SOMMAIRE!$D$32:$F$59,21,FALSE),IF($H$8="USD",+HLOOKUP(+$P104,SOMMAIRE!$D$32:$F$59,23,FALSE)," "))</f>
        <v>#N/A</v>
      </c>
      <c r="U104" s="120" t="str">
        <f ca="1">+IFERROR(+IF($H$8="CDN",+HLOOKUP(+$P104,SOMMAIRE!$D$32:$F$59,21,FALSE)*HLOOKUP(+P104,CALCUL!$D$13:$F$22,10,FALSE)*(1+R104),IF($H$8="USD",+HLOOKUP(+$P104,SOMMAIRE!$D$32:$F$59,23,FALSE)*HLOOKUP(+P104,CALCUL!$D$13:$F$22,10,FALSE)*(1+R104)," "))," ")</f>
        <v xml:space="preserve"> </v>
      </c>
      <c r="V104" s="222" t="str">
        <f t="shared" ca="1" si="15"/>
        <v xml:space="preserve"> </v>
      </c>
      <c r="W104" s="219"/>
      <c r="X104" s="154" t="str">
        <f t="shared" ca="1" si="11"/>
        <v xml:space="preserve"> </v>
      </c>
      <c r="Y104" s="339" t="str">
        <f t="shared" ca="1" si="12"/>
        <v xml:space="preserve"> </v>
      </c>
    </row>
    <row r="105" spans="1:25" ht="15.5" outlineLevel="1" x14ac:dyDescent="0.35">
      <c r="A105" s="5"/>
      <c r="B105" s="5"/>
      <c r="C105" s="5"/>
      <c r="D105" s="6"/>
      <c r="F105" s="121" t="str">
        <f ca="1">+IF(OFFSET(EPSO!$C91,+COLUMN(A91), 0, 1, 1)=0," ",+OFFSET(EPSO!$C91,+COLUMN(A91), 0, 1, 1))</f>
        <v xml:space="preserve"> </v>
      </c>
      <c r="G105" s="438" t="str">
        <f ca="1">+IFERROR(+VLOOKUP(+F105,EPSO!C:S,2,FALSE)," ")</f>
        <v xml:space="preserve"> </v>
      </c>
      <c r="H105" s="438"/>
      <c r="I105" s="117" t="str">
        <f ca="1">+IFERROR(+HLOOKUP(+F105,CALCUL!$D$13:$F$22,10,FALSE)," ")</f>
        <v xml:space="preserve"> </v>
      </c>
      <c r="J105" s="122" t="str">
        <f ca="1">+IFERROR(+VLOOKUP(+F105,EPSO!C:S,6,FALSE)," ")</f>
        <v xml:space="preserve"> </v>
      </c>
      <c r="K105" s="117" t="str">
        <f t="shared" ca="1" si="16"/>
        <v xml:space="preserve"> </v>
      </c>
      <c r="L105" s="119" t="e">
        <f ca="1">+IF($H$8="CDN",+HLOOKUP(+$F105,SOMMAIRE!$D$3:$F$30,21,FALSE),IF($H$8="USD",+HLOOKUP(+$F105,SOMMAIRE!$D$3:$F$30,23,FALSE)," "))</f>
        <v>#N/A</v>
      </c>
      <c r="M105" s="120" t="str">
        <f ca="1">+IFERROR(+IF($H$8="CDN",+HLOOKUP(+$F105,SOMMAIRE!$D$3:$F$30,21,FALSE)*HLOOKUP(+F105,CALCUL!$D$13:$F$22,10,FALSE),IF($H$8="USD",+HLOOKUP(+$F105,SOMMAIRE!$D$3:$F$30,23,FALSE)*HLOOKUP(+F105,CALCUL!$D$13:$F$22,10,FALSE)," "))," ")</f>
        <v xml:space="preserve"> </v>
      </c>
      <c r="N105" s="120" t="str">
        <f t="shared" ca="1" si="17"/>
        <v xml:space="preserve"> </v>
      </c>
      <c r="P105" s="133" t="str">
        <f t="shared" ca="1" si="13"/>
        <v xml:space="preserve"> </v>
      </c>
      <c r="Q105" s="338" t="str">
        <f t="shared" ca="1" si="10"/>
        <v xml:space="preserve"> </v>
      </c>
      <c r="R105" s="364" t="str">
        <f>+IF(+AND(+ISNONTEXT($U$9),+ISTEXT(EPSO!C92))=TRUE,U$10," ")</f>
        <v xml:space="preserve"> </v>
      </c>
      <c r="S105" s="117" t="str">
        <f t="shared" ca="1" si="14"/>
        <v xml:space="preserve"> </v>
      </c>
      <c r="T105" s="119" t="e">
        <f ca="1">+IF($H$8="CDN",+HLOOKUP(+$P105,SOMMAIRE!$D$32:$F$59,21,FALSE),IF($H$8="USD",+HLOOKUP(+$P105,SOMMAIRE!$D$32:$F$59,23,FALSE)," "))</f>
        <v>#N/A</v>
      </c>
      <c r="U105" s="120" t="str">
        <f ca="1">+IFERROR(+IF($H$8="CDN",+HLOOKUP(+$P105,SOMMAIRE!$D$32:$F$59,21,FALSE)*HLOOKUP(+P105,CALCUL!$D$13:$F$22,10,FALSE)*(1+R105),IF($H$8="USD",+HLOOKUP(+$P105,SOMMAIRE!$D$32:$F$59,23,FALSE)*HLOOKUP(+P105,CALCUL!$D$13:$F$22,10,FALSE)*(1+R105)," "))," ")</f>
        <v xml:space="preserve"> </v>
      </c>
      <c r="V105" s="222" t="str">
        <f t="shared" ca="1" si="15"/>
        <v xml:space="preserve"> </v>
      </c>
      <c r="W105" s="219"/>
      <c r="X105" s="154" t="str">
        <f t="shared" ca="1" si="11"/>
        <v xml:space="preserve"> </v>
      </c>
      <c r="Y105" s="339" t="str">
        <f t="shared" ca="1" si="12"/>
        <v xml:space="preserve"> </v>
      </c>
    </row>
    <row r="106" spans="1:25" ht="15.5" outlineLevel="1" x14ac:dyDescent="0.35">
      <c r="A106" s="5"/>
      <c r="B106" s="5"/>
      <c r="C106" s="5"/>
      <c r="D106" s="6"/>
      <c r="F106" s="121" t="str">
        <f ca="1">+IF(OFFSET(EPSO!$C92,+COLUMN(A92), 0, 1, 1)=0," ",+OFFSET(EPSO!$C92,+COLUMN(A92), 0, 1, 1))</f>
        <v xml:space="preserve"> </v>
      </c>
      <c r="G106" s="438" t="str">
        <f ca="1">+IFERROR(+VLOOKUP(+F106,EPSO!C:S,2,FALSE)," ")</f>
        <v xml:space="preserve"> </v>
      </c>
      <c r="H106" s="438"/>
      <c r="I106" s="117" t="str">
        <f ca="1">+IFERROR(+HLOOKUP(+F106,CALCUL!$D$13:$F$22,10,FALSE)," ")</f>
        <v xml:space="preserve"> </v>
      </c>
      <c r="J106" s="122" t="str">
        <f ca="1">+IFERROR(+VLOOKUP(+F106,EPSO!C:S,6,FALSE)," ")</f>
        <v xml:space="preserve"> </v>
      </c>
      <c r="K106" s="117" t="str">
        <f t="shared" ca="1" si="16"/>
        <v xml:space="preserve"> </v>
      </c>
      <c r="L106" s="119" t="e">
        <f ca="1">+IF($H$8="CDN",+HLOOKUP(+$F106,SOMMAIRE!$D$3:$F$30,21,FALSE),IF($H$8="USD",+HLOOKUP(+$F106,SOMMAIRE!$D$3:$F$30,23,FALSE)," "))</f>
        <v>#N/A</v>
      </c>
      <c r="M106" s="120" t="str">
        <f ca="1">+IFERROR(+IF($H$8="CDN",+HLOOKUP(+$F106,SOMMAIRE!$D$3:$F$30,21,FALSE)*HLOOKUP(+F106,CALCUL!$D$13:$F$22,10,FALSE),IF($H$8="USD",+HLOOKUP(+$F106,SOMMAIRE!$D$3:$F$30,23,FALSE)*HLOOKUP(+F106,CALCUL!$D$13:$F$22,10,FALSE)," "))," ")</f>
        <v xml:space="preserve"> </v>
      </c>
      <c r="N106" s="120" t="str">
        <f t="shared" ca="1" si="17"/>
        <v xml:space="preserve"> </v>
      </c>
      <c r="P106" s="133" t="str">
        <f t="shared" ca="1" si="13"/>
        <v xml:space="preserve"> </v>
      </c>
      <c r="Q106" s="338" t="str">
        <f t="shared" ca="1" si="10"/>
        <v xml:space="preserve"> </v>
      </c>
      <c r="R106" s="364" t="str">
        <f>+IF(+AND(+ISNONTEXT($U$9),+ISTEXT(EPSO!C93))=TRUE,U$10," ")</f>
        <v xml:space="preserve"> </v>
      </c>
      <c r="S106" s="117" t="str">
        <f t="shared" ca="1" si="14"/>
        <v xml:space="preserve"> </v>
      </c>
      <c r="T106" s="119" t="e">
        <f ca="1">+IF($H$8="CDN",+HLOOKUP(+$P106,SOMMAIRE!$D$32:$F$59,21,FALSE),IF($H$8="USD",+HLOOKUP(+$P106,SOMMAIRE!$D$32:$F$59,23,FALSE)," "))</f>
        <v>#N/A</v>
      </c>
      <c r="U106" s="120" t="str">
        <f ca="1">+IFERROR(+IF($H$8="CDN",+HLOOKUP(+$P106,SOMMAIRE!$D$32:$F$59,21,FALSE)*HLOOKUP(+P106,CALCUL!$D$13:$F$22,10,FALSE)*(1+R106),IF($H$8="USD",+HLOOKUP(+$P106,SOMMAIRE!$D$32:$F$59,23,FALSE)*HLOOKUP(+P106,CALCUL!$D$13:$F$22,10,FALSE)*(1+R106)," "))," ")</f>
        <v xml:space="preserve"> </v>
      </c>
      <c r="V106" s="222" t="str">
        <f t="shared" ca="1" si="15"/>
        <v xml:space="preserve"> </v>
      </c>
      <c r="W106" s="219"/>
      <c r="X106" s="154" t="str">
        <f t="shared" ca="1" si="11"/>
        <v xml:space="preserve"> </v>
      </c>
      <c r="Y106" s="339" t="str">
        <f t="shared" ca="1" si="12"/>
        <v xml:space="preserve"> </v>
      </c>
    </row>
    <row r="107" spans="1:25" ht="15.5" outlineLevel="1" x14ac:dyDescent="0.35">
      <c r="A107" s="5"/>
      <c r="B107" s="5"/>
      <c r="C107" s="5"/>
      <c r="D107" s="6"/>
      <c r="F107" s="121" t="str">
        <f ca="1">+IF(OFFSET(EPSO!$C93,+COLUMN(A93), 0, 1, 1)=0," ",+OFFSET(EPSO!$C93,+COLUMN(A93), 0, 1, 1))</f>
        <v xml:space="preserve"> </v>
      </c>
      <c r="G107" s="438" t="str">
        <f ca="1">+IFERROR(+VLOOKUP(+F107,EPSO!C:S,2,FALSE)," ")</f>
        <v xml:space="preserve"> </v>
      </c>
      <c r="H107" s="438"/>
      <c r="I107" s="117" t="str">
        <f ca="1">+IFERROR(+HLOOKUP(+F107,CALCUL!$D$13:$F$22,10,FALSE)," ")</f>
        <v xml:space="preserve"> </v>
      </c>
      <c r="J107" s="122" t="str">
        <f ca="1">+IFERROR(+VLOOKUP(+F107,EPSO!C:S,6,FALSE)," ")</f>
        <v xml:space="preserve"> </v>
      </c>
      <c r="K107" s="117" t="str">
        <f t="shared" ca="1" si="16"/>
        <v xml:space="preserve"> </v>
      </c>
      <c r="L107" s="119" t="e">
        <f ca="1">+IF($H$8="CDN",+HLOOKUP(+$F107,SOMMAIRE!$D$3:$F$30,21,FALSE),IF($H$8="USD",+HLOOKUP(+$F107,SOMMAIRE!$D$3:$F$30,23,FALSE)," "))</f>
        <v>#N/A</v>
      </c>
      <c r="M107" s="120" t="str">
        <f ca="1">+IFERROR(+IF($H$8="CDN",+HLOOKUP(+$F107,SOMMAIRE!$D$3:$F$30,21,FALSE)*HLOOKUP(+F107,CALCUL!$D$13:$F$22,10,FALSE),IF($H$8="USD",+HLOOKUP(+$F107,SOMMAIRE!$D$3:$F$30,23,FALSE)*HLOOKUP(+F107,CALCUL!$D$13:$F$22,10,FALSE)," "))," ")</f>
        <v xml:space="preserve"> </v>
      </c>
      <c r="N107" s="120" t="str">
        <f t="shared" ca="1" si="17"/>
        <v xml:space="preserve"> </v>
      </c>
      <c r="P107" s="133" t="str">
        <f t="shared" ca="1" si="13"/>
        <v xml:space="preserve"> </v>
      </c>
      <c r="Q107" s="338" t="str">
        <f t="shared" ca="1" si="10"/>
        <v xml:space="preserve"> </v>
      </c>
      <c r="R107" s="364" t="str">
        <f>+IF(+AND(+ISNONTEXT($U$9),+ISTEXT(EPSO!C94))=TRUE,U$10," ")</f>
        <v xml:space="preserve"> </v>
      </c>
      <c r="S107" s="117" t="str">
        <f t="shared" ca="1" si="14"/>
        <v xml:space="preserve"> </v>
      </c>
      <c r="T107" s="119" t="e">
        <f ca="1">+IF($H$8="CDN",+HLOOKUP(+$P107,SOMMAIRE!$D$32:$F$59,21,FALSE),IF($H$8="USD",+HLOOKUP(+$P107,SOMMAIRE!$D$32:$F$59,23,FALSE)," "))</f>
        <v>#N/A</v>
      </c>
      <c r="U107" s="120" t="str">
        <f ca="1">+IFERROR(+IF($H$8="CDN",+HLOOKUP(+$P107,SOMMAIRE!$D$32:$F$59,21,FALSE)*HLOOKUP(+P107,CALCUL!$D$13:$F$22,10,FALSE)*(1+R107),IF($H$8="USD",+HLOOKUP(+$P107,SOMMAIRE!$D$32:$F$59,23,FALSE)*HLOOKUP(+P107,CALCUL!$D$13:$F$22,10,FALSE)*(1+R107)," "))," ")</f>
        <v xml:space="preserve"> </v>
      </c>
      <c r="V107" s="222" t="str">
        <f t="shared" ca="1" si="15"/>
        <v xml:space="preserve"> </v>
      </c>
      <c r="W107" s="219"/>
      <c r="X107" s="154" t="str">
        <f t="shared" ca="1" si="11"/>
        <v xml:space="preserve"> </v>
      </c>
      <c r="Y107" s="339" t="str">
        <f t="shared" ca="1" si="12"/>
        <v xml:space="preserve"> </v>
      </c>
    </row>
    <row r="108" spans="1:25" ht="15.5" outlineLevel="1" x14ac:dyDescent="0.35">
      <c r="A108" s="5"/>
      <c r="B108" s="5"/>
      <c r="C108" s="5"/>
      <c r="D108" s="6"/>
      <c r="F108" s="121" t="str">
        <f ca="1">+IF(OFFSET(EPSO!$C94,+COLUMN(A94), 0, 1, 1)=0," ",+OFFSET(EPSO!$C94,+COLUMN(A94), 0, 1, 1))</f>
        <v xml:space="preserve"> </v>
      </c>
      <c r="G108" s="438" t="str">
        <f ca="1">+IFERROR(+VLOOKUP(+F108,EPSO!C:S,2,FALSE)," ")</f>
        <v xml:space="preserve"> </v>
      </c>
      <c r="H108" s="438"/>
      <c r="I108" s="117" t="str">
        <f ca="1">+IFERROR(+HLOOKUP(+F108,CALCUL!$D$13:$F$22,10,FALSE)," ")</f>
        <v xml:space="preserve"> </v>
      </c>
      <c r="J108" s="122" t="str">
        <f ca="1">+IFERROR(+VLOOKUP(+F108,EPSO!C:S,6,FALSE)," ")</f>
        <v xml:space="preserve"> </v>
      </c>
      <c r="K108" s="117" t="str">
        <f t="shared" ca="1" si="16"/>
        <v xml:space="preserve"> </v>
      </c>
      <c r="L108" s="119" t="e">
        <f ca="1">+IF($H$8="CDN",+HLOOKUP(+$F108,SOMMAIRE!$D$3:$F$30,21,FALSE),IF($H$8="USD",+HLOOKUP(+$F108,SOMMAIRE!$D$3:$F$30,23,FALSE)," "))</f>
        <v>#N/A</v>
      </c>
      <c r="M108" s="120" t="str">
        <f ca="1">+IFERROR(+IF($H$8="CDN",+HLOOKUP(+$F108,SOMMAIRE!$D$3:$F$30,21,FALSE)*HLOOKUP(+F108,CALCUL!$D$13:$F$22,10,FALSE),IF($H$8="USD",+HLOOKUP(+$F108,SOMMAIRE!$D$3:$F$30,23,FALSE)*HLOOKUP(+F108,CALCUL!$D$13:$F$22,10,FALSE)," "))," ")</f>
        <v xml:space="preserve"> </v>
      </c>
      <c r="N108" s="120" t="str">
        <f t="shared" ca="1" si="17"/>
        <v xml:space="preserve"> </v>
      </c>
      <c r="P108" s="133" t="str">
        <f t="shared" ca="1" si="13"/>
        <v xml:space="preserve"> </v>
      </c>
      <c r="Q108" s="338" t="str">
        <f t="shared" ca="1" si="10"/>
        <v xml:space="preserve"> </v>
      </c>
      <c r="R108" s="364" t="str">
        <f>+IF(+AND(+ISNONTEXT($U$9),+ISTEXT(EPSO!C95))=TRUE,U$10," ")</f>
        <v xml:space="preserve"> </v>
      </c>
      <c r="S108" s="117" t="str">
        <f t="shared" ca="1" si="14"/>
        <v xml:space="preserve"> </v>
      </c>
      <c r="T108" s="119" t="e">
        <f ca="1">+IF($H$8="CDN",+HLOOKUP(+$P108,SOMMAIRE!$D$32:$F$59,21,FALSE),IF($H$8="USD",+HLOOKUP(+$P108,SOMMAIRE!$D$32:$F$59,23,FALSE)," "))</f>
        <v>#N/A</v>
      </c>
      <c r="U108" s="120" t="str">
        <f ca="1">+IFERROR(+IF($H$8="CDN",+HLOOKUP(+$P108,SOMMAIRE!$D$32:$F$59,21,FALSE)*HLOOKUP(+P108,CALCUL!$D$13:$F$22,10,FALSE)*(1+R108),IF($H$8="USD",+HLOOKUP(+$P108,SOMMAIRE!$D$32:$F$59,23,FALSE)*HLOOKUP(+P108,CALCUL!$D$13:$F$22,10,FALSE)*(1+R108)," "))," ")</f>
        <v xml:space="preserve"> </v>
      </c>
      <c r="V108" s="222" t="str">
        <f t="shared" ca="1" si="15"/>
        <v xml:space="preserve"> </v>
      </c>
      <c r="W108" s="219"/>
      <c r="X108" s="154" t="str">
        <f t="shared" ca="1" si="11"/>
        <v xml:space="preserve"> </v>
      </c>
      <c r="Y108" s="339" t="str">
        <f t="shared" ca="1" si="12"/>
        <v xml:space="preserve"> </v>
      </c>
    </row>
    <row r="109" spans="1:25" ht="15.5" outlineLevel="1" x14ac:dyDescent="0.35">
      <c r="A109" s="5"/>
      <c r="B109" s="5"/>
      <c r="C109" s="5"/>
      <c r="D109" s="6"/>
      <c r="F109" s="121" t="str">
        <f ca="1">+IF(OFFSET(EPSO!$C95,+COLUMN(A95), 0, 1, 1)=0," ",+OFFSET(EPSO!$C95,+COLUMN(A95), 0, 1, 1))</f>
        <v xml:space="preserve"> </v>
      </c>
      <c r="G109" s="438" t="str">
        <f ca="1">+IFERROR(+VLOOKUP(+F109,EPSO!C:S,2,FALSE)," ")</f>
        <v xml:space="preserve"> </v>
      </c>
      <c r="H109" s="438"/>
      <c r="I109" s="117" t="str">
        <f ca="1">+IFERROR(+HLOOKUP(+F109,CALCUL!$D$13:$F$22,10,FALSE)," ")</f>
        <v xml:space="preserve"> </v>
      </c>
      <c r="J109" s="122" t="str">
        <f ca="1">+IFERROR(+VLOOKUP(+F109,EPSO!C:S,6,FALSE)," ")</f>
        <v xml:space="preserve"> </v>
      </c>
      <c r="K109" s="117" t="str">
        <f t="shared" ca="1" si="16"/>
        <v xml:space="preserve"> </v>
      </c>
      <c r="L109" s="119" t="e">
        <f ca="1">+IF($H$8="CDN",+HLOOKUP(+$F109,SOMMAIRE!$D$3:$F$30,21,FALSE),IF($H$8="USD",+HLOOKUP(+$F109,SOMMAIRE!$D$3:$F$30,23,FALSE)," "))</f>
        <v>#N/A</v>
      </c>
      <c r="M109" s="120" t="str">
        <f ca="1">+IFERROR(+IF($H$8="CDN",+HLOOKUP(+$F109,SOMMAIRE!$D$3:$F$30,21,FALSE)*HLOOKUP(+F109,CALCUL!$D$13:$F$22,10,FALSE),IF($H$8="USD",+HLOOKUP(+$F109,SOMMAIRE!$D$3:$F$30,23,FALSE)*HLOOKUP(+F109,CALCUL!$D$13:$F$22,10,FALSE)," "))," ")</f>
        <v xml:space="preserve"> </v>
      </c>
      <c r="N109" s="120" t="str">
        <f t="shared" ca="1" si="17"/>
        <v xml:space="preserve"> </v>
      </c>
      <c r="P109" s="133" t="str">
        <f t="shared" ca="1" si="13"/>
        <v xml:space="preserve"> </v>
      </c>
      <c r="Q109" s="338" t="str">
        <f t="shared" ca="1" si="10"/>
        <v xml:space="preserve"> </v>
      </c>
      <c r="R109" s="364" t="str">
        <f>+IF(+AND(+ISNONTEXT($U$9),+ISTEXT(EPSO!C96))=TRUE,U$10," ")</f>
        <v xml:space="preserve"> </v>
      </c>
      <c r="S109" s="117" t="str">
        <f t="shared" ca="1" si="14"/>
        <v xml:space="preserve"> </v>
      </c>
      <c r="T109" s="119" t="e">
        <f ca="1">+IF($H$8="CDN",+HLOOKUP(+$P109,SOMMAIRE!$D$32:$F$59,21,FALSE),IF($H$8="USD",+HLOOKUP(+$P109,SOMMAIRE!$D$32:$F$59,23,FALSE)," "))</f>
        <v>#N/A</v>
      </c>
      <c r="U109" s="120" t="str">
        <f ca="1">+IFERROR(+IF($H$8="CDN",+HLOOKUP(+$P109,SOMMAIRE!$D$32:$F$59,21,FALSE)*HLOOKUP(+P109,CALCUL!$D$13:$F$22,10,FALSE)*(1+R109),IF($H$8="USD",+HLOOKUP(+$P109,SOMMAIRE!$D$32:$F$59,23,FALSE)*HLOOKUP(+P109,CALCUL!$D$13:$F$22,10,FALSE)*(1+R109)," "))," ")</f>
        <v xml:space="preserve"> </v>
      </c>
      <c r="V109" s="222" t="str">
        <f t="shared" ca="1" si="15"/>
        <v xml:space="preserve"> </v>
      </c>
      <c r="W109" s="219"/>
      <c r="X109" s="154" t="str">
        <f t="shared" ca="1" si="11"/>
        <v xml:space="preserve"> </v>
      </c>
      <c r="Y109" s="339" t="str">
        <f t="shared" ca="1" si="12"/>
        <v xml:space="preserve"> </v>
      </c>
    </row>
    <row r="110" spans="1:25" ht="15.5" outlineLevel="1" x14ac:dyDescent="0.35">
      <c r="A110" s="5"/>
      <c r="B110" s="5"/>
      <c r="C110" s="5"/>
      <c r="D110" s="6"/>
      <c r="F110" s="121" t="str">
        <f ca="1">+IF(OFFSET(EPSO!$C96,+COLUMN(A96), 0, 1, 1)=0," ",+OFFSET(EPSO!$C96,+COLUMN(A96), 0, 1, 1))</f>
        <v xml:space="preserve"> </v>
      </c>
      <c r="G110" s="438" t="str">
        <f ca="1">+IFERROR(+VLOOKUP(+F110,EPSO!C:S,2,FALSE)," ")</f>
        <v xml:space="preserve"> </v>
      </c>
      <c r="H110" s="438"/>
      <c r="I110" s="117" t="str">
        <f ca="1">+IFERROR(+HLOOKUP(+F110,CALCUL!$D$13:$F$22,10,FALSE)," ")</f>
        <v xml:space="preserve"> </v>
      </c>
      <c r="J110" s="122" t="str">
        <f ca="1">+IFERROR(+VLOOKUP(+F110,EPSO!C:S,6,FALSE)," ")</f>
        <v xml:space="preserve"> </v>
      </c>
      <c r="K110" s="117" t="str">
        <f t="shared" ca="1" si="16"/>
        <v xml:space="preserve"> </v>
      </c>
      <c r="L110" s="119" t="e">
        <f ca="1">+IF($H$8="CDN",+HLOOKUP(+$F110,SOMMAIRE!$D$3:$F$30,21,FALSE),IF($H$8="USD",+HLOOKUP(+$F110,SOMMAIRE!$D$3:$F$30,23,FALSE)," "))</f>
        <v>#N/A</v>
      </c>
      <c r="M110" s="120" t="str">
        <f ca="1">+IFERROR(+IF($H$8="CDN",+HLOOKUP(+$F110,SOMMAIRE!$D$3:$F$30,21,FALSE)*HLOOKUP(+F110,CALCUL!$D$13:$F$22,10,FALSE),IF($H$8="USD",+HLOOKUP(+$F110,SOMMAIRE!$D$3:$F$30,23,FALSE)*HLOOKUP(+F110,CALCUL!$D$13:$F$22,10,FALSE)," "))," ")</f>
        <v xml:space="preserve"> </v>
      </c>
      <c r="N110" s="120" t="str">
        <f t="shared" ca="1" si="17"/>
        <v xml:space="preserve"> </v>
      </c>
      <c r="P110" s="133" t="str">
        <f t="shared" ca="1" si="13"/>
        <v xml:space="preserve"> </v>
      </c>
      <c r="Q110" s="338" t="str">
        <f t="shared" ca="1" si="10"/>
        <v xml:space="preserve"> </v>
      </c>
      <c r="R110" s="364" t="str">
        <f>+IF(+AND(+ISNONTEXT($U$9),+ISTEXT(EPSO!C97))=TRUE,U$10," ")</f>
        <v xml:space="preserve"> </v>
      </c>
      <c r="S110" s="117" t="str">
        <f t="shared" ca="1" si="14"/>
        <v xml:space="preserve"> </v>
      </c>
      <c r="T110" s="119" t="e">
        <f ca="1">+IF($H$8="CDN",+HLOOKUP(+$P110,SOMMAIRE!$D$32:$F$59,21,FALSE),IF($H$8="USD",+HLOOKUP(+$P110,SOMMAIRE!$D$32:$F$59,23,FALSE)," "))</f>
        <v>#N/A</v>
      </c>
      <c r="U110" s="120" t="str">
        <f ca="1">+IFERROR(+IF($H$8="CDN",+HLOOKUP(+$P110,SOMMAIRE!$D$32:$F$59,21,FALSE)*HLOOKUP(+P110,CALCUL!$D$13:$F$22,10,FALSE)*(1+R110),IF($H$8="USD",+HLOOKUP(+$P110,SOMMAIRE!$D$32:$F$59,23,FALSE)*HLOOKUP(+P110,CALCUL!$D$13:$F$22,10,FALSE)*(1+R110)," "))," ")</f>
        <v xml:space="preserve"> </v>
      </c>
      <c r="V110" s="222" t="str">
        <f t="shared" ca="1" si="15"/>
        <v xml:space="preserve"> </v>
      </c>
      <c r="W110" s="219"/>
      <c r="X110" s="154" t="str">
        <f t="shared" ca="1" si="11"/>
        <v xml:space="preserve"> </v>
      </c>
      <c r="Y110" s="339" t="str">
        <f t="shared" ca="1" si="12"/>
        <v xml:space="preserve"> </v>
      </c>
    </row>
    <row r="111" spans="1:25" ht="15.5" outlineLevel="1" x14ac:dyDescent="0.35">
      <c r="A111" s="5"/>
      <c r="B111" s="5"/>
      <c r="C111" s="5"/>
      <c r="D111" s="6"/>
      <c r="F111" s="121" t="str">
        <f ca="1">+IF(OFFSET(EPSO!$C97,+COLUMN(A97), 0, 1, 1)=0," ",+OFFSET(EPSO!$C97,+COLUMN(A97), 0, 1, 1))</f>
        <v xml:space="preserve"> </v>
      </c>
      <c r="G111" s="438" t="str">
        <f ca="1">+IFERROR(+VLOOKUP(+F111,EPSO!C:S,2,FALSE)," ")</f>
        <v xml:space="preserve"> </v>
      </c>
      <c r="H111" s="438"/>
      <c r="I111" s="117" t="str">
        <f ca="1">+IFERROR(+HLOOKUP(+F111,CALCUL!$D$13:$F$22,10,FALSE)," ")</f>
        <v xml:space="preserve"> </v>
      </c>
      <c r="J111" s="122" t="str">
        <f ca="1">+IFERROR(+VLOOKUP(+F111,EPSO!C:S,6,FALSE)," ")</f>
        <v xml:space="preserve"> </v>
      </c>
      <c r="K111" s="117" t="str">
        <f t="shared" ca="1" si="16"/>
        <v xml:space="preserve"> </v>
      </c>
      <c r="L111" s="119" t="e">
        <f ca="1">+IF($H$8="CDN",+HLOOKUP(+$F111,SOMMAIRE!$D$3:$F$30,21,FALSE),IF($H$8="USD",+HLOOKUP(+$F111,SOMMAIRE!$D$3:$F$30,23,FALSE)," "))</f>
        <v>#N/A</v>
      </c>
      <c r="M111" s="120" t="str">
        <f ca="1">+IFERROR(+IF($H$8="CDN",+HLOOKUP(+$F111,SOMMAIRE!$D$3:$F$30,21,FALSE)*HLOOKUP(+F111,CALCUL!$D$13:$F$22,10,FALSE),IF($H$8="USD",+HLOOKUP(+$F111,SOMMAIRE!$D$3:$F$30,23,FALSE)*HLOOKUP(+F111,CALCUL!$D$13:$F$22,10,FALSE)," "))," ")</f>
        <v xml:space="preserve"> </v>
      </c>
      <c r="N111" s="120" t="str">
        <f t="shared" ca="1" si="17"/>
        <v xml:space="preserve"> </v>
      </c>
      <c r="P111" s="133" t="str">
        <f t="shared" ca="1" si="13"/>
        <v xml:space="preserve"> </v>
      </c>
      <c r="Q111" s="338" t="str">
        <f t="shared" ca="1" si="10"/>
        <v xml:space="preserve"> </v>
      </c>
      <c r="R111" s="364" t="str">
        <f>+IF(+AND(+ISNONTEXT($U$9),+ISTEXT(EPSO!C98))=TRUE,U$10," ")</f>
        <v xml:space="preserve"> </v>
      </c>
      <c r="S111" s="117" t="str">
        <f t="shared" ca="1" si="14"/>
        <v xml:space="preserve"> </v>
      </c>
      <c r="T111" s="119" t="e">
        <f ca="1">+IF($H$8="CDN",+HLOOKUP(+$P111,SOMMAIRE!$D$32:$F$59,21,FALSE),IF($H$8="USD",+HLOOKUP(+$P111,SOMMAIRE!$D$32:$F$59,23,FALSE)," "))</f>
        <v>#N/A</v>
      </c>
      <c r="U111" s="120" t="str">
        <f ca="1">+IFERROR(+IF($H$8="CDN",+HLOOKUP(+$P111,SOMMAIRE!$D$32:$F$59,21,FALSE)*HLOOKUP(+P111,CALCUL!$D$13:$F$22,10,FALSE)*(1+R111),IF($H$8="USD",+HLOOKUP(+$P111,SOMMAIRE!$D$32:$F$59,23,FALSE)*HLOOKUP(+P111,CALCUL!$D$13:$F$22,10,FALSE)*(1+R111)," "))," ")</f>
        <v xml:space="preserve"> </v>
      </c>
      <c r="V111" s="222" t="str">
        <f t="shared" ca="1" si="15"/>
        <v xml:space="preserve"> </v>
      </c>
      <c r="W111" s="219"/>
      <c r="X111" s="154" t="str">
        <f t="shared" ca="1" si="11"/>
        <v xml:space="preserve"> </v>
      </c>
      <c r="Y111" s="339" t="str">
        <f t="shared" ca="1" si="12"/>
        <v xml:space="preserve"> </v>
      </c>
    </row>
    <row r="112" spans="1:25" ht="15.5" outlineLevel="1" x14ac:dyDescent="0.35">
      <c r="A112" s="5"/>
      <c r="B112" s="5"/>
      <c r="C112" s="5"/>
      <c r="D112" s="6"/>
      <c r="F112" s="121" t="str">
        <f ca="1">+IF(OFFSET(EPSO!$C98,+COLUMN(A98), 0, 1, 1)=0," ",+OFFSET(EPSO!$C98,+COLUMN(A98), 0, 1, 1))</f>
        <v xml:space="preserve"> </v>
      </c>
      <c r="G112" s="438" t="str">
        <f ca="1">+IFERROR(+VLOOKUP(+F112,EPSO!C:S,2,FALSE)," ")</f>
        <v xml:space="preserve"> </v>
      </c>
      <c r="H112" s="438"/>
      <c r="I112" s="117" t="str">
        <f ca="1">+IFERROR(+HLOOKUP(+F112,CALCUL!$D$13:$F$22,10,FALSE)," ")</f>
        <v xml:space="preserve"> </v>
      </c>
      <c r="J112" s="122" t="str">
        <f ca="1">+IFERROR(+VLOOKUP(+F112,EPSO!C:S,6,FALSE)," ")</f>
        <v xml:space="preserve"> </v>
      </c>
      <c r="K112" s="117" t="str">
        <f t="shared" ca="1" si="16"/>
        <v xml:space="preserve"> </v>
      </c>
      <c r="L112" s="119" t="e">
        <f ca="1">+IF($H$8="CDN",+HLOOKUP(+$F112,SOMMAIRE!$D$3:$F$30,21,FALSE),IF($H$8="USD",+HLOOKUP(+$F112,SOMMAIRE!$D$3:$F$30,23,FALSE)," "))</f>
        <v>#N/A</v>
      </c>
      <c r="M112" s="120" t="str">
        <f ca="1">+IFERROR(+IF($H$8="CDN",+HLOOKUP(+$F112,SOMMAIRE!$D$3:$F$30,21,FALSE)*HLOOKUP(+F112,CALCUL!$D$13:$F$22,10,FALSE),IF($H$8="USD",+HLOOKUP(+$F112,SOMMAIRE!$D$3:$F$30,23,FALSE)*HLOOKUP(+F112,CALCUL!$D$13:$F$22,10,FALSE)," "))," ")</f>
        <v xml:space="preserve"> </v>
      </c>
      <c r="N112" s="120" t="str">
        <f t="shared" ca="1" si="17"/>
        <v xml:space="preserve"> </v>
      </c>
      <c r="P112" s="133" t="str">
        <f t="shared" ca="1" si="13"/>
        <v xml:space="preserve"> </v>
      </c>
      <c r="Q112" s="338" t="str">
        <f t="shared" ca="1" si="10"/>
        <v xml:space="preserve"> </v>
      </c>
      <c r="R112" s="364" t="str">
        <f>+IF(+AND(+ISNONTEXT($U$9),+ISTEXT(EPSO!C99))=TRUE,U$10," ")</f>
        <v xml:space="preserve"> </v>
      </c>
      <c r="S112" s="117" t="str">
        <f t="shared" ca="1" si="14"/>
        <v xml:space="preserve"> </v>
      </c>
      <c r="T112" s="119" t="e">
        <f ca="1">+IF($H$8="CDN",+HLOOKUP(+$P112,SOMMAIRE!$D$32:$F$59,21,FALSE),IF($H$8="USD",+HLOOKUP(+$P112,SOMMAIRE!$D$32:$F$59,23,FALSE)," "))</f>
        <v>#N/A</v>
      </c>
      <c r="U112" s="120" t="str">
        <f ca="1">+IFERROR(+IF($H$8="CDN",+HLOOKUP(+$P112,SOMMAIRE!$D$32:$F$59,21,FALSE)*HLOOKUP(+P112,CALCUL!$D$13:$F$22,10,FALSE)*(1+R112),IF($H$8="USD",+HLOOKUP(+$P112,SOMMAIRE!$D$32:$F$59,23,FALSE)*HLOOKUP(+P112,CALCUL!$D$13:$F$22,10,FALSE)*(1+R112)," "))," ")</f>
        <v xml:space="preserve"> </v>
      </c>
      <c r="V112" s="222" t="str">
        <f t="shared" ca="1" si="15"/>
        <v xml:space="preserve"> </v>
      </c>
      <c r="W112" s="219"/>
      <c r="X112" s="154" t="str">
        <f t="shared" ca="1" si="11"/>
        <v xml:space="preserve"> </v>
      </c>
      <c r="Y112" s="339" t="str">
        <f t="shared" ca="1" si="12"/>
        <v xml:space="preserve"> </v>
      </c>
    </row>
    <row r="113" spans="1:25" ht="15.5" outlineLevel="1" x14ac:dyDescent="0.35">
      <c r="A113" s="5"/>
      <c r="B113" s="5"/>
      <c r="C113" s="5"/>
      <c r="D113" s="6"/>
      <c r="F113" s="121" t="str">
        <f ca="1">+IF(OFFSET(EPSO!$C99,+COLUMN(A99), 0, 1, 1)=0," ",+OFFSET(EPSO!$C99,+COLUMN(A99), 0, 1, 1))</f>
        <v xml:space="preserve"> </v>
      </c>
      <c r="G113" s="438" t="str">
        <f ca="1">+IFERROR(+VLOOKUP(+F113,EPSO!C:S,2,FALSE)," ")</f>
        <v xml:space="preserve"> </v>
      </c>
      <c r="H113" s="438"/>
      <c r="I113" s="117" t="str">
        <f ca="1">+IFERROR(+HLOOKUP(+F113,CALCUL!$D$13:$F$22,10,FALSE)," ")</f>
        <v xml:space="preserve"> </v>
      </c>
      <c r="J113" s="122" t="str">
        <f ca="1">+IFERROR(+VLOOKUP(+F113,EPSO!C:S,6,FALSE)," ")</f>
        <v xml:space="preserve"> </v>
      </c>
      <c r="K113" s="117" t="str">
        <f t="shared" ca="1" si="16"/>
        <v xml:space="preserve"> </v>
      </c>
      <c r="L113" s="119" t="e">
        <f ca="1">+IF($H$8="CDN",+HLOOKUP(+$F113,SOMMAIRE!$D$3:$F$30,21,FALSE),IF($H$8="USD",+HLOOKUP(+$F113,SOMMAIRE!$D$3:$F$30,23,FALSE)," "))</f>
        <v>#N/A</v>
      </c>
      <c r="M113" s="120" t="str">
        <f ca="1">+IFERROR(+IF($H$8="CDN",+HLOOKUP(+$F113,SOMMAIRE!$D$3:$F$30,21,FALSE)*HLOOKUP(+F113,CALCUL!$D$13:$F$22,10,FALSE),IF($H$8="USD",+HLOOKUP(+$F113,SOMMAIRE!$D$3:$F$30,23,FALSE)*HLOOKUP(+F113,CALCUL!$D$13:$F$22,10,FALSE)," "))," ")</f>
        <v xml:space="preserve"> </v>
      </c>
      <c r="N113" s="120" t="str">
        <f t="shared" ca="1" si="17"/>
        <v xml:space="preserve"> </v>
      </c>
      <c r="P113" s="133" t="str">
        <f t="shared" ca="1" si="13"/>
        <v xml:space="preserve"> </v>
      </c>
      <c r="Q113" s="338" t="str">
        <f t="shared" ca="1" si="10"/>
        <v xml:space="preserve"> </v>
      </c>
      <c r="R113" s="364" t="str">
        <f>+IF(+AND(+ISNONTEXT($U$9),+ISTEXT(EPSO!C100))=TRUE,U$10," ")</f>
        <v xml:space="preserve"> </v>
      </c>
      <c r="S113" s="117" t="str">
        <f t="shared" ca="1" si="14"/>
        <v xml:space="preserve"> </v>
      </c>
      <c r="T113" s="119" t="e">
        <f ca="1">+IF($H$8="CDN",+HLOOKUP(+$P113,SOMMAIRE!$D$32:$F$59,21,FALSE),IF($H$8="USD",+HLOOKUP(+$P113,SOMMAIRE!$D$32:$F$59,23,FALSE)," "))</f>
        <v>#N/A</v>
      </c>
      <c r="U113" s="120" t="str">
        <f ca="1">+IFERROR(+IF($H$8="CDN",+HLOOKUP(+$P113,SOMMAIRE!$D$32:$F$59,21,FALSE)*HLOOKUP(+P113,CALCUL!$D$13:$F$22,10,FALSE)*(1+R113),IF($H$8="USD",+HLOOKUP(+$P113,SOMMAIRE!$D$32:$F$59,23,FALSE)*HLOOKUP(+P113,CALCUL!$D$13:$F$22,10,FALSE)*(1+R113)," "))," ")</f>
        <v xml:space="preserve"> </v>
      </c>
      <c r="V113" s="222" t="str">
        <f t="shared" ca="1" si="15"/>
        <v xml:space="preserve"> </v>
      </c>
      <c r="W113" s="219"/>
      <c r="X113" s="154" t="str">
        <f t="shared" ca="1" si="11"/>
        <v xml:space="preserve"> </v>
      </c>
      <c r="Y113" s="339" t="str">
        <f t="shared" ca="1" si="12"/>
        <v xml:space="preserve"> </v>
      </c>
    </row>
    <row r="114" spans="1:25" ht="15.5" outlineLevel="1" x14ac:dyDescent="0.35">
      <c r="A114" s="5"/>
      <c r="B114" s="5"/>
      <c r="C114" s="5"/>
      <c r="D114" s="6"/>
      <c r="F114" s="121" t="str">
        <f ca="1">+IF(OFFSET(EPSO!$C100,+COLUMN(A100), 0, 1, 1)=0," ",+OFFSET(EPSO!$C100,+COLUMN(A100), 0, 1, 1))</f>
        <v xml:space="preserve"> </v>
      </c>
      <c r="G114" s="438" t="str">
        <f ca="1">+IFERROR(+VLOOKUP(+F114,EPSO!C:S,2,FALSE)," ")</f>
        <v xml:space="preserve"> </v>
      </c>
      <c r="H114" s="438"/>
      <c r="I114" s="117" t="str">
        <f ca="1">+IFERROR(+HLOOKUP(+F114,CALCUL!$D$13:$F$22,10,FALSE)," ")</f>
        <v xml:space="preserve"> </v>
      </c>
      <c r="J114" s="122" t="str">
        <f ca="1">+IFERROR(+VLOOKUP(+F114,EPSO!C:S,6,FALSE)," ")</f>
        <v xml:space="preserve"> </v>
      </c>
      <c r="K114" s="117" t="str">
        <f t="shared" ca="1" si="16"/>
        <v xml:space="preserve"> </v>
      </c>
      <c r="L114" s="119" t="e">
        <f ca="1">+IF($H$8="CDN",+HLOOKUP(+$F114,SOMMAIRE!$D$3:$F$30,21,FALSE),IF($H$8="USD",+HLOOKUP(+$F114,SOMMAIRE!$D$3:$F$30,23,FALSE)," "))</f>
        <v>#N/A</v>
      </c>
      <c r="M114" s="120" t="str">
        <f ca="1">+IFERROR(+IF($H$8="CDN",+HLOOKUP(+$F114,SOMMAIRE!$D$3:$F$30,21,FALSE)*HLOOKUP(+F114,CALCUL!$D$13:$F$22,10,FALSE),IF($H$8="USD",+HLOOKUP(+$F114,SOMMAIRE!$D$3:$F$30,23,FALSE)*HLOOKUP(+F114,CALCUL!$D$13:$F$22,10,FALSE)," "))," ")</f>
        <v xml:space="preserve"> </v>
      </c>
      <c r="N114" s="120" t="str">
        <f t="shared" ca="1" si="17"/>
        <v xml:space="preserve"> </v>
      </c>
      <c r="P114" s="133" t="str">
        <f t="shared" ca="1" si="13"/>
        <v xml:space="preserve"> </v>
      </c>
      <c r="Q114" s="338" t="str">
        <f t="shared" ca="1" si="10"/>
        <v xml:space="preserve"> </v>
      </c>
      <c r="R114" s="364" t="str">
        <f>+IF(+AND(+ISNONTEXT($U$9),+ISTEXT(EPSO!C101))=TRUE,U$10," ")</f>
        <v xml:space="preserve"> </v>
      </c>
      <c r="S114" s="117" t="str">
        <f t="shared" ca="1" si="14"/>
        <v xml:space="preserve"> </v>
      </c>
      <c r="T114" s="119" t="e">
        <f ca="1">+IF($H$8="CDN",+HLOOKUP(+$P114,SOMMAIRE!$D$32:$F$59,21,FALSE),IF($H$8="USD",+HLOOKUP(+$P114,SOMMAIRE!$D$32:$F$59,23,FALSE)," "))</f>
        <v>#N/A</v>
      </c>
      <c r="U114" s="120" t="str">
        <f ca="1">+IFERROR(+IF($H$8="CDN",+HLOOKUP(+$P114,SOMMAIRE!$D$32:$F$59,21,FALSE)*HLOOKUP(+P114,CALCUL!$D$13:$F$22,10,FALSE)*(1+R114),IF($H$8="USD",+HLOOKUP(+$P114,SOMMAIRE!$D$32:$F$59,23,FALSE)*HLOOKUP(+P114,CALCUL!$D$13:$F$22,10,FALSE)*(1+R114)," "))," ")</f>
        <v xml:space="preserve"> </v>
      </c>
      <c r="V114" s="222" t="str">
        <f t="shared" ca="1" si="15"/>
        <v xml:space="preserve"> </v>
      </c>
      <c r="W114" s="219"/>
      <c r="X114" s="154" t="str">
        <f t="shared" ca="1" si="11"/>
        <v xml:space="preserve"> </v>
      </c>
      <c r="Y114" s="339" t="str">
        <f t="shared" ca="1" si="12"/>
        <v xml:space="preserve"> </v>
      </c>
    </row>
    <row r="115" spans="1:25" ht="15.5" outlineLevel="1" x14ac:dyDescent="0.35">
      <c r="A115" s="5"/>
      <c r="B115" s="5"/>
      <c r="C115" s="5"/>
      <c r="D115" s="6"/>
      <c r="F115" s="121" t="str">
        <f ca="1">+IF(OFFSET(EPSO!$C101,+COLUMN(A101), 0, 1, 1)=0," ",+OFFSET(EPSO!$C101,+COLUMN(A101), 0, 1, 1))</f>
        <v xml:space="preserve"> </v>
      </c>
      <c r="G115" s="438" t="str">
        <f ca="1">+IFERROR(+VLOOKUP(+F115,EPSO!C:S,2,FALSE)," ")</f>
        <v xml:space="preserve"> </v>
      </c>
      <c r="H115" s="438"/>
      <c r="I115" s="117" t="str">
        <f ca="1">+IFERROR(+HLOOKUP(+F115,CALCUL!$D$13:$F$22,10,FALSE)," ")</f>
        <v xml:space="preserve"> </v>
      </c>
      <c r="J115" s="122" t="str">
        <f ca="1">+IFERROR(+VLOOKUP(+F115,EPSO!C:S,6,FALSE)," ")</f>
        <v xml:space="preserve"> </v>
      </c>
      <c r="K115" s="117" t="str">
        <f t="shared" ca="1" si="16"/>
        <v xml:space="preserve"> </v>
      </c>
      <c r="L115" s="119" t="e">
        <f ca="1">+IF($H$8="CDN",+HLOOKUP(+$F115,SOMMAIRE!$D$3:$F$30,21,FALSE),IF($H$8="USD",+HLOOKUP(+$F115,SOMMAIRE!$D$3:$F$30,23,FALSE)," "))</f>
        <v>#N/A</v>
      </c>
      <c r="M115" s="120" t="str">
        <f ca="1">+IFERROR(+IF($H$8="CDN",+HLOOKUP(+$F115,SOMMAIRE!$D$3:$F$30,21,FALSE)*HLOOKUP(+F115,CALCUL!$D$13:$F$22,10,FALSE),IF($H$8="USD",+HLOOKUP(+$F115,SOMMAIRE!$D$3:$F$30,23,FALSE)*HLOOKUP(+F115,CALCUL!$D$13:$F$22,10,FALSE)," "))," ")</f>
        <v xml:space="preserve"> </v>
      </c>
      <c r="N115" s="120" t="str">
        <f t="shared" ca="1" si="17"/>
        <v xml:space="preserve"> </v>
      </c>
      <c r="P115" s="133" t="str">
        <f t="shared" ca="1" si="13"/>
        <v xml:space="preserve"> </v>
      </c>
      <c r="Q115" s="338" t="str">
        <f t="shared" ca="1" si="10"/>
        <v xml:space="preserve"> </v>
      </c>
      <c r="R115" s="364" t="str">
        <f>+IF(+AND(+ISNONTEXT($U$9),+ISTEXT(EPSO!C102))=TRUE,U$10," ")</f>
        <v xml:space="preserve"> </v>
      </c>
      <c r="S115" s="117" t="str">
        <f t="shared" ca="1" si="14"/>
        <v xml:space="preserve"> </v>
      </c>
      <c r="T115" s="119" t="e">
        <f ca="1">+IF($H$8="CDN",+HLOOKUP(+$P115,SOMMAIRE!$D$32:$F$59,21,FALSE),IF($H$8="USD",+HLOOKUP(+$P115,SOMMAIRE!$D$32:$F$59,23,FALSE)," "))</f>
        <v>#N/A</v>
      </c>
      <c r="U115" s="120" t="str">
        <f ca="1">+IFERROR(+IF($H$8="CDN",+HLOOKUP(+$P115,SOMMAIRE!$D$32:$F$59,21,FALSE)*HLOOKUP(+P115,CALCUL!$D$13:$F$22,10,FALSE)*(1+R115),IF($H$8="USD",+HLOOKUP(+$P115,SOMMAIRE!$D$32:$F$59,23,FALSE)*HLOOKUP(+P115,CALCUL!$D$13:$F$22,10,FALSE)*(1+R115)," "))," ")</f>
        <v xml:space="preserve"> </v>
      </c>
      <c r="V115" s="222" t="str">
        <f t="shared" ca="1" si="15"/>
        <v xml:space="preserve"> </v>
      </c>
      <c r="W115" s="219"/>
      <c r="X115" s="154" t="str">
        <f t="shared" ca="1" si="11"/>
        <v xml:space="preserve"> </v>
      </c>
      <c r="Y115" s="339" t="str">
        <f t="shared" ca="1" si="12"/>
        <v xml:space="preserve"> </v>
      </c>
    </row>
    <row r="116" spans="1:25" ht="15.5" outlineLevel="1" x14ac:dyDescent="0.35">
      <c r="A116" s="5"/>
      <c r="B116" s="5"/>
      <c r="C116" s="5"/>
      <c r="D116" s="6"/>
      <c r="F116" s="121" t="str">
        <f ca="1">+IF(OFFSET(EPSO!$C102,+COLUMN(A102), 0, 1, 1)=0," ",+OFFSET(EPSO!$C102,+COLUMN(A102), 0, 1, 1))</f>
        <v xml:space="preserve"> </v>
      </c>
      <c r="G116" s="438" t="str">
        <f ca="1">+IFERROR(+VLOOKUP(+F116,EPSO!C:S,2,FALSE)," ")</f>
        <v xml:space="preserve"> </v>
      </c>
      <c r="H116" s="438"/>
      <c r="I116" s="117" t="str">
        <f ca="1">+IFERROR(+HLOOKUP(+F116,CALCUL!$D$13:$F$22,10,FALSE)," ")</f>
        <v xml:space="preserve"> </v>
      </c>
      <c r="J116" s="122" t="str">
        <f ca="1">+IFERROR(+VLOOKUP(+F116,EPSO!C:S,6,FALSE)," ")</f>
        <v xml:space="preserve"> </v>
      </c>
      <c r="K116" s="117" t="str">
        <f t="shared" ca="1" si="16"/>
        <v xml:space="preserve"> </v>
      </c>
      <c r="L116" s="119" t="e">
        <f ca="1">+IF($H$8="CDN",+HLOOKUP(+$F116,SOMMAIRE!$D$3:$F$30,21,FALSE),IF($H$8="USD",+HLOOKUP(+$F116,SOMMAIRE!$D$3:$F$30,23,FALSE)," "))</f>
        <v>#N/A</v>
      </c>
      <c r="M116" s="120" t="str">
        <f ca="1">+IFERROR(+IF($H$8="CDN",+HLOOKUP(+$F116,SOMMAIRE!$D$3:$F$30,21,FALSE)*HLOOKUP(+F116,CALCUL!$D$13:$F$22,10,FALSE),IF($H$8="USD",+HLOOKUP(+$F116,SOMMAIRE!$D$3:$F$30,23,FALSE)*HLOOKUP(+F116,CALCUL!$D$13:$F$22,10,FALSE)," "))," ")</f>
        <v xml:space="preserve"> </v>
      </c>
      <c r="N116" s="120" t="str">
        <f t="shared" ca="1" si="17"/>
        <v xml:space="preserve"> </v>
      </c>
      <c r="P116" s="133" t="str">
        <f t="shared" ca="1" si="13"/>
        <v xml:space="preserve"> </v>
      </c>
      <c r="Q116" s="338" t="str">
        <f t="shared" ca="1" si="10"/>
        <v xml:space="preserve"> </v>
      </c>
      <c r="R116" s="364" t="str">
        <f>+IF(+AND(+ISNONTEXT($U$9),+ISTEXT(EPSO!C103))=TRUE,U$10," ")</f>
        <v xml:space="preserve"> </v>
      </c>
      <c r="S116" s="117" t="str">
        <f t="shared" ca="1" si="14"/>
        <v xml:space="preserve"> </v>
      </c>
      <c r="T116" s="119" t="e">
        <f ca="1">+IF($H$8="CDN",+HLOOKUP(+$P116,SOMMAIRE!$D$32:$F$59,21,FALSE),IF($H$8="USD",+HLOOKUP(+$P116,SOMMAIRE!$D$32:$F$59,23,FALSE)," "))</f>
        <v>#N/A</v>
      </c>
      <c r="U116" s="120" t="str">
        <f ca="1">+IFERROR(+IF($H$8="CDN",+HLOOKUP(+$P116,SOMMAIRE!$D$32:$F$59,21,FALSE)*HLOOKUP(+P116,CALCUL!$D$13:$F$22,10,FALSE)*(1+R116),IF($H$8="USD",+HLOOKUP(+$P116,SOMMAIRE!$D$32:$F$59,23,FALSE)*HLOOKUP(+P116,CALCUL!$D$13:$F$22,10,FALSE)*(1+R116)," "))," ")</f>
        <v xml:space="preserve"> </v>
      </c>
      <c r="V116" s="222" t="str">
        <f t="shared" ca="1" si="15"/>
        <v xml:space="preserve"> </v>
      </c>
      <c r="W116" s="219"/>
      <c r="X116" s="154" t="str">
        <f t="shared" ca="1" si="11"/>
        <v xml:space="preserve"> </v>
      </c>
      <c r="Y116" s="339" t="str">
        <f t="shared" ca="1" si="12"/>
        <v xml:space="preserve"> </v>
      </c>
    </row>
    <row r="117" spans="1:25" ht="15.5" outlineLevel="1" x14ac:dyDescent="0.35">
      <c r="A117" s="5"/>
      <c r="B117" s="5"/>
      <c r="C117" s="5"/>
      <c r="D117" s="6"/>
      <c r="F117" s="121" t="str">
        <f ca="1">+IF(OFFSET(EPSO!$C103,+COLUMN(A103), 0, 1, 1)=0," ",+OFFSET(EPSO!$C103,+COLUMN(A103), 0, 1, 1))</f>
        <v xml:space="preserve"> </v>
      </c>
      <c r="G117" s="438" t="str">
        <f ca="1">+IFERROR(+VLOOKUP(+F117,EPSO!C:S,2,FALSE)," ")</f>
        <v xml:space="preserve"> </v>
      </c>
      <c r="H117" s="438"/>
      <c r="I117" s="117" t="str">
        <f ca="1">+IFERROR(+HLOOKUP(+F117,CALCUL!$D$13:$F$22,10,FALSE)," ")</f>
        <v xml:space="preserve"> </v>
      </c>
      <c r="J117" s="122" t="str">
        <f ca="1">+IFERROR(+VLOOKUP(+F117,EPSO!C:S,6,FALSE)," ")</f>
        <v xml:space="preserve"> </v>
      </c>
      <c r="K117" s="117" t="str">
        <f t="shared" ca="1" si="16"/>
        <v xml:space="preserve"> </v>
      </c>
      <c r="L117" s="119" t="e">
        <f ca="1">+IF($H$8="CDN",+HLOOKUP(+$F117,SOMMAIRE!$D$3:$F$30,21,FALSE),IF($H$8="USD",+HLOOKUP(+$F117,SOMMAIRE!$D$3:$F$30,23,FALSE)," "))</f>
        <v>#N/A</v>
      </c>
      <c r="M117" s="120" t="str">
        <f ca="1">+IFERROR(+IF($H$8="CDN",+HLOOKUP(+$F117,SOMMAIRE!$D$3:$F$30,21,FALSE)*HLOOKUP(+F117,CALCUL!$D$13:$F$22,10,FALSE),IF($H$8="USD",+HLOOKUP(+$F117,SOMMAIRE!$D$3:$F$30,23,FALSE)*HLOOKUP(+F117,CALCUL!$D$13:$F$22,10,FALSE)," "))," ")</f>
        <v xml:space="preserve"> </v>
      </c>
      <c r="N117" s="120" t="str">
        <f t="shared" ca="1" si="17"/>
        <v xml:space="preserve"> </v>
      </c>
      <c r="P117" s="133" t="str">
        <f t="shared" ca="1" si="13"/>
        <v xml:space="preserve"> </v>
      </c>
      <c r="Q117" s="338" t="str">
        <f t="shared" ca="1" si="10"/>
        <v xml:space="preserve"> </v>
      </c>
      <c r="R117" s="364" t="str">
        <f>+IF(+AND(+ISNONTEXT($U$9),+ISTEXT(EPSO!C104))=TRUE,U$10," ")</f>
        <v xml:space="preserve"> </v>
      </c>
      <c r="S117" s="117" t="str">
        <f t="shared" ca="1" si="14"/>
        <v xml:space="preserve"> </v>
      </c>
      <c r="T117" s="119" t="e">
        <f ca="1">+IF($H$8="CDN",+HLOOKUP(+$P117,SOMMAIRE!$D$32:$F$59,21,FALSE),IF($H$8="USD",+HLOOKUP(+$P117,SOMMAIRE!$D$32:$F$59,23,FALSE)," "))</f>
        <v>#N/A</v>
      </c>
      <c r="U117" s="120" t="str">
        <f ca="1">+IFERROR(+IF($H$8="CDN",+HLOOKUP(+$P117,SOMMAIRE!$D$32:$F$59,21,FALSE)*HLOOKUP(+P117,CALCUL!$D$13:$F$22,10,FALSE)*(1+R117),IF($H$8="USD",+HLOOKUP(+$P117,SOMMAIRE!$D$32:$F$59,23,FALSE)*HLOOKUP(+P117,CALCUL!$D$13:$F$22,10,FALSE)*(1+R117)," "))," ")</f>
        <v xml:space="preserve"> </v>
      </c>
      <c r="V117" s="222" t="str">
        <f t="shared" ca="1" si="15"/>
        <v xml:space="preserve"> </v>
      </c>
      <c r="W117" s="219"/>
      <c r="X117" s="154" t="str">
        <f t="shared" ca="1" si="11"/>
        <v xml:space="preserve"> </v>
      </c>
      <c r="Y117" s="339" t="str">
        <f t="shared" ca="1" si="12"/>
        <v xml:space="preserve"> </v>
      </c>
    </row>
    <row r="118" spans="1:25" ht="15.5" outlineLevel="1" x14ac:dyDescent="0.35">
      <c r="A118" s="5"/>
      <c r="B118" s="5"/>
      <c r="C118" s="5"/>
      <c r="D118" s="6"/>
      <c r="F118" s="121" t="str">
        <f ca="1">+IF(OFFSET(EPSO!$C104,+COLUMN(A104), 0, 1, 1)=0," ",+OFFSET(EPSO!$C104,+COLUMN(A104), 0, 1, 1))</f>
        <v xml:space="preserve"> </v>
      </c>
      <c r="G118" s="438" t="str">
        <f ca="1">+IFERROR(+VLOOKUP(+F118,EPSO!C:S,2,FALSE)," ")</f>
        <v xml:space="preserve"> </v>
      </c>
      <c r="H118" s="438"/>
      <c r="I118" s="117" t="str">
        <f ca="1">+IFERROR(+HLOOKUP(+F118,CALCUL!$D$13:$F$22,10,FALSE)," ")</f>
        <v xml:space="preserve"> </v>
      </c>
      <c r="J118" s="122" t="str">
        <f ca="1">+IFERROR(+VLOOKUP(+F118,EPSO!C:S,6,FALSE)," ")</f>
        <v xml:space="preserve"> </v>
      </c>
      <c r="K118" s="117" t="str">
        <f t="shared" ca="1" si="16"/>
        <v xml:space="preserve"> </v>
      </c>
      <c r="L118" s="119" t="e">
        <f ca="1">+IF($H$8="CDN",+HLOOKUP(+$F118,SOMMAIRE!$D$3:$F$30,21,FALSE),IF($H$8="USD",+HLOOKUP(+$F118,SOMMAIRE!$D$3:$F$30,23,FALSE)," "))</f>
        <v>#N/A</v>
      </c>
      <c r="M118" s="120" t="str">
        <f ca="1">+IFERROR(+IF($H$8="CDN",+HLOOKUP(+$F118,SOMMAIRE!$D$3:$F$30,21,FALSE)*HLOOKUP(+F118,CALCUL!$D$13:$F$22,10,FALSE),IF($H$8="USD",+HLOOKUP(+$F118,SOMMAIRE!$D$3:$F$30,23,FALSE)*HLOOKUP(+F118,CALCUL!$D$13:$F$22,10,FALSE)," "))," ")</f>
        <v xml:space="preserve"> </v>
      </c>
      <c r="N118" s="120" t="str">
        <f t="shared" ca="1" si="17"/>
        <v xml:space="preserve"> </v>
      </c>
      <c r="P118" s="133" t="str">
        <f t="shared" ca="1" si="13"/>
        <v xml:space="preserve"> </v>
      </c>
      <c r="Q118" s="338" t="str">
        <f t="shared" ca="1" si="10"/>
        <v xml:space="preserve"> </v>
      </c>
      <c r="R118" s="364" t="str">
        <f>+IF(+AND(+ISNONTEXT($U$9),+ISTEXT(EPSO!C105))=TRUE,U$10," ")</f>
        <v xml:space="preserve"> </v>
      </c>
      <c r="S118" s="117" t="str">
        <f t="shared" ca="1" si="14"/>
        <v xml:space="preserve"> </v>
      </c>
      <c r="T118" s="119" t="e">
        <f ca="1">+IF($H$8="CDN",+HLOOKUP(+$P118,SOMMAIRE!$D$32:$F$59,21,FALSE),IF($H$8="USD",+HLOOKUP(+$P118,SOMMAIRE!$D$32:$F$59,23,FALSE)," "))</f>
        <v>#N/A</v>
      </c>
      <c r="U118" s="120" t="str">
        <f ca="1">+IFERROR(+IF($H$8="CDN",+HLOOKUP(+$P118,SOMMAIRE!$D$32:$F$59,21,FALSE)*HLOOKUP(+P118,CALCUL!$D$13:$F$22,10,FALSE)*(1+R118),IF($H$8="USD",+HLOOKUP(+$P118,SOMMAIRE!$D$32:$F$59,23,FALSE)*HLOOKUP(+P118,CALCUL!$D$13:$F$22,10,FALSE)*(1+R118)," "))," ")</f>
        <v xml:space="preserve"> </v>
      </c>
      <c r="V118" s="222" t="str">
        <f t="shared" ca="1" si="15"/>
        <v xml:space="preserve"> </v>
      </c>
      <c r="W118" s="219"/>
      <c r="X118" s="154" t="str">
        <f t="shared" ca="1" si="11"/>
        <v xml:space="preserve"> </v>
      </c>
      <c r="Y118" s="339" t="str">
        <f t="shared" ca="1" si="12"/>
        <v xml:space="preserve"> </v>
      </c>
    </row>
    <row r="119" spans="1:25" ht="15.5" outlineLevel="1" x14ac:dyDescent="0.35">
      <c r="A119" s="5"/>
      <c r="B119" s="5"/>
      <c r="C119" s="5"/>
      <c r="D119" s="6"/>
      <c r="F119" s="121" t="str">
        <f ca="1">+IF(OFFSET(EPSO!$C105,+COLUMN(A105), 0, 1, 1)=0," ",+OFFSET(EPSO!$C105,+COLUMN(A105), 0, 1, 1))</f>
        <v xml:space="preserve"> </v>
      </c>
      <c r="G119" s="438" t="str">
        <f ca="1">+IFERROR(+VLOOKUP(+F119,EPSO!C:S,2,FALSE)," ")</f>
        <v xml:space="preserve"> </v>
      </c>
      <c r="H119" s="438"/>
      <c r="I119" s="117" t="str">
        <f ca="1">+IFERROR(+HLOOKUP(+F119,CALCUL!$D$13:$F$22,10,FALSE)," ")</f>
        <v xml:space="preserve"> </v>
      </c>
      <c r="J119" s="122" t="str">
        <f ca="1">+IFERROR(+VLOOKUP(+F119,EPSO!C:S,6,FALSE)," ")</f>
        <v xml:space="preserve"> </v>
      </c>
      <c r="K119" s="117" t="str">
        <f t="shared" ca="1" si="16"/>
        <v xml:space="preserve"> </v>
      </c>
      <c r="L119" s="119" t="e">
        <f ca="1">+IF($H$8="CDN",+HLOOKUP(+$F119,SOMMAIRE!$D$3:$F$30,21,FALSE),IF($H$8="USD",+HLOOKUP(+$F119,SOMMAIRE!$D$3:$F$30,23,FALSE)," "))</f>
        <v>#N/A</v>
      </c>
      <c r="M119" s="120" t="str">
        <f ca="1">+IFERROR(+IF($H$8="CDN",+HLOOKUP(+$F119,SOMMAIRE!$D$3:$F$30,21,FALSE)*HLOOKUP(+F119,CALCUL!$D$13:$F$22,10,FALSE),IF($H$8="USD",+HLOOKUP(+$F119,SOMMAIRE!$D$3:$F$30,23,FALSE)*HLOOKUP(+F119,CALCUL!$D$13:$F$22,10,FALSE)," "))," ")</f>
        <v xml:space="preserve"> </v>
      </c>
      <c r="N119" s="120" t="str">
        <f t="shared" ca="1" si="17"/>
        <v xml:space="preserve"> </v>
      </c>
      <c r="P119" s="133" t="str">
        <f t="shared" ca="1" si="13"/>
        <v xml:space="preserve"> </v>
      </c>
      <c r="Q119" s="338" t="str">
        <f t="shared" ca="1" si="10"/>
        <v xml:space="preserve"> </v>
      </c>
      <c r="R119" s="364" t="str">
        <f>+IF(+AND(+ISNONTEXT($U$9),+ISTEXT(EPSO!C106))=TRUE,U$10," ")</f>
        <v xml:space="preserve"> </v>
      </c>
      <c r="S119" s="117" t="str">
        <f t="shared" ca="1" si="14"/>
        <v xml:space="preserve"> </v>
      </c>
      <c r="T119" s="119" t="e">
        <f ca="1">+IF($H$8="CDN",+HLOOKUP(+$P119,SOMMAIRE!$D$32:$F$59,21,FALSE),IF($H$8="USD",+HLOOKUP(+$P119,SOMMAIRE!$D$32:$F$59,23,FALSE)," "))</f>
        <v>#N/A</v>
      </c>
      <c r="U119" s="120" t="str">
        <f ca="1">+IFERROR(+IF($H$8="CDN",+HLOOKUP(+$P119,SOMMAIRE!$D$32:$F$59,21,FALSE)*HLOOKUP(+P119,CALCUL!$D$13:$F$22,10,FALSE)*(1+R119),IF($H$8="USD",+HLOOKUP(+$P119,SOMMAIRE!$D$32:$F$59,23,FALSE)*HLOOKUP(+P119,CALCUL!$D$13:$F$22,10,FALSE)*(1+R119)," "))," ")</f>
        <v xml:space="preserve"> </v>
      </c>
      <c r="V119" s="222" t="str">
        <f t="shared" ca="1" si="15"/>
        <v xml:space="preserve"> </v>
      </c>
      <c r="W119" s="219"/>
      <c r="X119" s="154" t="str">
        <f t="shared" ca="1" si="11"/>
        <v xml:space="preserve"> </v>
      </c>
      <c r="Y119" s="339" t="str">
        <f t="shared" ca="1" si="12"/>
        <v xml:space="preserve"> </v>
      </c>
    </row>
    <row r="120" spans="1:25" ht="15.5" outlineLevel="1" x14ac:dyDescent="0.35">
      <c r="A120" s="5"/>
      <c r="B120" s="5"/>
      <c r="C120" s="5"/>
      <c r="D120" s="6"/>
      <c r="F120" s="121" t="str">
        <f ca="1">+IF(OFFSET(EPSO!$C106,+COLUMN(A106), 0, 1, 1)=0," ",+OFFSET(EPSO!$C106,+COLUMN(A106), 0, 1, 1))</f>
        <v xml:space="preserve"> </v>
      </c>
      <c r="G120" s="438" t="str">
        <f ca="1">+IFERROR(+VLOOKUP(+F120,EPSO!C:S,2,FALSE)," ")</f>
        <v xml:space="preserve"> </v>
      </c>
      <c r="H120" s="438"/>
      <c r="I120" s="117" t="str">
        <f ca="1">+IFERROR(+HLOOKUP(+F120,CALCUL!$D$13:$F$22,10,FALSE)," ")</f>
        <v xml:space="preserve"> </v>
      </c>
      <c r="J120" s="122" t="str">
        <f ca="1">+IFERROR(+VLOOKUP(+F120,EPSO!C:S,6,FALSE)," ")</f>
        <v xml:space="preserve"> </v>
      </c>
      <c r="K120" s="117" t="str">
        <f t="shared" ca="1" si="16"/>
        <v xml:space="preserve"> </v>
      </c>
      <c r="L120" s="119" t="e">
        <f ca="1">+IF($H$8="CDN",+HLOOKUP(+$F120,SOMMAIRE!$D$3:$F$30,21,FALSE),IF($H$8="USD",+HLOOKUP(+$F120,SOMMAIRE!$D$3:$F$30,23,FALSE)," "))</f>
        <v>#N/A</v>
      </c>
      <c r="M120" s="120" t="str">
        <f ca="1">+IFERROR(+IF($H$8="CDN",+HLOOKUP(+$F120,SOMMAIRE!$D$3:$F$30,21,FALSE)*HLOOKUP(+F120,CALCUL!$D$13:$F$22,10,FALSE),IF($H$8="USD",+HLOOKUP(+$F120,SOMMAIRE!$D$3:$F$30,23,FALSE)*HLOOKUP(+F120,CALCUL!$D$13:$F$22,10,FALSE)," "))," ")</f>
        <v xml:space="preserve"> </v>
      </c>
      <c r="N120" s="120" t="str">
        <f t="shared" ca="1" si="17"/>
        <v xml:space="preserve"> </v>
      </c>
      <c r="P120" s="133" t="str">
        <f t="shared" ca="1" si="13"/>
        <v xml:space="preserve"> </v>
      </c>
      <c r="Q120" s="338" t="str">
        <f t="shared" ca="1" si="10"/>
        <v xml:space="preserve"> </v>
      </c>
      <c r="R120" s="364" t="str">
        <f>+IF(+AND(+ISNONTEXT($U$9),+ISTEXT(EPSO!C107))=TRUE,U$10," ")</f>
        <v xml:space="preserve"> </v>
      </c>
      <c r="S120" s="117" t="str">
        <f t="shared" ca="1" si="14"/>
        <v xml:space="preserve"> </v>
      </c>
      <c r="T120" s="119" t="e">
        <f ca="1">+IF($H$8="CDN",+HLOOKUP(+$P120,SOMMAIRE!$D$32:$F$59,21,FALSE),IF($H$8="USD",+HLOOKUP(+$P120,SOMMAIRE!$D$32:$F$59,23,FALSE)," "))</f>
        <v>#N/A</v>
      </c>
      <c r="U120" s="120" t="str">
        <f ca="1">+IFERROR(+IF($H$8="CDN",+HLOOKUP(+$P120,SOMMAIRE!$D$32:$F$59,21,FALSE)*HLOOKUP(+P120,CALCUL!$D$13:$F$22,10,FALSE)*(1+R120),IF($H$8="USD",+HLOOKUP(+$P120,SOMMAIRE!$D$32:$F$59,23,FALSE)*HLOOKUP(+P120,CALCUL!$D$13:$F$22,10,FALSE)*(1+R120)," "))," ")</f>
        <v xml:space="preserve"> </v>
      </c>
      <c r="V120" s="222" t="str">
        <f t="shared" ca="1" si="15"/>
        <v xml:space="preserve"> </v>
      </c>
      <c r="W120" s="219"/>
      <c r="X120" s="154" t="str">
        <f t="shared" ca="1" si="11"/>
        <v xml:space="preserve"> </v>
      </c>
      <c r="Y120" s="339" t="str">
        <f t="shared" ca="1" si="12"/>
        <v xml:space="preserve"> </v>
      </c>
    </row>
    <row r="121" spans="1:25" ht="15.5" outlineLevel="1" x14ac:dyDescent="0.35">
      <c r="A121" s="5"/>
      <c r="B121" s="5"/>
      <c r="C121" s="5"/>
      <c r="D121" s="6"/>
      <c r="F121" s="121" t="str">
        <f ca="1">+IF(OFFSET(EPSO!$C107,+COLUMN(A107), 0, 1, 1)=0," ",+OFFSET(EPSO!$C107,+COLUMN(A107), 0, 1, 1))</f>
        <v xml:space="preserve"> </v>
      </c>
      <c r="G121" s="438" t="str">
        <f ca="1">+IFERROR(+VLOOKUP(+F121,EPSO!C:S,2,FALSE)," ")</f>
        <v xml:space="preserve"> </v>
      </c>
      <c r="H121" s="438"/>
      <c r="I121" s="117" t="str">
        <f ca="1">+IFERROR(+HLOOKUP(+F121,CALCUL!$D$13:$F$22,10,FALSE)," ")</f>
        <v xml:space="preserve"> </v>
      </c>
      <c r="J121" s="122" t="str">
        <f ca="1">+IFERROR(+VLOOKUP(+F121,EPSO!C:S,6,FALSE)," ")</f>
        <v xml:space="preserve"> </v>
      </c>
      <c r="K121" s="117" t="str">
        <f t="shared" ca="1" si="16"/>
        <v xml:space="preserve"> </v>
      </c>
      <c r="L121" s="119" t="e">
        <f ca="1">+IF($H$8="CDN",+HLOOKUP(+$F121,SOMMAIRE!$D$3:$F$30,21,FALSE),IF($H$8="USD",+HLOOKUP(+$F121,SOMMAIRE!$D$3:$F$30,23,FALSE)," "))</f>
        <v>#N/A</v>
      </c>
      <c r="M121" s="120" t="str">
        <f ca="1">+IFERROR(+IF($H$8="CDN",+HLOOKUP(+$F121,SOMMAIRE!$D$3:$F$30,21,FALSE)*HLOOKUP(+F121,CALCUL!$D$13:$F$22,10,FALSE),IF($H$8="USD",+HLOOKUP(+$F121,SOMMAIRE!$D$3:$F$30,23,FALSE)*HLOOKUP(+F121,CALCUL!$D$13:$F$22,10,FALSE)," "))," ")</f>
        <v xml:space="preserve"> </v>
      </c>
      <c r="N121" s="120" t="str">
        <f t="shared" ca="1" si="17"/>
        <v xml:space="preserve"> </v>
      </c>
      <c r="P121" s="133" t="str">
        <f t="shared" ca="1" si="13"/>
        <v xml:space="preserve"> </v>
      </c>
      <c r="Q121" s="338" t="str">
        <f t="shared" ca="1" si="10"/>
        <v xml:space="preserve"> </v>
      </c>
      <c r="R121" s="364" t="str">
        <f>+IF(+AND(+ISNONTEXT($U$9),+ISTEXT(EPSO!C108))=TRUE,U$10," ")</f>
        <v xml:space="preserve"> </v>
      </c>
      <c r="S121" s="117" t="str">
        <f t="shared" ca="1" si="14"/>
        <v xml:space="preserve"> </v>
      </c>
      <c r="T121" s="119" t="e">
        <f ca="1">+IF($H$8="CDN",+HLOOKUP(+$P121,SOMMAIRE!$D$32:$F$59,21,FALSE),IF($H$8="USD",+HLOOKUP(+$P121,SOMMAIRE!$D$32:$F$59,23,FALSE)," "))</f>
        <v>#N/A</v>
      </c>
      <c r="U121" s="120" t="str">
        <f ca="1">+IFERROR(+IF($H$8="CDN",+HLOOKUP(+$P121,SOMMAIRE!$D$32:$F$59,21,FALSE)*HLOOKUP(+P121,CALCUL!$D$13:$F$22,10,FALSE)*(1+R121),IF($H$8="USD",+HLOOKUP(+$P121,SOMMAIRE!$D$32:$F$59,23,FALSE)*HLOOKUP(+P121,CALCUL!$D$13:$F$22,10,FALSE)*(1+R121)," "))," ")</f>
        <v xml:space="preserve"> </v>
      </c>
      <c r="V121" s="222" t="str">
        <f t="shared" ca="1" si="15"/>
        <v xml:space="preserve"> </v>
      </c>
      <c r="W121" s="219"/>
      <c r="X121" s="154" t="str">
        <f t="shared" ca="1" si="11"/>
        <v xml:space="preserve"> </v>
      </c>
      <c r="Y121" s="339" t="str">
        <f t="shared" ca="1" si="12"/>
        <v xml:space="preserve"> </v>
      </c>
    </row>
    <row r="122" spans="1:25" ht="15.5" outlineLevel="1" x14ac:dyDescent="0.35">
      <c r="A122" s="5"/>
      <c r="B122" s="5"/>
      <c r="C122" s="5"/>
      <c r="D122" s="6"/>
      <c r="F122" s="121" t="str">
        <f ca="1">+IF(OFFSET(EPSO!$C108,+COLUMN(A108), 0, 1, 1)=0," ",+OFFSET(EPSO!$C108,+COLUMN(A108), 0, 1, 1))</f>
        <v xml:space="preserve"> </v>
      </c>
      <c r="G122" s="438" t="str">
        <f ca="1">+IFERROR(+VLOOKUP(+F122,EPSO!C:S,2,FALSE)," ")</f>
        <v xml:space="preserve"> </v>
      </c>
      <c r="H122" s="438"/>
      <c r="I122" s="117" t="str">
        <f ca="1">+IFERROR(+HLOOKUP(+F122,CALCUL!$D$13:$F$22,10,FALSE)," ")</f>
        <v xml:space="preserve"> </v>
      </c>
      <c r="J122" s="122" t="str">
        <f ca="1">+IFERROR(+VLOOKUP(+F122,EPSO!C:S,6,FALSE)," ")</f>
        <v xml:space="preserve"> </v>
      </c>
      <c r="K122" s="117" t="str">
        <f t="shared" ca="1" si="16"/>
        <v xml:space="preserve"> </v>
      </c>
      <c r="L122" s="119" t="e">
        <f ca="1">+IF($H$8="CDN",+HLOOKUP(+$F122,SOMMAIRE!$D$3:$F$30,21,FALSE),IF($H$8="USD",+HLOOKUP(+$F122,SOMMAIRE!$D$3:$F$30,23,FALSE)," "))</f>
        <v>#N/A</v>
      </c>
      <c r="M122" s="120" t="str">
        <f ca="1">+IFERROR(+IF($H$8="CDN",+HLOOKUP(+$F122,SOMMAIRE!$D$3:$F$30,21,FALSE)*HLOOKUP(+F122,CALCUL!$D$13:$F$22,10,FALSE),IF($H$8="USD",+HLOOKUP(+$F122,SOMMAIRE!$D$3:$F$30,23,FALSE)*HLOOKUP(+F122,CALCUL!$D$13:$F$22,10,FALSE)," "))," ")</f>
        <v xml:space="preserve"> </v>
      </c>
      <c r="N122" s="120" t="str">
        <f t="shared" ca="1" si="17"/>
        <v xml:space="preserve"> </v>
      </c>
      <c r="P122" s="133" t="str">
        <f t="shared" ca="1" si="13"/>
        <v xml:space="preserve"> </v>
      </c>
      <c r="Q122" s="338" t="str">
        <f t="shared" ca="1" si="10"/>
        <v xml:space="preserve"> </v>
      </c>
      <c r="R122" s="364" t="str">
        <f>+IF(+AND(+ISNONTEXT($U$9),+ISTEXT(EPSO!C109))=TRUE,U$10," ")</f>
        <v xml:space="preserve"> </v>
      </c>
      <c r="S122" s="117" t="str">
        <f t="shared" ca="1" si="14"/>
        <v xml:space="preserve"> </v>
      </c>
      <c r="T122" s="119" t="e">
        <f ca="1">+IF($H$8="CDN",+HLOOKUP(+$P122,SOMMAIRE!$D$32:$F$59,21,FALSE),IF($H$8="USD",+HLOOKUP(+$P122,SOMMAIRE!$D$32:$F$59,23,FALSE)," "))</f>
        <v>#N/A</v>
      </c>
      <c r="U122" s="120" t="str">
        <f ca="1">+IFERROR(+IF($H$8="CDN",+HLOOKUP(+$P122,SOMMAIRE!$D$32:$F$59,21,FALSE)*HLOOKUP(+P122,CALCUL!$D$13:$F$22,10,FALSE)*(1+R122),IF($H$8="USD",+HLOOKUP(+$P122,SOMMAIRE!$D$32:$F$59,23,FALSE)*HLOOKUP(+P122,CALCUL!$D$13:$F$22,10,FALSE)*(1+R122)," "))," ")</f>
        <v xml:space="preserve"> </v>
      </c>
      <c r="V122" s="222" t="str">
        <f t="shared" ca="1" si="15"/>
        <v xml:space="preserve"> </v>
      </c>
      <c r="W122" s="219"/>
      <c r="X122" s="154" t="str">
        <f t="shared" ca="1" si="11"/>
        <v xml:space="preserve"> </v>
      </c>
      <c r="Y122" s="339" t="str">
        <f t="shared" ca="1" si="12"/>
        <v xml:space="preserve"> </v>
      </c>
    </row>
    <row r="123" spans="1:25" ht="15.5" outlineLevel="1" x14ac:dyDescent="0.35">
      <c r="A123" s="5"/>
      <c r="B123" s="5"/>
      <c r="C123" s="5"/>
      <c r="D123" s="6"/>
      <c r="F123" s="121" t="str">
        <f ca="1">+IF(OFFSET(EPSO!$C109,+COLUMN(A109), 0, 1, 1)=0," ",+OFFSET(EPSO!$C109,+COLUMN(A109), 0, 1, 1))</f>
        <v xml:space="preserve"> </v>
      </c>
      <c r="G123" s="438" t="str">
        <f ca="1">+IFERROR(+VLOOKUP(+F123,EPSO!C:S,2,FALSE)," ")</f>
        <v xml:space="preserve"> </v>
      </c>
      <c r="H123" s="438"/>
      <c r="I123" s="117" t="str">
        <f ca="1">+IFERROR(+HLOOKUP(+F123,CALCUL!$D$13:$F$22,10,FALSE)," ")</f>
        <v xml:space="preserve"> </v>
      </c>
      <c r="J123" s="122" t="str">
        <f ca="1">+IFERROR(+VLOOKUP(+F123,EPSO!C:S,6,FALSE)," ")</f>
        <v xml:space="preserve"> </v>
      </c>
      <c r="K123" s="117" t="str">
        <f t="shared" ca="1" si="16"/>
        <v xml:space="preserve"> </v>
      </c>
      <c r="L123" s="119" t="e">
        <f ca="1">+IF($H$8="CDN",+HLOOKUP(+$F123,SOMMAIRE!$D$3:$F$30,21,FALSE),IF($H$8="USD",+HLOOKUP(+$F123,SOMMAIRE!$D$3:$F$30,23,FALSE)," "))</f>
        <v>#N/A</v>
      </c>
      <c r="M123" s="120" t="str">
        <f ca="1">+IFERROR(+IF($H$8="CDN",+HLOOKUP(+$F123,SOMMAIRE!$D$3:$F$30,21,FALSE)*HLOOKUP(+F123,CALCUL!$D$13:$F$22,10,FALSE),IF($H$8="USD",+HLOOKUP(+$F123,SOMMAIRE!$D$3:$F$30,23,FALSE)*HLOOKUP(+F123,CALCUL!$D$13:$F$22,10,FALSE)," "))," ")</f>
        <v xml:space="preserve"> </v>
      </c>
      <c r="N123" s="120" t="str">
        <f t="shared" ca="1" si="17"/>
        <v xml:space="preserve"> </v>
      </c>
      <c r="P123" s="133" t="str">
        <f t="shared" ca="1" si="13"/>
        <v xml:space="preserve"> </v>
      </c>
      <c r="Q123" s="338" t="str">
        <f t="shared" ca="1" si="10"/>
        <v xml:space="preserve"> </v>
      </c>
      <c r="R123" s="364" t="str">
        <f>+IF(+AND(+ISNONTEXT($U$9),+ISTEXT(EPSO!C110))=TRUE,U$10," ")</f>
        <v xml:space="preserve"> </v>
      </c>
      <c r="S123" s="117" t="str">
        <f t="shared" ca="1" si="14"/>
        <v xml:space="preserve"> </v>
      </c>
      <c r="T123" s="119" t="e">
        <f ca="1">+IF($H$8="CDN",+HLOOKUP(+$P123,SOMMAIRE!$D$32:$F$59,21,FALSE),IF($H$8="USD",+HLOOKUP(+$P123,SOMMAIRE!$D$32:$F$59,23,FALSE)," "))</f>
        <v>#N/A</v>
      </c>
      <c r="U123" s="120" t="str">
        <f ca="1">+IFERROR(+IF($H$8="CDN",+HLOOKUP(+$P123,SOMMAIRE!$D$32:$F$59,21,FALSE)*HLOOKUP(+P123,CALCUL!$D$13:$F$22,10,FALSE)*(1+R123),IF($H$8="USD",+HLOOKUP(+$P123,SOMMAIRE!$D$32:$F$59,23,FALSE)*HLOOKUP(+P123,CALCUL!$D$13:$F$22,10,FALSE)*(1+R123)," "))," ")</f>
        <v xml:space="preserve"> </v>
      </c>
      <c r="V123" s="222" t="str">
        <f t="shared" ca="1" si="15"/>
        <v xml:space="preserve"> </v>
      </c>
      <c r="W123" s="219"/>
      <c r="X123" s="154" t="str">
        <f t="shared" ca="1" si="11"/>
        <v xml:space="preserve"> </v>
      </c>
      <c r="Y123" s="339" t="str">
        <f t="shared" ca="1" si="12"/>
        <v xml:space="preserve"> </v>
      </c>
    </row>
    <row r="124" spans="1:25" ht="15.5" outlineLevel="1" x14ac:dyDescent="0.35">
      <c r="A124" s="5"/>
      <c r="B124" s="5"/>
      <c r="C124" s="5"/>
      <c r="D124" s="6"/>
      <c r="F124" s="121" t="str">
        <f ca="1">+IF(OFFSET(EPSO!$C110,+COLUMN(A110), 0, 1, 1)=0," ",+OFFSET(EPSO!$C110,+COLUMN(A110), 0, 1, 1))</f>
        <v xml:space="preserve"> </v>
      </c>
      <c r="G124" s="438" t="str">
        <f ca="1">+IFERROR(+VLOOKUP(+F124,EPSO!C:S,2,FALSE)," ")</f>
        <v xml:space="preserve"> </v>
      </c>
      <c r="H124" s="438"/>
      <c r="I124" s="117" t="str">
        <f ca="1">+IFERROR(+HLOOKUP(+F124,CALCUL!$D$13:$F$22,10,FALSE)," ")</f>
        <v xml:space="preserve"> </v>
      </c>
      <c r="J124" s="122" t="str">
        <f ca="1">+IFERROR(+VLOOKUP(+F124,EPSO!C:S,6,FALSE)," ")</f>
        <v xml:space="preserve"> </v>
      </c>
      <c r="K124" s="117" t="str">
        <f t="shared" ca="1" si="16"/>
        <v xml:space="preserve"> </v>
      </c>
      <c r="L124" s="119" t="e">
        <f ca="1">+IF($H$8="CDN",+HLOOKUP(+$F124,SOMMAIRE!$D$3:$F$30,21,FALSE),IF($H$8="USD",+HLOOKUP(+$F124,SOMMAIRE!$D$3:$F$30,23,FALSE)," "))</f>
        <v>#N/A</v>
      </c>
      <c r="M124" s="120" t="str">
        <f ca="1">+IFERROR(+IF($H$8="CDN",+HLOOKUP(+$F124,SOMMAIRE!$D$3:$F$30,21,FALSE)*HLOOKUP(+F124,CALCUL!$D$13:$F$22,10,FALSE),IF($H$8="USD",+HLOOKUP(+$F124,SOMMAIRE!$D$3:$F$30,23,FALSE)*HLOOKUP(+F124,CALCUL!$D$13:$F$22,10,FALSE)," "))," ")</f>
        <v xml:space="preserve"> </v>
      </c>
      <c r="N124" s="120" t="str">
        <f t="shared" ca="1" si="17"/>
        <v xml:space="preserve"> </v>
      </c>
      <c r="P124" s="133" t="str">
        <f t="shared" ca="1" si="13"/>
        <v xml:space="preserve"> </v>
      </c>
      <c r="Q124" s="338" t="str">
        <f t="shared" ca="1" si="10"/>
        <v xml:space="preserve"> </v>
      </c>
      <c r="R124" s="364" t="str">
        <f>+IF(+AND(+ISNONTEXT($U$9),+ISTEXT(EPSO!C111))=TRUE,U$10," ")</f>
        <v xml:space="preserve"> </v>
      </c>
      <c r="S124" s="117" t="str">
        <f t="shared" ca="1" si="14"/>
        <v xml:space="preserve"> </v>
      </c>
      <c r="T124" s="119" t="e">
        <f ca="1">+IF($H$8="CDN",+HLOOKUP(+$P124,SOMMAIRE!$D$32:$F$59,21,FALSE),IF($H$8="USD",+HLOOKUP(+$P124,SOMMAIRE!$D$32:$F$59,23,FALSE)," "))</f>
        <v>#N/A</v>
      </c>
      <c r="U124" s="120" t="str">
        <f ca="1">+IFERROR(+IF($H$8="CDN",+HLOOKUP(+$P124,SOMMAIRE!$D$32:$F$59,21,FALSE)*HLOOKUP(+P124,CALCUL!$D$13:$F$22,10,FALSE)*(1+R124),IF($H$8="USD",+HLOOKUP(+$P124,SOMMAIRE!$D$32:$F$59,23,FALSE)*HLOOKUP(+P124,CALCUL!$D$13:$F$22,10,FALSE)*(1+R124)," "))," ")</f>
        <v xml:space="preserve"> </v>
      </c>
      <c r="V124" s="222" t="str">
        <f t="shared" ca="1" si="15"/>
        <v xml:space="preserve"> </v>
      </c>
      <c r="W124" s="219"/>
      <c r="X124" s="154" t="str">
        <f t="shared" ca="1" si="11"/>
        <v xml:space="preserve"> </v>
      </c>
      <c r="Y124" s="339" t="str">
        <f t="shared" ca="1" si="12"/>
        <v xml:space="preserve"> </v>
      </c>
    </row>
    <row r="125" spans="1:25" ht="15.5" outlineLevel="1" x14ac:dyDescent="0.35">
      <c r="A125" s="5"/>
      <c r="B125" s="5"/>
      <c r="C125" s="5"/>
      <c r="D125" s="6"/>
      <c r="F125" s="121" t="str">
        <f ca="1">+IF(OFFSET(EPSO!$C111,+COLUMN(A111), 0, 1, 1)=0," ",+OFFSET(EPSO!$C111,+COLUMN(A111), 0, 1, 1))</f>
        <v xml:space="preserve"> </v>
      </c>
      <c r="G125" s="438" t="str">
        <f ca="1">+IFERROR(+VLOOKUP(+F125,EPSO!C:S,2,FALSE)," ")</f>
        <v xml:space="preserve"> </v>
      </c>
      <c r="H125" s="438"/>
      <c r="I125" s="117" t="str">
        <f ca="1">+IFERROR(+HLOOKUP(+F125,CALCUL!$D$13:$F$22,10,FALSE)," ")</f>
        <v xml:space="preserve"> </v>
      </c>
      <c r="J125" s="122" t="str">
        <f ca="1">+IFERROR(+VLOOKUP(+F125,EPSO!C:S,6,FALSE)," ")</f>
        <v xml:space="preserve"> </v>
      </c>
      <c r="K125" s="117" t="str">
        <f t="shared" ca="1" si="16"/>
        <v xml:space="preserve"> </v>
      </c>
      <c r="L125" s="119" t="e">
        <f ca="1">+IF($H$8="CDN",+HLOOKUP(+$F125,SOMMAIRE!$D$3:$F$30,21,FALSE),IF($H$8="USD",+HLOOKUP(+$F125,SOMMAIRE!$D$3:$F$30,23,FALSE)," "))</f>
        <v>#N/A</v>
      </c>
      <c r="M125" s="120" t="str">
        <f ca="1">+IFERROR(+IF($H$8="CDN",+HLOOKUP(+$F125,SOMMAIRE!$D$3:$F$30,21,FALSE)*HLOOKUP(+F125,CALCUL!$D$13:$F$22,10,FALSE),IF($H$8="USD",+HLOOKUP(+$F125,SOMMAIRE!$D$3:$F$30,23,FALSE)*HLOOKUP(+F125,CALCUL!$D$13:$F$22,10,FALSE)," "))," ")</f>
        <v xml:space="preserve"> </v>
      </c>
      <c r="N125" s="120" t="str">
        <f t="shared" ca="1" si="17"/>
        <v xml:space="preserve"> </v>
      </c>
      <c r="P125" s="133" t="str">
        <f t="shared" ca="1" si="13"/>
        <v xml:space="preserve"> </v>
      </c>
      <c r="Q125" s="338" t="str">
        <f t="shared" ca="1" si="10"/>
        <v xml:space="preserve"> </v>
      </c>
      <c r="R125" s="364" t="str">
        <f>+IF(+AND(+ISNONTEXT($U$9),+ISTEXT(EPSO!C112))=TRUE,U$10," ")</f>
        <v xml:space="preserve"> </v>
      </c>
      <c r="S125" s="117" t="str">
        <f t="shared" ca="1" si="14"/>
        <v xml:space="preserve"> </v>
      </c>
      <c r="T125" s="119" t="e">
        <f ca="1">+IF($H$8="CDN",+HLOOKUP(+$P125,SOMMAIRE!$D$32:$F$59,21,FALSE),IF($H$8="USD",+HLOOKUP(+$P125,SOMMAIRE!$D$32:$F$59,23,FALSE)," "))</f>
        <v>#N/A</v>
      </c>
      <c r="U125" s="120" t="str">
        <f ca="1">+IFERROR(+IF($H$8="CDN",+HLOOKUP(+$P125,SOMMAIRE!$D$32:$F$59,21,FALSE)*HLOOKUP(+P125,CALCUL!$D$13:$F$22,10,FALSE)*(1+R125),IF($H$8="USD",+HLOOKUP(+$P125,SOMMAIRE!$D$32:$F$59,23,FALSE)*HLOOKUP(+P125,CALCUL!$D$13:$F$22,10,FALSE)*(1+R125)," "))," ")</f>
        <v xml:space="preserve"> </v>
      </c>
      <c r="V125" s="222" t="str">
        <f t="shared" ca="1" si="15"/>
        <v xml:space="preserve"> </v>
      </c>
      <c r="W125" s="219"/>
      <c r="X125" s="154" t="str">
        <f t="shared" ca="1" si="11"/>
        <v xml:space="preserve"> </v>
      </c>
      <c r="Y125" s="339" t="str">
        <f t="shared" ca="1" si="12"/>
        <v xml:space="preserve"> </v>
      </c>
    </row>
    <row r="126" spans="1:25" ht="15.5" outlineLevel="1" x14ac:dyDescent="0.35">
      <c r="A126" s="5"/>
      <c r="B126" s="5"/>
      <c r="C126" s="5"/>
      <c r="D126" s="6"/>
      <c r="F126" s="121" t="str">
        <f ca="1">+IF(OFFSET(EPSO!$C112,+COLUMN(A112), 0, 1, 1)=0," ",+OFFSET(EPSO!$C112,+COLUMN(A112), 0, 1, 1))</f>
        <v xml:space="preserve"> </v>
      </c>
      <c r="G126" s="438" t="str">
        <f ca="1">+IFERROR(+VLOOKUP(+F126,EPSO!C:S,2,FALSE)," ")</f>
        <v xml:space="preserve"> </v>
      </c>
      <c r="H126" s="438"/>
      <c r="I126" s="117" t="str">
        <f ca="1">+IFERROR(+HLOOKUP(+F126,CALCUL!$D$13:$F$22,10,FALSE)," ")</f>
        <v xml:space="preserve"> </v>
      </c>
      <c r="J126" s="122" t="str">
        <f ca="1">+IFERROR(+VLOOKUP(+F126,EPSO!C:S,6,FALSE)," ")</f>
        <v xml:space="preserve"> </v>
      </c>
      <c r="K126" s="117" t="str">
        <f t="shared" ca="1" si="16"/>
        <v xml:space="preserve"> </v>
      </c>
      <c r="L126" s="119" t="e">
        <f ca="1">+IF($H$8="CDN",+HLOOKUP(+$F126,SOMMAIRE!$D$3:$F$30,21,FALSE),IF($H$8="USD",+HLOOKUP(+$F126,SOMMAIRE!$D$3:$F$30,23,FALSE)," "))</f>
        <v>#N/A</v>
      </c>
      <c r="M126" s="120" t="str">
        <f ca="1">+IFERROR(+IF($H$8="CDN",+HLOOKUP(+$F126,SOMMAIRE!$D$3:$F$30,21,FALSE)*HLOOKUP(+F126,CALCUL!$D$13:$F$22,10,FALSE),IF($H$8="USD",+HLOOKUP(+$F126,SOMMAIRE!$D$3:$F$30,23,FALSE)*HLOOKUP(+F126,CALCUL!$D$13:$F$22,10,FALSE)," "))," ")</f>
        <v xml:space="preserve"> </v>
      </c>
      <c r="N126" s="120" t="str">
        <f t="shared" ca="1" si="17"/>
        <v xml:space="preserve"> </v>
      </c>
      <c r="P126" s="133" t="str">
        <f t="shared" ca="1" si="13"/>
        <v xml:space="preserve"> </v>
      </c>
      <c r="Q126" s="338" t="str">
        <f t="shared" ca="1" si="10"/>
        <v xml:space="preserve"> </v>
      </c>
      <c r="R126" s="364" t="str">
        <f>+IF(+AND(+ISNONTEXT($U$9),+ISTEXT(EPSO!C113))=TRUE,U$10," ")</f>
        <v xml:space="preserve"> </v>
      </c>
      <c r="S126" s="117" t="str">
        <f t="shared" ca="1" si="14"/>
        <v xml:space="preserve"> </v>
      </c>
      <c r="T126" s="119" t="e">
        <f ca="1">+IF($H$8="CDN",+HLOOKUP(+$P126,SOMMAIRE!$D$32:$F$59,21,FALSE),IF($H$8="USD",+HLOOKUP(+$P126,SOMMAIRE!$D$32:$F$59,23,FALSE)," "))</f>
        <v>#N/A</v>
      </c>
      <c r="U126" s="120" t="str">
        <f ca="1">+IFERROR(+IF($H$8="CDN",+HLOOKUP(+$P126,SOMMAIRE!$D$32:$F$59,21,FALSE)*HLOOKUP(+P126,CALCUL!$D$13:$F$22,10,FALSE)*(1+R126),IF($H$8="USD",+HLOOKUP(+$P126,SOMMAIRE!$D$32:$F$59,23,FALSE)*HLOOKUP(+P126,CALCUL!$D$13:$F$22,10,FALSE)*(1+R126)," "))," ")</f>
        <v xml:space="preserve"> </v>
      </c>
      <c r="V126" s="222" t="str">
        <f t="shared" ca="1" si="15"/>
        <v xml:space="preserve"> </v>
      </c>
      <c r="W126" s="219"/>
      <c r="X126" s="154" t="str">
        <f t="shared" ca="1" si="11"/>
        <v xml:space="preserve"> </v>
      </c>
      <c r="Y126" s="339" t="str">
        <f t="shared" ca="1" si="12"/>
        <v xml:space="preserve"> </v>
      </c>
    </row>
    <row r="127" spans="1:25" ht="15.5" outlineLevel="1" x14ac:dyDescent="0.35">
      <c r="A127" s="5"/>
      <c r="B127" s="5"/>
      <c r="C127" s="5"/>
      <c r="D127" s="6"/>
      <c r="F127" s="121" t="str">
        <f ca="1">+IF(OFFSET(EPSO!$C113,+COLUMN(A113), 0, 1, 1)=0," ",+OFFSET(EPSO!$C113,+COLUMN(A113), 0, 1, 1))</f>
        <v xml:space="preserve"> </v>
      </c>
      <c r="G127" s="438" t="str">
        <f ca="1">+IFERROR(+VLOOKUP(+F127,EPSO!C:S,2,FALSE)," ")</f>
        <v xml:space="preserve"> </v>
      </c>
      <c r="H127" s="438"/>
      <c r="I127" s="117" t="str">
        <f ca="1">+IFERROR(+HLOOKUP(+F127,CALCUL!$D$13:$F$22,10,FALSE)," ")</f>
        <v xml:space="preserve"> </v>
      </c>
      <c r="J127" s="122" t="str">
        <f ca="1">+IFERROR(+VLOOKUP(+F127,EPSO!C:S,6,FALSE)," ")</f>
        <v xml:space="preserve"> </v>
      </c>
      <c r="K127" s="117" t="str">
        <f t="shared" ca="1" si="16"/>
        <v xml:space="preserve"> </v>
      </c>
      <c r="L127" s="119" t="e">
        <f ca="1">+IF($H$8="CDN",+HLOOKUP(+$F127,SOMMAIRE!$D$3:$F$30,21,FALSE),IF($H$8="USD",+HLOOKUP(+$F127,SOMMAIRE!$D$3:$F$30,23,FALSE)," "))</f>
        <v>#N/A</v>
      </c>
      <c r="M127" s="120" t="str">
        <f ca="1">+IFERROR(+IF($H$8="CDN",+HLOOKUP(+$F127,SOMMAIRE!$D$3:$F$30,21,FALSE)*HLOOKUP(+F127,CALCUL!$D$13:$F$22,10,FALSE),IF($H$8="USD",+HLOOKUP(+$F127,SOMMAIRE!$D$3:$F$30,23,FALSE)*HLOOKUP(+F127,CALCUL!$D$13:$F$22,10,FALSE)," "))," ")</f>
        <v xml:space="preserve"> </v>
      </c>
      <c r="N127" s="120" t="str">
        <f t="shared" ca="1" si="17"/>
        <v xml:space="preserve"> </v>
      </c>
      <c r="P127" s="133" t="str">
        <f t="shared" ca="1" si="13"/>
        <v xml:space="preserve"> </v>
      </c>
      <c r="Q127" s="338" t="str">
        <f t="shared" ca="1" si="10"/>
        <v xml:space="preserve"> </v>
      </c>
      <c r="R127" s="364" t="str">
        <f>+IF(+AND(+ISNONTEXT($U$9),+ISTEXT(EPSO!C114))=TRUE,U$10," ")</f>
        <v xml:space="preserve"> </v>
      </c>
      <c r="S127" s="117" t="str">
        <f t="shared" ca="1" si="14"/>
        <v xml:space="preserve"> </v>
      </c>
      <c r="T127" s="119" t="e">
        <f ca="1">+IF($H$8="CDN",+HLOOKUP(+$P127,SOMMAIRE!$D$32:$F$59,21,FALSE),IF($H$8="USD",+HLOOKUP(+$P127,SOMMAIRE!$D$32:$F$59,23,FALSE)," "))</f>
        <v>#N/A</v>
      </c>
      <c r="U127" s="120" t="str">
        <f ca="1">+IFERROR(+IF($H$8="CDN",+HLOOKUP(+$P127,SOMMAIRE!$D$32:$F$59,21,FALSE)*HLOOKUP(+P127,CALCUL!$D$13:$F$22,10,FALSE)*(1+R127),IF($H$8="USD",+HLOOKUP(+$P127,SOMMAIRE!$D$32:$F$59,23,FALSE)*HLOOKUP(+P127,CALCUL!$D$13:$F$22,10,FALSE)*(1+R127)," "))," ")</f>
        <v xml:space="preserve"> </v>
      </c>
      <c r="V127" s="222" t="str">
        <f t="shared" ca="1" si="15"/>
        <v xml:space="preserve"> </v>
      </c>
      <c r="W127" s="219"/>
      <c r="X127" s="154" t="str">
        <f t="shared" ca="1" si="11"/>
        <v xml:space="preserve"> </v>
      </c>
      <c r="Y127" s="339" t="str">
        <f t="shared" ca="1" si="12"/>
        <v xml:space="preserve"> </v>
      </c>
    </row>
    <row r="128" spans="1:25" ht="15.5" outlineLevel="1" x14ac:dyDescent="0.35">
      <c r="A128" s="5"/>
      <c r="B128" s="5"/>
      <c r="C128" s="5"/>
      <c r="D128" s="6"/>
      <c r="F128" s="121" t="str">
        <f ca="1">+IF(OFFSET(EPSO!$C114,+COLUMN(A114), 0, 1, 1)=0," ",+OFFSET(EPSO!$C114,+COLUMN(A114), 0, 1, 1))</f>
        <v xml:space="preserve"> </v>
      </c>
      <c r="G128" s="438" t="str">
        <f ca="1">+IFERROR(+VLOOKUP(+F128,EPSO!C:S,2,FALSE)," ")</f>
        <v xml:space="preserve"> </v>
      </c>
      <c r="H128" s="438"/>
      <c r="I128" s="117" t="str">
        <f ca="1">+IFERROR(+HLOOKUP(+F128,CALCUL!$D$13:$F$22,10,FALSE)," ")</f>
        <v xml:space="preserve"> </v>
      </c>
      <c r="J128" s="122" t="str">
        <f ca="1">+IFERROR(+VLOOKUP(+F128,EPSO!C:S,6,FALSE)," ")</f>
        <v xml:space="preserve"> </v>
      </c>
      <c r="K128" s="117" t="str">
        <f t="shared" ca="1" si="16"/>
        <v xml:space="preserve"> </v>
      </c>
      <c r="L128" s="119" t="e">
        <f ca="1">+IF($H$8="CDN",+HLOOKUP(+$F128,SOMMAIRE!$D$3:$F$30,21,FALSE),IF($H$8="USD",+HLOOKUP(+$F128,SOMMAIRE!$D$3:$F$30,23,FALSE)," "))</f>
        <v>#N/A</v>
      </c>
      <c r="M128" s="120" t="str">
        <f ca="1">+IFERROR(+IF($H$8="CDN",+HLOOKUP(+$F128,SOMMAIRE!$D$3:$F$30,21,FALSE)*HLOOKUP(+F128,CALCUL!$D$13:$F$22,10,FALSE),IF($H$8="USD",+HLOOKUP(+$F128,SOMMAIRE!$D$3:$F$30,23,FALSE)*HLOOKUP(+F128,CALCUL!$D$13:$F$22,10,FALSE)," "))," ")</f>
        <v xml:space="preserve"> </v>
      </c>
      <c r="N128" s="120" t="str">
        <f t="shared" ca="1" si="17"/>
        <v xml:space="preserve"> </v>
      </c>
      <c r="P128" s="133" t="str">
        <f t="shared" ca="1" si="13"/>
        <v xml:space="preserve"> </v>
      </c>
      <c r="Q128" s="338" t="str">
        <f t="shared" ca="1" si="10"/>
        <v xml:space="preserve"> </v>
      </c>
      <c r="R128" s="364" t="str">
        <f>+IF(+AND(+ISNONTEXT($U$9),+ISTEXT(EPSO!C115))=TRUE,U$10," ")</f>
        <v xml:space="preserve"> </v>
      </c>
      <c r="S128" s="117" t="str">
        <f t="shared" ca="1" si="14"/>
        <v xml:space="preserve"> </v>
      </c>
      <c r="T128" s="119" t="e">
        <f ca="1">+IF($H$8="CDN",+HLOOKUP(+$P128,SOMMAIRE!$D$32:$F$59,21,FALSE),IF($H$8="USD",+HLOOKUP(+$P128,SOMMAIRE!$D$32:$F$59,23,FALSE)," "))</f>
        <v>#N/A</v>
      </c>
      <c r="U128" s="120" t="str">
        <f ca="1">+IFERROR(+IF($H$8="CDN",+HLOOKUP(+$P128,SOMMAIRE!$D$32:$F$59,21,FALSE)*HLOOKUP(+P128,CALCUL!$D$13:$F$22,10,FALSE)*(1+R128),IF($H$8="USD",+HLOOKUP(+$P128,SOMMAIRE!$D$32:$F$59,23,FALSE)*HLOOKUP(+P128,CALCUL!$D$13:$F$22,10,FALSE)*(1+R128)," "))," ")</f>
        <v xml:space="preserve"> </v>
      </c>
      <c r="V128" s="222" t="str">
        <f t="shared" ca="1" si="15"/>
        <v xml:space="preserve"> </v>
      </c>
      <c r="W128" s="219"/>
      <c r="X128" s="154" t="str">
        <f t="shared" ca="1" si="11"/>
        <v xml:space="preserve"> </v>
      </c>
      <c r="Y128" s="339" t="str">
        <f t="shared" ca="1" si="12"/>
        <v xml:space="preserve"> </v>
      </c>
    </row>
    <row r="129" spans="1:25" ht="15.5" outlineLevel="1" x14ac:dyDescent="0.35">
      <c r="A129" s="5"/>
      <c r="B129" s="5"/>
      <c r="C129" s="5"/>
      <c r="D129" s="6"/>
      <c r="F129" s="121" t="str">
        <f ca="1">+IF(OFFSET(EPSO!$C115,+COLUMN(A115), 0, 1, 1)=0," ",+OFFSET(EPSO!$C115,+COLUMN(A115), 0, 1, 1))</f>
        <v xml:space="preserve"> </v>
      </c>
      <c r="G129" s="438" t="str">
        <f ca="1">+IFERROR(+VLOOKUP(+F129,EPSO!C:S,2,FALSE)," ")</f>
        <v xml:space="preserve"> </v>
      </c>
      <c r="H129" s="438"/>
      <c r="I129" s="117" t="str">
        <f ca="1">+IFERROR(+HLOOKUP(+F129,CALCUL!$D$13:$F$22,10,FALSE)," ")</f>
        <v xml:space="preserve"> </v>
      </c>
      <c r="J129" s="122" t="str">
        <f ca="1">+IFERROR(+VLOOKUP(+F129,EPSO!C:S,6,FALSE)," ")</f>
        <v xml:space="preserve"> </v>
      </c>
      <c r="K129" s="117" t="str">
        <f t="shared" ca="1" si="16"/>
        <v xml:space="preserve"> </v>
      </c>
      <c r="L129" s="119" t="e">
        <f ca="1">+IF($H$8="CDN",+HLOOKUP(+$F129,SOMMAIRE!$D$3:$F$30,21,FALSE),IF($H$8="USD",+HLOOKUP(+$F129,SOMMAIRE!$D$3:$F$30,23,FALSE)," "))</f>
        <v>#N/A</v>
      </c>
      <c r="M129" s="120" t="str">
        <f ca="1">+IFERROR(+IF($H$8="CDN",+HLOOKUP(+$F129,SOMMAIRE!$D$3:$F$30,21,FALSE)*HLOOKUP(+F129,CALCUL!$D$13:$F$22,10,FALSE),IF($H$8="USD",+HLOOKUP(+$F129,SOMMAIRE!$D$3:$F$30,23,FALSE)*HLOOKUP(+F129,CALCUL!$D$13:$F$22,10,FALSE)," "))," ")</f>
        <v xml:space="preserve"> </v>
      </c>
      <c r="N129" s="120" t="str">
        <f t="shared" ca="1" si="17"/>
        <v xml:space="preserve"> </v>
      </c>
      <c r="P129" s="133" t="str">
        <f t="shared" ca="1" si="13"/>
        <v xml:space="preserve"> </v>
      </c>
      <c r="Q129" s="338" t="str">
        <f t="shared" ca="1" si="10"/>
        <v xml:space="preserve"> </v>
      </c>
      <c r="R129" s="364" t="str">
        <f>+IF(+AND(+ISNONTEXT($U$9),+ISTEXT(EPSO!C116))=TRUE,U$10," ")</f>
        <v xml:space="preserve"> </v>
      </c>
      <c r="S129" s="117" t="str">
        <f t="shared" ca="1" si="14"/>
        <v xml:space="preserve"> </v>
      </c>
      <c r="T129" s="119" t="e">
        <f ca="1">+IF($H$8="CDN",+HLOOKUP(+$P129,SOMMAIRE!$D$32:$F$59,21,FALSE),IF($H$8="USD",+HLOOKUP(+$P129,SOMMAIRE!$D$32:$F$59,23,FALSE)," "))</f>
        <v>#N/A</v>
      </c>
      <c r="U129" s="120" t="str">
        <f ca="1">+IFERROR(+IF($H$8="CDN",+HLOOKUP(+$P129,SOMMAIRE!$D$32:$F$59,21,FALSE)*HLOOKUP(+P129,CALCUL!$D$13:$F$22,10,FALSE)*(1+R129),IF($H$8="USD",+HLOOKUP(+$P129,SOMMAIRE!$D$32:$F$59,23,FALSE)*HLOOKUP(+P129,CALCUL!$D$13:$F$22,10,FALSE)*(1+R129)," "))," ")</f>
        <v xml:space="preserve"> </v>
      </c>
      <c r="V129" s="222" t="str">
        <f t="shared" ca="1" si="15"/>
        <v xml:space="preserve"> </v>
      </c>
      <c r="W129" s="219"/>
      <c r="X129" s="154" t="str">
        <f t="shared" ca="1" si="11"/>
        <v xml:space="preserve"> </v>
      </c>
      <c r="Y129" s="339" t="str">
        <f t="shared" ca="1" si="12"/>
        <v xml:space="preserve"> </v>
      </c>
    </row>
    <row r="130" spans="1:25" ht="15.5" outlineLevel="1" x14ac:dyDescent="0.35">
      <c r="A130" s="5"/>
      <c r="B130" s="5"/>
      <c r="C130" s="5"/>
      <c r="D130" s="6"/>
      <c r="F130" s="121" t="str">
        <f ca="1">+IF(OFFSET(EPSO!$C116,+COLUMN(A116), 0, 1, 1)=0," ",+OFFSET(EPSO!$C116,+COLUMN(A116), 0, 1, 1))</f>
        <v xml:space="preserve"> </v>
      </c>
      <c r="G130" s="438" t="str">
        <f ca="1">+IFERROR(+VLOOKUP(+F130,EPSO!C:S,2,FALSE)," ")</f>
        <v xml:space="preserve"> </v>
      </c>
      <c r="H130" s="438"/>
      <c r="I130" s="117" t="str">
        <f ca="1">+IFERROR(+HLOOKUP(+F130,CALCUL!$D$13:$F$22,10,FALSE)," ")</f>
        <v xml:space="preserve"> </v>
      </c>
      <c r="J130" s="122" t="str">
        <f ca="1">+IFERROR(+VLOOKUP(+F130,EPSO!C:S,6,FALSE)," ")</f>
        <v xml:space="preserve"> </v>
      </c>
      <c r="K130" s="117" t="str">
        <f t="shared" ca="1" si="16"/>
        <v xml:space="preserve"> </v>
      </c>
      <c r="L130" s="119" t="e">
        <f ca="1">+IF($H$8="CDN",+HLOOKUP(+$F130,SOMMAIRE!$D$3:$F$30,21,FALSE),IF($H$8="USD",+HLOOKUP(+$F130,SOMMAIRE!$D$3:$F$30,23,FALSE)," "))</f>
        <v>#N/A</v>
      </c>
      <c r="M130" s="120" t="str">
        <f ca="1">+IFERROR(+IF($H$8="CDN",+HLOOKUP(+$F130,SOMMAIRE!$D$3:$F$30,21,FALSE)*HLOOKUP(+F130,CALCUL!$D$13:$F$22,10,FALSE),IF($H$8="USD",+HLOOKUP(+$F130,SOMMAIRE!$D$3:$F$30,23,FALSE)*HLOOKUP(+F130,CALCUL!$D$13:$F$22,10,FALSE)," "))," ")</f>
        <v xml:space="preserve"> </v>
      </c>
      <c r="N130" s="120" t="str">
        <f t="shared" ca="1" si="17"/>
        <v xml:space="preserve"> </v>
      </c>
      <c r="P130" s="133" t="str">
        <f t="shared" ca="1" si="13"/>
        <v xml:space="preserve"> </v>
      </c>
      <c r="Q130" s="338" t="str">
        <f t="shared" ca="1" si="10"/>
        <v xml:space="preserve"> </v>
      </c>
      <c r="R130" s="364" t="str">
        <f>+IF(+AND(+ISNONTEXT($U$9),+ISTEXT(EPSO!C117))=TRUE,U$10," ")</f>
        <v xml:space="preserve"> </v>
      </c>
      <c r="S130" s="117" t="str">
        <f t="shared" ca="1" si="14"/>
        <v xml:space="preserve"> </v>
      </c>
      <c r="T130" s="119" t="e">
        <f ca="1">+IF($H$8="CDN",+HLOOKUP(+$P130,SOMMAIRE!$D$32:$F$59,21,FALSE),IF($H$8="USD",+HLOOKUP(+$P130,SOMMAIRE!$D$32:$F$59,23,FALSE)," "))</f>
        <v>#N/A</v>
      </c>
      <c r="U130" s="120" t="str">
        <f ca="1">+IFERROR(+IF($H$8="CDN",+HLOOKUP(+$P130,SOMMAIRE!$D$32:$F$59,21,FALSE)*HLOOKUP(+P130,CALCUL!$D$13:$F$22,10,FALSE)*(1+R130),IF($H$8="USD",+HLOOKUP(+$P130,SOMMAIRE!$D$32:$F$59,23,FALSE)*HLOOKUP(+P130,CALCUL!$D$13:$F$22,10,FALSE)*(1+R130)," "))," ")</f>
        <v xml:space="preserve"> </v>
      </c>
      <c r="V130" s="222" t="str">
        <f t="shared" ca="1" si="15"/>
        <v xml:space="preserve"> </v>
      </c>
      <c r="W130" s="219"/>
      <c r="X130" s="154" t="str">
        <f t="shared" ca="1" si="11"/>
        <v xml:space="preserve"> </v>
      </c>
      <c r="Y130" s="339" t="str">
        <f t="shared" ca="1" si="12"/>
        <v xml:space="preserve"> </v>
      </c>
    </row>
    <row r="131" spans="1:25" ht="15.5" outlineLevel="1" x14ac:dyDescent="0.35">
      <c r="A131" s="5"/>
      <c r="B131" s="5"/>
      <c r="C131" s="5"/>
      <c r="D131" s="6"/>
      <c r="F131" s="121" t="str">
        <f ca="1">+IF(OFFSET(EPSO!$C117,+COLUMN(A117), 0, 1, 1)=0," ",+OFFSET(EPSO!$C117,+COLUMN(A117), 0, 1, 1))</f>
        <v xml:space="preserve"> </v>
      </c>
      <c r="G131" s="438" t="str">
        <f ca="1">+IFERROR(+VLOOKUP(+F131,EPSO!C:S,2,FALSE)," ")</f>
        <v xml:space="preserve"> </v>
      </c>
      <c r="H131" s="438"/>
      <c r="I131" s="117" t="str">
        <f ca="1">+IFERROR(+HLOOKUP(+F131,CALCUL!$D$13:$F$22,10,FALSE)," ")</f>
        <v xml:space="preserve"> </v>
      </c>
      <c r="J131" s="122" t="str">
        <f ca="1">+IFERROR(+VLOOKUP(+F131,EPSO!C:S,6,FALSE)," ")</f>
        <v xml:space="preserve"> </v>
      </c>
      <c r="K131" s="117" t="str">
        <f t="shared" ca="1" si="16"/>
        <v xml:space="preserve"> </v>
      </c>
      <c r="L131" s="119" t="e">
        <f ca="1">+IF($H$8="CDN",+HLOOKUP(+$F131,SOMMAIRE!$D$3:$F$30,21,FALSE),IF($H$8="USD",+HLOOKUP(+$F131,SOMMAIRE!$D$3:$F$30,23,FALSE)," "))</f>
        <v>#N/A</v>
      </c>
      <c r="M131" s="120" t="str">
        <f ca="1">+IFERROR(+IF($H$8="CDN",+HLOOKUP(+$F131,SOMMAIRE!$D$3:$F$30,21,FALSE)*HLOOKUP(+F131,CALCUL!$D$13:$F$22,10,FALSE),IF($H$8="USD",+HLOOKUP(+$F131,SOMMAIRE!$D$3:$F$30,23,FALSE)*HLOOKUP(+F131,CALCUL!$D$13:$F$22,10,FALSE)," "))," ")</f>
        <v xml:space="preserve"> </v>
      </c>
      <c r="N131" s="120" t="str">
        <f t="shared" ca="1" si="17"/>
        <v xml:space="preserve"> </v>
      </c>
      <c r="P131" s="133" t="str">
        <f t="shared" ca="1" si="13"/>
        <v xml:space="preserve"> </v>
      </c>
      <c r="Q131" s="338" t="str">
        <f t="shared" ca="1" si="10"/>
        <v xml:space="preserve"> </v>
      </c>
      <c r="R131" s="364" t="str">
        <f>+IF(+AND(+ISNONTEXT($U$9),+ISTEXT(EPSO!C118))=TRUE,U$10," ")</f>
        <v xml:space="preserve"> </v>
      </c>
      <c r="S131" s="117" t="str">
        <f t="shared" ca="1" si="14"/>
        <v xml:space="preserve"> </v>
      </c>
      <c r="T131" s="119" t="e">
        <f ca="1">+IF($H$8="CDN",+HLOOKUP(+$P131,SOMMAIRE!$D$32:$F$59,21,FALSE),IF($H$8="USD",+HLOOKUP(+$P131,SOMMAIRE!$D$32:$F$59,23,FALSE)," "))</f>
        <v>#N/A</v>
      </c>
      <c r="U131" s="120" t="str">
        <f ca="1">+IFERROR(+IF($H$8="CDN",+HLOOKUP(+$P131,SOMMAIRE!$D$32:$F$59,21,FALSE)*HLOOKUP(+P131,CALCUL!$D$13:$F$22,10,FALSE)*(1+R131),IF($H$8="USD",+HLOOKUP(+$P131,SOMMAIRE!$D$32:$F$59,23,FALSE)*HLOOKUP(+P131,CALCUL!$D$13:$F$22,10,FALSE)*(1+R131)," "))," ")</f>
        <v xml:space="preserve"> </v>
      </c>
      <c r="V131" s="222" t="str">
        <f t="shared" ca="1" si="15"/>
        <v xml:space="preserve"> </v>
      </c>
      <c r="W131" s="219"/>
      <c r="X131" s="154" t="str">
        <f t="shared" ca="1" si="11"/>
        <v xml:space="preserve"> </v>
      </c>
      <c r="Y131" s="339" t="str">
        <f t="shared" ca="1" si="12"/>
        <v xml:space="preserve"> </v>
      </c>
    </row>
    <row r="132" spans="1:25" ht="15.5" outlineLevel="1" x14ac:dyDescent="0.35">
      <c r="A132" s="5"/>
      <c r="B132" s="5"/>
      <c r="C132" s="5"/>
      <c r="D132" s="6"/>
      <c r="F132" s="121" t="str">
        <f ca="1">+IF(OFFSET(EPSO!$C118,+COLUMN(A118), 0, 1, 1)=0," ",+OFFSET(EPSO!$C118,+COLUMN(A118), 0, 1, 1))</f>
        <v xml:space="preserve"> </v>
      </c>
      <c r="G132" s="438" t="str">
        <f ca="1">+IFERROR(+VLOOKUP(+F132,EPSO!C:S,2,FALSE)," ")</f>
        <v xml:space="preserve"> </v>
      </c>
      <c r="H132" s="438"/>
      <c r="I132" s="117" t="str">
        <f ca="1">+IFERROR(+HLOOKUP(+F132,CALCUL!$D$13:$F$22,10,FALSE)," ")</f>
        <v xml:space="preserve"> </v>
      </c>
      <c r="J132" s="122" t="str">
        <f ca="1">+IFERROR(+VLOOKUP(+F132,EPSO!C:S,6,FALSE)," ")</f>
        <v xml:space="preserve"> </v>
      </c>
      <c r="K132" s="117" t="str">
        <f t="shared" ca="1" si="16"/>
        <v xml:space="preserve"> </v>
      </c>
      <c r="L132" s="119" t="e">
        <f ca="1">+IF($H$8="CDN",+HLOOKUP(+$F132,SOMMAIRE!$D$3:$F$30,21,FALSE),IF($H$8="USD",+HLOOKUP(+$F132,SOMMAIRE!$D$3:$F$30,23,FALSE)," "))</f>
        <v>#N/A</v>
      </c>
      <c r="M132" s="120" t="str">
        <f ca="1">+IFERROR(+IF($H$8="CDN",+HLOOKUP(+$F132,SOMMAIRE!$D$3:$F$30,21,FALSE)*HLOOKUP(+F132,CALCUL!$D$13:$F$22,10,FALSE),IF($H$8="USD",+HLOOKUP(+$F132,SOMMAIRE!$D$3:$F$30,23,FALSE)*HLOOKUP(+F132,CALCUL!$D$13:$F$22,10,FALSE)," "))," ")</f>
        <v xml:space="preserve"> </v>
      </c>
      <c r="N132" s="120" t="str">
        <f t="shared" ca="1" si="17"/>
        <v xml:space="preserve"> </v>
      </c>
      <c r="P132" s="133" t="str">
        <f t="shared" ca="1" si="13"/>
        <v xml:space="preserve"> </v>
      </c>
      <c r="Q132" s="338" t="str">
        <f t="shared" ca="1" si="10"/>
        <v xml:space="preserve"> </v>
      </c>
      <c r="R132" s="364" t="str">
        <f>+IF(+AND(+ISNONTEXT($U$9),+ISTEXT(EPSO!C119))=TRUE,U$10," ")</f>
        <v xml:space="preserve"> </v>
      </c>
      <c r="S132" s="117" t="str">
        <f t="shared" ca="1" si="14"/>
        <v xml:space="preserve"> </v>
      </c>
      <c r="T132" s="119" t="e">
        <f ca="1">+IF($H$8="CDN",+HLOOKUP(+$P132,SOMMAIRE!$D$32:$F$59,21,FALSE),IF($H$8="USD",+HLOOKUP(+$P132,SOMMAIRE!$D$32:$F$59,23,FALSE)," "))</f>
        <v>#N/A</v>
      </c>
      <c r="U132" s="120" t="str">
        <f ca="1">+IFERROR(+IF($H$8="CDN",+HLOOKUP(+$P132,SOMMAIRE!$D$32:$F$59,21,FALSE)*HLOOKUP(+P132,CALCUL!$D$13:$F$22,10,FALSE)*(1+R132),IF($H$8="USD",+HLOOKUP(+$P132,SOMMAIRE!$D$32:$F$59,23,FALSE)*HLOOKUP(+P132,CALCUL!$D$13:$F$22,10,FALSE)*(1+R132)," "))," ")</f>
        <v xml:space="preserve"> </v>
      </c>
      <c r="V132" s="222" t="str">
        <f t="shared" ca="1" si="15"/>
        <v xml:space="preserve"> </v>
      </c>
      <c r="W132" s="219"/>
      <c r="X132" s="154" t="str">
        <f t="shared" ca="1" si="11"/>
        <v xml:space="preserve"> </v>
      </c>
      <c r="Y132" s="339" t="str">
        <f t="shared" ca="1" si="12"/>
        <v xml:space="preserve"> </v>
      </c>
    </row>
    <row r="133" spans="1:25" ht="15.5" outlineLevel="1" x14ac:dyDescent="0.35">
      <c r="A133" s="5"/>
      <c r="B133" s="5"/>
      <c r="C133" s="5"/>
      <c r="D133" s="6"/>
      <c r="F133" s="121" t="str">
        <f ca="1">+IF(OFFSET(EPSO!$C119,+COLUMN(A119), 0, 1, 1)=0," ",+OFFSET(EPSO!$C119,+COLUMN(A119), 0, 1, 1))</f>
        <v xml:space="preserve"> </v>
      </c>
      <c r="G133" s="438" t="str">
        <f ca="1">+IFERROR(+VLOOKUP(+F133,EPSO!C:S,2,FALSE)," ")</f>
        <v xml:space="preserve"> </v>
      </c>
      <c r="H133" s="438"/>
      <c r="I133" s="117" t="str">
        <f ca="1">+IFERROR(+HLOOKUP(+F133,CALCUL!$D$13:$F$22,10,FALSE)," ")</f>
        <v xml:space="preserve"> </v>
      </c>
      <c r="J133" s="122" t="str">
        <f ca="1">+IFERROR(+VLOOKUP(+F133,EPSO!C:S,6,FALSE)," ")</f>
        <v xml:space="preserve"> </v>
      </c>
      <c r="K133" s="117" t="str">
        <f t="shared" ca="1" si="16"/>
        <v xml:space="preserve"> </v>
      </c>
      <c r="L133" s="119" t="e">
        <f ca="1">+IF($H$8="CDN",+HLOOKUP(+$F133,SOMMAIRE!$D$3:$F$30,21,FALSE),IF($H$8="USD",+HLOOKUP(+$F133,SOMMAIRE!$D$3:$F$30,23,FALSE)," "))</f>
        <v>#N/A</v>
      </c>
      <c r="M133" s="120" t="str">
        <f ca="1">+IFERROR(+IF($H$8="CDN",+HLOOKUP(+$F133,SOMMAIRE!$D$3:$F$30,21,FALSE)*HLOOKUP(+F133,CALCUL!$D$13:$F$22,10,FALSE),IF($H$8="USD",+HLOOKUP(+$F133,SOMMAIRE!$D$3:$F$30,23,FALSE)*HLOOKUP(+F133,CALCUL!$D$13:$F$22,10,FALSE)," "))," ")</f>
        <v xml:space="preserve"> </v>
      </c>
      <c r="N133" s="120" t="str">
        <f t="shared" ca="1" si="17"/>
        <v xml:space="preserve"> </v>
      </c>
      <c r="P133" s="133" t="str">
        <f t="shared" ca="1" si="13"/>
        <v xml:space="preserve"> </v>
      </c>
      <c r="Q133" s="338" t="str">
        <f t="shared" ca="1" si="10"/>
        <v xml:space="preserve"> </v>
      </c>
      <c r="R133" s="364" t="str">
        <f>+IF(+AND(+ISNONTEXT($U$9),+ISTEXT(EPSO!C120))=TRUE,U$10," ")</f>
        <v xml:space="preserve"> </v>
      </c>
      <c r="S133" s="117" t="str">
        <f t="shared" ca="1" si="14"/>
        <v xml:space="preserve"> </v>
      </c>
      <c r="T133" s="119" t="e">
        <f ca="1">+IF($H$8="CDN",+HLOOKUP(+$P133,SOMMAIRE!$D$32:$F$59,21,FALSE),IF($H$8="USD",+HLOOKUP(+$P133,SOMMAIRE!$D$32:$F$59,23,FALSE)," "))</f>
        <v>#N/A</v>
      </c>
      <c r="U133" s="120" t="str">
        <f ca="1">+IFERROR(+IF($H$8="CDN",+HLOOKUP(+$P133,SOMMAIRE!$D$32:$F$59,21,FALSE)*HLOOKUP(+P133,CALCUL!$D$13:$F$22,10,FALSE)*(1+R133),IF($H$8="USD",+HLOOKUP(+$P133,SOMMAIRE!$D$32:$F$59,23,FALSE)*HLOOKUP(+P133,CALCUL!$D$13:$F$22,10,FALSE)*(1+R133)," "))," ")</f>
        <v xml:space="preserve"> </v>
      </c>
      <c r="V133" s="222" t="str">
        <f t="shared" ca="1" si="15"/>
        <v xml:space="preserve"> </v>
      </c>
      <c r="W133" s="219"/>
      <c r="X133" s="154" t="str">
        <f t="shared" ca="1" si="11"/>
        <v xml:space="preserve"> </v>
      </c>
      <c r="Y133" s="339" t="str">
        <f t="shared" ca="1" si="12"/>
        <v xml:space="preserve"> </v>
      </c>
    </row>
    <row r="134" spans="1:25" ht="15.5" outlineLevel="1" x14ac:dyDescent="0.35">
      <c r="A134" s="5"/>
      <c r="B134" s="5"/>
      <c r="C134" s="5"/>
      <c r="D134" s="6"/>
      <c r="F134" s="121" t="str">
        <f ca="1">+IF(OFFSET(EPSO!$C120,+COLUMN(A120), 0, 1, 1)=0," ",+OFFSET(EPSO!$C120,+COLUMN(A120), 0, 1, 1))</f>
        <v xml:space="preserve"> </v>
      </c>
      <c r="G134" s="438" t="str">
        <f ca="1">+IFERROR(+VLOOKUP(+F134,EPSO!C:S,2,FALSE)," ")</f>
        <v xml:space="preserve"> </v>
      </c>
      <c r="H134" s="438"/>
      <c r="I134" s="117" t="str">
        <f ca="1">+IFERROR(+HLOOKUP(+F134,CALCUL!$D$13:$F$22,10,FALSE)," ")</f>
        <v xml:space="preserve"> </v>
      </c>
      <c r="J134" s="122" t="str">
        <f ca="1">+IFERROR(+VLOOKUP(+F134,EPSO!C:S,6,FALSE)," ")</f>
        <v xml:space="preserve"> </v>
      </c>
      <c r="K134" s="117" t="str">
        <f t="shared" ca="1" si="16"/>
        <v xml:space="preserve"> </v>
      </c>
      <c r="L134" s="119" t="e">
        <f ca="1">+IF($H$8="CDN",+HLOOKUP(+$F134,SOMMAIRE!$D$3:$F$30,21,FALSE),IF($H$8="USD",+HLOOKUP(+$F134,SOMMAIRE!$D$3:$F$30,23,FALSE)," "))</f>
        <v>#N/A</v>
      </c>
      <c r="M134" s="120" t="str">
        <f ca="1">+IFERROR(+IF($H$8="CDN",+HLOOKUP(+$F134,SOMMAIRE!$D$3:$F$30,21,FALSE)*HLOOKUP(+F134,CALCUL!$D$13:$F$22,10,FALSE),IF($H$8="USD",+HLOOKUP(+$F134,SOMMAIRE!$D$3:$F$30,23,FALSE)*HLOOKUP(+F134,CALCUL!$D$13:$F$22,10,FALSE)," "))," ")</f>
        <v xml:space="preserve"> </v>
      </c>
      <c r="N134" s="120" t="str">
        <f t="shared" ca="1" si="17"/>
        <v xml:space="preserve"> </v>
      </c>
      <c r="P134" s="133" t="str">
        <f t="shared" ca="1" si="13"/>
        <v xml:space="preserve"> </v>
      </c>
      <c r="Q134" s="338" t="str">
        <f t="shared" ca="1" si="10"/>
        <v xml:space="preserve"> </v>
      </c>
      <c r="R134" s="364" t="str">
        <f>+IF(+AND(+ISNONTEXT($U$9),+ISTEXT(EPSO!C121))=TRUE,U$10," ")</f>
        <v xml:space="preserve"> </v>
      </c>
      <c r="S134" s="117" t="str">
        <f t="shared" ca="1" si="14"/>
        <v xml:space="preserve"> </v>
      </c>
      <c r="T134" s="119" t="e">
        <f ca="1">+IF($H$8="CDN",+HLOOKUP(+$P134,SOMMAIRE!$D$32:$F$59,21,FALSE),IF($H$8="USD",+HLOOKUP(+$P134,SOMMAIRE!$D$32:$F$59,23,FALSE)," "))</f>
        <v>#N/A</v>
      </c>
      <c r="U134" s="120" t="str">
        <f ca="1">+IFERROR(+IF($H$8="CDN",+HLOOKUP(+$P134,SOMMAIRE!$D$32:$F$59,21,FALSE)*HLOOKUP(+P134,CALCUL!$D$13:$F$22,10,FALSE)*(1+R134),IF($H$8="USD",+HLOOKUP(+$P134,SOMMAIRE!$D$32:$F$59,23,FALSE)*HLOOKUP(+P134,CALCUL!$D$13:$F$22,10,FALSE)*(1+R134)," "))," ")</f>
        <v xml:space="preserve"> </v>
      </c>
      <c r="V134" s="222" t="str">
        <f t="shared" ca="1" si="15"/>
        <v xml:space="preserve"> </v>
      </c>
      <c r="W134" s="219"/>
      <c r="X134" s="154" t="str">
        <f t="shared" ca="1" si="11"/>
        <v xml:space="preserve"> </v>
      </c>
      <c r="Y134" s="339" t="str">
        <f t="shared" ca="1" si="12"/>
        <v xml:space="preserve"> </v>
      </c>
    </row>
    <row r="135" spans="1:25" ht="15.5" outlineLevel="1" x14ac:dyDescent="0.35">
      <c r="A135" s="5"/>
      <c r="B135" s="5"/>
      <c r="C135" s="5"/>
      <c r="D135" s="6"/>
      <c r="F135" s="121" t="str">
        <f ca="1">+IF(OFFSET(EPSO!$C121,+COLUMN(A121), 0, 1, 1)=0," ",+OFFSET(EPSO!$C121,+COLUMN(A121), 0, 1, 1))</f>
        <v xml:space="preserve"> </v>
      </c>
      <c r="G135" s="438" t="str">
        <f ca="1">+IFERROR(+VLOOKUP(+F135,EPSO!C:S,2,FALSE)," ")</f>
        <v xml:space="preserve"> </v>
      </c>
      <c r="H135" s="438"/>
      <c r="I135" s="117" t="str">
        <f ca="1">+IFERROR(+HLOOKUP(+F135,CALCUL!$D$13:$F$22,10,FALSE)," ")</f>
        <v xml:space="preserve"> </v>
      </c>
      <c r="J135" s="122" t="str">
        <f ca="1">+IFERROR(+VLOOKUP(+F135,EPSO!C:S,6,FALSE)," ")</f>
        <v xml:space="preserve"> </v>
      </c>
      <c r="K135" s="117" t="str">
        <f t="shared" ca="1" si="16"/>
        <v xml:space="preserve"> </v>
      </c>
      <c r="L135" s="119" t="e">
        <f ca="1">+IF($H$8="CDN",+HLOOKUP(+$F135,SOMMAIRE!$D$3:$F$30,21,FALSE),IF($H$8="USD",+HLOOKUP(+$F135,SOMMAIRE!$D$3:$F$30,23,FALSE)," "))</f>
        <v>#N/A</v>
      </c>
      <c r="M135" s="120" t="str">
        <f ca="1">+IFERROR(+IF($H$8="CDN",+HLOOKUP(+$F135,SOMMAIRE!$D$3:$F$30,21,FALSE)*HLOOKUP(+F135,CALCUL!$D$13:$F$22,10,FALSE),IF($H$8="USD",+HLOOKUP(+$F135,SOMMAIRE!$D$3:$F$30,23,FALSE)*HLOOKUP(+F135,CALCUL!$D$13:$F$22,10,FALSE)," "))," ")</f>
        <v xml:space="preserve"> </v>
      </c>
      <c r="N135" s="120" t="str">
        <f t="shared" ca="1" si="17"/>
        <v xml:space="preserve"> </v>
      </c>
      <c r="P135" s="133" t="str">
        <f t="shared" ca="1" si="13"/>
        <v xml:space="preserve"> </v>
      </c>
      <c r="Q135" s="338" t="str">
        <f t="shared" ca="1" si="10"/>
        <v xml:space="preserve"> </v>
      </c>
      <c r="R135" s="364" t="str">
        <f>+IF(+AND(+ISNONTEXT($U$9),+ISTEXT(EPSO!C122))=TRUE,U$10," ")</f>
        <v xml:space="preserve"> </v>
      </c>
      <c r="S135" s="117" t="str">
        <f t="shared" ca="1" si="14"/>
        <v xml:space="preserve"> </v>
      </c>
      <c r="T135" s="119" t="e">
        <f ca="1">+IF($H$8="CDN",+HLOOKUP(+$P135,SOMMAIRE!$D$32:$F$59,21,FALSE),IF($H$8="USD",+HLOOKUP(+$P135,SOMMAIRE!$D$32:$F$59,23,FALSE)," "))</f>
        <v>#N/A</v>
      </c>
      <c r="U135" s="120" t="str">
        <f ca="1">+IFERROR(+IF($H$8="CDN",+HLOOKUP(+$P135,SOMMAIRE!$D$32:$F$59,21,FALSE)*HLOOKUP(+P135,CALCUL!$D$13:$F$22,10,FALSE)*(1+R135),IF($H$8="USD",+HLOOKUP(+$P135,SOMMAIRE!$D$32:$F$59,23,FALSE)*HLOOKUP(+P135,CALCUL!$D$13:$F$22,10,FALSE)*(1+R135)," "))," ")</f>
        <v xml:space="preserve"> </v>
      </c>
      <c r="V135" s="222" t="str">
        <f t="shared" ca="1" si="15"/>
        <v xml:space="preserve"> </v>
      </c>
      <c r="W135" s="219"/>
      <c r="X135" s="154" t="str">
        <f t="shared" ca="1" si="11"/>
        <v xml:space="preserve"> </v>
      </c>
      <c r="Y135" s="339" t="str">
        <f t="shared" ca="1" si="12"/>
        <v xml:space="preserve"> </v>
      </c>
    </row>
    <row r="136" spans="1:25" ht="15.5" outlineLevel="1" x14ac:dyDescent="0.35">
      <c r="A136" s="5"/>
      <c r="B136" s="5"/>
      <c r="C136" s="5"/>
      <c r="D136" s="6"/>
      <c r="F136" s="121" t="str">
        <f ca="1">+IF(OFFSET(EPSO!$C122,+COLUMN(A122), 0, 1, 1)=0," ",+OFFSET(EPSO!$C122,+COLUMN(A122), 0, 1, 1))</f>
        <v xml:space="preserve"> </v>
      </c>
      <c r="G136" s="438" t="str">
        <f ca="1">+IFERROR(+VLOOKUP(+F136,EPSO!C:S,2,FALSE)," ")</f>
        <v xml:space="preserve"> </v>
      </c>
      <c r="H136" s="438"/>
      <c r="I136" s="117" t="str">
        <f ca="1">+IFERROR(+HLOOKUP(+F136,CALCUL!$D$13:$F$22,10,FALSE)," ")</f>
        <v xml:space="preserve"> </v>
      </c>
      <c r="J136" s="122" t="str">
        <f ca="1">+IFERROR(+VLOOKUP(+F136,EPSO!C:S,6,FALSE)," ")</f>
        <v xml:space="preserve"> </v>
      </c>
      <c r="K136" s="117" t="str">
        <f t="shared" ca="1" si="16"/>
        <v xml:space="preserve"> </v>
      </c>
      <c r="L136" s="119" t="e">
        <f ca="1">+IF($H$8="CDN",+HLOOKUP(+$F136,SOMMAIRE!$D$3:$F$30,21,FALSE),IF($H$8="USD",+HLOOKUP(+$F136,SOMMAIRE!$D$3:$F$30,23,FALSE)," "))</f>
        <v>#N/A</v>
      </c>
      <c r="M136" s="120" t="str">
        <f ca="1">+IFERROR(+IF($H$8="CDN",+HLOOKUP(+$F136,SOMMAIRE!$D$3:$F$30,21,FALSE)*HLOOKUP(+F136,CALCUL!$D$13:$F$22,10,FALSE),IF($H$8="USD",+HLOOKUP(+$F136,SOMMAIRE!$D$3:$F$30,23,FALSE)*HLOOKUP(+F136,CALCUL!$D$13:$F$22,10,FALSE)," "))," ")</f>
        <v xml:space="preserve"> </v>
      </c>
      <c r="N136" s="120" t="str">
        <f t="shared" ca="1" si="17"/>
        <v xml:space="preserve"> </v>
      </c>
      <c r="P136" s="133" t="str">
        <f t="shared" ca="1" si="13"/>
        <v xml:space="preserve"> </v>
      </c>
      <c r="Q136" s="338" t="str">
        <f t="shared" ca="1" si="10"/>
        <v xml:space="preserve"> </v>
      </c>
      <c r="R136" s="364" t="str">
        <f>+IF(+AND(+ISNONTEXT($U$9),+ISTEXT(EPSO!C123))=TRUE,U$10," ")</f>
        <v xml:space="preserve"> </v>
      </c>
      <c r="S136" s="117" t="str">
        <f t="shared" ca="1" si="14"/>
        <v xml:space="preserve"> </v>
      </c>
      <c r="T136" s="119" t="e">
        <f ca="1">+IF($H$8="CDN",+HLOOKUP(+$P136,SOMMAIRE!$D$32:$F$59,21,FALSE),IF($H$8="USD",+HLOOKUP(+$P136,SOMMAIRE!$D$32:$F$59,23,FALSE)," "))</f>
        <v>#N/A</v>
      </c>
      <c r="U136" s="120" t="str">
        <f ca="1">+IFERROR(+IF($H$8="CDN",+HLOOKUP(+$P136,SOMMAIRE!$D$32:$F$59,21,FALSE)*HLOOKUP(+P136,CALCUL!$D$13:$F$22,10,FALSE)*(1+R136),IF($H$8="USD",+HLOOKUP(+$P136,SOMMAIRE!$D$32:$F$59,23,FALSE)*HLOOKUP(+P136,CALCUL!$D$13:$F$22,10,FALSE)*(1+R136)," "))," ")</f>
        <v xml:space="preserve"> </v>
      </c>
      <c r="V136" s="222" t="str">
        <f t="shared" ca="1" si="15"/>
        <v xml:space="preserve"> </v>
      </c>
      <c r="W136" s="219"/>
      <c r="X136" s="154" t="str">
        <f t="shared" ca="1" si="11"/>
        <v xml:space="preserve"> </v>
      </c>
      <c r="Y136" s="339" t="str">
        <f t="shared" ca="1" si="12"/>
        <v xml:space="preserve"> </v>
      </c>
    </row>
    <row r="137" spans="1:25" ht="15.5" outlineLevel="1" x14ac:dyDescent="0.35">
      <c r="A137" s="5"/>
      <c r="B137" s="5"/>
      <c r="C137" s="5"/>
      <c r="D137" s="6"/>
      <c r="F137" s="121" t="str">
        <f ca="1">+IF(OFFSET(EPSO!$C123,+COLUMN(A123), 0, 1, 1)=0," ",+OFFSET(EPSO!$C123,+COLUMN(A123), 0, 1, 1))</f>
        <v xml:space="preserve"> </v>
      </c>
      <c r="G137" s="438" t="str">
        <f ca="1">+IFERROR(+VLOOKUP(+F137,EPSO!C:S,2,FALSE)," ")</f>
        <v xml:space="preserve"> </v>
      </c>
      <c r="H137" s="438"/>
      <c r="I137" s="117" t="str">
        <f ca="1">+IFERROR(+HLOOKUP(+F137,CALCUL!$D$13:$F$22,10,FALSE)," ")</f>
        <v xml:space="preserve"> </v>
      </c>
      <c r="J137" s="122" t="str">
        <f ca="1">+IFERROR(+VLOOKUP(+F137,EPSO!C:S,6,FALSE)," ")</f>
        <v xml:space="preserve"> </v>
      </c>
      <c r="K137" s="117" t="str">
        <f t="shared" ca="1" si="16"/>
        <v xml:space="preserve"> </v>
      </c>
      <c r="L137" s="119" t="e">
        <f ca="1">+IF($H$8="CDN",+HLOOKUP(+$F137,SOMMAIRE!$D$3:$F$30,21,FALSE),IF($H$8="USD",+HLOOKUP(+$F137,SOMMAIRE!$D$3:$F$30,23,FALSE)," "))</f>
        <v>#N/A</v>
      </c>
      <c r="M137" s="120" t="str">
        <f ca="1">+IFERROR(+IF($H$8="CDN",+HLOOKUP(+$F137,SOMMAIRE!$D$3:$F$30,21,FALSE)*HLOOKUP(+F137,CALCUL!$D$13:$F$22,10,FALSE),IF($H$8="USD",+HLOOKUP(+$F137,SOMMAIRE!$D$3:$F$30,23,FALSE)*HLOOKUP(+F137,CALCUL!$D$13:$F$22,10,FALSE)," "))," ")</f>
        <v xml:space="preserve"> </v>
      </c>
      <c r="N137" s="120" t="str">
        <f t="shared" ca="1" si="17"/>
        <v xml:space="preserve"> </v>
      </c>
      <c r="P137" s="133" t="str">
        <f t="shared" ca="1" si="13"/>
        <v xml:space="preserve"> </v>
      </c>
      <c r="Q137" s="338" t="str">
        <f t="shared" ca="1" si="10"/>
        <v xml:space="preserve"> </v>
      </c>
      <c r="R137" s="364" t="str">
        <f>+IF(+AND(+ISNONTEXT($U$9),+ISTEXT(EPSO!C124))=TRUE,U$10," ")</f>
        <v xml:space="preserve"> </v>
      </c>
      <c r="S137" s="117" t="str">
        <f t="shared" ca="1" si="14"/>
        <v xml:space="preserve"> </v>
      </c>
      <c r="T137" s="119" t="e">
        <f ca="1">+IF($H$8="CDN",+HLOOKUP(+$P137,SOMMAIRE!$D$32:$F$59,21,FALSE),IF($H$8="USD",+HLOOKUP(+$P137,SOMMAIRE!$D$32:$F$59,23,FALSE)," "))</f>
        <v>#N/A</v>
      </c>
      <c r="U137" s="120" t="str">
        <f ca="1">+IFERROR(+IF($H$8="CDN",+HLOOKUP(+$P137,SOMMAIRE!$D$32:$F$59,21,FALSE)*HLOOKUP(+P137,CALCUL!$D$13:$F$22,10,FALSE)*(1+R137),IF($H$8="USD",+HLOOKUP(+$P137,SOMMAIRE!$D$32:$F$59,23,FALSE)*HLOOKUP(+P137,CALCUL!$D$13:$F$22,10,FALSE)*(1+R137)," "))," ")</f>
        <v xml:space="preserve"> </v>
      </c>
      <c r="V137" s="222" t="str">
        <f t="shared" ca="1" si="15"/>
        <v xml:space="preserve"> </v>
      </c>
      <c r="W137" s="219"/>
      <c r="X137" s="154" t="str">
        <f t="shared" ca="1" si="11"/>
        <v xml:space="preserve"> </v>
      </c>
      <c r="Y137" s="339" t="str">
        <f t="shared" ca="1" si="12"/>
        <v xml:space="preserve"> </v>
      </c>
    </row>
    <row r="138" spans="1:25" ht="15.5" outlineLevel="1" x14ac:dyDescent="0.35">
      <c r="A138" s="5"/>
      <c r="B138" s="5"/>
      <c r="C138" s="5"/>
      <c r="D138" s="6"/>
      <c r="F138" s="121" t="str">
        <f ca="1">+IF(OFFSET(EPSO!$C124,+COLUMN(A124), 0, 1, 1)=0," ",+OFFSET(EPSO!$C124,+COLUMN(A124), 0, 1, 1))</f>
        <v xml:space="preserve"> </v>
      </c>
      <c r="G138" s="438" t="str">
        <f ca="1">+IFERROR(+VLOOKUP(+F138,EPSO!C:S,2,FALSE)," ")</f>
        <v xml:space="preserve"> </v>
      </c>
      <c r="H138" s="438"/>
      <c r="I138" s="117" t="str">
        <f ca="1">+IFERROR(+HLOOKUP(+F138,CALCUL!$D$13:$F$22,10,FALSE)," ")</f>
        <v xml:space="preserve"> </v>
      </c>
      <c r="J138" s="122" t="str">
        <f ca="1">+IFERROR(+VLOOKUP(+F138,EPSO!C:S,6,FALSE)," ")</f>
        <v xml:space="preserve"> </v>
      </c>
      <c r="K138" s="117" t="str">
        <f t="shared" ca="1" si="16"/>
        <v xml:space="preserve"> </v>
      </c>
      <c r="L138" s="119" t="e">
        <f ca="1">+IF($H$8="CDN",+HLOOKUP(+$F138,SOMMAIRE!$D$3:$F$30,21,FALSE),IF($H$8="USD",+HLOOKUP(+$F138,SOMMAIRE!$D$3:$F$30,23,FALSE)," "))</f>
        <v>#N/A</v>
      </c>
      <c r="M138" s="120" t="str">
        <f ca="1">+IFERROR(+IF($H$8="CDN",+HLOOKUP(+$F138,SOMMAIRE!$D$3:$F$30,21,FALSE)*HLOOKUP(+F138,CALCUL!$D$13:$F$22,10,FALSE),IF($H$8="USD",+HLOOKUP(+$F138,SOMMAIRE!$D$3:$F$30,23,FALSE)*HLOOKUP(+F138,CALCUL!$D$13:$F$22,10,FALSE)," "))," ")</f>
        <v xml:space="preserve"> </v>
      </c>
      <c r="N138" s="120" t="str">
        <f t="shared" ca="1" si="17"/>
        <v xml:space="preserve"> </v>
      </c>
      <c r="P138" s="133" t="str">
        <f t="shared" ca="1" si="13"/>
        <v xml:space="preserve"> </v>
      </c>
      <c r="Q138" s="338" t="str">
        <f t="shared" ca="1" si="10"/>
        <v xml:space="preserve"> </v>
      </c>
      <c r="R138" s="364" t="str">
        <f>+IF(+AND(+ISNONTEXT($U$9),+ISTEXT(EPSO!C125))=TRUE,U$10," ")</f>
        <v xml:space="preserve"> </v>
      </c>
      <c r="S138" s="117" t="str">
        <f t="shared" ca="1" si="14"/>
        <v xml:space="preserve"> </v>
      </c>
      <c r="T138" s="119" t="e">
        <f ca="1">+IF($H$8="CDN",+HLOOKUP(+$P138,SOMMAIRE!$D$32:$F$59,21,FALSE),IF($H$8="USD",+HLOOKUP(+$P138,SOMMAIRE!$D$32:$F$59,23,FALSE)," "))</f>
        <v>#N/A</v>
      </c>
      <c r="U138" s="120" t="str">
        <f ca="1">+IFERROR(+IF($H$8="CDN",+HLOOKUP(+$P138,SOMMAIRE!$D$32:$F$59,21,FALSE)*HLOOKUP(+P138,CALCUL!$D$13:$F$22,10,FALSE)*(1+R138),IF($H$8="USD",+HLOOKUP(+$P138,SOMMAIRE!$D$32:$F$59,23,FALSE)*HLOOKUP(+P138,CALCUL!$D$13:$F$22,10,FALSE)*(1+R138)," "))," ")</f>
        <v xml:space="preserve"> </v>
      </c>
      <c r="V138" s="222" t="str">
        <f t="shared" ca="1" si="15"/>
        <v xml:space="preserve"> </v>
      </c>
      <c r="W138" s="219"/>
      <c r="X138" s="154" t="str">
        <f t="shared" ca="1" si="11"/>
        <v xml:space="preserve"> </v>
      </c>
      <c r="Y138" s="339" t="str">
        <f t="shared" ca="1" si="12"/>
        <v xml:space="preserve"> </v>
      </c>
    </row>
    <row r="139" spans="1:25" ht="15.5" outlineLevel="1" x14ac:dyDescent="0.35">
      <c r="A139" s="5"/>
      <c r="B139" s="5"/>
      <c r="C139" s="5"/>
      <c r="D139" s="6"/>
      <c r="F139" s="121" t="str">
        <f ca="1">+IF(OFFSET(EPSO!$C125,+COLUMN(A125), 0, 1, 1)=0," ",+OFFSET(EPSO!$C125,+COLUMN(A125), 0, 1, 1))</f>
        <v xml:space="preserve"> </v>
      </c>
      <c r="G139" s="438" t="str">
        <f ca="1">+IFERROR(+VLOOKUP(+F139,EPSO!C:S,2,FALSE)," ")</f>
        <v xml:space="preserve"> </v>
      </c>
      <c r="H139" s="438"/>
      <c r="I139" s="117" t="str">
        <f ca="1">+IFERROR(+HLOOKUP(+F139,CALCUL!$D$13:$F$22,10,FALSE)," ")</f>
        <v xml:space="preserve"> </v>
      </c>
      <c r="J139" s="122" t="str">
        <f ca="1">+IFERROR(+VLOOKUP(+F139,EPSO!C:S,6,FALSE)," ")</f>
        <v xml:space="preserve"> </v>
      </c>
      <c r="K139" s="117" t="str">
        <f t="shared" ca="1" si="16"/>
        <v xml:space="preserve"> </v>
      </c>
      <c r="L139" s="119" t="e">
        <f ca="1">+IF($H$8="CDN",+HLOOKUP(+$F139,SOMMAIRE!$D$3:$F$30,21,FALSE),IF($H$8="USD",+HLOOKUP(+$F139,SOMMAIRE!$D$3:$F$30,23,FALSE)," "))</f>
        <v>#N/A</v>
      </c>
      <c r="M139" s="120" t="str">
        <f ca="1">+IFERROR(+IF($H$8="CDN",+HLOOKUP(+$F139,SOMMAIRE!$D$3:$F$30,21,FALSE)*HLOOKUP(+F139,CALCUL!$D$13:$F$22,10,FALSE),IF($H$8="USD",+HLOOKUP(+$F139,SOMMAIRE!$D$3:$F$30,23,FALSE)*HLOOKUP(+F139,CALCUL!$D$13:$F$22,10,FALSE)," "))," ")</f>
        <v xml:space="preserve"> </v>
      </c>
      <c r="N139" s="120" t="str">
        <f t="shared" ca="1" si="17"/>
        <v xml:space="preserve"> </v>
      </c>
      <c r="P139" s="133" t="str">
        <f t="shared" ca="1" si="13"/>
        <v xml:space="preserve"> </v>
      </c>
      <c r="Q139" s="338" t="str">
        <f t="shared" ca="1" si="10"/>
        <v xml:space="preserve"> </v>
      </c>
      <c r="R139" s="364" t="str">
        <f>+IF(+AND(+ISNONTEXT($U$9),+ISTEXT(EPSO!C126))=TRUE,U$10," ")</f>
        <v xml:space="preserve"> </v>
      </c>
      <c r="S139" s="117" t="str">
        <f t="shared" ca="1" si="14"/>
        <v xml:space="preserve"> </v>
      </c>
      <c r="T139" s="119" t="e">
        <f ca="1">+IF($H$8="CDN",+HLOOKUP(+$P139,SOMMAIRE!$D$32:$F$59,21,FALSE),IF($H$8="USD",+HLOOKUP(+$P139,SOMMAIRE!$D$32:$F$59,23,FALSE)," "))</f>
        <v>#N/A</v>
      </c>
      <c r="U139" s="120" t="str">
        <f ca="1">+IFERROR(+IF($H$8="CDN",+HLOOKUP(+$P139,SOMMAIRE!$D$32:$F$59,21,FALSE)*HLOOKUP(+P139,CALCUL!$D$13:$F$22,10,FALSE)*(1+R139),IF($H$8="USD",+HLOOKUP(+$P139,SOMMAIRE!$D$32:$F$59,23,FALSE)*HLOOKUP(+P139,CALCUL!$D$13:$F$22,10,FALSE)*(1+R139)," "))," ")</f>
        <v xml:space="preserve"> </v>
      </c>
      <c r="V139" s="222" t="str">
        <f t="shared" ca="1" si="15"/>
        <v xml:space="preserve"> </v>
      </c>
      <c r="W139" s="219"/>
      <c r="X139" s="154" t="str">
        <f t="shared" ca="1" si="11"/>
        <v xml:space="preserve"> </v>
      </c>
      <c r="Y139" s="339" t="str">
        <f t="shared" ca="1" si="12"/>
        <v xml:space="preserve"> </v>
      </c>
    </row>
    <row r="140" spans="1:25" ht="15.5" outlineLevel="1" x14ac:dyDescent="0.35">
      <c r="A140" s="5"/>
      <c r="B140" s="5"/>
      <c r="C140" s="5"/>
      <c r="D140" s="6"/>
      <c r="F140" s="121" t="str">
        <f ca="1">+IF(OFFSET(EPSO!$C126,+COLUMN(A126), 0, 1, 1)=0," ",+OFFSET(EPSO!$C126,+COLUMN(A126), 0, 1, 1))</f>
        <v xml:space="preserve"> </v>
      </c>
      <c r="G140" s="438" t="str">
        <f ca="1">+IFERROR(+VLOOKUP(+F140,EPSO!C:S,2,FALSE)," ")</f>
        <v xml:space="preserve"> </v>
      </c>
      <c r="H140" s="438"/>
      <c r="I140" s="117" t="str">
        <f ca="1">+IFERROR(+HLOOKUP(+F140,CALCUL!$D$13:$F$22,10,FALSE)," ")</f>
        <v xml:space="preserve"> </v>
      </c>
      <c r="J140" s="122" t="str">
        <f ca="1">+IFERROR(+VLOOKUP(+F140,EPSO!C:S,6,FALSE)," ")</f>
        <v xml:space="preserve"> </v>
      </c>
      <c r="K140" s="117" t="str">
        <f t="shared" ca="1" si="16"/>
        <v xml:space="preserve"> </v>
      </c>
      <c r="L140" s="119" t="e">
        <f ca="1">+IF($H$8="CDN",+HLOOKUP(+$F140,SOMMAIRE!$D$3:$F$30,21,FALSE),IF($H$8="USD",+HLOOKUP(+$F140,SOMMAIRE!$D$3:$F$30,23,FALSE)," "))</f>
        <v>#N/A</v>
      </c>
      <c r="M140" s="120" t="str">
        <f ca="1">+IFERROR(+IF($H$8="CDN",+HLOOKUP(+$F140,SOMMAIRE!$D$3:$F$30,21,FALSE)*HLOOKUP(+F140,CALCUL!$D$13:$F$22,10,FALSE),IF($H$8="USD",+HLOOKUP(+$F140,SOMMAIRE!$D$3:$F$30,23,FALSE)*HLOOKUP(+F140,CALCUL!$D$13:$F$22,10,FALSE)," "))," ")</f>
        <v xml:space="preserve"> </v>
      </c>
      <c r="N140" s="120" t="str">
        <f t="shared" ca="1" si="17"/>
        <v xml:space="preserve"> </v>
      </c>
      <c r="P140" s="133" t="str">
        <f t="shared" ca="1" si="13"/>
        <v xml:space="preserve"> </v>
      </c>
      <c r="Q140" s="338" t="str">
        <f t="shared" ca="1" si="10"/>
        <v xml:space="preserve"> </v>
      </c>
      <c r="R140" s="364" t="str">
        <f>+IF(+AND(+ISNONTEXT($U$9),+ISTEXT(EPSO!C127))=TRUE,U$10," ")</f>
        <v xml:space="preserve"> </v>
      </c>
      <c r="S140" s="117" t="str">
        <f t="shared" ca="1" si="14"/>
        <v xml:space="preserve"> </v>
      </c>
      <c r="T140" s="119" t="e">
        <f ca="1">+IF($H$8="CDN",+HLOOKUP(+$P140,SOMMAIRE!$D$32:$F$59,21,FALSE),IF($H$8="USD",+HLOOKUP(+$P140,SOMMAIRE!$D$32:$F$59,23,FALSE)," "))</f>
        <v>#N/A</v>
      </c>
      <c r="U140" s="120" t="str">
        <f ca="1">+IFERROR(+IF($H$8="CDN",+HLOOKUP(+$P140,SOMMAIRE!$D$32:$F$59,21,FALSE)*HLOOKUP(+P140,CALCUL!$D$13:$F$22,10,FALSE)*(1+R140),IF($H$8="USD",+HLOOKUP(+$P140,SOMMAIRE!$D$32:$F$59,23,FALSE)*HLOOKUP(+P140,CALCUL!$D$13:$F$22,10,FALSE)*(1+R140)," "))," ")</f>
        <v xml:space="preserve"> </v>
      </c>
      <c r="V140" s="222" t="str">
        <f t="shared" ca="1" si="15"/>
        <v xml:space="preserve"> </v>
      </c>
      <c r="W140" s="219"/>
      <c r="X140" s="154" t="str">
        <f t="shared" ca="1" si="11"/>
        <v xml:space="preserve"> </v>
      </c>
      <c r="Y140" s="339" t="str">
        <f t="shared" ca="1" si="12"/>
        <v xml:space="preserve"> </v>
      </c>
    </row>
    <row r="141" spans="1:25" ht="15.5" outlineLevel="1" x14ac:dyDescent="0.35">
      <c r="A141" s="5"/>
      <c r="B141" s="5"/>
      <c r="C141" s="5"/>
      <c r="D141" s="6"/>
      <c r="F141" s="121" t="str">
        <f ca="1">+IF(OFFSET(EPSO!$C127,+COLUMN(A127), 0, 1, 1)=0," ",+OFFSET(EPSO!$C127,+COLUMN(A127), 0, 1, 1))</f>
        <v xml:space="preserve"> </v>
      </c>
      <c r="G141" s="438" t="str">
        <f ca="1">+IFERROR(+VLOOKUP(+F141,EPSO!C:S,2,FALSE)," ")</f>
        <v xml:space="preserve"> </v>
      </c>
      <c r="H141" s="438"/>
      <c r="I141" s="117" t="str">
        <f ca="1">+IFERROR(+HLOOKUP(+F141,CALCUL!$D$13:$F$22,10,FALSE)," ")</f>
        <v xml:space="preserve"> </v>
      </c>
      <c r="J141" s="122" t="str">
        <f ca="1">+IFERROR(+VLOOKUP(+F141,EPSO!C:S,6,FALSE)," ")</f>
        <v xml:space="preserve"> </v>
      </c>
      <c r="K141" s="117" t="str">
        <f t="shared" ca="1" si="16"/>
        <v xml:space="preserve"> </v>
      </c>
      <c r="L141" s="119" t="e">
        <f ca="1">+IF($H$8="CDN",+HLOOKUP(+$F141,SOMMAIRE!$D$3:$F$30,21,FALSE),IF($H$8="USD",+HLOOKUP(+$F141,SOMMAIRE!$D$3:$F$30,23,FALSE)," "))</f>
        <v>#N/A</v>
      </c>
      <c r="M141" s="120" t="str">
        <f ca="1">+IFERROR(+IF($H$8="CDN",+HLOOKUP(+$F141,SOMMAIRE!$D$3:$F$30,21,FALSE)*HLOOKUP(+F141,CALCUL!$D$13:$F$22,10,FALSE),IF($H$8="USD",+HLOOKUP(+$F141,SOMMAIRE!$D$3:$F$30,23,FALSE)*HLOOKUP(+F141,CALCUL!$D$13:$F$22,10,FALSE)," "))," ")</f>
        <v xml:space="preserve"> </v>
      </c>
      <c r="N141" s="120" t="str">
        <f t="shared" ca="1" si="17"/>
        <v xml:space="preserve"> </v>
      </c>
      <c r="P141" s="133" t="str">
        <f t="shared" ca="1" si="13"/>
        <v xml:space="preserve"> </v>
      </c>
      <c r="Q141" s="338" t="str">
        <f t="shared" ca="1" si="10"/>
        <v xml:space="preserve"> </v>
      </c>
      <c r="R141" s="364" t="str">
        <f>+IF(+AND(+ISNONTEXT($U$9),+ISTEXT(EPSO!C128))=TRUE,U$10," ")</f>
        <v xml:space="preserve"> </v>
      </c>
      <c r="S141" s="117" t="str">
        <f t="shared" ca="1" si="14"/>
        <v xml:space="preserve"> </v>
      </c>
      <c r="T141" s="119" t="e">
        <f ca="1">+IF($H$8="CDN",+HLOOKUP(+$P141,SOMMAIRE!$D$32:$F$59,21,FALSE),IF($H$8="USD",+HLOOKUP(+$P141,SOMMAIRE!$D$32:$F$59,23,FALSE)," "))</f>
        <v>#N/A</v>
      </c>
      <c r="U141" s="120" t="str">
        <f ca="1">+IFERROR(+IF($H$8="CDN",+HLOOKUP(+$P141,SOMMAIRE!$D$32:$F$59,21,FALSE)*HLOOKUP(+P141,CALCUL!$D$13:$F$22,10,FALSE)*(1+R141),IF($H$8="USD",+HLOOKUP(+$P141,SOMMAIRE!$D$32:$F$59,23,FALSE)*HLOOKUP(+P141,CALCUL!$D$13:$F$22,10,FALSE)*(1+R141)," "))," ")</f>
        <v xml:space="preserve"> </v>
      </c>
      <c r="V141" s="222" t="str">
        <f t="shared" ca="1" si="15"/>
        <v xml:space="preserve"> </v>
      </c>
      <c r="W141" s="219"/>
      <c r="X141" s="154" t="str">
        <f t="shared" ca="1" si="11"/>
        <v xml:space="preserve"> </v>
      </c>
      <c r="Y141" s="339" t="str">
        <f t="shared" ca="1" si="12"/>
        <v xml:space="preserve"> </v>
      </c>
    </row>
    <row r="142" spans="1:25" ht="15.5" outlineLevel="1" x14ac:dyDescent="0.35">
      <c r="A142" s="5"/>
      <c r="B142" s="5"/>
      <c r="C142" s="5"/>
      <c r="D142" s="6"/>
      <c r="F142" s="121" t="str">
        <f ca="1">+IF(OFFSET(EPSO!$C128,+COLUMN(A128), 0, 1, 1)=0," ",+OFFSET(EPSO!$C128,+COLUMN(A128), 0, 1, 1))</f>
        <v xml:space="preserve"> </v>
      </c>
      <c r="G142" s="438" t="str">
        <f ca="1">+IFERROR(+VLOOKUP(+F142,EPSO!C:S,2,FALSE)," ")</f>
        <v xml:space="preserve"> </v>
      </c>
      <c r="H142" s="438"/>
      <c r="I142" s="117" t="str">
        <f ca="1">+IFERROR(+HLOOKUP(+F142,CALCUL!$D$13:$F$22,10,FALSE)," ")</f>
        <v xml:space="preserve"> </v>
      </c>
      <c r="J142" s="122" t="str">
        <f ca="1">+IFERROR(+VLOOKUP(+F142,EPSO!C:S,6,FALSE)," ")</f>
        <v xml:space="preserve"> </v>
      </c>
      <c r="K142" s="117" t="str">
        <f t="shared" ca="1" si="16"/>
        <v xml:space="preserve"> </v>
      </c>
      <c r="L142" s="119" t="e">
        <f ca="1">+IF($H$8="CDN",+HLOOKUP(+$F142,SOMMAIRE!$D$3:$F$30,21,FALSE),IF($H$8="USD",+HLOOKUP(+$F142,SOMMAIRE!$D$3:$F$30,23,FALSE)," "))</f>
        <v>#N/A</v>
      </c>
      <c r="M142" s="120" t="str">
        <f ca="1">+IFERROR(+IF($H$8="CDN",+HLOOKUP(+$F142,SOMMAIRE!$D$3:$F$30,21,FALSE)*HLOOKUP(+F142,CALCUL!$D$13:$F$22,10,FALSE),IF($H$8="USD",+HLOOKUP(+$F142,SOMMAIRE!$D$3:$F$30,23,FALSE)*HLOOKUP(+F142,CALCUL!$D$13:$F$22,10,FALSE)," "))," ")</f>
        <v xml:space="preserve"> </v>
      </c>
      <c r="N142" s="120" t="str">
        <f t="shared" ca="1" si="17"/>
        <v xml:space="preserve"> </v>
      </c>
      <c r="P142" s="133" t="str">
        <f t="shared" ca="1" si="13"/>
        <v xml:space="preserve"> </v>
      </c>
      <c r="Q142" s="338" t="str">
        <f t="shared" ca="1" si="10"/>
        <v xml:space="preserve"> </v>
      </c>
      <c r="R142" s="364" t="str">
        <f>+IF(+AND(+ISNONTEXT($U$9),+ISTEXT(EPSO!C129))=TRUE,U$10," ")</f>
        <v xml:space="preserve"> </v>
      </c>
      <c r="S142" s="117" t="str">
        <f t="shared" ca="1" si="14"/>
        <v xml:space="preserve"> </v>
      </c>
      <c r="T142" s="119" t="e">
        <f ca="1">+IF($H$8="CDN",+HLOOKUP(+$P142,SOMMAIRE!$D$32:$F$59,21,FALSE),IF($H$8="USD",+HLOOKUP(+$P142,SOMMAIRE!$D$32:$F$59,23,FALSE)," "))</f>
        <v>#N/A</v>
      </c>
      <c r="U142" s="120" t="str">
        <f ca="1">+IFERROR(+IF($H$8="CDN",+HLOOKUP(+$P142,SOMMAIRE!$D$32:$F$59,21,FALSE)*HLOOKUP(+P142,CALCUL!$D$13:$F$22,10,FALSE)*(1+R142),IF($H$8="USD",+HLOOKUP(+$P142,SOMMAIRE!$D$32:$F$59,23,FALSE)*HLOOKUP(+P142,CALCUL!$D$13:$F$22,10,FALSE)*(1+R142)," "))," ")</f>
        <v xml:space="preserve"> </v>
      </c>
      <c r="V142" s="222" t="str">
        <f t="shared" ca="1" si="15"/>
        <v xml:space="preserve"> </v>
      </c>
      <c r="W142" s="219"/>
      <c r="X142" s="154" t="str">
        <f t="shared" ca="1" si="11"/>
        <v xml:space="preserve"> </v>
      </c>
      <c r="Y142" s="339" t="str">
        <f t="shared" ca="1" si="12"/>
        <v xml:space="preserve"> </v>
      </c>
    </row>
    <row r="143" spans="1:25" ht="15.5" outlineLevel="1" x14ac:dyDescent="0.35">
      <c r="A143" s="5"/>
      <c r="B143" s="5"/>
      <c r="C143" s="5"/>
      <c r="D143" s="6"/>
      <c r="F143" s="121" t="str">
        <f ca="1">+IF(OFFSET(EPSO!$C129,+COLUMN(A129), 0, 1, 1)=0," ",+OFFSET(EPSO!$C129,+COLUMN(A129), 0, 1, 1))</f>
        <v xml:space="preserve"> </v>
      </c>
      <c r="G143" s="438" t="str">
        <f ca="1">+IFERROR(+VLOOKUP(+F143,EPSO!C:S,2,FALSE)," ")</f>
        <v xml:space="preserve"> </v>
      </c>
      <c r="H143" s="438"/>
      <c r="I143" s="117" t="str">
        <f ca="1">+IFERROR(+HLOOKUP(+F143,CALCUL!$D$13:$F$22,10,FALSE)," ")</f>
        <v xml:space="preserve"> </v>
      </c>
      <c r="J143" s="122" t="str">
        <f ca="1">+IFERROR(+VLOOKUP(+F143,EPSO!C:S,6,FALSE)," ")</f>
        <v xml:space="preserve"> </v>
      </c>
      <c r="K143" s="117" t="str">
        <f t="shared" ca="1" si="16"/>
        <v xml:space="preserve"> </v>
      </c>
      <c r="L143" s="119" t="e">
        <f ca="1">+IF($H$8="CDN",+HLOOKUP(+$F143,SOMMAIRE!$D$3:$F$30,21,FALSE),IF($H$8="USD",+HLOOKUP(+$F143,SOMMAIRE!$D$3:$F$30,23,FALSE)," "))</f>
        <v>#N/A</v>
      </c>
      <c r="M143" s="120" t="str">
        <f ca="1">+IFERROR(+IF($H$8="CDN",+HLOOKUP(+$F143,SOMMAIRE!$D$3:$F$30,21,FALSE)*HLOOKUP(+F143,CALCUL!$D$13:$F$22,10,FALSE),IF($H$8="USD",+HLOOKUP(+$F143,SOMMAIRE!$D$3:$F$30,23,FALSE)*HLOOKUP(+F143,CALCUL!$D$13:$F$22,10,FALSE)," "))," ")</f>
        <v xml:space="preserve"> </v>
      </c>
      <c r="N143" s="120" t="str">
        <f t="shared" ca="1" si="17"/>
        <v xml:space="preserve"> </v>
      </c>
      <c r="P143" s="133" t="str">
        <f t="shared" ca="1" si="13"/>
        <v xml:space="preserve"> </v>
      </c>
      <c r="Q143" s="338" t="str">
        <f t="shared" ca="1" si="10"/>
        <v xml:space="preserve"> </v>
      </c>
      <c r="R143" s="364" t="str">
        <f>+IF(+AND(+ISNONTEXT($U$9),+ISTEXT(EPSO!C130))=TRUE,U$10," ")</f>
        <v xml:space="preserve"> </v>
      </c>
      <c r="S143" s="117" t="str">
        <f t="shared" ca="1" si="14"/>
        <v xml:space="preserve"> </v>
      </c>
      <c r="T143" s="119" t="e">
        <f ca="1">+IF($H$8="CDN",+HLOOKUP(+$P143,SOMMAIRE!$D$32:$F$59,21,FALSE),IF($H$8="USD",+HLOOKUP(+$P143,SOMMAIRE!$D$32:$F$59,23,FALSE)," "))</f>
        <v>#N/A</v>
      </c>
      <c r="U143" s="120" t="str">
        <f ca="1">+IFERROR(+IF($H$8="CDN",+HLOOKUP(+$P143,SOMMAIRE!$D$32:$F$59,21,FALSE)*HLOOKUP(+P143,CALCUL!$D$13:$F$22,10,FALSE)*(1+R143),IF($H$8="USD",+HLOOKUP(+$P143,SOMMAIRE!$D$32:$F$59,23,FALSE)*HLOOKUP(+P143,CALCUL!$D$13:$F$22,10,FALSE)*(1+R143)," "))," ")</f>
        <v xml:space="preserve"> </v>
      </c>
      <c r="V143" s="222" t="str">
        <f t="shared" ca="1" si="15"/>
        <v xml:space="preserve"> </v>
      </c>
      <c r="W143" s="219"/>
      <c r="X143" s="154" t="str">
        <f t="shared" ca="1" si="11"/>
        <v xml:space="preserve"> </v>
      </c>
      <c r="Y143" s="339" t="str">
        <f t="shared" ca="1" si="12"/>
        <v xml:space="preserve"> </v>
      </c>
    </row>
    <row r="144" spans="1:25" ht="15.5" outlineLevel="1" x14ac:dyDescent="0.35">
      <c r="A144" s="5"/>
      <c r="B144" s="5"/>
      <c r="C144" s="5"/>
      <c r="D144" s="6"/>
      <c r="F144" s="121" t="str">
        <f ca="1">+IF(OFFSET(EPSO!$C130,+COLUMN(A130), 0, 1, 1)=0," ",+OFFSET(EPSO!$C130,+COLUMN(A130), 0, 1, 1))</f>
        <v xml:space="preserve"> </v>
      </c>
      <c r="G144" s="438" t="str">
        <f ca="1">+IFERROR(+VLOOKUP(+F144,EPSO!C:S,2,FALSE)," ")</f>
        <v xml:space="preserve"> </v>
      </c>
      <c r="H144" s="438"/>
      <c r="I144" s="117" t="str">
        <f ca="1">+IFERROR(+HLOOKUP(+F144,CALCUL!$D$13:$F$22,10,FALSE)," ")</f>
        <v xml:space="preserve"> </v>
      </c>
      <c r="J144" s="122" t="str">
        <f ca="1">+IFERROR(+VLOOKUP(+F144,EPSO!C:S,6,FALSE)," ")</f>
        <v xml:space="preserve"> </v>
      </c>
      <c r="K144" s="117" t="str">
        <f t="shared" ca="1" si="16"/>
        <v xml:space="preserve"> </v>
      </c>
      <c r="L144" s="119" t="e">
        <f ca="1">+IF($H$8="CDN",+HLOOKUP(+$F144,SOMMAIRE!$D$3:$F$30,21,FALSE),IF($H$8="USD",+HLOOKUP(+$F144,SOMMAIRE!$D$3:$F$30,23,FALSE)," "))</f>
        <v>#N/A</v>
      </c>
      <c r="M144" s="120" t="str">
        <f ca="1">+IFERROR(+IF($H$8="CDN",+HLOOKUP(+$F144,SOMMAIRE!$D$3:$F$30,21,FALSE)*HLOOKUP(+F144,CALCUL!$D$13:$F$22,10,FALSE),IF($H$8="USD",+HLOOKUP(+$F144,SOMMAIRE!$D$3:$F$30,23,FALSE)*HLOOKUP(+F144,CALCUL!$D$13:$F$22,10,FALSE)," "))," ")</f>
        <v xml:space="preserve"> </v>
      </c>
      <c r="N144" s="120" t="str">
        <f t="shared" ca="1" si="17"/>
        <v xml:space="preserve"> </v>
      </c>
      <c r="P144" s="133" t="str">
        <f t="shared" ca="1" si="13"/>
        <v xml:space="preserve"> </v>
      </c>
      <c r="Q144" s="338" t="str">
        <f t="shared" ref="Q144:Q207" ca="1" si="18">+IFERROR(+J144*$U$13," ")</f>
        <v xml:space="preserve"> </v>
      </c>
      <c r="R144" s="364" t="str">
        <f>+IF(+AND(+ISNONTEXT($U$9),+ISTEXT(EPSO!C131))=TRUE,U$10," ")</f>
        <v xml:space="preserve"> </v>
      </c>
      <c r="S144" s="117" t="str">
        <f t="shared" ca="1" si="14"/>
        <v xml:space="preserve"> </v>
      </c>
      <c r="T144" s="119" t="e">
        <f ca="1">+IF($H$8="CDN",+HLOOKUP(+$P144,SOMMAIRE!$D$32:$F$59,21,FALSE),IF($H$8="USD",+HLOOKUP(+$P144,SOMMAIRE!$D$32:$F$59,23,FALSE)," "))</f>
        <v>#N/A</v>
      </c>
      <c r="U144" s="120" t="str">
        <f ca="1">+IFERROR(+IF($H$8="CDN",+HLOOKUP(+$P144,SOMMAIRE!$D$32:$F$59,21,FALSE)*HLOOKUP(+P144,CALCUL!$D$13:$F$22,10,FALSE)*(1+R144),IF($H$8="USD",+HLOOKUP(+$P144,SOMMAIRE!$D$32:$F$59,23,FALSE)*HLOOKUP(+P144,CALCUL!$D$13:$F$22,10,FALSE)*(1+R144)," "))," ")</f>
        <v xml:space="preserve"> </v>
      </c>
      <c r="V144" s="222" t="str">
        <f t="shared" ca="1" si="15"/>
        <v xml:space="preserve"> </v>
      </c>
      <c r="W144" s="219"/>
      <c r="X144" s="154" t="str">
        <f t="shared" ref="X144:X207" ca="1" si="19">+IFERROR(+U144-M144," ")</f>
        <v xml:space="preserve"> </v>
      </c>
      <c r="Y144" s="339" t="str">
        <f t="shared" ref="Y144:Y207" ca="1" si="20">+IFERROR(+X144/M144," ")</f>
        <v xml:space="preserve"> </v>
      </c>
    </row>
    <row r="145" spans="1:25" ht="15.5" outlineLevel="1" x14ac:dyDescent="0.35">
      <c r="A145" s="5"/>
      <c r="B145" s="5"/>
      <c r="C145" s="5"/>
      <c r="D145" s="6"/>
      <c r="F145" s="121" t="str">
        <f ca="1">+IF(OFFSET(EPSO!$C131,+COLUMN(A131), 0, 1, 1)=0," ",+OFFSET(EPSO!$C131,+COLUMN(A131), 0, 1, 1))</f>
        <v xml:space="preserve"> </v>
      </c>
      <c r="G145" s="438" t="str">
        <f ca="1">+IFERROR(+VLOOKUP(+F145,EPSO!C:S,2,FALSE)," ")</f>
        <v xml:space="preserve"> </v>
      </c>
      <c r="H145" s="438"/>
      <c r="I145" s="117" t="str">
        <f ca="1">+IFERROR(+HLOOKUP(+F145,CALCUL!$D$13:$F$22,10,FALSE)," ")</f>
        <v xml:space="preserve"> </v>
      </c>
      <c r="J145" s="122" t="str">
        <f ca="1">+IFERROR(+VLOOKUP(+F145,EPSO!C:S,6,FALSE)," ")</f>
        <v xml:space="preserve"> </v>
      </c>
      <c r="K145" s="117" t="str">
        <f t="shared" ca="1" si="16"/>
        <v xml:space="preserve"> </v>
      </c>
      <c r="L145" s="119" t="e">
        <f ca="1">+IF($H$8="CDN",+HLOOKUP(+$F145,SOMMAIRE!$D$3:$F$30,21,FALSE),IF($H$8="USD",+HLOOKUP(+$F145,SOMMAIRE!$D$3:$F$30,23,FALSE)," "))</f>
        <v>#N/A</v>
      </c>
      <c r="M145" s="120" t="str">
        <f ca="1">+IFERROR(+IF($H$8="CDN",+HLOOKUP(+$F145,SOMMAIRE!$D$3:$F$30,21,FALSE)*HLOOKUP(+F145,CALCUL!$D$13:$F$22,10,FALSE),IF($H$8="USD",+HLOOKUP(+$F145,SOMMAIRE!$D$3:$F$30,23,FALSE)*HLOOKUP(+F145,CALCUL!$D$13:$F$22,10,FALSE)," "))," ")</f>
        <v xml:space="preserve"> </v>
      </c>
      <c r="N145" s="120" t="str">
        <f t="shared" ca="1" si="17"/>
        <v xml:space="preserve"> </v>
      </c>
      <c r="P145" s="133" t="str">
        <f t="shared" ref="P145:P208" ca="1" si="21">+F145</f>
        <v xml:space="preserve"> </v>
      </c>
      <c r="Q145" s="338" t="str">
        <f t="shared" ca="1" si="18"/>
        <v xml:space="preserve"> </v>
      </c>
      <c r="R145" s="364" t="str">
        <f>+IF(+AND(+ISNONTEXT($U$9),+ISTEXT(EPSO!C132))=TRUE,U$10," ")</f>
        <v xml:space="preserve"> </v>
      </c>
      <c r="S145" s="117" t="str">
        <f t="shared" ref="S145:S208" ca="1" si="22">+IFERROR(+Q145*I145," ")</f>
        <v xml:space="preserve"> </v>
      </c>
      <c r="T145" s="119" t="e">
        <f ca="1">+IF($H$8="CDN",+HLOOKUP(+$P145,SOMMAIRE!$D$32:$F$59,21,FALSE),IF($H$8="USD",+HLOOKUP(+$P145,SOMMAIRE!$D$32:$F$59,23,FALSE)," "))</f>
        <v>#N/A</v>
      </c>
      <c r="U145" s="120" t="str">
        <f ca="1">+IFERROR(+IF($H$8="CDN",+HLOOKUP(+$P145,SOMMAIRE!$D$32:$F$59,21,FALSE)*HLOOKUP(+P145,CALCUL!$D$13:$F$22,10,FALSE)*(1+R145),IF($H$8="USD",+HLOOKUP(+$P145,SOMMAIRE!$D$32:$F$59,23,FALSE)*HLOOKUP(+P145,CALCUL!$D$13:$F$22,10,FALSE)*(1+R145)," "))," ")</f>
        <v xml:space="preserve"> </v>
      </c>
      <c r="V145" s="222" t="str">
        <f t="shared" ref="V145:V208" ca="1" si="23">+IFERROR(+Q145*U145," ")</f>
        <v xml:space="preserve"> </v>
      </c>
      <c r="W145" s="219"/>
      <c r="X145" s="154" t="str">
        <f t="shared" ca="1" si="19"/>
        <v xml:space="preserve"> </v>
      </c>
      <c r="Y145" s="339" t="str">
        <f t="shared" ca="1" si="20"/>
        <v xml:space="preserve"> </v>
      </c>
    </row>
    <row r="146" spans="1:25" ht="15.5" outlineLevel="1" x14ac:dyDescent="0.35">
      <c r="A146" s="5"/>
      <c r="B146" s="5"/>
      <c r="C146" s="5"/>
      <c r="D146" s="6"/>
      <c r="F146" s="121" t="str">
        <f ca="1">+IF(OFFSET(EPSO!$C132,+COLUMN(A132), 0, 1, 1)=0," ",+OFFSET(EPSO!$C132,+COLUMN(A132), 0, 1, 1))</f>
        <v xml:space="preserve"> </v>
      </c>
      <c r="G146" s="438" t="str">
        <f ca="1">+IFERROR(+VLOOKUP(+F146,EPSO!C:S,2,FALSE)," ")</f>
        <v xml:space="preserve"> </v>
      </c>
      <c r="H146" s="438"/>
      <c r="I146" s="117" t="str">
        <f ca="1">+IFERROR(+HLOOKUP(+F146,CALCUL!$D$13:$F$22,10,FALSE)," ")</f>
        <v xml:space="preserve"> </v>
      </c>
      <c r="J146" s="122" t="str">
        <f ca="1">+IFERROR(+VLOOKUP(+F146,EPSO!C:S,6,FALSE)," ")</f>
        <v xml:space="preserve"> </v>
      </c>
      <c r="K146" s="117" t="str">
        <f t="shared" ref="K146:K209" ca="1" si="24">+IFERROR(+J146*I146," ")</f>
        <v xml:space="preserve"> </v>
      </c>
      <c r="L146" s="119" t="e">
        <f ca="1">+IF($H$8="CDN",+HLOOKUP(+$F146,SOMMAIRE!$D$3:$F$30,21,FALSE),IF($H$8="USD",+HLOOKUP(+$F146,SOMMAIRE!$D$3:$F$30,23,FALSE)," "))</f>
        <v>#N/A</v>
      </c>
      <c r="M146" s="120" t="str">
        <f ca="1">+IFERROR(+IF($H$8="CDN",+HLOOKUP(+$F146,SOMMAIRE!$D$3:$F$30,21,FALSE)*HLOOKUP(+F146,CALCUL!$D$13:$F$22,10,FALSE),IF($H$8="USD",+HLOOKUP(+$F146,SOMMAIRE!$D$3:$F$30,23,FALSE)*HLOOKUP(+F146,CALCUL!$D$13:$F$22,10,FALSE)," "))," ")</f>
        <v xml:space="preserve"> </v>
      </c>
      <c r="N146" s="120" t="str">
        <f t="shared" ref="N146:N209" ca="1" si="25">+IFERROR(+J146*M146," ")</f>
        <v xml:space="preserve"> </v>
      </c>
      <c r="P146" s="133" t="str">
        <f t="shared" ca="1" si="21"/>
        <v xml:space="preserve"> </v>
      </c>
      <c r="Q146" s="338" t="str">
        <f t="shared" ca="1" si="18"/>
        <v xml:space="preserve"> </v>
      </c>
      <c r="R146" s="364" t="str">
        <f>+IF(+AND(+ISNONTEXT($U$9),+ISTEXT(EPSO!C133))=TRUE,U$10," ")</f>
        <v xml:space="preserve"> </v>
      </c>
      <c r="S146" s="117" t="str">
        <f t="shared" ca="1" si="22"/>
        <v xml:space="preserve"> </v>
      </c>
      <c r="T146" s="119" t="e">
        <f ca="1">+IF($H$8="CDN",+HLOOKUP(+$P146,SOMMAIRE!$D$32:$F$59,21,FALSE),IF($H$8="USD",+HLOOKUP(+$P146,SOMMAIRE!$D$32:$F$59,23,FALSE)," "))</f>
        <v>#N/A</v>
      </c>
      <c r="U146" s="120" t="str">
        <f ca="1">+IFERROR(+IF($H$8="CDN",+HLOOKUP(+$P146,SOMMAIRE!$D$32:$F$59,21,FALSE)*HLOOKUP(+P146,CALCUL!$D$13:$F$22,10,FALSE)*(1+R146),IF($H$8="USD",+HLOOKUP(+$P146,SOMMAIRE!$D$32:$F$59,23,FALSE)*HLOOKUP(+P146,CALCUL!$D$13:$F$22,10,FALSE)*(1+R146)," "))," ")</f>
        <v xml:space="preserve"> </v>
      </c>
      <c r="V146" s="222" t="str">
        <f t="shared" ca="1" si="23"/>
        <v xml:space="preserve"> </v>
      </c>
      <c r="W146" s="219"/>
      <c r="X146" s="154" t="str">
        <f t="shared" ca="1" si="19"/>
        <v xml:space="preserve"> </v>
      </c>
      <c r="Y146" s="339" t="str">
        <f t="shared" ca="1" si="20"/>
        <v xml:space="preserve"> </v>
      </c>
    </row>
    <row r="147" spans="1:25" ht="15.5" outlineLevel="1" x14ac:dyDescent="0.35">
      <c r="A147" s="5"/>
      <c r="B147" s="5"/>
      <c r="C147" s="5"/>
      <c r="D147" s="6"/>
      <c r="F147" s="121" t="str">
        <f ca="1">+IF(OFFSET(EPSO!$C133,+COLUMN(A133), 0, 1, 1)=0," ",+OFFSET(EPSO!$C133,+COLUMN(A133), 0, 1, 1))</f>
        <v xml:space="preserve"> </v>
      </c>
      <c r="G147" s="438" t="str">
        <f ca="1">+IFERROR(+VLOOKUP(+F147,EPSO!C:S,2,FALSE)," ")</f>
        <v xml:space="preserve"> </v>
      </c>
      <c r="H147" s="438"/>
      <c r="I147" s="117" t="str">
        <f ca="1">+IFERROR(+HLOOKUP(+F147,CALCUL!$D$13:$F$22,10,FALSE)," ")</f>
        <v xml:space="preserve"> </v>
      </c>
      <c r="J147" s="122" t="str">
        <f ca="1">+IFERROR(+VLOOKUP(+F147,EPSO!C:S,6,FALSE)," ")</f>
        <v xml:space="preserve"> </v>
      </c>
      <c r="K147" s="117" t="str">
        <f t="shared" ca="1" si="24"/>
        <v xml:space="preserve"> </v>
      </c>
      <c r="L147" s="119" t="e">
        <f ca="1">+IF($H$8="CDN",+HLOOKUP(+$F147,SOMMAIRE!$D$3:$F$30,21,FALSE),IF($H$8="USD",+HLOOKUP(+$F147,SOMMAIRE!$D$3:$F$30,23,FALSE)," "))</f>
        <v>#N/A</v>
      </c>
      <c r="M147" s="120" t="str">
        <f ca="1">+IFERROR(+IF($H$8="CDN",+HLOOKUP(+$F147,SOMMAIRE!$D$3:$F$30,21,FALSE)*HLOOKUP(+F147,CALCUL!$D$13:$F$22,10,FALSE),IF($H$8="USD",+HLOOKUP(+$F147,SOMMAIRE!$D$3:$F$30,23,FALSE)*HLOOKUP(+F147,CALCUL!$D$13:$F$22,10,FALSE)," "))," ")</f>
        <v xml:space="preserve"> </v>
      </c>
      <c r="N147" s="120" t="str">
        <f t="shared" ca="1" si="25"/>
        <v xml:space="preserve"> </v>
      </c>
      <c r="P147" s="133" t="str">
        <f t="shared" ca="1" si="21"/>
        <v xml:space="preserve"> </v>
      </c>
      <c r="Q147" s="338" t="str">
        <f t="shared" ca="1" si="18"/>
        <v xml:space="preserve"> </v>
      </c>
      <c r="R147" s="364" t="str">
        <f>+IF(+AND(+ISNONTEXT($U$9),+ISTEXT(EPSO!C134))=TRUE,U$10," ")</f>
        <v xml:space="preserve"> </v>
      </c>
      <c r="S147" s="117" t="str">
        <f t="shared" ca="1" si="22"/>
        <v xml:space="preserve"> </v>
      </c>
      <c r="T147" s="119" t="e">
        <f ca="1">+IF($H$8="CDN",+HLOOKUP(+$P147,SOMMAIRE!$D$32:$F$59,21,FALSE),IF($H$8="USD",+HLOOKUP(+$P147,SOMMAIRE!$D$32:$F$59,23,FALSE)," "))</f>
        <v>#N/A</v>
      </c>
      <c r="U147" s="120" t="str">
        <f ca="1">+IFERROR(+IF($H$8="CDN",+HLOOKUP(+$P147,SOMMAIRE!$D$32:$F$59,21,FALSE)*HLOOKUP(+P147,CALCUL!$D$13:$F$22,10,FALSE)*(1+R147),IF($H$8="USD",+HLOOKUP(+$P147,SOMMAIRE!$D$32:$F$59,23,FALSE)*HLOOKUP(+P147,CALCUL!$D$13:$F$22,10,FALSE)*(1+R147)," "))," ")</f>
        <v xml:space="preserve"> </v>
      </c>
      <c r="V147" s="222" t="str">
        <f t="shared" ca="1" si="23"/>
        <v xml:space="preserve"> </v>
      </c>
      <c r="W147" s="219"/>
      <c r="X147" s="154" t="str">
        <f t="shared" ca="1" si="19"/>
        <v xml:space="preserve"> </v>
      </c>
      <c r="Y147" s="339" t="str">
        <f t="shared" ca="1" si="20"/>
        <v xml:space="preserve"> </v>
      </c>
    </row>
    <row r="148" spans="1:25" ht="15.5" outlineLevel="1" x14ac:dyDescent="0.35">
      <c r="A148" s="5"/>
      <c r="B148" s="5"/>
      <c r="C148" s="5"/>
      <c r="D148" s="6"/>
      <c r="F148" s="121" t="str">
        <f ca="1">+IF(OFFSET(EPSO!$C134,+COLUMN(A134), 0, 1, 1)=0," ",+OFFSET(EPSO!$C134,+COLUMN(A134), 0, 1, 1))</f>
        <v xml:space="preserve"> </v>
      </c>
      <c r="G148" s="438" t="str">
        <f ca="1">+IFERROR(+VLOOKUP(+F148,EPSO!C:S,2,FALSE)," ")</f>
        <v xml:space="preserve"> </v>
      </c>
      <c r="H148" s="438"/>
      <c r="I148" s="117" t="str">
        <f ca="1">+IFERROR(+HLOOKUP(+F148,CALCUL!$D$13:$F$22,10,FALSE)," ")</f>
        <v xml:space="preserve"> </v>
      </c>
      <c r="J148" s="122" t="str">
        <f ca="1">+IFERROR(+VLOOKUP(+F148,EPSO!C:S,6,FALSE)," ")</f>
        <v xml:space="preserve"> </v>
      </c>
      <c r="K148" s="117" t="str">
        <f t="shared" ca="1" si="24"/>
        <v xml:space="preserve"> </v>
      </c>
      <c r="L148" s="119" t="e">
        <f ca="1">+IF($H$8="CDN",+HLOOKUP(+$F148,SOMMAIRE!$D$3:$F$30,21,FALSE),IF($H$8="USD",+HLOOKUP(+$F148,SOMMAIRE!$D$3:$F$30,23,FALSE)," "))</f>
        <v>#N/A</v>
      </c>
      <c r="M148" s="120" t="str">
        <f ca="1">+IFERROR(+IF($H$8="CDN",+HLOOKUP(+$F148,SOMMAIRE!$D$3:$F$30,21,FALSE)*HLOOKUP(+F148,CALCUL!$D$13:$F$22,10,FALSE),IF($H$8="USD",+HLOOKUP(+$F148,SOMMAIRE!$D$3:$F$30,23,FALSE)*HLOOKUP(+F148,CALCUL!$D$13:$F$22,10,FALSE)," "))," ")</f>
        <v xml:space="preserve"> </v>
      </c>
      <c r="N148" s="120" t="str">
        <f t="shared" ca="1" si="25"/>
        <v xml:space="preserve"> </v>
      </c>
      <c r="P148" s="133" t="str">
        <f t="shared" ca="1" si="21"/>
        <v xml:space="preserve"> </v>
      </c>
      <c r="Q148" s="338" t="str">
        <f t="shared" ca="1" si="18"/>
        <v xml:space="preserve"> </v>
      </c>
      <c r="R148" s="364" t="str">
        <f>+IF(+AND(+ISNONTEXT($U$9),+ISTEXT(EPSO!C135))=TRUE,U$10," ")</f>
        <v xml:space="preserve"> </v>
      </c>
      <c r="S148" s="117" t="str">
        <f t="shared" ca="1" si="22"/>
        <v xml:space="preserve"> </v>
      </c>
      <c r="T148" s="119" t="e">
        <f ca="1">+IF($H$8="CDN",+HLOOKUP(+$P148,SOMMAIRE!$D$32:$F$59,21,FALSE),IF($H$8="USD",+HLOOKUP(+$P148,SOMMAIRE!$D$32:$F$59,23,FALSE)," "))</f>
        <v>#N/A</v>
      </c>
      <c r="U148" s="120" t="str">
        <f ca="1">+IFERROR(+IF($H$8="CDN",+HLOOKUP(+$P148,SOMMAIRE!$D$32:$F$59,21,FALSE)*HLOOKUP(+P148,CALCUL!$D$13:$F$22,10,FALSE)*(1+R148),IF($H$8="USD",+HLOOKUP(+$P148,SOMMAIRE!$D$32:$F$59,23,FALSE)*HLOOKUP(+P148,CALCUL!$D$13:$F$22,10,FALSE)*(1+R148)," "))," ")</f>
        <v xml:space="preserve"> </v>
      </c>
      <c r="V148" s="222" t="str">
        <f t="shared" ca="1" si="23"/>
        <v xml:space="preserve"> </v>
      </c>
      <c r="W148" s="219"/>
      <c r="X148" s="154" t="str">
        <f t="shared" ca="1" si="19"/>
        <v xml:space="preserve"> </v>
      </c>
      <c r="Y148" s="339" t="str">
        <f t="shared" ca="1" si="20"/>
        <v xml:space="preserve"> </v>
      </c>
    </row>
    <row r="149" spans="1:25" ht="15.5" outlineLevel="1" x14ac:dyDescent="0.35">
      <c r="A149" s="5"/>
      <c r="B149" s="5"/>
      <c r="C149" s="5"/>
      <c r="D149" s="6"/>
      <c r="F149" s="121" t="str">
        <f ca="1">+IF(OFFSET(EPSO!$C135,+COLUMN(A135), 0, 1, 1)=0," ",+OFFSET(EPSO!$C135,+COLUMN(A135), 0, 1, 1))</f>
        <v xml:space="preserve"> </v>
      </c>
      <c r="G149" s="438" t="str">
        <f ca="1">+IFERROR(+VLOOKUP(+F149,EPSO!C:S,2,FALSE)," ")</f>
        <v xml:space="preserve"> </v>
      </c>
      <c r="H149" s="438"/>
      <c r="I149" s="117" t="str">
        <f ca="1">+IFERROR(+HLOOKUP(+F149,CALCUL!$D$13:$F$22,10,FALSE)," ")</f>
        <v xml:space="preserve"> </v>
      </c>
      <c r="J149" s="122" t="str">
        <f ca="1">+IFERROR(+VLOOKUP(+F149,EPSO!C:S,6,FALSE)," ")</f>
        <v xml:space="preserve"> </v>
      </c>
      <c r="K149" s="117" t="str">
        <f t="shared" ca="1" si="24"/>
        <v xml:space="preserve"> </v>
      </c>
      <c r="L149" s="119" t="e">
        <f ca="1">+IF($H$8="CDN",+HLOOKUP(+$F149,SOMMAIRE!$D$3:$F$30,21,FALSE),IF($H$8="USD",+HLOOKUP(+$F149,SOMMAIRE!$D$3:$F$30,23,FALSE)," "))</f>
        <v>#N/A</v>
      </c>
      <c r="M149" s="120" t="str">
        <f ca="1">+IFERROR(+IF($H$8="CDN",+HLOOKUP(+$F149,SOMMAIRE!$D$3:$F$30,21,FALSE)*HLOOKUP(+F149,CALCUL!$D$13:$F$22,10,FALSE),IF($H$8="USD",+HLOOKUP(+$F149,SOMMAIRE!$D$3:$F$30,23,FALSE)*HLOOKUP(+F149,CALCUL!$D$13:$F$22,10,FALSE)," "))," ")</f>
        <v xml:space="preserve"> </v>
      </c>
      <c r="N149" s="120" t="str">
        <f t="shared" ca="1" si="25"/>
        <v xml:space="preserve"> </v>
      </c>
      <c r="P149" s="133" t="str">
        <f t="shared" ca="1" si="21"/>
        <v xml:space="preserve"> </v>
      </c>
      <c r="Q149" s="338" t="str">
        <f t="shared" ca="1" si="18"/>
        <v xml:space="preserve"> </v>
      </c>
      <c r="R149" s="364" t="str">
        <f>+IF(+AND(+ISNONTEXT($U$9),+ISTEXT(EPSO!C136))=TRUE,U$10," ")</f>
        <v xml:space="preserve"> </v>
      </c>
      <c r="S149" s="117" t="str">
        <f t="shared" ca="1" si="22"/>
        <v xml:space="preserve"> </v>
      </c>
      <c r="T149" s="119" t="e">
        <f ca="1">+IF($H$8="CDN",+HLOOKUP(+$P149,SOMMAIRE!$D$32:$F$59,21,FALSE),IF($H$8="USD",+HLOOKUP(+$P149,SOMMAIRE!$D$32:$F$59,23,FALSE)," "))</f>
        <v>#N/A</v>
      </c>
      <c r="U149" s="120" t="str">
        <f ca="1">+IFERROR(+IF($H$8="CDN",+HLOOKUP(+$P149,SOMMAIRE!$D$32:$F$59,21,FALSE)*HLOOKUP(+P149,CALCUL!$D$13:$F$22,10,FALSE)*(1+R149),IF($H$8="USD",+HLOOKUP(+$P149,SOMMAIRE!$D$32:$F$59,23,FALSE)*HLOOKUP(+P149,CALCUL!$D$13:$F$22,10,FALSE)*(1+R149)," "))," ")</f>
        <v xml:space="preserve"> </v>
      </c>
      <c r="V149" s="222" t="str">
        <f t="shared" ca="1" si="23"/>
        <v xml:space="preserve"> </v>
      </c>
      <c r="W149" s="219"/>
      <c r="X149" s="154" t="str">
        <f t="shared" ca="1" si="19"/>
        <v xml:space="preserve"> </v>
      </c>
      <c r="Y149" s="339" t="str">
        <f t="shared" ca="1" si="20"/>
        <v xml:space="preserve"> </v>
      </c>
    </row>
    <row r="150" spans="1:25" ht="15.5" outlineLevel="1" x14ac:dyDescent="0.35">
      <c r="A150" s="5"/>
      <c r="B150" s="5"/>
      <c r="C150" s="5"/>
      <c r="D150" s="6"/>
      <c r="F150" s="121" t="str">
        <f ca="1">+IF(OFFSET(EPSO!$C136,+COLUMN(A136), 0, 1, 1)=0," ",+OFFSET(EPSO!$C136,+COLUMN(A136), 0, 1, 1))</f>
        <v xml:space="preserve"> </v>
      </c>
      <c r="G150" s="438" t="str">
        <f ca="1">+IFERROR(+VLOOKUP(+F150,EPSO!C:S,2,FALSE)," ")</f>
        <v xml:space="preserve"> </v>
      </c>
      <c r="H150" s="438"/>
      <c r="I150" s="117" t="str">
        <f ca="1">+IFERROR(+HLOOKUP(+F150,CALCUL!$D$13:$F$22,10,FALSE)," ")</f>
        <v xml:space="preserve"> </v>
      </c>
      <c r="J150" s="122" t="str">
        <f ca="1">+IFERROR(+VLOOKUP(+F150,EPSO!C:S,6,FALSE)," ")</f>
        <v xml:space="preserve"> </v>
      </c>
      <c r="K150" s="117" t="str">
        <f t="shared" ca="1" si="24"/>
        <v xml:space="preserve"> </v>
      </c>
      <c r="L150" s="119" t="e">
        <f ca="1">+IF($H$8="CDN",+HLOOKUP(+$F150,SOMMAIRE!$D$3:$F$30,21,FALSE),IF($H$8="USD",+HLOOKUP(+$F150,SOMMAIRE!$D$3:$F$30,23,FALSE)," "))</f>
        <v>#N/A</v>
      </c>
      <c r="M150" s="120" t="str">
        <f ca="1">+IFERROR(+IF($H$8="CDN",+HLOOKUP(+$F150,SOMMAIRE!$D$3:$F$30,21,FALSE)*HLOOKUP(+F150,CALCUL!$D$13:$F$22,10,FALSE),IF($H$8="USD",+HLOOKUP(+$F150,SOMMAIRE!$D$3:$F$30,23,FALSE)*HLOOKUP(+F150,CALCUL!$D$13:$F$22,10,FALSE)," "))," ")</f>
        <v xml:space="preserve"> </v>
      </c>
      <c r="N150" s="120" t="str">
        <f t="shared" ca="1" si="25"/>
        <v xml:space="preserve"> </v>
      </c>
      <c r="P150" s="133" t="str">
        <f t="shared" ca="1" si="21"/>
        <v xml:space="preserve"> </v>
      </c>
      <c r="Q150" s="338" t="str">
        <f t="shared" ca="1" si="18"/>
        <v xml:space="preserve"> </v>
      </c>
      <c r="R150" s="364" t="str">
        <f>+IF(+AND(+ISNONTEXT($U$9),+ISTEXT(EPSO!C137))=TRUE,U$10," ")</f>
        <v xml:space="preserve"> </v>
      </c>
      <c r="S150" s="117" t="str">
        <f t="shared" ca="1" si="22"/>
        <v xml:space="preserve"> </v>
      </c>
      <c r="T150" s="119" t="e">
        <f ca="1">+IF($H$8="CDN",+HLOOKUP(+$P150,SOMMAIRE!$D$32:$F$59,21,FALSE),IF($H$8="USD",+HLOOKUP(+$P150,SOMMAIRE!$D$32:$F$59,23,FALSE)," "))</f>
        <v>#N/A</v>
      </c>
      <c r="U150" s="120" t="str">
        <f ca="1">+IFERROR(+IF($H$8="CDN",+HLOOKUP(+$P150,SOMMAIRE!$D$32:$F$59,21,FALSE)*HLOOKUP(+P150,CALCUL!$D$13:$F$22,10,FALSE)*(1+R150),IF($H$8="USD",+HLOOKUP(+$P150,SOMMAIRE!$D$32:$F$59,23,FALSE)*HLOOKUP(+P150,CALCUL!$D$13:$F$22,10,FALSE)*(1+R150)," "))," ")</f>
        <v xml:space="preserve"> </v>
      </c>
      <c r="V150" s="222" t="str">
        <f t="shared" ca="1" si="23"/>
        <v xml:space="preserve"> </v>
      </c>
      <c r="W150" s="219"/>
      <c r="X150" s="154" t="str">
        <f t="shared" ca="1" si="19"/>
        <v xml:space="preserve"> </v>
      </c>
      <c r="Y150" s="339" t="str">
        <f t="shared" ca="1" si="20"/>
        <v xml:space="preserve"> </v>
      </c>
    </row>
    <row r="151" spans="1:25" ht="15.5" outlineLevel="1" x14ac:dyDescent="0.35">
      <c r="A151" s="5"/>
      <c r="B151" s="5"/>
      <c r="C151" s="5"/>
      <c r="D151" s="6"/>
      <c r="F151" s="121" t="str">
        <f ca="1">+IF(OFFSET(EPSO!$C137,+COLUMN(A137), 0, 1, 1)=0," ",+OFFSET(EPSO!$C137,+COLUMN(A137), 0, 1, 1))</f>
        <v xml:space="preserve"> </v>
      </c>
      <c r="G151" s="438" t="str">
        <f ca="1">+IFERROR(+VLOOKUP(+F151,EPSO!C:S,2,FALSE)," ")</f>
        <v xml:space="preserve"> </v>
      </c>
      <c r="H151" s="438"/>
      <c r="I151" s="117" t="str">
        <f ca="1">+IFERROR(+HLOOKUP(+F151,CALCUL!$D$13:$F$22,10,FALSE)," ")</f>
        <v xml:space="preserve"> </v>
      </c>
      <c r="J151" s="122" t="str">
        <f ca="1">+IFERROR(+VLOOKUP(+F151,EPSO!C:S,6,FALSE)," ")</f>
        <v xml:space="preserve"> </v>
      </c>
      <c r="K151" s="117" t="str">
        <f t="shared" ca="1" si="24"/>
        <v xml:space="preserve"> </v>
      </c>
      <c r="L151" s="119" t="e">
        <f ca="1">+IF($H$8="CDN",+HLOOKUP(+$F151,SOMMAIRE!$D$3:$F$30,21,FALSE),IF($H$8="USD",+HLOOKUP(+$F151,SOMMAIRE!$D$3:$F$30,23,FALSE)," "))</f>
        <v>#N/A</v>
      </c>
      <c r="M151" s="120" t="str">
        <f ca="1">+IFERROR(+IF($H$8="CDN",+HLOOKUP(+$F151,SOMMAIRE!$D$3:$F$30,21,FALSE)*HLOOKUP(+F151,CALCUL!$D$13:$F$22,10,FALSE),IF($H$8="USD",+HLOOKUP(+$F151,SOMMAIRE!$D$3:$F$30,23,FALSE)*HLOOKUP(+F151,CALCUL!$D$13:$F$22,10,FALSE)," "))," ")</f>
        <v xml:space="preserve"> </v>
      </c>
      <c r="N151" s="120" t="str">
        <f t="shared" ca="1" si="25"/>
        <v xml:space="preserve"> </v>
      </c>
      <c r="P151" s="133" t="str">
        <f t="shared" ca="1" si="21"/>
        <v xml:space="preserve"> </v>
      </c>
      <c r="Q151" s="338" t="str">
        <f t="shared" ca="1" si="18"/>
        <v xml:space="preserve"> </v>
      </c>
      <c r="R151" s="364" t="str">
        <f>+IF(+AND(+ISNONTEXT($U$9),+ISTEXT(EPSO!C138))=TRUE,U$10," ")</f>
        <v xml:space="preserve"> </v>
      </c>
      <c r="S151" s="117" t="str">
        <f t="shared" ca="1" si="22"/>
        <v xml:space="preserve"> </v>
      </c>
      <c r="T151" s="119" t="e">
        <f ca="1">+IF($H$8="CDN",+HLOOKUP(+$P151,SOMMAIRE!$D$32:$F$59,21,FALSE),IF($H$8="USD",+HLOOKUP(+$P151,SOMMAIRE!$D$32:$F$59,23,FALSE)," "))</f>
        <v>#N/A</v>
      </c>
      <c r="U151" s="120" t="str">
        <f ca="1">+IFERROR(+IF($H$8="CDN",+HLOOKUP(+$P151,SOMMAIRE!$D$32:$F$59,21,FALSE)*HLOOKUP(+P151,CALCUL!$D$13:$F$22,10,FALSE)*(1+R151),IF($H$8="USD",+HLOOKUP(+$P151,SOMMAIRE!$D$32:$F$59,23,FALSE)*HLOOKUP(+P151,CALCUL!$D$13:$F$22,10,FALSE)*(1+R151)," "))," ")</f>
        <v xml:space="preserve"> </v>
      </c>
      <c r="V151" s="222" t="str">
        <f t="shared" ca="1" si="23"/>
        <v xml:space="preserve"> </v>
      </c>
      <c r="W151" s="219"/>
      <c r="X151" s="154" t="str">
        <f t="shared" ca="1" si="19"/>
        <v xml:space="preserve"> </v>
      </c>
      <c r="Y151" s="339" t="str">
        <f t="shared" ca="1" si="20"/>
        <v xml:space="preserve"> </v>
      </c>
    </row>
    <row r="152" spans="1:25" ht="15.5" outlineLevel="1" x14ac:dyDescent="0.35">
      <c r="A152" s="5"/>
      <c r="B152" s="5"/>
      <c r="C152" s="5"/>
      <c r="D152" s="6"/>
      <c r="F152" s="121" t="str">
        <f ca="1">+IF(OFFSET(EPSO!$C138,+COLUMN(A138), 0, 1, 1)=0," ",+OFFSET(EPSO!$C138,+COLUMN(A138), 0, 1, 1))</f>
        <v xml:space="preserve"> </v>
      </c>
      <c r="G152" s="438" t="str">
        <f ca="1">+IFERROR(+VLOOKUP(+F152,EPSO!C:S,2,FALSE)," ")</f>
        <v xml:space="preserve"> </v>
      </c>
      <c r="H152" s="438"/>
      <c r="I152" s="117" t="str">
        <f ca="1">+IFERROR(+HLOOKUP(+F152,CALCUL!$D$13:$F$22,10,FALSE)," ")</f>
        <v xml:space="preserve"> </v>
      </c>
      <c r="J152" s="122" t="str">
        <f ca="1">+IFERROR(+VLOOKUP(+F152,EPSO!C:S,6,FALSE)," ")</f>
        <v xml:space="preserve"> </v>
      </c>
      <c r="K152" s="117" t="str">
        <f t="shared" ca="1" si="24"/>
        <v xml:space="preserve"> </v>
      </c>
      <c r="L152" s="119" t="e">
        <f ca="1">+IF($H$8="CDN",+HLOOKUP(+$F152,SOMMAIRE!$D$3:$F$30,21,FALSE),IF($H$8="USD",+HLOOKUP(+$F152,SOMMAIRE!$D$3:$F$30,23,FALSE)," "))</f>
        <v>#N/A</v>
      </c>
      <c r="M152" s="120" t="str">
        <f ca="1">+IFERROR(+IF($H$8="CDN",+HLOOKUP(+$F152,SOMMAIRE!$D$3:$F$30,21,FALSE)*HLOOKUP(+F152,CALCUL!$D$13:$F$22,10,FALSE),IF($H$8="USD",+HLOOKUP(+$F152,SOMMAIRE!$D$3:$F$30,23,FALSE)*HLOOKUP(+F152,CALCUL!$D$13:$F$22,10,FALSE)," "))," ")</f>
        <v xml:space="preserve"> </v>
      </c>
      <c r="N152" s="120" t="str">
        <f t="shared" ca="1" si="25"/>
        <v xml:space="preserve"> </v>
      </c>
      <c r="P152" s="133" t="str">
        <f t="shared" ca="1" si="21"/>
        <v xml:space="preserve"> </v>
      </c>
      <c r="Q152" s="338" t="str">
        <f t="shared" ca="1" si="18"/>
        <v xml:space="preserve"> </v>
      </c>
      <c r="R152" s="364" t="str">
        <f>+IF(+AND(+ISNONTEXT($U$9),+ISTEXT(EPSO!C139))=TRUE,U$10," ")</f>
        <v xml:space="preserve"> </v>
      </c>
      <c r="S152" s="117" t="str">
        <f t="shared" ca="1" si="22"/>
        <v xml:space="preserve"> </v>
      </c>
      <c r="T152" s="119" t="e">
        <f ca="1">+IF($H$8="CDN",+HLOOKUP(+$P152,SOMMAIRE!$D$32:$F$59,21,FALSE),IF($H$8="USD",+HLOOKUP(+$P152,SOMMAIRE!$D$32:$F$59,23,FALSE)," "))</f>
        <v>#N/A</v>
      </c>
      <c r="U152" s="120" t="str">
        <f ca="1">+IFERROR(+IF($H$8="CDN",+HLOOKUP(+$P152,SOMMAIRE!$D$32:$F$59,21,FALSE)*HLOOKUP(+P152,CALCUL!$D$13:$F$22,10,FALSE)*(1+R152),IF($H$8="USD",+HLOOKUP(+$P152,SOMMAIRE!$D$32:$F$59,23,FALSE)*HLOOKUP(+P152,CALCUL!$D$13:$F$22,10,FALSE)*(1+R152)," "))," ")</f>
        <v xml:space="preserve"> </v>
      </c>
      <c r="V152" s="222" t="str">
        <f t="shared" ca="1" si="23"/>
        <v xml:space="preserve"> </v>
      </c>
      <c r="W152" s="219"/>
      <c r="X152" s="154" t="str">
        <f t="shared" ca="1" si="19"/>
        <v xml:space="preserve"> </v>
      </c>
      <c r="Y152" s="339" t="str">
        <f t="shared" ca="1" si="20"/>
        <v xml:space="preserve"> </v>
      </c>
    </row>
    <row r="153" spans="1:25" ht="15.5" outlineLevel="1" x14ac:dyDescent="0.35">
      <c r="A153" s="5"/>
      <c r="B153" s="5"/>
      <c r="C153" s="5"/>
      <c r="D153" s="6"/>
      <c r="F153" s="121" t="str">
        <f ca="1">+IF(OFFSET(EPSO!$C139,+COLUMN(A139), 0, 1, 1)=0," ",+OFFSET(EPSO!$C139,+COLUMN(A139), 0, 1, 1))</f>
        <v xml:space="preserve"> </v>
      </c>
      <c r="G153" s="438" t="str">
        <f ca="1">+IFERROR(+VLOOKUP(+F153,EPSO!C:S,2,FALSE)," ")</f>
        <v xml:space="preserve"> </v>
      </c>
      <c r="H153" s="438"/>
      <c r="I153" s="117" t="str">
        <f ca="1">+IFERROR(+HLOOKUP(+F153,CALCUL!$D$13:$F$22,10,FALSE)," ")</f>
        <v xml:space="preserve"> </v>
      </c>
      <c r="J153" s="122" t="str">
        <f ca="1">+IFERROR(+VLOOKUP(+F153,EPSO!C:S,6,FALSE)," ")</f>
        <v xml:space="preserve"> </v>
      </c>
      <c r="K153" s="117" t="str">
        <f t="shared" ca="1" si="24"/>
        <v xml:space="preserve"> </v>
      </c>
      <c r="L153" s="119" t="e">
        <f ca="1">+IF($H$8="CDN",+HLOOKUP(+$F153,SOMMAIRE!$D$3:$F$30,21,FALSE),IF($H$8="USD",+HLOOKUP(+$F153,SOMMAIRE!$D$3:$F$30,23,FALSE)," "))</f>
        <v>#N/A</v>
      </c>
      <c r="M153" s="120" t="str">
        <f ca="1">+IFERROR(+IF($H$8="CDN",+HLOOKUP(+$F153,SOMMAIRE!$D$3:$F$30,21,FALSE)*HLOOKUP(+F153,CALCUL!$D$13:$F$22,10,FALSE),IF($H$8="USD",+HLOOKUP(+$F153,SOMMAIRE!$D$3:$F$30,23,FALSE)*HLOOKUP(+F153,CALCUL!$D$13:$F$22,10,FALSE)," "))," ")</f>
        <v xml:space="preserve"> </v>
      </c>
      <c r="N153" s="120" t="str">
        <f t="shared" ca="1" si="25"/>
        <v xml:space="preserve"> </v>
      </c>
      <c r="P153" s="133" t="str">
        <f t="shared" ca="1" si="21"/>
        <v xml:space="preserve"> </v>
      </c>
      <c r="Q153" s="338" t="str">
        <f t="shared" ca="1" si="18"/>
        <v xml:space="preserve"> </v>
      </c>
      <c r="R153" s="364" t="str">
        <f>+IF(+AND(+ISNONTEXT($U$9),+ISTEXT(EPSO!C140))=TRUE,U$10," ")</f>
        <v xml:space="preserve"> </v>
      </c>
      <c r="S153" s="117" t="str">
        <f t="shared" ca="1" si="22"/>
        <v xml:space="preserve"> </v>
      </c>
      <c r="T153" s="119" t="e">
        <f ca="1">+IF($H$8="CDN",+HLOOKUP(+$P153,SOMMAIRE!$D$32:$F$59,21,FALSE),IF($H$8="USD",+HLOOKUP(+$P153,SOMMAIRE!$D$32:$F$59,23,FALSE)," "))</f>
        <v>#N/A</v>
      </c>
      <c r="U153" s="120" t="str">
        <f ca="1">+IFERROR(+IF($H$8="CDN",+HLOOKUP(+$P153,SOMMAIRE!$D$32:$F$59,21,FALSE)*HLOOKUP(+P153,CALCUL!$D$13:$F$22,10,FALSE)*(1+R153),IF($H$8="USD",+HLOOKUP(+$P153,SOMMAIRE!$D$32:$F$59,23,FALSE)*HLOOKUP(+P153,CALCUL!$D$13:$F$22,10,FALSE)*(1+R153)," "))," ")</f>
        <v xml:space="preserve"> </v>
      </c>
      <c r="V153" s="222" t="str">
        <f t="shared" ca="1" si="23"/>
        <v xml:space="preserve"> </v>
      </c>
      <c r="W153" s="219"/>
      <c r="X153" s="154" t="str">
        <f t="shared" ca="1" si="19"/>
        <v xml:space="preserve"> </v>
      </c>
      <c r="Y153" s="339" t="str">
        <f t="shared" ca="1" si="20"/>
        <v xml:space="preserve"> </v>
      </c>
    </row>
    <row r="154" spans="1:25" ht="15.5" outlineLevel="1" x14ac:dyDescent="0.35">
      <c r="A154" s="5"/>
      <c r="B154" s="5"/>
      <c r="C154" s="5"/>
      <c r="D154" s="6"/>
      <c r="F154" s="121" t="str">
        <f ca="1">+IF(OFFSET(EPSO!$C140,+COLUMN(A140), 0, 1, 1)=0," ",+OFFSET(EPSO!$C140,+COLUMN(A140), 0, 1, 1))</f>
        <v xml:space="preserve"> </v>
      </c>
      <c r="G154" s="438" t="str">
        <f ca="1">+IFERROR(+VLOOKUP(+F154,EPSO!C:S,2,FALSE)," ")</f>
        <v xml:space="preserve"> </v>
      </c>
      <c r="H154" s="438"/>
      <c r="I154" s="117" t="str">
        <f ca="1">+IFERROR(+HLOOKUP(+F154,CALCUL!$D$13:$F$22,10,FALSE)," ")</f>
        <v xml:space="preserve"> </v>
      </c>
      <c r="J154" s="122" t="str">
        <f ca="1">+IFERROR(+VLOOKUP(+F154,EPSO!C:S,6,FALSE)," ")</f>
        <v xml:space="preserve"> </v>
      </c>
      <c r="K154" s="117" t="str">
        <f t="shared" ca="1" si="24"/>
        <v xml:space="preserve"> </v>
      </c>
      <c r="L154" s="119" t="e">
        <f ca="1">+IF($H$8="CDN",+HLOOKUP(+$F154,SOMMAIRE!$D$3:$F$30,21,FALSE),IF($H$8="USD",+HLOOKUP(+$F154,SOMMAIRE!$D$3:$F$30,23,FALSE)," "))</f>
        <v>#N/A</v>
      </c>
      <c r="M154" s="120" t="str">
        <f ca="1">+IFERROR(+IF($H$8="CDN",+HLOOKUP(+$F154,SOMMAIRE!$D$3:$F$30,21,FALSE)*HLOOKUP(+F154,CALCUL!$D$13:$F$22,10,FALSE),IF($H$8="USD",+HLOOKUP(+$F154,SOMMAIRE!$D$3:$F$30,23,FALSE)*HLOOKUP(+F154,CALCUL!$D$13:$F$22,10,FALSE)," "))," ")</f>
        <v xml:space="preserve"> </v>
      </c>
      <c r="N154" s="120" t="str">
        <f t="shared" ca="1" si="25"/>
        <v xml:space="preserve"> </v>
      </c>
      <c r="P154" s="133" t="str">
        <f t="shared" ca="1" si="21"/>
        <v xml:space="preserve"> </v>
      </c>
      <c r="Q154" s="338" t="str">
        <f t="shared" ca="1" si="18"/>
        <v xml:space="preserve"> </v>
      </c>
      <c r="R154" s="364" t="str">
        <f>+IF(+AND(+ISNONTEXT($U$9),+ISTEXT(EPSO!C141))=TRUE,U$10," ")</f>
        <v xml:space="preserve"> </v>
      </c>
      <c r="S154" s="117" t="str">
        <f t="shared" ca="1" si="22"/>
        <v xml:space="preserve"> </v>
      </c>
      <c r="T154" s="119" t="e">
        <f ca="1">+IF($H$8="CDN",+HLOOKUP(+$P154,SOMMAIRE!$D$32:$F$59,21,FALSE),IF($H$8="USD",+HLOOKUP(+$P154,SOMMAIRE!$D$32:$F$59,23,FALSE)," "))</f>
        <v>#N/A</v>
      </c>
      <c r="U154" s="120" t="str">
        <f ca="1">+IFERROR(+IF($H$8="CDN",+HLOOKUP(+$P154,SOMMAIRE!$D$32:$F$59,21,FALSE)*HLOOKUP(+P154,CALCUL!$D$13:$F$22,10,FALSE)*(1+R154),IF($H$8="USD",+HLOOKUP(+$P154,SOMMAIRE!$D$32:$F$59,23,FALSE)*HLOOKUP(+P154,CALCUL!$D$13:$F$22,10,FALSE)*(1+R154)," "))," ")</f>
        <v xml:space="preserve"> </v>
      </c>
      <c r="V154" s="222" t="str">
        <f t="shared" ca="1" si="23"/>
        <v xml:space="preserve"> </v>
      </c>
      <c r="W154" s="219"/>
      <c r="X154" s="154" t="str">
        <f t="shared" ca="1" si="19"/>
        <v xml:space="preserve"> </v>
      </c>
      <c r="Y154" s="339" t="str">
        <f t="shared" ca="1" si="20"/>
        <v xml:space="preserve"> </v>
      </c>
    </row>
    <row r="155" spans="1:25" ht="15.5" outlineLevel="1" x14ac:dyDescent="0.35">
      <c r="A155" s="5"/>
      <c r="B155" s="5"/>
      <c r="C155" s="5"/>
      <c r="D155" s="6"/>
      <c r="F155" s="121" t="str">
        <f ca="1">+IF(OFFSET(EPSO!$C141,+COLUMN(A141), 0, 1, 1)=0," ",+OFFSET(EPSO!$C141,+COLUMN(A141), 0, 1, 1))</f>
        <v xml:space="preserve"> </v>
      </c>
      <c r="G155" s="438" t="str">
        <f ca="1">+IFERROR(+VLOOKUP(+F155,EPSO!C:S,2,FALSE)," ")</f>
        <v xml:space="preserve"> </v>
      </c>
      <c r="H155" s="438"/>
      <c r="I155" s="117" t="str">
        <f ca="1">+IFERROR(+HLOOKUP(+F155,CALCUL!$D$13:$F$22,10,FALSE)," ")</f>
        <v xml:space="preserve"> </v>
      </c>
      <c r="J155" s="122" t="str">
        <f ca="1">+IFERROR(+VLOOKUP(+F155,EPSO!C:S,6,FALSE)," ")</f>
        <v xml:space="preserve"> </v>
      </c>
      <c r="K155" s="117" t="str">
        <f t="shared" ca="1" si="24"/>
        <v xml:space="preserve"> </v>
      </c>
      <c r="L155" s="119" t="e">
        <f ca="1">+IF($H$8="CDN",+HLOOKUP(+$F155,SOMMAIRE!$D$3:$F$30,21,FALSE),IF($H$8="USD",+HLOOKUP(+$F155,SOMMAIRE!$D$3:$F$30,23,FALSE)," "))</f>
        <v>#N/A</v>
      </c>
      <c r="M155" s="120" t="str">
        <f ca="1">+IFERROR(+IF($H$8="CDN",+HLOOKUP(+$F155,SOMMAIRE!$D$3:$F$30,21,FALSE)*HLOOKUP(+F155,CALCUL!$D$13:$F$22,10,FALSE),IF($H$8="USD",+HLOOKUP(+$F155,SOMMAIRE!$D$3:$F$30,23,FALSE)*HLOOKUP(+F155,CALCUL!$D$13:$F$22,10,FALSE)," "))," ")</f>
        <v xml:space="preserve"> </v>
      </c>
      <c r="N155" s="120" t="str">
        <f t="shared" ca="1" si="25"/>
        <v xml:space="preserve"> </v>
      </c>
      <c r="P155" s="133" t="str">
        <f t="shared" ca="1" si="21"/>
        <v xml:space="preserve"> </v>
      </c>
      <c r="Q155" s="338" t="str">
        <f t="shared" ca="1" si="18"/>
        <v xml:space="preserve"> </v>
      </c>
      <c r="R155" s="364" t="str">
        <f>+IF(+AND(+ISNONTEXT($U$9),+ISTEXT(EPSO!C142))=TRUE,U$10," ")</f>
        <v xml:space="preserve"> </v>
      </c>
      <c r="S155" s="117" t="str">
        <f t="shared" ca="1" si="22"/>
        <v xml:space="preserve"> </v>
      </c>
      <c r="T155" s="119" t="e">
        <f ca="1">+IF($H$8="CDN",+HLOOKUP(+$P155,SOMMAIRE!$D$32:$F$59,21,FALSE),IF($H$8="USD",+HLOOKUP(+$P155,SOMMAIRE!$D$32:$F$59,23,FALSE)," "))</f>
        <v>#N/A</v>
      </c>
      <c r="U155" s="120" t="str">
        <f ca="1">+IFERROR(+IF($H$8="CDN",+HLOOKUP(+$P155,SOMMAIRE!$D$32:$F$59,21,FALSE)*HLOOKUP(+P155,CALCUL!$D$13:$F$22,10,FALSE)*(1+R155),IF($H$8="USD",+HLOOKUP(+$P155,SOMMAIRE!$D$32:$F$59,23,FALSE)*HLOOKUP(+P155,CALCUL!$D$13:$F$22,10,FALSE)*(1+R155)," "))," ")</f>
        <v xml:space="preserve"> </v>
      </c>
      <c r="V155" s="222" t="str">
        <f t="shared" ca="1" si="23"/>
        <v xml:space="preserve"> </v>
      </c>
      <c r="W155" s="219"/>
      <c r="X155" s="154" t="str">
        <f t="shared" ca="1" si="19"/>
        <v xml:space="preserve"> </v>
      </c>
      <c r="Y155" s="339" t="str">
        <f t="shared" ca="1" si="20"/>
        <v xml:space="preserve"> </v>
      </c>
    </row>
    <row r="156" spans="1:25" ht="15.5" outlineLevel="1" x14ac:dyDescent="0.35">
      <c r="A156" s="5"/>
      <c r="B156" s="5"/>
      <c r="C156" s="5"/>
      <c r="D156" s="6"/>
      <c r="F156" s="121" t="str">
        <f ca="1">+IF(OFFSET(EPSO!$C142,+COLUMN(A142), 0, 1, 1)=0," ",+OFFSET(EPSO!$C142,+COLUMN(A142), 0, 1, 1))</f>
        <v xml:space="preserve"> </v>
      </c>
      <c r="G156" s="438" t="str">
        <f ca="1">+IFERROR(+VLOOKUP(+F156,EPSO!C:S,2,FALSE)," ")</f>
        <v xml:space="preserve"> </v>
      </c>
      <c r="H156" s="438"/>
      <c r="I156" s="117" t="str">
        <f ca="1">+IFERROR(+HLOOKUP(+F156,CALCUL!$D$13:$F$22,10,FALSE)," ")</f>
        <v xml:space="preserve"> </v>
      </c>
      <c r="J156" s="122" t="str">
        <f ca="1">+IFERROR(+VLOOKUP(+F156,EPSO!C:S,6,FALSE)," ")</f>
        <v xml:space="preserve"> </v>
      </c>
      <c r="K156" s="117" t="str">
        <f t="shared" ca="1" si="24"/>
        <v xml:space="preserve"> </v>
      </c>
      <c r="L156" s="119" t="e">
        <f ca="1">+IF($H$8="CDN",+HLOOKUP(+$F156,SOMMAIRE!$D$3:$F$30,21,FALSE),IF($H$8="USD",+HLOOKUP(+$F156,SOMMAIRE!$D$3:$F$30,23,FALSE)," "))</f>
        <v>#N/A</v>
      </c>
      <c r="M156" s="120" t="str">
        <f ca="1">+IFERROR(+IF($H$8="CDN",+HLOOKUP(+$F156,SOMMAIRE!$D$3:$F$30,21,FALSE)*HLOOKUP(+F156,CALCUL!$D$13:$F$22,10,FALSE),IF($H$8="USD",+HLOOKUP(+$F156,SOMMAIRE!$D$3:$F$30,23,FALSE)*HLOOKUP(+F156,CALCUL!$D$13:$F$22,10,FALSE)," "))," ")</f>
        <v xml:space="preserve"> </v>
      </c>
      <c r="N156" s="120" t="str">
        <f t="shared" ca="1" si="25"/>
        <v xml:space="preserve"> </v>
      </c>
      <c r="P156" s="133" t="str">
        <f t="shared" ca="1" si="21"/>
        <v xml:space="preserve"> </v>
      </c>
      <c r="Q156" s="338" t="str">
        <f t="shared" ca="1" si="18"/>
        <v xml:space="preserve"> </v>
      </c>
      <c r="R156" s="364" t="str">
        <f>+IF(+AND(+ISNONTEXT($U$9),+ISTEXT(EPSO!C143))=TRUE,U$10," ")</f>
        <v xml:space="preserve"> </v>
      </c>
      <c r="S156" s="117" t="str">
        <f t="shared" ca="1" si="22"/>
        <v xml:space="preserve"> </v>
      </c>
      <c r="T156" s="119" t="e">
        <f ca="1">+IF($H$8="CDN",+HLOOKUP(+$P156,SOMMAIRE!$D$32:$F$59,21,FALSE),IF($H$8="USD",+HLOOKUP(+$P156,SOMMAIRE!$D$32:$F$59,23,FALSE)," "))</f>
        <v>#N/A</v>
      </c>
      <c r="U156" s="120" t="str">
        <f ca="1">+IFERROR(+IF($H$8="CDN",+HLOOKUP(+$P156,SOMMAIRE!$D$32:$F$59,21,FALSE)*HLOOKUP(+P156,CALCUL!$D$13:$F$22,10,FALSE)*(1+R156),IF($H$8="USD",+HLOOKUP(+$P156,SOMMAIRE!$D$32:$F$59,23,FALSE)*HLOOKUP(+P156,CALCUL!$D$13:$F$22,10,FALSE)*(1+R156)," "))," ")</f>
        <v xml:space="preserve"> </v>
      </c>
      <c r="V156" s="222" t="str">
        <f t="shared" ca="1" si="23"/>
        <v xml:space="preserve"> </v>
      </c>
      <c r="W156" s="219"/>
      <c r="X156" s="154" t="str">
        <f t="shared" ca="1" si="19"/>
        <v xml:space="preserve"> </v>
      </c>
      <c r="Y156" s="339" t="str">
        <f t="shared" ca="1" si="20"/>
        <v xml:space="preserve"> </v>
      </c>
    </row>
    <row r="157" spans="1:25" ht="15.5" outlineLevel="1" x14ac:dyDescent="0.35">
      <c r="A157" s="5"/>
      <c r="B157" s="5"/>
      <c r="C157" s="5"/>
      <c r="D157" s="6"/>
      <c r="F157" s="121" t="str">
        <f ca="1">+IF(OFFSET(EPSO!$C143,+COLUMN(A143), 0, 1, 1)=0," ",+OFFSET(EPSO!$C143,+COLUMN(A143), 0, 1, 1))</f>
        <v xml:space="preserve"> </v>
      </c>
      <c r="G157" s="438" t="str">
        <f ca="1">+IFERROR(+VLOOKUP(+F157,EPSO!C:S,2,FALSE)," ")</f>
        <v xml:space="preserve"> </v>
      </c>
      <c r="H157" s="438"/>
      <c r="I157" s="117" t="str">
        <f ca="1">+IFERROR(+HLOOKUP(+F157,CALCUL!$D$13:$F$22,10,FALSE)," ")</f>
        <v xml:space="preserve"> </v>
      </c>
      <c r="J157" s="122" t="str">
        <f ca="1">+IFERROR(+VLOOKUP(+F157,EPSO!C:S,6,FALSE)," ")</f>
        <v xml:space="preserve"> </v>
      </c>
      <c r="K157" s="117" t="str">
        <f t="shared" ca="1" si="24"/>
        <v xml:space="preserve"> </v>
      </c>
      <c r="L157" s="119" t="e">
        <f ca="1">+IF($H$8="CDN",+HLOOKUP(+$F157,SOMMAIRE!$D$3:$F$30,21,FALSE),IF($H$8="USD",+HLOOKUP(+$F157,SOMMAIRE!$D$3:$F$30,23,FALSE)," "))</f>
        <v>#N/A</v>
      </c>
      <c r="M157" s="120" t="str">
        <f ca="1">+IFERROR(+IF($H$8="CDN",+HLOOKUP(+$F157,SOMMAIRE!$D$3:$F$30,21,FALSE)*HLOOKUP(+F157,CALCUL!$D$13:$F$22,10,FALSE),IF($H$8="USD",+HLOOKUP(+$F157,SOMMAIRE!$D$3:$F$30,23,FALSE)*HLOOKUP(+F157,CALCUL!$D$13:$F$22,10,FALSE)," "))," ")</f>
        <v xml:space="preserve"> </v>
      </c>
      <c r="N157" s="120" t="str">
        <f t="shared" ca="1" si="25"/>
        <v xml:space="preserve"> </v>
      </c>
      <c r="P157" s="133" t="str">
        <f t="shared" ca="1" si="21"/>
        <v xml:space="preserve"> </v>
      </c>
      <c r="Q157" s="338" t="str">
        <f t="shared" ca="1" si="18"/>
        <v xml:space="preserve"> </v>
      </c>
      <c r="R157" s="364" t="str">
        <f>+IF(+AND(+ISNONTEXT($U$9),+ISTEXT(EPSO!C144))=TRUE,U$10," ")</f>
        <v xml:space="preserve"> </v>
      </c>
      <c r="S157" s="117" t="str">
        <f t="shared" ca="1" si="22"/>
        <v xml:space="preserve"> </v>
      </c>
      <c r="T157" s="119" t="e">
        <f ca="1">+IF($H$8="CDN",+HLOOKUP(+$P157,SOMMAIRE!$D$32:$F$59,21,FALSE),IF($H$8="USD",+HLOOKUP(+$P157,SOMMAIRE!$D$32:$F$59,23,FALSE)," "))</f>
        <v>#N/A</v>
      </c>
      <c r="U157" s="120" t="str">
        <f ca="1">+IFERROR(+IF($H$8="CDN",+HLOOKUP(+$P157,SOMMAIRE!$D$32:$F$59,21,FALSE)*HLOOKUP(+P157,CALCUL!$D$13:$F$22,10,FALSE)*(1+R157),IF($H$8="USD",+HLOOKUP(+$P157,SOMMAIRE!$D$32:$F$59,23,FALSE)*HLOOKUP(+P157,CALCUL!$D$13:$F$22,10,FALSE)*(1+R157)," "))," ")</f>
        <v xml:space="preserve"> </v>
      </c>
      <c r="V157" s="222" t="str">
        <f t="shared" ca="1" si="23"/>
        <v xml:space="preserve"> </v>
      </c>
      <c r="W157" s="219"/>
      <c r="X157" s="154" t="str">
        <f t="shared" ca="1" si="19"/>
        <v xml:space="preserve"> </v>
      </c>
      <c r="Y157" s="339" t="str">
        <f t="shared" ca="1" si="20"/>
        <v xml:space="preserve"> </v>
      </c>
    </row>
    <row r="158" spans="1:25" ht="15.5" outlineLevel="1" x14ac:dyDescent="0.35">
      <c r="A158" s="5"/>
      <c r="B158" s="5"/>
      <c r="C158" s="5"/>
      <c r="D158" s="6"/>
      <c r="F158" s="121" t="str">
        <f ca="1">+IF(OFFSET(EPSO!$C144,+COLUMN(A144), 0, 1, 1)=0," ",+OFFSET(EPSO!$C144,+COLUMN(A144), 0, 1, 1))</f>
        <v xml:space="preserve"> </v>
      </c>
      <c r="G158" s="438" t="str">
        <f ca="1">+IFERROR(+VLOOKUP(+F158,EPSO!C:S,2,FALSE)," ")</f>
        <v xml:space="preserve"> </v>
      </c>
      <c r="H158" s="438"/>
      <c r="I158" s="117" t="str">
        <f ca="1">+IFERROR(+HLOOKUP(+F158,CALCUL!$D$13:$F$22,10,FALSE)," ")</f>
        <v xml:space="preserve"> </v>
      </c>
      <c r="J158" s="122" t="str">
        <f ca="1">+IFERROR(+VLOOKUP(+F158,EPSO!C:S,6,FALSE)," ")</f>
        <v xml:space="preserve"> </v>
      </c>
      <c r="K158" s="117" t="str">
        <f t="shared" ca="1" si="24"/>
        <v xml:space="preserve"> </v>
      </c>
      <c r="L158" s="119" t="e">
        <f ca="1">+IF($H$8="CDN",+HLOOKUP(+$F158,SOMMAIRE!$D$3:$F$30,21,FALSE),IF($H$8="USD",+HLOOKUP(+$F158,SOMMAIRE!$D$3:$F$30,23,FALSE)," "))</f>
        <v>#N/A</v>
      </c>
      <c r="M158" s="120" t="str">
        <f ca="1">+IFERROR(+IF($H$8="CDN",+HLOOKUP(+$F158,SOMMAIRE!$D$3:$F$30,21,FALSE)*HLOOKUP(+F158,CALCUL!$D$13:$F$22,10,FALSE),IF($H$8="USD",+HLOOKUP(+$F158,SOMMAIRE!$D$3:$F$30,23,FALSE)*HLOOKUP(+F158,CALCUL!$D$13:$F$22,10,FALSE)," "))," ")</f>
        <v xml:space="preserve"> </v>
      </c>
      <c r="N158" s="120" t="str">
        <f t="shared" ca="1" si="25"/>
        <v xml:space="preserve"> </v>
      </c>
      <c r="P158" s="133" t="str">
        <f t="shared" ca="1" si="21"/>
        <v xml:space="preserve"> </v>
      </c>
      <c r="Q158" s="338" t="str">
        <f t="shared" ca="1" si="18"/>
        <v xml:space="preserve"> </v>
      </c>
      <c r="R158" s="364" t="str">
        <f>+IF(+AND(+ISNONTEXT($U$9),+ISTEXT(EPSO!C145))=TRUE,U$10," ")</f>
        <v xml:space="preserve"> </v>
      </c>
      <c r="S158" s="117" t="str">
        <f t="shared" ca="1" si="22"/>
        <v xml:space="preserve"> </v>
      </c>
      <c r="T158" s="119" t="e">
        <f ca="1">+IF($H$8="CDN",+HLOOKUP(+$P158,SOMMAIRE!$D$32:$F$59,21,FALSE),IF($H$8="USD",+HLOOKUP(+$P158,SOMMAIRE!$D$32:$F$59,23,FALSE)," "))</f>
        <v>#N/A</v>
      </c>
      <c r="U158" s="120" t="str">
        <f ca="1">+IFERROR(+IF($H$8="CDN",+HLOOKUP(+$P158,SOMMAIRE!$D$32:$F$59,21,FALSE)*HLOOKUP(+P158,CALCUL!$D$13:$F$22,10,FALSE)*(1+R158),IF($H$8="USD",+HLOOKUP(+$P158,SOMMAIRE!$D$32:$F$59,23,FALSE)*HLOOKUP(+P158,CALCUL!$D$13:$F$22,10,FALSE)*(1+R158)," "))," ")</f>
        <v xml:space="preserve"> </v>
      </c>
      <c r="V158" s="222" t="str">
        <f t="shared" ca="1" si="23"/>
        <v xml:space="preserve"> </v>
      </c>
      <c r="W158" s="219"/>
      <c r="X158" s="154" t="str">
        <f t="shared" ca="1" si="19"/>
        <v xml:space="preserve"> </v>
      </c>
      <c r="Y158" s="339" t="str">
        <f t="shared" ca="1" si="20"/>
        <v xml:space="preserve"> </v>
      </c>
    </row>
    <row r="159" spans="1:25" ht="15.5" outlineLevel="1" x14ac:dyDescent="0.35">
      <c r="A159" s="5"/>
      <c r="B159" s="5"/>
      <c r="C159" s="5"/>
      <c r="D159" s="6"/>
      <c r="F159" s="121" t="str">
        <f ca="1">+IF(OFFSET(EPSO!$C145,+COLUMN(A145), 0, 1, 1)=0," ",+OFFSET(EPSO!$C145,+COLUMN(A145), 0, 1, 1))</f>
        <v xml:space="preserve"> </v>
      </c>
      <c r="G159" s="438" t="str">
        <f ca="1">+IFERROR(+VLOOKUP(+F159,EPSO!C:S,2,FALSE)," ")</f>
        <v xml:space="preserve"> </v>
      </c>
      <c r="H159" s="438"/>
      <c r="I159" s="117" t="str">
        <f ca="1">+IFERROR(+HLOOKUP(+F159,CALCUL!$D$13:$F$22,10,FALSE)," ")</f>
        <v xml:space="preserve"> </v>
      </c>
      <c r="J159" s="122" t="str">
        <f ca="1">+IFERROR(+VLOOKUP(+F159,EPSO!C:S,6,FALSE)," ")</f>
        <v xml:space="preserve"> </v>
      </c>
      <c r="K159" s="117" t="str">
        <f t="shared" ca="1" si="24"/>
        <v xml:space="preserve"> </v>
      </c>
      <c r="L159" s="119" t="e">
        <f ca="1">+IF($H$8="CDN",+HLOOKUP(+$F159,SOMMAIRE!$D$3:$F$30,21,FALSE),IF($H$8="USD",+HLOOKUP(+$F159,SOMMAIRE!$D$3:$F$30,23,FALSE)," "))</f>
        <v>#N/A</v>
      </c>
      <c r="M159" s="120" t="str">
        <f ca="1">+IFERROR(+IF($H$8="CDN",+HLOOKUP(+$F159,SOMMAIRE!$D$3:$F$30,21,FALSE)*HLOOKUP(+F159,CALCUL!$D$13:$F$22,10,FALSE),IF($H$8="USD",+HLOOKUP(+$F159,SOMMAIRE!$D$3:$F$30,23,FALSE)*HLOOKUP(+F159,CALCUL!$D$13:$F$22,10,FALSE)," "))," ")</f>
        <v xml:space="preserve"> </v>
      </c>
      <c r="N159" s="120" t="str">
        <f t="shared" ca="1" si="25"/>
        <v xml:space="preserve"> </v>
      </c>
      <c r="P159" s="133" t="str">
        <f t="shared" ca="1" si="21"/>
        <v xml:space="preserve"> </v>
      </c>
      <c r="Q159" s="338" t="str">
        <f t="shared" ca="1" si="18"/>
        <v xml:space="preserve"> </v>
      </c>
      <c r="R159" s="364" t="str">
        <f>+IF(+AND(+ISNONTEXT($U$9),+ISTEXT(EPSO!C146))=TRUE,U$10," ")</f>
        <v xml:space="preserve"> </v>
      </c>
      <c r="S159" s="117" t="str">
        <f t="shared" ca="1" si="22"/>
        <v xml:space="preserve"> </v>
      </c>
      <c r="T159" s="119" t="e">
        <f ca="1">+IF($H$8="CDN",+HLOOKUP(+$P159,SOMMAIRE!$D$32:$F$59,21,FALSE),IF($H$8="USD",+HLOOKUP(+$P159,SOMMAIRE!$D$32:$F$59,23,FALSE)," "))</f>
        <v>#N/A</v>
      </c>
      <c r="U159" s="120" t="str">
        <f ca="1">+IFERROR(+IF($H$8="CDN",+HLOOKUP(+$P159,SOMMAIRE!$D$32:$F$59,21,FALSE)*HLOOKUP(+P159,CALCUL!$D$13:$F$22,10,FALSE)*(1+R159),IF($H$8="USD",+HLOOKUP(+$P159,SOMMAIRE!$D$32:$F$59,23,FALSE)*HLOOKUP(+P159,CALCUL!$D$13:$F$22,10,FALSE)*(1+R159)," "))," ")</f>
        <v xml:space="preserve"> </v>
      </c>
      <c r="V159" s="222" t="str">
        <f t="shared" ca="1" si="23"/>
        <v xml:space="preserve"> </v>
      </c>
      <c r="W159" s="219"/>
      <c r="X159" s="154" t="str">
        <f t="shared" ca="1" si="19"/>
        <v xml:space="preserve"> </v>
      </c>
      <c r="Y159" s="339" t="str">
        <f t="shared" ca="1" si="20"/>
        <v xml:space="preserve"> </v>
      </c>
    </row>
    <row r="160" spans="1:25" ht="15.5" outlineLevel="1" x14ac:dyDescent="0.35">
      <c r="A160" s="5"/>
      <c r="B160" s="5"/>
      <c r="C160" s="5"/>
      <c r="D160" s="6"/>
      <c r="F160" s="121" t="str">
        <f ca="1">+IF(OFFSET(EPSO!$C146,+COLUMN(A146), 0, 1, 1)=0," ",+OFFSET(EPSO!$C146,+COLUMN(A146), 0, 1, 1))</f>
        <v xml:space="preserve"> </v>
      </c>
      <c r="G160" s="438" t="str">
        <f ca="1">+IFERROR(+VLOOKUP(+F160,EPSO!C:S,2,FALSE)," ")</f>
        <v xml:space="preserve"> </v>
      </c>
      <c r="H160" s="438"/>
      <c r="I160" s="117" t="str">
        <f ca="1">+IFERROR(+HLOOKUP(+F160,CALCUL!$D$13:$F$22,10,FALSE)," ")</f>
        <v xml:space="preserve"> </v>
      </c>
      <c r="J160" s="122" t="str">
        <f ca="1">+IFERROR(+VLOOKUP(+F160,EPSO!C:S,6,FALSE)," ")</f>
        <v xml:space="preserve"> </v>
      </c>
      <c r="K160" s="117" t="str">
        <f t="shared" ca="1" si="24"/>
        <v xml:space="preserve"> </v>
      </c>
      <c r="L160" s="119" t="e">
        <f ca="1">+IF($H$8="CDN",+HLOOKUP(+$F160,SOMMAIRE!$D$3:$F$30,21,FALSE),IF($H$8="USD",+HLOOKUP(+$F160,SOMMAIRE!$D$3:$F$30,23,FALSE)," "))</f>
        <v>#N/A</v>
      </c>
      <c r="M160" s="120" t="str">
        <f ca="1">+IFERROR(+IF($H$8="CDN",+HLOOKUP(+$F160,SOMMAIRE!$D$3:$F$30,21,FALSE)*HLOOKUP(+F160,CALCUL!$D$13:$F$22,10,FALSE),IF($H$8="USD",+HLOOKUP(+$F160,SOMMAIRE!$D$3:$F$30,23,FALSE)*HLOOKUP(+F160,CALCUL!$D$13:$F$22,10,FALSE)," "))," ")</f>
        <v xml:space="preserve"> </v>
      </c>
      <c r="N160" s="120" t="str">
        <f t="shared" ca="1" si="25"/>
        <v xml:space="preserve"> </v>
      </c>
      <c r="P160" s="133" t="str">
        <f t="shared" ca="1" si="21"/>
        <v xml:space="preserve"> </v>
      </c>
      <c r="Q160" s="338" t="str">
        <f t="shared" ca="1" si="18"/>
        <v xml:space="preserve"> </v>
      </c>
      <c r="R160" s="364" t="str">
        <f>+IF(+AND(+ISNONTEXT($U$9),+ISTEXT(EPSO!C147))=TRUE,U$10," ")</f>
        <v xml:space="preserve"> </v>
      </c>
      <c r="S160" s="117" t="str">
        <f t="shared" ca="1" si="22"/>
        <v xml:space="preserve"> </v>
      </c>
      <c r="T160" s="119" t="e">
        <f ca="1">+IF($H$8="CDN",+HLOOKUP(+$P160,SOMMAIRE!$D$32:$F$59,21,FALSE),IF($H$8="USD",+HLOOKUP(+$P160,SOMMAIRE!$D$32:$F$59,23,FALSE)," "))</f>
        <v>#N/A</v>
      </c>
      <c r="U160" s="120" t="str">
        <f ca="1">+IFERROR(+IF($H$8="CDN",+HLOOKUP(+$P160,SOMMAIRE!$D$32:$F$59,21,FALSE)*HLOOKUP(+P160,CALCUL!$D$13:$F$22,10,FALSE)*(1+R160),IF($H$8="USD",+HLOOKUP(+$P160,SOMMAIRE!$D$32:$F$59,23,FALSE)*HLOOKUP(+P160,CALCUL!$D$13:$F$22,10,FALSE)*(1+R160)," "))," ")</f>
        <v xml:space="preserve"> </v>
      </c>
      <c r="V160" s="222" t="str">
        <f t="shared" ca="1" si="23"/>
        <v xml:space="preserve"> </v>
      </c>
      <c r="W160" s="219"/>
      <c r="X160" s="154" t="str">
        <f t="shared" ca="1" si="19"/>
        <v xml:space="preserve"> </v>
      </c>
      <c r="Y160" s="339" t="str">
        <f t="shared" ca="1" si="20"/>
        <v xml:space="preserve"> </v>
      </c>
    </row>
    <row r="161" spans="1:25" ht="15.5" outlineLevel="1" x14ac:dyDescent="0.35">
      <c r="A161" s="5"/>
      <c r="B161" s="5"/>
      <c r="C161" s="5"/>
      <c r="D161" s="6"/>
      <c r="F161" s="121" t="str">
        <f ca="1">+IF(OFFSET(EPSO!$C147,+COLUMN(A147), 0, 1, 1)=0," ",+OFFSET(EPSO!$C147,+COLUMN(A147), 0, 1, 1))</f>
        <v xml:space="preserve"> </v>
      </c>
      <c r="G161" s="438" t="str">
        <f ca="1">+IFERROR(+VLOOKUP(+F161,EPSO!C:S,2,FALSE)," ")</f>
        <v xml:space="preserve"> </v>
      </c>
      <c r="H161" s="438"/>
      <c r="I161" s="117" t="str">
        <f ca="1">+IFERROR(+HLOOKUP(+F161,CALCUL!$D$13:$F$22,10,FALSE)," ")</f>
        <v xml:space="preserve"> </v>
      </c>
      <c r="J161" s="122" t="str">
        <f ca="1">+IFERROR(+VLOOKUP(+F161,EPSO!C:S,6,FALSE)," ")</f>
        <v xml:space="preserve"> </v>
      </c>
      <c r="K161" s="117" t="str">
        <f t="shared" ca="1" si="24"/>
        <v xml:space="preserve"> </v>
      </c>
      <c r="L161" s="119" t="e">
        <f ca="1">+IF($H$8="CDN",+HLOOKUP(+$F161,SOMMAIRE!$D$3:$F$30,21,FALSE),IF($H$8="USD",+HLOOKUP(+$F161,SOMMAIRE!$D$3:$F$30,23,FALSE)," "))</f>
        <v>#N/A</v>
      </c>
      <c r="M161" s="120" t="str">
        <f ca="1">+IFERROR(+IF($H$8="CDN",+HLOOKUP(+$F161,SOMMAIRE!$D$3:$F$30,21,FALSE)*HLOOKUP(+F161,CALCUL!$D$13:$F$22,10,FALSE),IF($H$8="USD",+HLOOKUP(+$F161,SOMMAIRE!$D$3:$F$30,23,FALSE)*HLOOKUP(+F161,CALCUL!$D$13:$F$22,10,FALSE)," "))," ")</f>
        <v xml:space="preserve"> </v>
      </c>
      <c r="N161" s="120" t="str">
        <f t="shared" ca="1" si="25"/>
        <v xml:space="preserve"> </v>
      </c>
      <c r="P161" s="133" t="str">
        <f t="shared" ca="1" si="21"/>
        <v xml:space="preserve"> </v>
      </c>
      <c r="Q161" s="338" t="str">
        <f t="shared" ca="1" si="18"/>
        <v xml:space="preserve"> </v>
      </c>
      <c r="R161" s="364" t="str">
        <f>+IF(+AND(+ISNONTEXT($U$9),+ISTEXT(EPSO!C148))=TRUE,U$10," ")</f>
        <v xml:space="preserve"> </v>
      </c>
      <c r="S161" s="117" t="str">
        <f t="shared" ca="1" si="22"/>
        <v xml:space="preserve"> </v>
      </c>
      <c r="T161" s="119" t="e">
        <f ca="1">+IF($H$8="CDN",+HLOOKUP(+$P161,SOMMAIRE!$D$32:$F$59,21,FALSE),IF($H$8="USD",+HLOOKUP(+$P161,SOMMAIRE!$D$32:$F$59,23,FALSE)," "))</f>
        <v>#N/A</v>
      </c>
      <c r="U161" s="120" t="str">
        <f ca="1">+IFERROR(+IF($H$8="CDN",+HLOOKUP(+$P161,SOMMAIRE!$D$32:$F$59,21,FALSE)*HLOOKUP(+P161,CALCUL!$D$13:$F$22,10,FALSE)*(1+R161),IF($H$8="USD",+HLOOKUP(+$P161,SOMMAIRE!$D$32:$F$59,23,FALSE)*HLOOKUP(+P161,CALCUL!$D$13:$F$22,10,FALSE)*(1+R161)," "))," ")</f>
        <v xml:space="preserve"> </v>
      </c>
      <c r="V161" s="222" t="str">
        <f t="shared" ca="1" si="23"/>
        <v xml:space="preserve"> </v>
      </c>
      <c r="W161" s="219"/>
      <c r="X161" s="154" t="str">
        <f t="shared" ca="1" si="19"/>
        <v xml:space="preserve"> </v>
      </c>
      <c r="Y161" s="339" t="str">
        <f t="shared" ca="1" si="20"/>
        <v xml:space="preserve"> </v>
      </c>
    </row>
    <row r="162" spans="1:25" ht="15.5" outlineLevel="1" x14ac:dyDescent="0.35">
      <c r="A162" s="5"/>
      <c r="B162" s="5"/>
      <c r="C162" s="5"/>
      <c r="D162" s="6"/>
      <c r="F162" s="121" t="str">
        <f ca="1">+IF(OFFSET(EPSO!$C148,+COLUMN(A148), 0, 1, 1)=0," ",+OFFSET(EPSO!$C148,+COLUMN(A148), 0, 1, 1))</f>
        <v xml:space="preserve"> </v>
      </c>
      <c r="G162" s="438" t="str">
        <f ca="1">+IFERROR(+VLOOKUP(+F162,EPSO!C:S,2,FALSE)," ")</f>
        <v xml:space="preserve"> </v>
      </c>
      <c r="H162" s="438"/>
      <c r="I162" s="117" t="str">
        <f ca="1">+IFERROR(+HLOOKUP(+F162,CALCUL!$D$13:$F$22,10,FALSE)," ")</f>
        <v xml:space="preserve"> </v>
      </c>
      <c r="J162" s="122" t="str">
        <f ca="1">+IFERROR(+VLOOKUP(+F162,EPSO!C:S,6,FALSE)," ")</f>
        <v xml:space="preserve"> </v>
      </c>
      <c r="K162" s="117" t="str">
        <f t="shared" ca="1" si="24"/>
        <v xml:space="preserve"> </v>
      </c>
      <c r="L162" s="119" t="e">
        <f ca="1">+IF($H$8="CDN",+HLOOKUP(+$F162,SOMMAIRE!$D$3:$F$30,21,FALSE),IF($H$8="USD",+HLOOKUP(+$F162,SOMMAIRE!$D$3:$F$30,23,FALSE)," "))</f>
        <v>#N/A</v>
      </c>
      <c r="M162" s="120" t="str">
        <f ca="1">+IFERROR(+IF($H$8="CDN",+HLOOKUP(+$F162,SOMMAIRE!$D$3:$F$30,21,FALSE)*HLOOKUP(+F162,CALCUL!$D$13:$F$22,10,FALSE),IF($H$8="USD",+HLOOKUP(+$F162,SOMMAIRE!$D$3:$F$30,23,FALSE)*HLOOKUP(+F162,CALCUL!$D$13:$F$22,10,FALSE)," "))," ")</f>
        <v xml:space="preserve"> </v>
      </c>
      <c r="N162" s="120" t="str">
        <f t="shared" ca="1" si="25"/>
        <v xml:space="preserve"> </v>
      </c>
      <c r="P162" s="133" t="str">
        <f t="shared" ca="1" si="21"/>
        <v xml:space="preserve"> </v>
      </c>
      <c r="Q162" s="338" t="str">
        <f t="shared" ca="1" si="18"/>
        <v xml:space="preserve"> </v>
      </c>
      <c r="R162" s="364" t="str">
        <f>+IF(+AND(+ISNONTEXT($U$9),+ISTEXT(EPSO!C149))=TRUE,U$10," ")</f>
        <v xml:space="preserve"> </v>
      </c>
      <c r="S162" s="117" t="str">
        <f t="shared" ca="1" si="22"/>
        <v xml:space="preserve"> </v>
      </c>
      <c r="T162" s="119" t="e">
        <f ca="1">+IF($H$8="CDN",+HLOOKUP(+$P162,SOMMAIRE!$D$32:$F$59,21,FALSE),IF($H$8="USD",+HLOOKUP(+$P162,SOMMAIRE!$D$32:$F$59,23,FALSE)," "))</f>
        <v>#N/A</v>
      </c>
      <c r="U162" s="120" t="str">
        <f ca="1">+IFERROR(+IF($H$8="CDN",+HLOOKUP(+$P162,SOMMAIRE!$D$32:$F$59,21,FALSE)*HLOOKUP(+P162,CALCUL!$D$13:$F$22,10,FALSE)*(1+R162),IF($H$8="USD",+HLOOKUP(+$P162,SOMMAIRE!$D$32:$F$59,23,FALSE)*HLOOKUP(+P162,CALCUL!$D$13:$F$22,10,FALSE)*(1+R162)," "))," ")</f>
        <v xml:space="preserve"> </v>
      </c>
      <c r="V162" s="222" t="str">
        <f t="shared" ca="1" si="23"/>
        <v xml:space="preserve"> </v>
      </c>
      <c r="W162" s="219"/>
      <c r="X162" s="154" t="str">
        <f t="shared" ca="1" si="19"/>
        <v xml:space="preserve"> </v>
      </c>
      <c r="Y162" s="339" t="str">
        <f t="shared" ca="1" si="20"/>
        <v xml:space="preserve"> </v>
      </c>
    </row>
    <row r="163" spans="1:25" ht="15.5" outlineLevel="1" x14ac:dyDescent="0.35">
      <c r="A163" s="5"/>
      <c r="B163" s="5"/>
      <c r="C163" s="5"/>
      <c r="D163" s="6"/>
      <c r="F163" s="121" t="str">
        <f ca="1">+IF(OFFSET(EPSO!$C149,+COLUMN(A149), 0, 1, 1)=0," ",+OFFSET(EPSO!$C149,+COLUMN(A149), 0, 1, 1))</f>
        <v xml:space="preserve"> </v>
      </c>
      <c r="G163" s="438" t="str">
        <f ca="1">+IFERROR(+VLOOKUP(+F163,EPSO!C:S,2,FALSE)," ")</f>
        <v xml:space="preserve"> </v>
      </c>
      <c r="H163" s="438"/>
      <c r="I163" s="117" t="str">
        <f ca="1">+IFERROR(+HLOOKUP(+F163,CALCUL!$D$13:$F$22,10,FALSE)," ")</f>
        <v xml:space="preserve"> </v>
      </c>
      <c r="J163" s="122" t="str">
        <f ca="1">+IFERROR(+VLOOKUP(+F163,EPSO!C:S,6,FALSE)," ")</f>
        <v xml:space="preserve"> </v>
      </c>
      <c r="K163" s="117" t="str">
        <f t="shared" ca="1" si="24"/>
        <v xml:space="preserve"> </v>
      </c>
      <c r="L163" s="119" t="e">
        <f ca="1">+IF($H$8="CDN",+HLOOKUP(+$F163,SOMMAIRE!$D$3:$F$30,21,FALSE),IF($H$8="USD",+HLOOKUP(+$F163,SOMMAIRE!$D$3:$F$30,23,FALSE)," "))</f>
        <v>#N/A</v>
      </c>
      <c r="M163" s="120" t="str">
        <f ca="1">+IFERROR(+IF($H$8="CDN",+HLOOKUP(+$F163,SOMMAIRE!$D$3:$F$30,21,FALSE)*HLOOKUP(+F163,CALCUL!$D$13:$F$22,10,FALSE),IF($H$8="USD",+HLOOKUP(+$F163,SOMMAIRE!$D$3:$F$30,23,FALSE)*HLOOKUP(+F163,CALCUL!$D$13:$F$22,10,FALSE)," "))," ")</f>
        <v xml:space="preserve"> </v>
      </c>
      <c r="N163" s="120" t="str">
        <f t="shared" ca="1" si="25"/>
        <v xml:space="preserve"> </v>
      </c>
      <c r="P163" s="133" t="str">
        <f t="shared" ca="1" si="21"/>
        <v xml:space="preserve"> </v>
      </c>
      <c r="Q163" s="338" t="str">
        <f t="shared" ca="1" si="18"/>
        <v xml:space="preserve"> </v>
      </c>
      <c r="R163" s="364" t="str">
        <f>+IF(+AND(+ISNONTEXT($U$9),+ISTEXT(EPSO!C150))=TRUE,U$10," ")</f>
        <v xml:space="preserve"> </v>
      </c>
      <c r="S163" s="117" t="str">
        <f t="shared" ca="1" si="22"/>
        <v xml:space="preserve"> </v>
      </c>
      <c r="T163" s="119" t="e">
        <f ca="1">+IF($H$8="CDN",+HLOOKUP(+$P163,SOMMAIRE!$D$32:$F$59,21,FALSE),IF($H$8="USD",+HLOOKUP(+$P163,SOMMAIRE!$D$32:$F$59,23,FALSE)," "))</f>
        <v>#N/A</v>
      </c>
      <c r="U163" s="120" t="str">
        <f ca="1">+IFERROR(+IF($H$8="CDN",+HLOOKUP(+$P163,SOMMAIRE!$D$32:$F$59,21,FALSE)*HLOOKUP(+P163,CALCUL!$D$13:$F$22,10,FALSE)*(1+R163),IF($H$8="USD",+HLOOKUP(+$P163,SOMMAIRE!$D$32:$F$59,23,FALSE)*HLOOKUP(+P163,CALCUL!$D$13:$F$22,10,FALSE)*(1+R163)," "))," ")</f>
        <v xml:space="preserve"> </v>
      </c>
      <c r="V163" s="222" t="str">
        <f t="shared" ca="1" si="23"/>
        <v xml:space="preserve"> </v>
      </c>
      <c r="W163" s="219"/>
      <c r="X163" s="154" t="str">
        <f t="shared" ca="1" si="19"/>
        <v xml:space="preserve"> </v>
      </c>
      <c r="Y163" s="339" t="str">
        <f t="shared" ca="1" si="20"/>
        <v xml:space="preserve"> </v>
      </c>
    </row>
    <row r="164" spans="1:25" ht="15.5" outlineLevel="1" x14ac:dyDescent="0.35">
      <c r="A164" s="5"/>
      <c r="B164" s="5"/>
      <c r="C164" s="5"/>
      <c r="D164" s="6"/>
      <c r="F164" s="121" t="str">
        <f ca="1">+IF(OFFSET(EPSO!$C150,+COLUMN(A150), 0, 1, 1)=0," ",+OFFSET(EPSO!$C150,+COLUMN(A150), 0, 1, 1))</f>
        <v xml:space="preserve"> </v>
      </c>
      <c r="G164" s="438" t="str">
        <f ca="1">+IFERROR(+VLOOKUP(+F164,EPSO!C:S,2,FALSE)," ")</f>
        <v xml:space="preserve"> </v>
      </c>
      <c r="H164" s="438"/>
      <c r="I164" s="117" t="str">
        <f ca="1">+IFERROR(+HLOOKUP(+F164,CALCUL!$D$13:$F$22,10,FALSE)," ")</f>
        <v xml:space="preserve"> </v>
      </c>
      <c r="J164" s="122" t="str">
        <f ca="1">+IFERROR(+VLOOKUP(+F164,EPSO!C:S,6,FALSE)," ")</f>
        <v xml:space="preserve"> </v>
      </c>
      <c r="K164" s="117" t="str">
        <f t="shared" ca="1" si="24"/>
        <v xml:space="preserve"> </v>
      </c>
      <c r="L164" s="119" t="e">
        <f ca="1">+IF($H$8="CDN",+HLOOKUP(+$F164,SOMMAIRE!$D$3:$F$30,21,FALSE),IF($H$8="USD",+HLOOKUP(+$F164,SOMMAIRE!$D$3:$F$30,23,FALSE)," "))</f>
        <v>#N/A</v>
      </c>
      <c r="M164" s="120" t="str">
        <f ca="1">+IFERROR(+IF($H$8="CDN",+HLOOKUP(+$F164,SOMMAIRE!$D$3:$F$30,21,FALSE)*HLOOKUP(+F164,CALCUL!$D$13:$F$22,10,FALSE),IF($H$8="USD",+HLOOKUP(+$F164,SOMMAIRE!$D$3:$F$30,23,FALSE)*HLOOKUP(+F164,CALCUL!$D$13:$F$22,10,FALSE)," "))," ")</f>
        <v xml:space="preserve"> </v>
      </c>
      <c r="N164" s="120" t="str">
        <f t="shared" ca="1" si="25"/>
        <v xml:space="preserve"> </v>
      </c>
      <c r="P164" s="133" t="str">
        <f t="shared" ca="1" si="21"/>
        <v xml:space="preserve"> </v>
      </c>
      <c r="Q164" s="338" t="str">
        <f t="shared" ca="1" si="18"/>
        <v xml:space="preserve"> </v>
      </c>
      <c r="R164" s="364" t="str">
        <f>+IF(+AND(+ISNONTEXT($U$9),+ISTEXT(EPSO!C151))=TRUE,U$10," ")</f>
        <v xml:space="preserve"> </v>
      </c>
      <c r="S164" s="117" t="str">
        <f t="shared" ca="1" si="22"/>
        <v xml:space="preserve"> </v>
      </c>
      <c r="T164" s="119" t="e">
        <f ca="1">+IF($H$8="CDN",+HLOOKUP(+$P164,SOMMAIRE!$D$32:$F$59,21,FALSE),IF($H$8="USD",+HLOOKUP(+$P164,SOMMAIRE!$D$32:$F$59,23,FALSE)," "))</f>
        <v>#N/A</v>
      </c>
      <c r="U164" s="120" t="str">
        <f ca="1">+IFERROR(+IF($H$8="CDN",+HLOOKUP(+$P164,SOMMAIRE!$D$32:$F$59,21,FALSE)*HLOOKUP(+P164,CALCUL!$D$13:$F$22,10,FALSE)*(1+R164),IF($H$8="USD",+HLOOKUP(+$P164,SOMMAIRE!$D$32:$F$59,23,FALSE)*HLOOKUP(+P164,CALCUL!$D$13:$F$22,10,FALSE)*(1+R164)," "))," ")</f>
        <v xml:space="preserve"> </v>
      </c>
      <c r="V164" s="222" t="str">
        <f t="shared" ca="1" si="23"/>
        <v xml:space="preserve"> </v>
      </c>
      <c r="W164" s="219"/>
      <c r="X164" s="154" t="str">
        <f t="shared" ca="1" si="19"/>
        <v xml:space="preserve"> </v>
      </c>
      <c r="Y164" s="339" t="str">
        <f t="shared" ca="1" si="20"/>
        <v xml:space="preserve"> </v>
      </c>
    </row>
    <row r="165" spans="1:25" ht="15.5" outlineLevel="1" x14ac:dyDescent="0.35">
      <c r="A165" s="5"/>
      <c r="B165" s="5"/>
      <c r="C165" s="5"/>
      <c r="D165" s="6"/>
      <c r="F165" s="121" t="str">
        <f ca="1">+IF(OFFSET(EPSO!$C151,+COLUMN(A151), 0, 1, 1)=0," ",+OFFSET(EPSO!$C151,+COLUMN(A151), 0, 1, 1))</f>
        <v xml:space="preserve"> </v>
      </c>
      <c r="G165" s="438" t="str">
        <f ca="1">+IFERROR(+VLOOKUP(+F165,EPSO!C:S,2,FALSE)," ")</f>
        <v xml:space="preserve"> </v>
      </c>
      <c r="H165" s="438"/>
      <c r="I165" s="117" t="str">
        <f ca="1">+IFERROR(+HLOOKUP(+F165,CALCUL!$D$13:$F$22,10,FALSE)," ")</f>
        <v xml:space="preserve"> </v>
      </c>
      <c r="J165" s="122" t="str">
        <f ca="1">+IFERROR(+VLOOKUP(+F165,EPSO!C:S,6,FALSE)," ")</f>
        <v xml:space="preserve"> </v>
      </c>
      <c r="K165" s="117" t="str">
        <f t="shared" ca="1" si="24"/>
        <v xml:space="preserve"> </v>
      </c>
      <c r="L165" s="119" t="e">
        <f ca="1">+IF($H$8="CDN",+HLOOKUP(+$F165,SOMMAIRE!$D$3:$F$30,21,FALSE),IF($H$8="USD",+HLOOKUP(+$F165,SOMMAIRE!$D$3:$F$30,23,FALSE)," "))</f>
        <v>#N/A</v>
      </c>
      <c r="M165" s="120" t="str">
        <f ca="1">+IFERROR(+IF($H$8="CDN",+HLOOKUP(+$F165,SOMMAIRE!$D$3:$F$30,21,FALSE)*HLOOKUP(+F165,CALCUL!$D$13:$F$22,10,FALSE),IF($H$8="USD",+HLOOKUP(+$F165,SOMMAIRE!$D$3:$F$30,23,FALSE)*HLOOKUP(+F165,CALCUL!$D$13:$F$22,10,FALSE)," "))," ")</f>
        <v xml:space="preserve"> </v>
      </c>
      <c r="N165" s="120" t="str">
        <f t="shared" ca="1" si="25"/>
        <v xml:space="preserve"> </v>
      </c>
      <c r="P165" s="133" t="str">
        <f t="shared" ca="1" si="21"/>
        <v xml:space="preserve"> </v>
      </c>
      <c r="Q165" s="338" t="str">
        <f t="shared" ca="1" si="18"/>
        <v xml:space="preserve"> </v>
      </c>
      <c r="R165" s="364" t="str">
        <f>+IF(+AND(+ISNONTEXT($U$9),+ISTEXT(EPSO!C152))=TRUE,U$10," ")</f>
        <v xml:space="preserve"> </v>
      </c>
      <c r="S165" s="117" t="str">
        <f t="shared" ca="1" si="22"/>
        <v xml:space="preserve"> </v>
      </c>
      <c r="T165" s="119" t="e">
        <f ca="1">+IF($H$8="CDN",+HLOOKUP(+$P165,SOMMAIRE!$D$32:$F$59,21,FALSE),IF($H$8="USD",+HLOOKUP(+$P165,SOMMAIRE!$D$32:$F$59,23,FALSE)," "))</f>
        <v>#N/A</v>
      </c>
      <c r="U165" s="120" t="str">
        <f ca="1">+IFERROR(+IF($H$8="CDN",+HLOOKUP(+$P165,SOMMAIRE!$D$32:$F$59,21,FALSE)*HLOOKUP(+P165,CALCUL!$D$13:$F$22,10,FALSE)*(1+R165),IF($H$8="USD",+HLOOKUP(+$P165,SOMMAIRE!$D$32:$F$59,23,FALSE)*HLOOKUP(+P165,CALCUL!$D$13:$F$22,10,FALSE)*(1+R165)," "))," ")</f>
        <v xml:space="preserve"> </v>
      </c>
      <c r="V165" s="222" t="str">
        <f t="shared" ca="1" si="23"/>
        <v xml:space="preserve"> </v>
      </c>
      <c r="W165" s="219"/>
      <c r="X165" s="154" t="str">
        <f t="shared" ca="1" si="19"/>
        <v xml:space="preserve"> </v>
      </c>
      <c r="Y165" s="339" t="str">
        <f t="shared" ca="1" si="20"/>
        <v xml:space="preserve"> </v>
      </c>
    </row>
    <row r="166" spans="1:25" ht="15.5" outlineLevel="1" x14ac:dyDescent="0.35">
      <c r="A166" s="5"/>
      <c r="B166" s="5"/>
      <c r="C166" s="5"/>
      <c r="D166" s="6"/>
      <c r="F166" s="121" t="str">
        <f ca="1">+IF(OFFSET(EPSO!$C152,+COLUMN(A152), 0, 1, 1)=0," ",+OFFSET(EPSO!$C152,+COLUMN(A152), 0, 1, 1))</f>
        <v xml:space="preserve"> </v>
      </c>
      <c r="G166" s="438" t="str">
        <f ca="1">+IFERROR(+VLOOKUP(+F166,EPSO!C:S,2,FALSE)," ")</f>
        <v xml:space="preserve"> </v>
      </c>
      <c r="H166" s="438"/>
      <c r="I166" s="117" t="str">
        <f ca="1">+IFERROR(+HLOOKUP(+F166,CALCUL!$D$13:$F$22,10,FALSE)," ")</f>
        <v xml:space="preserve"> </v>
      </c>
      <c r="J166" s="122" t="str">
        <f ca="1">+IFERROR(+VLOOKUP(+F166,EPSO!C:S,6,FALSE)," ")</f>
        <v xml:space="preserve"> </v>
      </c>
      <c r="K166" s="117" t="str">
        <f t="shared" ca="1" si="24"/>
        <v xml:space="preserve"> </v>
      </c>
      <c r="L166" s="119" t="e">
        <f ca="1">+IF($H$8="CDN",+HLOOKUP(+$F166,SOMMAIRE!$D$3:$F$30,21,FALSE),IF($H$8="USD",+HLOOKUP(+$F166,SOMMAIRE!$D$3:$F$30,23,FALSE)," "))</f>
        <v>#N/A</v>
      </c>
      <c r="M166" s="120" t="str">
        <f ca="1">+IFERROR(+IF($H$8="CDN",+HLOOKUP(+$F166,SOMMAIRE!$D$3:$F$30,21,FALSE)*HLOOKUP(+F166,CALCUL!$D$13:$F$22,10,FALSE),IF($H$8="USD",+HLOOKUP(+$F166,SOMMAIRE!$D$3:$F$30,23,FALSE)*HLOOKUP(+F166,CALCUL!$D$13:$F$22,10,FALSE)," "))," ")</f>
        <v xml:space="preserve"> </v>
      </c>
      <c r="N166" s="120" t="str">
        <f t="shared" ca="1" si="25"/>
        <v xml:space="preserve"> </v>
      </c>
      <c r="P166" s="133" t="str">
        <f t="shared" ca="1" si="21"/>
        <v xml:space="preserve"> </v>
      </c>
      <c r="Q166" s="338" t="str">
        <f t="shared" ca="1" si="18"/>
        <v xml:space="preserve"> </v>
      </c>
      <c r="R166" s="364" t="str">
        <f>+IF(+AND(+ISNONTEXT($U$9),+ISTEXT(EPSO!C153))=TRUE,U$10," ")</f>
        <v xml:space="preserve"> </v>
      </c>
      <c r="S166" s="117" t="str">
        <f t="shared" ca="1" si="22"/>
        <v xml:space="preserve"> </v>
      </c>
      <c r="T166" s="119" t="e">
        <f ca="1">+IF($H$8="CDN",+HLOOKUP(+$P166,SOMMAIRE!$D$32:$F$59,21,FALSE),IF($H$8="USD",+HLOOKUP(+$P166,SOMMAIRE!$D$32:$F$59,23,FALSE)," "))</f>
        <v>#N/A</v>
      </c>
      <c r="U166" s="120" t="str">
        <f ca="1">+IFERROR(+IF($H$8="CDN",+HLOOKUP(+$P166,SOMMAIRE!$D$32:$F$59,21,FALSE)*HLOOKUP(+P166,CALCUL!$D$13:$F$22,10,FALSE)*(1+R166),IF($H$8="USD",+HLOOKUP(+$P166,SOMMAIRE!$D$32:$F$59,23,FALSE)*HLOOKUP(+P166,CALCUL!$D$13:$F$22,10,FALSE)*(1+R166)," "))," ")</f>
        <v xml:space="preserve"> </v>
      </c>
      <c r="V166" s="222" t="str">
        <f t="shared" ca="1" si="23"/>
        <v xml:space="preserve"> </v>
      </c>
      <c r="W166" s="219"/>
      <c r="X166" s="154" t="str">
        <f t="shared" ca="1" si="19"/>
        <v xml:space="preserve"> </v>
      </c>
      <c r="Y166" s="339" t="str">
        <f t="shared" ca="1" si="20"/>
        <v xml:space="preserve"> </v>
      </c>
    </row>
    <row r="167" spans="1:25" ht="15.5" outlineLevel="1" x14ac:dyDescent="0.35">
      <c r="A167" s="5"/>
      <c r="B167" s="5"/>
      <c r="C167" s="5"/>
      <c r="D167" s="6"/>
      <c r="F167" s="121" t="str">
        <f ca="1">+IF(OFFSET(EPSO!$C153,+COLUMN(A153), 0, 1, 1)=0," ",+OFFSET(EPSO!$C153,+COLUMN(A153), 0, 1, 1))</f>
        <v xml:space="preserve"> </v>
      </c>
      <c r="G167" s="438" t="str">
        <f ca="1">+IFERROR(+VLOOKUP(+F167,EPSO!C:S,2,FALSE)," ")</f>
        <v xml:space="preserve"> </v>
      </c>
      <c r="H167" s="438"/>
      <c r="I167" s="117" t="str">
        <f ca="1">+IFERROR(+HLOOKUP(+F167,CALCUL!$D$13:$F$22,10,FALSE)," ")</f>
        <v xml:space="preserve"> </v>
      </c>
      <c r="J167" s="122" t="str">
        <f ca="1">+IFERROR(+VLOOKUP(+F167,EPSO!C:S,6,FALSE)," ")</f>
        <v xml:space="preserve"> </v>
      </c>
      <c r="K167" s="117" t="str">
        <f t="shared" ca="1" si="24"/>
        <v xml:space="preserve"> </v>
      </c>
      <c r="L167" s="119" t="e">
        <f ca="1">+IF($H$8="CDN",+HLOOKUP(+$F167,SOMMAIRE!$D$3:$F$30,21,FALSE),IF($H$8="USD",+HLOOKUP(+$F167,SOMMAIRE!$D$3:$F$30,23,FALSE)," "))</f>
        <v>#N/A</v>
      </c>
      <c r="M167" s="120" t="str">
        <f ca="1">+IFERROR(+IF($H$8="CDN",+HLOOKUP(+$F167,SOMMAIRE!$D$3:$F$30,21,FALSE)*HLOOKUP(+F167,CALCUL!$D$13:$F$22,10,FALSE),IF($H$8="USD",+HLOOKUP(+$F167,SOMMAIRE!$D$3:$F$30,23,FALSE)*HLOOKUP(+F167,CALCUL!$D$13:$F$22,10,FALSE)," "))," ")</f>
        <v xml:space="preserve"> </v>
      </c>
      <c r="N167" s="120" t="str">
        <f t="shared" ca="1" si="25"/>
        <v xml:space="preserve"> </v>
      </c>
      <c r="P167" s="133" t="str">
        <f t="shared" ca="1" si="21"/>
        <v xml:space="preserve"> </v>
      </c>
      <c r="Q167" s="338" t="str">
        <f t="shared" ca="1" si="18"/>
        <v xml:space="preserve"> </v>
      </c>
      <c r="R167" s="364" t="str">
        <f>+IF(+AND(+ISNONTEXT($U$9),+ISTEXT(EPSO!C154))=TRUE,U$10," ")</f>
        <v xml:space="preserve"> </v>
      </c>
      <c r="S167" s="117" t="str">
        <f t="shared" ca="1" si="22"/>
        <v xml:space="preserve"> </v>
      </c>
      <c r="T167" s="119" t="e">
        <f ca="1">+IF($H$8="CDN",+HLOOKUP(+$P167,SOMMAIRE!$D$32:$F$59,21,FALSE),IF($H$8="USD",+HLOOKUP(+$P167,SOMMAIRE!$D$32:$F$59,23,FALSE)," "))</f>
        <v>#N/A</v>
      </c>
      <c r="U167" s="120" t="str">
        <f ca="1">+IFERROR(+IF($H$8="CDN",+HLOOKUP(+$P167,SOMMAIRE!$D$32:$F$59,21,FALSE)*HLOOKUP(+P167,CALCUL!$D$13:$F$22,10,FALSE)*(1+R167),IF($H$8="USD",+HLOOKUP(+$P167,SOMMAIRE!$D$32:$F$59,23,FALSE)*HLOOKUP(+P167,CALCUL!$D$13:$F$22,10,FALSE)*(1+R167)," "))," ")</f>
        <v xml:space="preserve"> </v>
      </c>
      <c r="V167" s="222" t="str">
        <f t="shared" ca="1" si="23"/>
        <v xml:space="preserve"> </v>
      </c>
      <c r="W167" s="219"/>
      <c r="X167" s="154" t="str">
        <f t="shared" ca="1" si="19"/>
        <v xml:space="preserve"> </v>
      </c>
      <c r="Y167" s="339" t="str">
        <f t="shared" ca="1" si="20"/>
        <v xml:space="preserve"> </v>
      </c>
    </row>
    <row r="168" spans="1:25" ht="15.5" outlineLevel="1" x14ac:dyDescent="0.35">
      <c r="A168" s="5"/>
      <c r="B168" s="5"/>
      <c r="C168" s="5"/>
      <c r="D168" s="6"/>
      <c r="F168" s="121" t="str">
        <f ca="1">+IF(OFFSET(EPSO!$C154,+COLUMN(A154), 0, 1, 1)=0," ",+OFFSET(EPSO!$C154,+COLUMN(A154), 0, 1, 1))</f>
        <v xml:space="preserve"> </v>
      </c>
      <c r="G168" s="438" t="str">
        <f ca="1">+IFERROR(+VLOOKUP(+F168,EPSO!C:S,2,FALSE)," ")</f>
        <v xml:space="preserve"> </v>
      </c>
      <c r="H168" s="438"/>
      <c r="I168" s="117" t="str">
        <f ca="1">+IFERROR(+HLOOKUP(+F168,CALCUL!$D$13:$F$22,10,FALSE)," ")</f>
        <v xml:space="preserve"> </v>
      </c>
      <c r="J168" s="122" t="str">
        <f ca="1">+IFERROR(+VLOOKUP(+F168,EPSO!C:S,6,FALSE)," ")</f>
        <v xml:space="preserve"> </v>
      </c>
      <c r="K168" s="117" t="str">
        <f t="shared" ca="1" si="24"/>
        <v xml:space="preserve"> </v>
      </c>
      <c r="L168" s="119" t="e">
        <f ca="1">+IF($H$8="CDN",+HLOOKUP(+$F168,SOMMAIRE!$D$3:$F$30,21,FALSE),IF($H$8="USD",+HLOOKUP(+$F168,SOMMAIRE!$D$3:$F$30,23,FALSE)," "))</f>
        <v>#N/A</v>
      </c>
      <c r="M168" s="120" t="str">
        <f ca="1">+IFERROR(+IF($H$8="CDN",+HLOOKUP(+$F168,SOMMAIRE!$D$3:$F$30,21,FALSE)*HLOOKUP(+F168,CALCUL!$D$13:$F$22,10,FALSE),IF($H$8="USD",+HLOOKUP(+$F168,SOMMAIRE!$D$3:$F$30,23,FALSE)*HLOOKUP(+F168,CALCUL!$D$13:$F$22,10,FALSE)," "))," ")</f>
        <v xml:space="preserve"> </v>
      </c>
      <c r="N168" s="120" t="str">
        <f t="shared" ca="1" si="25"/>
        <v xml:space="preserve"> </v>
      </c>
      <c r="P168" s="133" t="str">
        <f t="shared" ca="1" si="21"/>
        <v xml:space="preserve"> </v>
      </c>
      <c r="Q168" s="338" t="str">
        <f t="shared" ca="1" si="18"/>
        <v xml:space="preserve"> </v>
      </c>
      <c r="R168" s="364" t="str">
        <f>+IF(+AND(+ISNONTEXT($U$9),+ISTEXT(EPSO!C155))=TRUE,U$10," ")</f>
        <v xml:space="preserve"> </v>
      </c>
      <c r="S168" s="117" t="str">
        <f t="shared" ca="1" si="22"/>
        <v xml:space="preserve"> </v>
      </c>
      <c r="T168" s="119" t="e">
        <f ca="1">+IF($H$8="CDN",+HLOOKUP(+$P168,SOMMAIRE!$D$32:$F$59,21,FALSE),IF($H$8="USD",+HLOOKUP(+$P168,SOMMAIRE!$D$32:$F$59,23,FALSE)," "))</f>
        <v>#N/A</v>
      </c>
      <c r="U168" s="120" t="str">
        <f ca="1">+IFERROR(+IF($H$8="CDN",+HLOOKUP(+$P168,SOMMAIRE!$D$32:$F$59,21,FALSE)*HLOOKUP(+P168,CALCUL!$D$13:$F$22,10,FALSE)*(1+R168),IF($H$8="USD",+HLOOKUP(+$P168,SOMMAIRE!$D$32:$F$59,23,FALSE)*HLOOKUP(+P168,CALCUL!$D$13:$F$22,10,FALSE)*(1+R168)," "))," ")</f>
        <v xml:space="preserve"> </v>
      </c>
      <c r="V168" s="222" t="str">
        <f t="shared" ca="1" si="23"/>
        <v xml:space="preserve"> </v>
      </c>
      <c r="W168" s="219"/>
      <c r="X168" s="154" t="str">
        <f t="shared" ca="1" si="19"/>
        <v xml:space="preserve"> </v>
      </c>
      <c r="Y168" s="339" t="str">
        <f t="shared" ca="1" si="20"/>
        <v xml:space="preserve"> </v>
      </c>
    </row>
    <row r="169" spans="1:25" ht="15.5" outlineLevel="1" x14ac:dyDescent="0.35">
      <c r="A169" s="5"/>
      <c r="B169" s="5"/>
      <c r="C169" s="5"/>
      <c r="D169" s="6"/>
      <c r="F169" s="121" t="str">
        <f ca="1">+IF(OFFSET(EPSO!$C155,+COLUMN(A155), 0, 1, 1)=0," ",+OFFSET(EPSO!$C155,+COLUMN(A155), 0, 1, 1))</f>
        <v xml:space="preserve"> </v>
      </c>
      <c r="G169" s="438" t="str">
        <f ca="1">+IFERROR(+VLOOKUP(+F169,EPSO!C:S,2,FALSE)," ")</f>
        <v xml:space="preserve"> </v>
      </c>
      <c r="H169" s="438"/>
      <c r="I169" s="117" t="str">
        <f ca="1">+IFERROR(+HLOOKUP(+F169,CALCUL!$D$13:$F$22,10,FALSE)," ")</f>
        <v xml:space="preserve"> </v>
      </c>
      <c r="J169" s="122" t="str">
        <f ca="1">+IFERROR(+VLOOKUP(+F169,EPSO!C:S,6,FALSE)," ")</f>
        <v xml:space="preserve"> </v>
      </c>
      <c r="K169" s="117" t="str">
        <f t="shared" ca="1" si="24"/>
        <v xml:space="preserve"> </v>
      </c>
      <c r="L169" s="119" t="e">
        <f ca="1">+IF($H$8="CDN",+HLOOKUP(+$F169,SOMMAIRE!$D$3:$F$30,21,FALSE),IF($H$8="USD",+HLOOKUP(+$F169,SOMMAIRE!$D$3:$F$30,23,FALSE)," "))</f>
        <v>#N/A</v>
      </c>
      <c r="M169" s="120" t="str">
        <f ca="1">+IFERROR(+IF($H$8="CDN",+HLOOKUP(+$F169,SOMMAIRE!$D$3:$F$30,21,FALSE)*HLOOKUP(+F169,CALCUL!$D$13:$F$22,10,FALSE),IF($H$8="USD",+HLOOKUP(+$F169,SOMMAIRE!$D$3:$F$30,23,FALSE)*HLOOKUP(+F169,CALCUL!$D$13:$F$22,10,FALSE)," "))," ")</f>
        <v xml:space="preserve"> </v>
      </c>
      <c r="N169" s="120" t="str">
        <f t="shared" ca="1" si="25"/>
        <v xml:space="preserve"> </v>
      </c>
      <c r="P169" s="133" t="str">
        <f t="shared" ca="1" si="21"/>
        <v xml:space="preserve"> </v>
      </c>
      <c r="Q169" s="338" t="str">
        <f t="shared" ca="1" si="18"/>
        <v xml:space="preserve"> </v>
      </c>
      <c r="R169" s="364" t="str">
        <f>+IF(+AND(+ISNONTEXT($U$9),+ISTEXT(EPSO!C156))=TRUE,U$10," ")</f>
        <v xml:space="preserve"> </v>
      </c>
      <c r="S169" s="117" t="str">
        <f t="shared" ca="1" si="22"/>
        <v xml:space="preserve"> </v>
      </c>
      <c r="T169" s="119" t="e">
        <f ca="1">+IF($H$8="CDN",+HLOOKUP(+$P169,SOMMAIRE!$D$32:$F$59,21,FALSE),IF($H$8="USD",+HLOOKUP(+$P169,SOMMAIRE!$D$32:$F$59,23,FALSE)," "))</f>
        <v>#N/A</v>
      </c>
      <c r="U169" s="120" t="str">
        <f ca="1">+IFERROR(+IF($H$8="CDN",+HLOOKUP(+$P169,SOMMAIRE!$D$32:$F$59,21,FALSE)*HLOOKUP(+P169,CALCUL!$D$13:$F$22,10,FALSE)*(1+R169),IF($H$8="USD",+HLOOKUP(+$P169,SOMMAIRE!$D$32:$F$59,23,FALSE)*HLOOKUP(+P169,CALCUL!$D$13:$F$22,10,FALSE)*(1+R169)," "))," ")</f>
        <v xml:space="preserve"> </v>
      </c>
      <c r="V169" s="222" t="str">
        <f t="shared" ca="1" si="23"/>
        <v xml:space="preserve"> </v>
      </c>
      <c r="W169" s="219"/>
      <c r="X169" s="154" t="str">
        <f t="shared" ca="1" si="19"/>
        <v xml:space="preserve"> </v>
      </c>
      <c r="Y169" s="339" t="str">
        <f t="shared" ca="1" si="20"/>
        <v xml:space="preserve"> </v>
      </c>
    </row>
    <row r="170" spans="1:25" ht="15.5" outlineLevel="1" x14ac:dyDescent="0.35">
      <c r="A170" s="5"/>
      <c r="B170" s="5"/>
      <c r="C170" s="5"/>
      <c r="D170" s="6"/>
      <c r="F170" s="121" t="str">
        <f ca="1">+IF(OFFSET(EPSO!$C156,+COLUMN(A156), 0, 1, 1)=0," ",+OFFSET(EPSO!$C156,+COLUMN(A156), 0, 1, 1))</f>
        <v xml:space="preserve"> </v>
      </c>
      <c r="G170" s="438" t="str">
        <f ca="1">+IFERROR(+VLOOKUP(+F170,EPSO!C:S,2,FALSE)," ")</f>
        <v xml:space="preserve"> </v>
      </c>
      <c r="H170" s="438"/>
      <c r="I170" s="117" t="str">
        <f ca="1">+IFERROR(+HLOOKUP(+F170,CALCUL!$D$13:$F$22,10,FALSE)," ")</f>
        <v xml:space="preserve"> </v>
      </c>
      <c r="J170" s="122" t="str">
        <f ca="1">+IFERROR(+VLOOKUP(+F170,EPSO!C:S,6,FALSE)," ")</f>
        <v xml:space="preserve"> </v>
      </c>
      <c r="K170" s="117" t="str">
        <f t="shared" ca="1" si="24"/>
        <v xml:space="preserve"> </v>
      </c>
      <c r="L170" s="119" t="e">
        <f ca="1">+IF($H$8="CDN",+HLOOKUP(+$F170,SOMMAIRE!$D$3:$F$30,21,FALSE),IF($H$8="USD",+HLOOKUP(+$F170,SOMMAIRE!$D$3:$F$30,23,FALSE)," "))</f>
        <v>#N/A</v>
      </c>
      <c r="M170" s="120" t="str">
        <f ca="1">+IFERROR(+IF($H$8="CDN",+HLOOKUP(+$F170,SOMMAIRE!$D$3:$F$30,21,FALSE)*HLOOKUP(+F170,CALCUL!$D$13:$F$22,10,FALSE),IF($H$8="USD",+HLOOKUP(+$F170,SOMMAIRE!$D$3:$F$30,23,FALSE)*HLOOKUP(+F170,CALCUL!$D$13:$F$22,10,FALSE)," "))," ")</f>
        <v xml:space="preserve"> </v>
      </c>
      <c r="N170" s="120" t="str">
        <f t="shared" ca="1" si="25"/>
        <v xml:space="preserve"> </v>
      </c>
      <c r="P170" s="133" t="str">
        <f t="shared" ca="1" si="21"/>
        <v xml:space="preserve"> </v>
      </c>
      <c r="Q170" s="338" t="str">
        <f t="shared" ca="1" si="18"/>
        <v xml:space="preserve"> </v>
      </c>
      <c r="R170" s="364" t="str">
        <f>+IF(+AND(+ISNONTEXT($U$9),+ISTEXT(EPSO!C157))=TRUE,U$10," ")</f>
        <v xml:space="preserve"> </v>
      </c>
      <c r="S170" s="117" t="str">
        <f t="shared" ca="1" si="22"/>
        <v xml:space="preserve"> </v>
      </c>
      <c r="T170" s="119" t="e">
        <f ca="1">+IF($H$8="CDN",+HLOOKUP(+$P170,SOMMAIRE!$D$32:$F$59,21,FALSE),IF($H$8="USD",+HLOOKUP(+$P170,SOMMAIRE!$D$32:$F$59,23,FALSE)," "))</f>
        <v>#N/A</v>
      </c>
      <c r="U170" s="120" t="str">
        <f ca="1">+IFERROR(+IF($H$8="CDN",+HLOOKUP(+$P170,SOMMAIRE!$D$32:$F$59,21,FALSE)*HLOOKUP(+P170,CALCUL!$D$13:$F$22,10,FALSE)*(1+R170),IF($H$8="USD",+HLOOKUP(+$P170,SOMMAIRE!$D$32:$F$59,23,FALSE)*HLOOKUP(+P170,CALCUL!$D$13:$F$22,10,FALSE)*(1+R170)," "))," ")</f>
        <v xml:space="preserve"> </v>
      </c>
      <c r="V170" s="222" t="str">
        <f t="shared" ca="1" si="23"/>
        <v xml:space="preserve"> </v>
      </c>
      <c r="W170" s="219"/>
      <c r="X170" s="154" t="str">
        <f t="shared" ca="1" si="19"/>
        <v xml:space="preserve"> </v>
      </c>
      <c r="Y170" s="339" t="str">
        <f t="shared" ca="1" si="20"/>
        <v xml:space="preserve"> </v>
      </c>
    </row>
    <row r="171" spans="1:25" ht="15.5" outlineLevel="1" x14ac:dyDescent="0.35">
      <c r="A171" s="5"/>
      <c r="B171" s="5"/>
      <c r="C171" s="5"/>
      <c r="D171" s="6"/>
      <c r="F171" s="121" t="str">
        <f ca="1">+IF(OFFSET(EPSO!$C157,+COLUMN(A157), 0, 1, 1)=0," ",+OFFSET(EPSO!$C157,+COLUMN(A157), 0, 1, 1))</f>
        <v xml:space="preserve"> </v>
      </c>
      <c r="G171" s="438" t="str">
        <f ca="1">+IFERROR(+VLOOKUP(+F171,EPSO!C:S,2,FALSE)," ")</f>
        <v xml:space="preserve"> </v>
      </c>
      <c r="H171" s="438"/>
      <c r="I171" s="117" t="str">
        <f ca="1">+IFERROR(+HLOOKUP(+F171,CALCUL!$D$13:$F$22,10,FALSE)," ")</f>
        <v xml:space="preserve"> </v>
      </c>
      <c r="J171" s="122" t="str">
        <f ca="1">+IFERROR(+VLOOKUP(+F171,EPSO!C:S,6,FALSE)," ")</f>
        <v xml:space="preserve"> </v>
      </c>
      <c r="K171" s="117" t="str">
        <f t="shared" ca="1" si="24"/>
        <v xml:space="preserve"> </v>
      </c>
      <c r="L171" s="119" t="e">
        <f ca="1">+IF($H$8="CDN",+HLOOKUP(+$F171,SOMMAIRE!$D$3:$F$30,21,FALSE),IF($H$8="USD",+HLOOKUP(+$F171,SOMMAIRE!$D$3:$F$30,23,FALSE)," "))</f>
        <v>#N/A</v>
      </c>
      <c r="M171" s="120" t="str">
        <f ca="1">+IFERROR(+IF($H$8="CDN",+HLOOKUP(+$F171,SOMMAIRE!$D$3:$F$30,21,FALSE)*HLOOKUP(+F171,CALCUL!$D$13:$F$22,10,FALSE),IF($H$8="USD",+HLOOKUP(+$F171,SOMMAIRE!$D$3:$F$30,23,FALSE)*HLOOKUP(+F171,CALCUL!$D$13:$F$22,10,FALSE)," "))," ")</f>
        <v xml:space="preserve"> </v>
      </c>
      <c r="N171" s="120" t="str">
        <f t="shared" ca="1" si="25"/>
        <v xml:space="preserve"> </v>
      </c>
      <c r="P171" s="133" t="str">
        <f t="shared" ca="1" si="21"/>
        <v xml:space="preserve"> </v>
      </c>
      <c r="Q171" s="338" t="str">
        <f t="shared" ca="1" si="18"/>
        <v xml:space="preserve"> </v>
      </c>
      <c r="R171" s="364" t="str">
        <f>+IF(+AND(+ISNONTEXT($U$9),+ISTEXT(EPSO!C158))=TRUE,U$10," ")</f>
        <v xml:space="preserve"> </v>
      </c>
      <c r="S171" s="117" t="str">
        <f t="shared" ca="1" si="22"/>
        <v xml:space="preserve"> </v>
      </c>
      <c r="T171" s="119" t="e">
        <f ca="1">+IF($H$8="CDN",+HLOOKUP(+$P171,SOMMAIRE!$D$32:$F$59,21,FALSE),IF($H$8="USD",+HLOOKUP(+$P171,SOMMAIRE!$D$32:$F$59,23,FALSE)," "))</f>
        <v>#N/A</v>
      </c>
      <c r="U171" s="120" t="str">
        <f ca="1">+IFERROR(+IF($H$8="CDN",+HLOOKUP(+$P171,SOMMAIRE!$D$32:$F$59,21,FALSE)*HLOOKUP(+P171,CALCUL!$D$13:$F$22,10,FALSE)*(1+R171),IF($H$8="USD",+HLOOKUP(+$P171,SOMMAIRE!$D$32:$F$59,23,FALSE)*HLOOKUP(+P171,CALCUL!$D$13:$F$22,10,FALSE)*(1+R171)," "))," ")</f>
        <v xml:space="preserve"> </v>
      </c>
      <c r="V171" s="222" t="str">
        <f t="shared" ca="1" si="23"/>
        <v xml:space="preserve"> </v>
      </c>
      <c r="W171" s="219"/>
      <c r="X171" s="154" t="str">
        <f t="shared" ca="1" si="19"/>
        <v xml:space="preserve"> </v>
      </c>
      <c r="Y171" s="339" t="str">
        <f t="shared" ca="1" si="20"/>
        <v xml:space="preserve"> </v>
      </c>
    </row>
    <row r="172" spans="1:25" ht="15.5" outlineLevel="1" x14ac:dyDescent="0.35">
      <c r="A172" s="5"/>
      <c r="B172" s="5"/>
      <c r="C172" s="5"/>
      <c r="D172" s="6"/>
      <c r="F172" s="121" t="str">
        <f ca="1">+IF(OFFSET(EPSO!$C158,+COLUMN(A158), 0, 1, 1)=0," ",+OFFSET(EPSO!$C158,+COLUMN(A158), 0, 1, 1))</f>
        <v xml:space="preserve"> </v>
      </c>
      <c r="G172" s="438" t="str">
        <f ca="1">+IFERROR(+VLOOKUP(+F172,EPSO!C:S,2,FALSE)," ")</f>
        <v xml:space="preserve"> </v>
      </c>
      <c r="H172" s="438"/>
      <c r="I172" s="117" t="str">
        <f ca="1">+IFERROR(+HLOOKUP(+F172,CALCUL!$D$13:$F$22,10,FALSE)," ")</f>
        <v xml:space="preserve"> </v>
      </c>
      <c r="J172" s="122" t="str">
        <f ca="1">+IFERROR(+VLOOKUP(+F172,EPSO!C:S,6,FALSE)," ")</f>
        <v xml:space="preserve"> </v>
      </c>
      <c r="K172" s="117" t="str">
        <f t="shared" ca="1" si="24"/>
        <v xml:space="preserve"> </v>
      </c>
      <c r="L172" s="119" t="e">
        <f ca="1">+IF($H$8="CDN",+HLOOKUP(+$F172,SOMMAIRE!$D$3:$F$30,21,FALSE),IF($H$8="USD",+HLOOKUP(+$F172,SOMMAIRE!$D$3:$F$30,23,FALSE)," "))</f>
        <v>#N/A</v>
      </c>
      <c r="M172" s="120" t="str">
        <f ca="1">+IFERROR(+IF($H$8="CDN",+HLOOKUP(+$F172,SOMMAIRE!$D$3:$F$30,21,FALSE)*HLOOKUP(+F172,CALCUL!$D$13:$F$22,10,FALSE),IF($H$8="USD",+HLOOKUP(+$F172,SOMMAIRE!$D$3:$F$30,23,FALSE)*HLOOKUP(+F172,CALCUL!$D$13:$F$22,10,FALSE)," "))," ")</f>
        <v xml:space="preserve"> </v>
      </c>
      <c r="N172" s="120" t="str">
        <f t="shared" ca="1" si="25"/>
        <v xml:space="preserve"> </v>
      </c>
      <c r="P172" s="133" t="str">
        <f t="shared" ca="1" si="21"/>
        <v xml:space="preserve"> </v>
      </c>
      <c r="Q172" s="338" t="str">
        <f t="shared" ca="1" si="18"/>
        <v xml:space="preserve"> </v>
      </c>
      <c r="R172" s="364" t="str">
        <f>+IF(+AND(+ISNONTEXT($U$9),+ISTEXT(EPSO!C159))=TRUE,U$10," ")</f>
        <v xml:space="preserve"> </v>
      </c>
      <c r="S172" s="117" t="str">
        <f t="shared" ca="1" si="22"/>
        <v xml:space="preserve"> </v>
      </c>
      <c r="T172" s="119" t="e">
        <f ca="1">+IF($H$8="CDN",+HLOOKUP(+$P172,SOMMAIRE!$D$32:$F$59,21,FALSE),IF($H$8="USD",+HLOOKUP(+$P172,SOMMAIRE!$D$32:$F$59,23,FALSE)," "))</f>
        <v>#N/A</v>
      </c>
      <c r="U172" s="120" t="str">
        <f ca="1">+IFERROR(+IF($H$8="CDN",+HLOOKUP(+$P172,SOMMAIRE!$D$32:$F$59,21,FALSE)*HLOOKUP(+P172,CALCUL!$D$13:$F$22,10,FALSE)*(1+R172),IF($H$8="USD",+HLOOKUP(+$P172,SOMMAIRE!$D$32:$F$59,23,FALSE)*HLOOKUP(+P172,CALCUL!$D$13:$F$22,10,FALSE)*(1+R172)," "))," ")</f>
        <v xml:space="preserve"> </v>
      </c>
      <c r="V172" s="222" t="str">
        <f t="shared" ca="1" si="23"/>
        <v xml:space="preserve"> </v>
      </c>
      <c r="W172" s="219"/>
      <c r="X172" s="154" t="str">
        <f t="shared" ca="1" si="19"/>
        <v xml:space="preserve"> </v>
      </c>
      <c r="Y172" s="339" t="str">
        <f t="shared" ca="1" si="20"/>
        <v xml:space="preserve"> </v>
      </c>
    </row>
    <row r="173" spans="1:25" ht="15.5" outlineLevel="1" x14ac:dyDescent="0.35">
      <c r="A173" s="5"/>
      <c r="B173" s="5"/>
      <c r="C173" s="5"/>
      <c r="D173" s="6"/>
      <c r="F173" s="121" t="str">
        <f ca="1">+IF(OFFSET(EPSO!$C159,+COLUMN(A159), 0, 1, 1)=0," ",+OFFSET(EPSO!$C159,+COLUMN(A159), 0, 1, 1))</f>
        <v xml:space="preserve"> </v>
      </c>
      <c r="G173" s="438" t="str">
        <f ca="1">+IFERROR(+VLOOKUP(+F173,EPSO!C:S,2,FALSE)," ")</f>
        <v xml:space="preserve"> </v>
      </c>
      <c r="H173" s="438"/>
      <c r="I173" s="117" t="str">
        <f ca="1">+IFERROR(+HLOOKUP(+F173,CALCUL!$D$13:$F$22,10,FALSE)," ")</f>
        <v xml:space="preserve"> </v>
      </c>
      <c r="J173" s="122" t="str">
        <f ca="1">+IFERROR(+VLOOKUP(+F173,EPSO!C:S,6,FALSE)," ")</f>
        <v xml:space="preserve"> </v>
      </c>
      <c r="K173" s="117" t="str">
        <f t="shared" ca="1" si="24"/>
        <v xml:space="preserve"> </v>
      </c>
      <c r="L173" s="119" t="e">
        <f ca="1">+IF($H$8="CDN",+HLOOKUP(+$F173,SOMMAIRE!$D$3:$F$30,21,FALSE),IF($H$8="USD",+HLOOKUP(+$F173,SOMMAIRE!$D$3:$F$30,23,FALSE)," "))</f>
        <v>#N/A</v>
      </c>
      <c r="M173" s="120" t="str">
        <f ca="1">+IFERROR(+IF($H$8="CDN",+HLOOKUP(+$F173,SOMMAIRE!$D$3:$F$30,21,FALSE)*HLOOKUP(+F173,CALCUL!$D$13:$F$22,10,FALSE),IF($H$8="USD",+HLOOKUP(+$F173,SOMMAIRE!$D$3:$F$30,23,FALSE)*HLOOKUP(+F173,CALCUL!$D$13:$F$22,10,FALSE)," "))," ")</f>
        <v xml:space="preserve"> </v>
      </c>
      <c r="N173" s="120" t="str">
        <f t="shared" ca="1" si="25"/>
        <v xml:space="preserve"> </v>
      </c>
      <c r="P173" s="133" t="str">
        <f t="shared" ca="1" si="21"/>
        <v xml:space="preserve"> </v>
      </c>
      <c r="Q173" s="338" t="str">
        <f t="shared" ca="1" si="18"/>
        <v xml:space="preserve"> </v>
      </c>
      <c r="R173" s="364" t="str">
        <f>+IF(+AND(+ISNONTEXT($U$9),+ISTEXT(EPSO!C160))=TRUE,U$10," ")</f>
        <v xml:space="preserve"> </v>
      </c>
      <c r="S173" s="117" t="str">
        <f t="shared" ca="1" si="22"/>
        <v xml:space="preserve"> </v>
      </c>
      <c r="T173" s="119" t="e">
        <f ca="1">+IF($H$8="CDN",+HLOOKUP(+$P173,SOMMAIRE!$D$32:$F$59,21,FALSE),IF($H$8="USD",+HLOOKUP(+$P173,SOMMAIRE!$D$32:$F$59,23,FALSE)," "))</f>
        <v>#N/A</v>
      </c>
      <c r="U173" s="120" t="str">
        <f ca="1">+IFERROR(+IF($H$8="CDN",+HLOOKUP(+$P173,SOMMAIRE!$D$32:$F$59,21,FALSE)*HLOOKUP(+P173,CALCUL!$D$13:$F$22,10,FALSE)*(1+R173),IF($H$8="USD",+HLOOKUP(+$P173,SOMMAIRE!$D$32:$F$59,23,FALSE)*HLOOKUP(+P173,CALCUL!$D$13:$F$22,10,FALSE)*(1+R173)," "))," ")</f>
        <v xml:space="preserve"> </v>
      </c>
      <c r="V173" s="222" t="str">
        <f t="shared" ca="1" si="23"/>
        <v xml:space="preserve"> </v>
      </c>
      <c r="W173" s="219"/>
      <c r="X173" s="154" t="str">
        <f t="shared" ca="1" si="19"/>
        <v xml:space="preserve"> </v>
      </c>
      <c r="Y173" s="339" t="str">
        <f t="shared" ca="1" si="20"/>
        <v xml:space="preserve"> </v>
      </c>
    </row>
    <row r="174" spans="1:25" ht="15.5" outlineLevel="1" x14ac:dyDescent="0.35">
      <c r="A174" s="5"/>
      <c r="B174" s="5"/>
      <c r="C174" s="5"/>
      <c r="D174" s="6"/>
      <c r="F174" s="121" t="str">
        <f ca="1">+IF(OFFSET(EPSO!$C160,+COLUMN(A160), 0, 1, 1)=0," ",+OFFSET(EPSO!$C160,+COLUMN(A160), 0, 1, 1))</f>
        <v xml:space="preserve"> </v>
      </c>
      <c r="G174" s="438" t="str">
        <f ca="1">+IFERROR(+VLOOKUP(+F174,EPSO!C:S,2,FALSE)," ")</f>
        <v xml:space="preserve"> </v>
      </c>
      <c r="H174" s="438"/>
      <c r="I174" s="117" t="str">
        <f ca="1">+IFERROR(+HLOOKUP(+F174,CALCUL!$D$13:$F$22,10,FALSE)," ")</f>
        <v xml:space="preserve"> </v>
      </c>
      <c r="J174" s="122" t="str">
        <f ca="1">+IFERROR(+VLOOKUP(+F174,EPSO!C:S,6,FALSE)," ")</f>
        <v xml:space="preserve"> </v>
      </c>
      <c r="K174" s="117" t="str">
        <f t="shared" ca="1" si="24"/>
        <v xml:space="preserve"> </v>
      </c>
      <c r="L174" s="119" t="e">
        <f ca="1">+IF($H$8="CDN",+HLOOKUP(+$F174,SOMMAIRE!$D$3:$F$30,21,FALSE),IF($H$8="USD",+HLOOKUP(+$F174,SOMMAIRE!$D$3:$F$30,23,FALSE)," "))</f>
        <v>#N/A</v>
      </c>
      <c r="M174" s="120" t="str">
        <f ca="1">+IFERROR(+IF($H$8="CDN",+HLOOKUP(+$F174,SOMMAIRE!$D$3:$F$30,21,FALSE)*HLOOKUP(+F174,CALCUL!$D$13:$F$22,10,FALSE),IF($H$8="USD",+HLOOKUP(+$F174,SOMMAIRE!$D$3:$F$30,23,FALSE)*HLOOKUP(+F174,CALCUL!$D$13:$F$22,10,FALSE)," "))," ")</f>
        <v xml:space="preserve"> </v>
      </c>
      <c r="N174" s="120" t="str">
        <f t="shared" ca="1" si="25"/>
        <v xml:space="preserve"> </v>
      </c>
      <c r="P174" s="133" t="str">
        <f t="shared" ca="1" si="21"/>
        <v xml:space="preserve"> </v>
      </c>
      <c r="Q174" s="338" t="str">
        <f t="shared" ca="1" si="18"/>
        <v xml:space="preserve"> </v>
      </c>
      <c r="R174" s="364" t="str">
        <f>+IF(+AND(+ISNONTEXT($U$9),+ISTEXT(EPSO!C161))=TRUE,U$10," ")</f>
        <v xml:space="preserve"> </v>
      </c>
      <c r="S174" s="117" t="str">
        <f t="shared" ca="1" si="22"/>
        <v xml:space="preserve"> </v>
      </c>
      <c r="T174" s="119" t="e">
        <f ca="1">+IF($H$8="CDN",+HLOOKUP(+$P174,SOMMAIRE!$D$32:$F$59,21,FALSE),IF($H$8="USD",+HLOOKUP(+$P174,SOMMAIRE!$D$32:$F$59,23,FALSE)," "))</f>
        <v>#N/A</v>
      </c>
      <c r="U174" s="120" t="str">
        <f ca="1">+IFERROR(+IF($H$8="CDN",+HLOOKUP(+$P174,SOMMAIRE!$D$32:$F$59,21,FALSE)*HLOOKUP(+P174,CALCUL!$D$13:$F$22,10,FALSE)*(1+R174),IF($H$8="USD",+HLOOKUP(+$P174,SOMMAIRE!$D$32:$F$59,23,FALSE)*HLOOKUP(+P174,CALCUL!$D$13:$F$22,10,FALSE)*(1+R174)," "))," ")</f>
        <v xml:space="preserve"> </v>
      </c>
      <c r="V174" s="222" t="str">
        <f t="shared" ca="1" si="23"/>
        <v xml:space="preserve"> </v>
      </c>
      <c r="W174" s="219"/>
      <c r="X174" s="154" t="str">
        <f t="shared" ca="1" si="19"/>
        <v xml:space="preserve"> </v>
      </c>
      <c r="Y174" s="339" t="str">
        <f t="shared" ca="1" si="20"/>
        <v xml:space="preserve"> </v>
      </c>
    </row>
    <row r="175" spans="1:25" ht="15.5" outlineLevel="1" x14ac:dyDescent="0.35">
      <c r="A175" s="5"/>
      <c r="B175" s="5"/>
      <c r="C175" s="5"/>
      <c r="D175" s="6"/>
      <c r="F175" s="121" t="str">
        <f ca="1">+IF(OFFSET(EPSO!$C161,+COLUMN(A161), 0, 1, 1)=0," ",+OFFSET(EPSO!$C161,+COLUMN(A161), 0, 1, 1))</f>
        <v xml:space="preserve"> </v>
      </c>
      <c r="G175" s="438" t="str">
        <f ca="1">+IFERROR(+VLOOKUP(+F175,EPSO!C:S,2,FALSE)," ")</f>
        <v xml:space="preserve"> </v>
      </c>
      <c r="H175" s="438"/>
      <c r="I175" s="117" t="str">
        <f ca="1">+IFERROR(+HLOOKUP(+F175,CALCUL!$D$13:$F$22,10,FALSE)," ")</f>
        <v xml:space="preserve"> </v>
      </c>
      <c r="J175" s="122" t="str">
        <f ca="1">+IFERROR(+VLOOKUP(+F175,EPSO!C:S,6,FALSE)," ")</f>
        <v xml:space="preserve"> </v>
      </c>
      <c r="K175" s="117" t="str">
        <f t="shared" ca="1" si="24"/>
        <v xml:space="preserve"> </v>
      </c>
      <c r="L175" s="119" t="e">
        <f ca="1">+IF($H$8="CDN",+HLOOKUP(+$F175,SOMMAIRE!$D$3:$F$30,21,FALSE),IF($H$8="USD",+HLOOKUP(+$F175,SOMMAIRE!$D$3:$F$30,23,FALSE)," "))</f>
        <v>#N/A</v>
      </c>
      <c r="M175" s="120" t="str">
        <f ca="1">+IFERROR(+IF($H$8="CDN",+HLOOKUP(+$F175,SOMMAIRE!$D$3:$F$30,21,FALSE)*HLOOKUP(+F175,CALCUL!$D$13:$F$22,10,FALSE),IF($H$8="USD",+HLOOKUP(+$F175,SOMMAIRE!$D$3:$F$30,23,FALSE)*HLOOKUP(+F175,CALCUL!$D$13:$F$22,10,FALSE)," "))," ")</f>
        <v xml:space="preserve"> </v>
      </c>
      <c r="N175" s="120" t="str">
        <f t="shared" ca="1" si="25"/>
        <v xml:space="preserve"> </v>
      </c>
      <c r="P175" s="133" t="str">
        <f t="shared" ca="1" si="21"/>
        <v xml:space="preserve"> </v>
      </c>
      <c r="Q175" s="338" t="str">
        <f t="shared" ca="1" si="18"/>
        <v xml:space="preserve"> </v>
      </c>
      <c r="R175" s="364" t="str">
        <f>+IF(+AND(+ISNONTEXT($U$9),+ISTEXT(EPSO!C162))=TRUE,U$10," ")</f>
        <v xml:space="preserve"> </v>
      </c>
      <c r="S175" s="117" t="str">
        <f t="shared" ca="1" si="22"/>
        <v xml:space="preserve"> </v>
      </c>
      <c r="T175" s="119" t="e">
        <f ca="1">+IF($H$8="CDN",+HLOOKUP(+$P175,SOMMAIRE!$D$32:$F$59,21,FALSE),IF($H$8="USD",+HLOOKUP(+$P175,SOMMAIRE!$D$32:$F$59,23,FALSE)," "))</f>
        <v>#N/A</v>
      </c>
      <c r="U175" s="120" t="str">
        <f ca="1">+IFERROR(+IF($H$8="CDN",+HLOOKUP(+$P175,SOMMAIRE!$D$32:$F$59,21,FALSE)*HLOOKUP(+P175,CALCUL!$D$13:$F$22,10,FALSE)*(1+R175),IF($H$8="USD",+HLOOKUP(+$P175,SOMMAIRE!$D$32:$F$59,23,FALSE)*HLOOKUP(+P175,CALCUL!$D$13:$F$22,10,FALSE)*(1+R175)," "))," ")</f>
        <v xml:space="preserve"> </v>
      </c>
      <c r="V175" s="222" t="str">
        <f t="shared" ca="1" si="23"/>
        <v xml:space="preserve"> </v>
      </c>
      <c r="W175" s="219"/>
      <c r="X175" s="154" t="str">
        <f t="shared" ca="1" si="19"/>
        <v xml:space="preserve"> </v>
      </c>
      <c r="Y175" s="339" t="str">
        <f t="shared" ca="1" si="20"/>
        <v xml:space="preserve"> </v>
      </c>
    </row>
    <row r="176" spans="1:25" ht="15.5" outlineLevel="1" x14ac:dyDescent="0.35">
      <c r="A176" s="5"/>
      <c r="B176" s="5"/>
      <c r="C176" s="5"/>
      <c r="D176" s="6"/>
      <c r="F176" s="121" t="str">
        <f ca="1">+IF(OFFSET(EPSO!$C162,+COLUMN(A162), 0, 1, 1)=0," ",+OFFSET(EPSO!$C162,+COLUMN(A162), 0, 1, 1))</f>
        <v xml:space="preserve"> </v>
      </c>
      <c r="G176" s="438" t="str">
        <f ca="1">+IFERROR(+VLOOKUP(+F176,EPSO!C:S,2,FALSE)," ")</f>
        <v xml:space="preserve"> </v>
      </c>
      <c r="H176" s="438"/>
      <c r="I176" s="117" t="str">
        <f ca="1">+IFERROR(+HLOOKUP(+F176,CALCUL!$D$13:$F$22,10,FALSE)," ")</f>
        <v xml:space="preserve"> </v>
      </c>
      <c r="J176" s="122" t="str">
        <f ca="1">+IFERROR(+VLOOKUP(+F176,EPSO!C:S,6,FALSE)," ")</f>
        <v xml:space="preserve"> </v>
      </c>
      <c r="K176" s="117" t="str">
        <f t="shared" ca="1" si="24"/>
        <v xml:space="preserve"> </v>
      </c>
      <c r="L176" s="119" t="e">
        <f ca="1">+IF($H$8="CDN",+HLOOKUP(+$F176,SOMMAIRE!$D$3:$F$30,21,FALSE),IF($H$8="USD",+HLOOKUP(+$F176,SOMMAIRE!$D$3:$F$30,23,FALSE)," "))</f>
        <v>#N/A</v>
      </c>
      <c r="M176" s="120" t="str">
        <f ca="1">+IFERROR(+IF($H$8="CDN",+HLOOKUP(+$F176,SOMMAIRE!$D$3:$F$30,21,FALSE)*HLOOKUP(+F176,CALCUL!$D$13:$F$22,10,FALSE),IF($H$8="USD",+HLOOKUP(+$F176,SOMMAIRE!$D$3:$F$30,23,FALSE)*HLOOKUP(+F176,CALCUL!$D$13:$F$22,10,FALSE)," "))," ")</f>
        <v xml:space="preserve"> </v>
      </c>
      <c r="N176" s="120" t="str">
        <f t="shared" ca="1" si="25"/>
        <v xml:space="preserve"> </v>
      </c>
      <c r="P176" s="133" t="str">
        <f t="shared" ca="1" si="21"/>
        <v xml:space="preserve"> </v>
      </c>
      <c r="Q176" s="338" t="str">
        <f t="shared" ca="1" si="18"/>
        <v xml:space="preserve"> </v>
      </c>
      <c r="R176" s="364" t="str">
        <f>+IF(+AND(+ISNONTEXT($U$9),+ISTEXT(EPSO!C163))=TRUE,U$10," ")</f>
        <v xml:space="preserve"> </v>
      </c>
      <c r="S176" s="117" t="str">
        <f t="shared" ca="1" si="22"/>
        <v xml:space="preserve"> </v>
      </c>
      <c r="T176" s="119" t="e">
        <f ca="1">+IF($H$8="CDN",+HLOOKUP(+$P176,SOMMAIRE!$D$32:$F$59,21,FALSE),IF($H$8="USD",+HLOOKUP(+$P176,SOMMAIRE!$D$32:$F$59,23,FALSE)," "))</f>
        <v>#N/A</v>
      </c>
      <c r="U176" s="120" t="str">
        <f ca="1">+IFERROR(+IF($H$8="CDN",+HLOOKUP(+$P176,SOMMAIRE!$D$32:$F$59,21,FALSE)*HLOOKUP(+P176,CALCUL!$D$13:$F$22,10,FALSE)*(1+R176),IF($H$8="USD",+HLOOKUP(+$P176,SOMMAIRE!$D$32:$F$59,23,FALSE)*HLOOKUP(+P176,CALCUL!$D$13:$F$22,10,FALSE)*(1+R176)," "))," ")</f>
        <v xml:space="preserve"> </v>
      </c>
      <c r="V176" s="222" t="str">
        <f t="shared" ca="1" si="23"/>
        <v xml:space="preserve"> </v>
      </c>
      <c r="W176" s="219"/>
      <c r="X176" s="154" t="str">
        <f t="shared" ca="1" si="19"/>
        <v xml:space="preserve"> </v>
      </c>
      <c r="Y176" s="339" t="str">
        <f t="shared" ca="1" si="20"/>
        <v xml:space="preserve"> </v>
      </c>
    </row>
    <row r="177" spans="1:25" ht="15.5" outlineLevel="1" x14ac:dyDescent="0.35">
      <c r="A177" s="5"/>
      <c r="B177" s="5"/>
      <c r="C177" s="5"/>
      <c r="D177" s="6"/>
      <c r="F177" s="121" t="str">
        <f ca="1">+IF(OFFSET(EPSO!$C163,+COLUMN(A163), 0, 1, 1)=0," ",+OFFSET(EPSO!$C163,+COLUMN(A163), 0, 1, 1))</f>
        <v xml:space="preserve"> </v>
      </c>
      <c r="G177" s="438" t="str">
        <f ca="1">+IFERROR(+VLOOKUP(+F177,EPSO!C:S,2,FALSE)," ")</f>
        <v xml:space="preserve"> </v>
      </c>
      <c r="H177" s="438"/>
      <c r="I177" s="117" t="str">
        <f ca="1">+IFERROR(+HLOOKUP(+F177,CALCUL!$D$13:$F$22,10,FALSE)," ")</f>
        <v xml:space="preserve"> </v>
      </c>
      <c r="J177" s="122" t="str">
        <f ca="1">+IFERROR(+VLOOKUP(+F177,EPSO!C:S,6,FALSE)," ")</f>
        <v xml:space="preserve"> </v>
      </c>
      <c r="K177" s="117" t="str">
        <f t="shared" ca="1" si="24"/>
        <v xml:space="preserve"> </v>
      </c>
      <c r="L177" s="119" t="e">
        <f ca="1">+IF($H$8="CDN",+HLOOKUP(+$F177,SOMMAIRE!$D$3:$F$30,21,FALSE),IF($H$8="USD",+HLOOKUP(+$F177,SOMMAIRE!$D$3:$F$30,23,FALSE)," "))</f>
        <v>#N/A</v>
      </c>
      <c r="M177" s="120" t="str">
        <f ca="1">+IFERROR(+IF($H$8="CDN",+HLOOKUP(+$F177,SOMMAIRE!$D$3:$F$30,21,FALSE)*HLOOKUP(+F177,CALCUL!$D$13:$F$22,10,FALSE),IF($H$8="USD",+HLOOKUP(+$F177,SOMMAIRE!$D$3:$F$30,23,FALSE)*HLOOKUP(+F177,CALCUL!$D$13:$F$22,10,FALSE)," "))," ")</f>
        <v xml:space="preserve"> </v>
      </c>
      <c r="N177" s="120" t="str">
        <f t="shared" ca="1" si="25"/>
        <v xml:space="preserve"> </v>
      </c>
      <c r="P177" s="133" t="str">
        <f t="shared" ca="1" si="21"/>
        <v xml:space="preserve"> </v>
      </c>
      <c r="Q177" s="338" t="str">
        <f t="shared" ca="1" si="18"/>
        <v xml:space="preserve"> </v>
      </c>
      <c r="R177" s="364" t="str">
        <f>+IF(+AND(+ISNONTEXT($U$9),+ISTEXT(EPSO!C164))=TRUE,U$10," ")</f>
        <v xml:space="preserve"> </v>
      </c>
      <c r="S177" s="117" t="str">
        <f t="shared" ca="1" si="22"/>
        <v xml:space="preserve"> </v>
      </c>
      <c r="T177" s="119" t="e">
        <f ca="1">+IF($H$8="CDN",+HLOOKUP(+$P177,SOMMAIRE!$D$32:$F$59,21,FALSE),IF($H$8="USD",+HLOOKUP(+$P177,SOMMAIRE!$D$32:$F$59,23,FALSE)," "))</f>
        <v>#N/A</v>
      </c>
      <c r="U177" s="120" t="str">
        <f ca="1">+IFERROR(+IF($H$8="CDN",+HLOOKUP(+$P177,SOMMAIRE!$D$32:$F$59,21,FALSE)*HLOOKUP(+P177,CALCUL!$D$13:$F$22,10,FALSE)*(1+R177),IF($H$8="USD",+HLOOKUP(+$P177,SOMMAIRE!$D$32:$F$59,23,FALSE)*HLOOKUP(+P177,CALCUL!$D$13:$F$22,10,FALSE)*(1+R177)," "))," ")</f>
        <v xml:space="preserve"> </v>
      </c>
      <c r="V177" s="222" t="str">
        <f t="shared" ca="1" si="23"/>
        <v xml:space="preserve"> </v>
      </c>
      <c r="W177" s="219"/>
      <c r="X177" s="154" t="str">
        <f t="shared" ca="1" si="19"/>
        <v xml:space="preserve"> </v>
      </c>
      <c r="Y177" s="339" t="str">
        <f t="shared" ca="1" si="20"/>
        <v xml:space="preserve"> </v>
      </c>
    </row>
    <row r="178" spans="1:25" ht="15.5" outlineLevel="1" x14ac:dyDescent="0.35">
      <c r="A178" s="5"/>
      <c r="B178" s="5"/>
      <c r="C178" s="5"/>
      <c r="D178" s="6"/>
      <c r="F178" s="121" t="str">
        <f ca="1">+IF(OFFSET(EPSO!$C164,+COLUMN(A164), 0, 1, 1)=0," ",+OFFSET(EPSO!$C164,+COLUMN(A164), 0, 1, 1))</f>
        <v xml:space="preserve"> </v>
      </c>
      <c r="G178" s="438" t="str">
        <f ca="1">+IFERROR(+VLOOKUP(+F178,EPSO!C:S,2,FALSE)," ")</f>
        <v xml:space="preserve"> </v>
      </c>
      <c r="H178" s="438"/>
      <c r="I178" s="117" t="str">
        <f ca="1">+IFERROR(+HLOOKUP(+F178,CALCUL!$D$13:$F$22,10,FALSE)," ")</f>
        <v xml:space="preserve"> </v>
      </c>
      <c r="J178" s="122" t="str">
        <f ca="1">+IFERROR(+VLOOKUP(+F178,EPSO!C:S,6,FALSE)," ")</f>
        <v xml:space="preserve"> </v>
      </c>
      <c r="K178" s="117" t="str">
        <f t="shared" ca="1" si="24"/>
        <v xml:space="preserve"> </v>
      </c>
      <c r="L178" s="119" t="e">
        <f ca="1">+IF($H$8="CDN",+HLOOKUP(+$F178,SOMMAIRE!$D$3:$F$30,21,FALSE),IF($H$8="USD",+HLOOKUP(+$F178,SOMMAIRE!$D$3:$F$30,23,FALSE)," "))</f>
        <v>#N/A</v>
      </c>
      <c r="M178" s="120" t="str">
        <f ca="1">+IFERROR(+IF($H$8="CDN",+HLOOKUP(+$F178,SOMMAIRE!$D$3:$F$30,21,FALSE)*HLOOKUP(+F178,CALCUL!$D$13:$F$22,10,FALSE),IF($H$8="USD",+HLOOKUP(+$F178,SOMMAIRE!$D$3:$F$30,23,FALSE)*HLOOKUP(+F178,CALCUL!$D$13:$F$22,10,FALSE)," "))," ")</f>
        <v xml:space="preserve"> </v>
      </c>
      <c r="N178" s="120" t="str">
        <f t="shared" ca="1" si="25"/>
        <v xml:space="preserve"> </v>
      </c>
      <c r="P178" s="133" t="str">
        <f t="shared" ca="1" si="21"/>
        <v xml:space="preserve"> </v>
      </c>
      <c r="Q178" s="338" t="str">
        <f t="shared" ca="1" si="18"/>
        <v xml:space="preserve"> </v>
      </c>
      <c r="R178" s="364" t="str">
        <f>+IF(+AND(+ISNONTEXT($U$9),+ISTEXT(EPSO!C165))=TRUE,U$10," ")</f>
        <v xml:space="preserve"> </v>
      </c>
      <c r="S178" s="117" t="str">
        <f t="shared" ca="1" si="22"/>
        <v xml:space="preserve"> </v>
      </c>
      <c r="T178" s="119" t="e">
        <f ca="1">+IF($H$8="CDN",+HLOOKUP(+$P178,SOMMAIRE!$D$32:$F$59,21,FALSE),IF($H$8="USD",+HLOOKUP(+$P178,SOMMAIRE!$D$32:$F$59,23,FALSE)," "))</f>
        <v>#N/A</v>
      </c>
      <c r="U178" s="120" t="str">
        <f ca="1">+IFERROR(+IF($H$8="CDN",+HLOOKUP(+$P178,SOMMAIRE!$D$32:$F$59,21,FALSE)*HLOOKUP(+P178,CALCUL!$D$13:$F$22,10,FALSE)*(1+R178),IF($H$8="USD",+HLOOKUP(+$P178,SOMMAIRE!$D$32:$F$59,23,FALSE)*HLOOKUP(+P178,CALCUL!$D$13:$F$22,10,FALSE)*(1+R178)," "))," ")</f>
        <v xml:space="preserve"> </v>
      </c>
      <c r="V178" s="222" t="str">
        <f t="shared" ca="1" si="23"/>
        <v xml:space="preserve"> </v>
      </c>
      <c r="W178" s="219"/>
      <c r="X178" s="154" t="str">
        <f t="shared" ca="1" si="19"/>
        <v xml:space="preserve"> </v>
      </c>
      <c r="Y178" s="339" t="str">
        <f t="shared" ca="1" si="20"/>
        <v xml:space="preserve"> </v>
      </c>
    </row>
    <row r="179" spans="1:25" ht="15.5" outlineLevel="1" x14ac:dyDescent="0.35">
      <c r="A179" s="5"/>
      <c r="B179" s="5"/>
      <c r="C179" s="5"/>
      <c r="D179" s="6"/>
      <c r="F179" s="121" t="str">
        <f ca="1">+IF(OFFSET(EPSO!$C165,+COLUMN(A165), 0, 1, 1)=0," ",+OFFSET(EPSO!$C165,+COLUMN(A165), 0, 1, 1))</f>
        <v xml:space="preserve"> </v>
      </c>
      <c r="G179" s="438" t="str">
        <f ca="1">+IFERROR(+VLOOKUP(+F179,EPSO!C:S,2,FALSE)," ")</f>
        <v xml:space="preserve"> </v>
      </c>
      <c r="H179" s="438"/>
      <c r="I179" s="117" t="str">
        <f ca="1">+IFERROR(+HLOOKUP(+F179,CALCUL!$D$13:$F$22,10,FALSE)," ")</f>
        <v xml:space="preserve"> </v>
      </c>
      <c r="J179" s="122" t="str">
        <f ca="1">+IFERROR(+VLOOKUP(+F179,EPSO!C:S,6,FALSE)," ")</f>
        <v xml:space="preserve"> </v>
      </c>
      <c r="K179" s="117" t="str">
        <f t="shared" ca="1" si="24"/>
        <v xml:space="preserve"> </v>
      </c>
      <c r="L179" s="119" t="e">
        <f ca="1">+IF($H$8="CDN",+HLOOKUP(+$F179,SOMMAIRE!$D$3:$F$30,21,FALSE),IF($H$8="USD",+HLOOKUP(+$F179,SOMMAIRE!$D$3:$F$30,23,FALSE)," "))</f>
        <v>#N/A</v>
      </c>
      <c r="M179" s="120" t="str">
        <f ca="1">+IFERROR(+IF($H$8="CDN",+HLOOKUP(+$F179,SOMMAIRE!$D$3:$F$30,21,FALSE)*HLOOKUP(+F179,CALCUL!$D$13:$F$22,10,FALSE),IF($H$8="USD",+HLOOKUP(+$F179,SOMMAIRE!$D$3:$F$30,23,FALSE)*HLOOKUP(+F179,CALCUL!$D$13:$F$22,10,FALSE)," "))," ")</f>
        <v xml:space="preserve"> </v>
      </c>
      <c r="N179" s="120" t="str">
        <f t="shared" ca="1" si="25"/>
        <v xml:space="preserve"> </v>
      </c>
      <c r="P179" s="133" t="str">
        <f t="shared" ca="1" si="21"/>
        <v xml:space="preserve"> </v>
      </c>
      <c r="Q179" s="338" t="str">
        <f t="shared" ca="1" si="18"/>
        <v xml:space="preserve"> </v>
      </c>
      <c r="R179" s="364" t="str">
        <f>+IF(+AND(+ISNONTEXT($U$9),+ISTEXT(EPSO!C166))=TRUE,U$10," ")</f>
        <v xml:space="preserve"> </v>
      </c>
      <c r="S179" s="117" t="str">
        <f t="shared" ca="1" si="22"/>
        <v xml:space="preserve"> </v>
      </c>
      <c r="T179" s="119" t="e">
        <f ca="1">+IF($H$8="CDN",+HLOOKUP(+$P179,SOMMAIRE!$D$32:$F$59,21,FALSE),IF($H$8="USD",+HLOOKUP(+$P179,SOMMAIRE!$D$32:$F$59,23,FALSE)," "))</f>
        <v>#N/A</v>
      </c>
      <c r="U179" s="120" t="str">
        <f ca="1">+IFERROR(+IF($H$8="CDN",+HLOOKUP(+$P179,SOMMAIRE!$D$32:$F$59,21,FALSE)*HLOOKUP(+P179,CALCUL!$D$13:$F$22,10,FALSE)*(1+R179),IF($H$8="USD",+HLOOKUP(+$P179,SOMMAIRE!$D$32:$F$59,23,FALSE)*HLOOKUP(+P179,CALCUL!$D$13:$F$22,10,FALSE)*(1+R179)," "))," ")</f>
        <v xml:space="preserve"> </v>
      </c>
      <c r="V179" s="222" t="str">
        <f t="shared" ca="1" si="23"/>
        <v xml:space="preserve"> </v>
      </c>
      <c r="W179" s="219"/>
      <c r="X179" s="154" t="str">
        <f t="shared" ca="1" si="19"/>
        <v xml:space="preserve"> </v>
      </c>
      <c r="Y179" s="339" t="str">
        <f t="shared" ca="1" si="20"/>
        <v xml:space="preserve"> </v>
      </c>
    </row>
    <row r="180" spans="1:25" ht="15.5" outlineLevel="1" x14ac:dyDescent="0.35">
      <c r="A180" s="5"/>
      <c r="B180" s="5"/>
      <c r="C180" s="5"/>
      <c r="D180" s="6"/>
      <c r="F180" s="121" t="str">
        <f ca="1">+IF(OFFSET(EPSO!$C166,+COLUMN(A166), 0, 1, 1)=0," ",+OFFSET(EPSO!$C166,+COLUMN(A166), 0, 1, 1))</f>
        <v xml:space="preserve"> </v>
      </c>
      <c r="G180" s="438" t="str">
        <f ca="1">+IFERROR(+VLOOKUP(+F180,EPSO!C:S,2,FALSE)," ")</f>
        <v xml:space="preserve"> </v>
      </c>
      <c r="H180" s="438"/>
      <c r="I180" s="117" t="str">
        <f ca="1">+IFERROR(+HLOOKUP(+F180,CALCUL!$D$13:$F$22,10,FALSE)," ")</f>
        <v xml:space="preserve"> </v>
      </c>
      <c r="J180" s="122" t="str">
        <f ca="1">+IFERROR(+VLOOKUP(+F180,EPSO!C:S,6,FALSE)," ")</f>
        <v xml:space="preserve"> </v>
      </c>
      <c r="K180" s="117" t="str">
        <f t="shared" ca="1" si="24"/>
        <v xml:space="preserve"> </v>
      </c>
      <c r="L180" s="119" t="e">
        <f ca="1">+IF($H$8="CDN",+HLOOKUP(+$F180,SOMMAIRE!$D$3:$F$30,21,FALSE),IF($H$8="USD",+HLOOKUP(+$F180,SOMMAIRE!$D$3:$F$30,23,FALSE)," "))</f>
        <v>#N/A</v>
      </c>
      <c r="M180" s="120" t="str">
        <f ca="1">+IFERROR(+IF($H$8="CDN",+HLOOKUP(+$F180,SOMMAIRE!$D$3:$F$30,21,FALSE)*HLOOKUP(+F180,CALCUL!$D$13:$F$22,10,FALSE),IF($H$8="USD",+HLOOKUP(+$F180,SOMMAIRE!$D$3:$F$30,23,FALSE)*HLOOKUP(+F180,CALCUL!$D$13:$F$22,10,FALSE)," "))," ")</f>
        <v xml:space="preserve"> </v>
      </c>
      <c r="N180" s="120" t="str">
        <f t="shared" ca="1" si="25"/>
        <v xml:space="preserve"> </v>
      </c>
      <c r="P180" s="133" t="str">
        <f t="shared" ca="1" si="21"/>
        <v xml:space="preserve"> </v>
      </c>
      <c r="Q180" s="338" t="str">
        <f t="shared" ca="1" si="18"/>
        <v xml:space="preserve"> </v>
      </c>
      <c r="R180" s="364" t="str">
        <f>+IF(+AND(+ISNONTEXT($U$9),+ISTEXT(EPSO!C167))=TRUE,U$10," ")</f>
        <v xml:space="preserve"> </v>
      </c>
      <c r="S180" s="117" t="str">
        <f t="shared" ca="1" si="22"/>
        <v xml:space="preserve"> </v>
      </c>
      <c r="T180" s="119" t="e">
        <f ca="1">+IF($H$8="CDN",+HLOOKUP(+$P180,SOMMAIRE!$D$32:$F$59,21,FALSE),IF($H$8="USD",+HLOOKUP(+$P180,SOMMAIRE!$D$32:$F$59,23,FALSE)," "))</f>
        <v>#N/A</v>
      </c>
      <c r="U180" s="120" t="str">
        <f ca="1">+IFERROR(+IF($H$8="CDN",+HLOOKUP(+$P180,SOMMAIRE!$D$32:$F$59,21,FALSE)*HLOOKUP(+P180,CALCUL!$D$13:$F$22,10,FALSE)*(1+R180),IF($H$8="USD",+HLOOKUP(+$P180,SOMMAIRE!$D$32:$F$59,23,FALSE)*HLOOKUP(+P180,CALCUL!$D$13:$F$22,10,FALSE)*(1+R180)," "))," ")</f>
        <v xml:space="preserve"> </v>
      </c>
      <c r="V180" s="222" t="str">
        <f t="shared" ca="1" si="23"/>
        <v xml:space="preserve"> </v>
      </c>
      <c r="W180" s="219"/>
      <c r="X180" s="154" t="str">
        <f t="shared" ca="1" si="19"/>
        <v xml:space="preserve"> </v>
      </c>
      <c r="Y180" s="339" t="str">
        <f t="shared" ca="1" si="20"/>
        <v xml:space="preserve"> </v>
      </c>
    </row>
    <row r="181" spans="1:25" ht="15.5" outlineLevel="1" x14ac:dyDescent="0.35">
      <c r="A181" s="5"/>
      <c r="B181" s="5"/>
      <c r="C181" s="5"/>
      <c r="D181" s="6"/>
      <c r="F181" s="121" t="str">
        <f ca="1">+IF(OFFSET(EPSO!$C167,+COLUMN(A167), 0, 1, 1)=0," ",+OFFSET(EPSO!$C167,+COLUMN(A167), 0, 1, 1))</f>
        <v xml:space="preserve"> </v>
      </c>
      <c r="G181" s="438" t="str">
        <f ca="1">+IFERROR(+VLOOKUP(+F181,EPSO!C:S,2,FALSE)," ")</f>
        <v xml:space="preserve"> </v>
      </c>
      <c r="H181" s="438"/>
      <c r="I181" s="117" t="str">
        <f ca="1">+IFERROR(+HLOOKUP(+F181,CALCUL!$D$13:$F$22,10,FALSE)," ")</f>
        <v xml:space="preserve"> </v>
      </c>
      <c r="J181" s="122" t="str">
        <f ca="1">+IFERROR(+VLOOKUP(+F181,EPSO!C:S,6,FALSE)," ")</f>
        <v xml:space="preserve"> </v>
      </c>
      <c r="K181" s="117" t="str">
        <f t="shared" ca="1" si="24"/>
        <v xml:space="preserve"> </v>
      </c>
      <c r="L181" s="119" t="e">
        <f ca="1">+IF($H$8="CDN",+HLOOKUP(+$F181,SOMMAIRE!$D$3:$F$30,21,FALSE),IF($H$8="USD",+HLOOKUP(+$F181,SOMMAIRE!$D$3:$F$30,23,FALSE)," "))</f>
        <v>#N/A</v>
      </c>
      <c r="M181" s="120" t="str">
        <f ca="1">+IFERROR(+IF($H$8="CDN",+HLOOKUP(+$F181,SOMMAIRE!$D$3:$F$30,21,FALSE)*HLOOKUP(+F181,CALCUL!$D$13:$F$22,10,FALSE),IF($H$8="USD",+HLOOKUP(+$F181,SOMMAIRE!$D$3:$F$30,23,FALSE)*HLOOKUP(+F181,CALCUL!$D$13:$F$22,10,FALSE)," "))," ")</f>
        <v xml:space="preserve"> </v>
      </c>
      <c r="N181" s="120" t="str">
        <f t="shared" ca="1" si="25"/>
        <v xml:space="preserve"> </v>
      </c>
      <c r="P181" s="133" t="str">
        <f t="shared" ca="1" si="21"/>
        <v xml:space="preserve"> </v>
      </c>
      <c r="Q181" s="338" t="str">
        <f t="shared" ca="1" si="18"/>
        <v xml:space="preserve"> </v>
      </c>
      <c r="R181" s="364" t="str">
        <f>+IF(+AND(+ISNONTEXT($U$9),+ISTEXT(EPSO!C168))=TRUE,U$10," ")</f>
        <v xml:space="preserve"> </v>
      </c>
      <c r="S181" s="117" t="str">
        <f t="shared" ca="1" si="22"/>
        <v xml:space="preserve"> </v>
      </c>
      <c r="T181" s="119" t="e">
        <f ca="1">+IF($H$8="CDN",+HLOOKUP(+$P181,SOMMAIRE!$D$32:$F$59,21,FALSE),IF($H$8="USD",+HLOOKUP(+$P181,SOMMAIRE!$D$32:$F$59,23,FALSE)," "))</f>
        <v>#N/A</v>
      </c>
      <c r="U181" s="120" t="str">
        <f ca="1">+IFERROR(+IF($H$8="CDN",+HLOOKUP(+$P181,SOMMAIRE!$D$32:$F$59,21,FALSE)*HLOOKUP(+P181,CALCUL!$D$13:$F$22,10,FALSE)*(1+R181),IF($H$8="USD",+HLOOKUP(+$P181,SOMMAIRE!$D$32:$F$59,23,FALSE)*HLOOKUP(+P181,CALCUL!$D$13:$F$22,10,FALSE)*(1+R181)," "))," ")</f>
        <v xml:space="preserve"> </v>
      </c>
      <c r="V181" s="222" t="str">
        <f t="shared" ca="1" si="23"/>
        <v xml:space="preserve"> </v>
      </c>
      <c r="W181" s="219"/>
      <c r="X181" s="154" t="str">
        <f t="shared" ca="1" si="19"/>
        <v xml:space="preserve"> </v>
      </c>
      <c r="Y181" s="339" t="str">
        <f t="shared" ca="1" si="20"/>
        <v xml:space="preserve"> </v>
      </c>
    </row>
    <row r="182" spans="1:25" ht="15.5" outlineLevel="1" x14ac:dyDescent="0.35">
      <c r="A182" s="5"/>
      <c r="B182" s="5"/>
      <c r="C182" s="5"/>
      <c r="D182" s="6"/>
      <c r="F182" s="121" t="str">
        <f ca="1">+IF(OFFSET(EPSO!$C168,+COLUMN(A168), 0, 1, 1)=0," ",+OFFSET(EPSO!$C168,+COLUMN(A168), 0, 1, 1))</f>
        <v xml:space="preserve"> </v>
      </c>
      <c r="G182" s="438" t="str">
        <f ca="1">+IFERROR(+VLOOKUP(+F182,EPSO!C:S,2,FALSE)," ")</f>
        <v xml:space="preserve"> </v>
      </c>
      <c r="H182" s="438"/>
      <c r="I182" s="117" t="str">
        <f ca="1">+IFERROR(+HLOOKUP(+F182,CALCUL!$D$13:$F$22,10,FALSE)," ")</f>
        <v xml:space="preserve"> </v>
      </c>
      <c r="J182" s="122" t="str">
        <f ca="1">+IFERROR(+VLOOKUP(+F182,EPSO!C:S,6,FALSE)," ")</f>
        <v xml:space="preserve"> </v>
      </c>
      <c r="K182" s="117" t="str">
        <f t="shared" ca="1" si="24"/>
        <v xml:space="preserve"> </v>
      </c>
      <c r="L182" s="119" t="e">
        <f ca="1">+IF($H$8="CDN",+HLOOKUP(+$F182,SOMMAIRE!$D$3:$F$30,21,FALSE),IF($H$8="USD",+HLOOKUP(+$F182,SOMMAIRE!$D$3:$F$30,23,FALSE)," "))</f>
        <v>#N/A</v>
      </c>
      <c r="M182" s="120" t="str">
        <f ca="1">+IFERROR(+IF($H$8="CDN",+HLOOKUP(+$F182,SOMMAIRE!$D$3:$F$30,21,FALSE)*HLOOKUP(+F182,CALCUL!$D$13:$F$22,10,FALSE),IF($H$8="USD",+HLOOKUP(+$F182,SOMMAIRE!$D$3:$F$30,23,FALSE)*HLOOKUP(+F182,CALCUL!$D$13:$F$22,10,FALSE)," "))," ")</f>
        <v xml:space="preserve"> </v>
      </c>
      <c r="N182" s="120" t="str">
        <f t="shared" ca="1" si="25"/>
        <v xml:space="preserve"> </v>
      </c>
      <c r="P182" s="133" t="str">
        <f t="shared" ca="1" si="21"/>
        <v xml:space="preserve"> </v>
      </c>
      <c r="Q182" s="338" t="str">
        <f t="shared" ca="1" si="18"/>
        <v xml:space="preserve"> </v>
      </c>
      <c r="R182" s="364" t="str">
        <f>+IF(+AND(+ISNONTEXT($U$9),+ISTEXT(EPSO!C169))=TRUE,U$10," ")</f>
        <v xml:space="preserve"> </v>
      </c>
      <c r="S182" s="117" t="str">
        <f t="shared" ca="1" si="22"/>
        <v xml:space="preserve"> </v>
      </c>
      <c r="T182" s="119" t="e">
        <f ca="1">+IF($H$8="CDN",+HLOOKUP(+$P182,SOMMAIRE!$D$32:$F$59,21,FALSE),IF($H$8="USD",+HLOOKUP(+$P182,SOMMAIRE!$D$32:$F$59,23,FALSE)," "))</f>
        <v>#N/A</v>
      </c>
      <c r="U182" s="120" t="str">
        <f ca="1">+IFERROR(+IF($H$8="CDN",+HLOOKUP(+$P182,SOMMAIRE!$D$32:$F$59,21,FALSE)*HLOOKUP(+P182,CALCUL!$D$13:$F$22,10,FALSE)*(1+R182),IF($H$8="USD",+HLOOKUP(+$P182,SOMMAIRE!$D$32:$F$59,23,FALSE)*HLOOKUP(+P182,CALCUL!$D$13:$F$22,10,FALSE)*(1+R182)," "))," ")</f>
        <v xml:space="preserve"> </v>
      </c>
      <c r="V182" s="222" t="str">
        <f t="shared" ca="1" si="23"/>
        <v xml:space="preserve"> </v>
      </c>
      <c r="W182" s="219"/>
      <c r="X182" s="154" t="str">
        <f t="shared" ca="1" si="19"/>
        <v xml:space="preserve"> </v>
      </c>
      <c r="Y182" s="339" t="str">
        <f t="shared" ca="1" si="20"/>
        <v xml:space="preserve"> </v>
      </c>
    </row>
    <row r="183" spans="1:25" ht="15.5" outlineLevel="1" x14ac:dyDescent="0.35">
      <c r="A183" s="5"/>
      <c r="B183" s="5"/>
      <c r="C183" s="5"/>
      <c r="D183" s="6"/>
      <c r="F183" s="121" t="str">
        <f ca="1">+IF(OFFSET(EPSO!$C169,+COLUMN(A169), 0, 1, 1)=0," ",+OFFSET(EPSO!$C169,+COLUMN(A169), 0, 1, 1))</f>
        <v xml:space="preserve"> </v>
      </c>
      <c r="G183" s="438" t="str">
        <f ca="1">+IFERROR(+VLOOKUP(+F183,EPSO!C:S,2,FALSE)," ")</f>
        <v xml:space="preserve"> </v>
      </c>
      <c r="H183" s="438"/>
      <c r="I183" s="117" t="str">
        <f ca="1">+IFERROR(+HLOOKUP(+F183,CALCUL!$D$13:$F$22,10,FALSE)," ")</f>
        <v xml:space="preserve"> </v>
      </c>
      <c r="J183" s="122" t="str">
        <f ca="1">+IFERROR(+VLOOKUP(+F183,EPSO!C:S,6,FALSE)," ")</f>
        <v xml:space="preserve"> </v>
      </c>
      <c r="K183" s="117" t="str">
        <f t="shared" ca="1" si="24"/>
        <v xml:space="preserve"> </v>
      </c>
      <c r="L183" s="119" t="e">
        <f ca="1">+IF($H$8="CDN",+HLOOKUP(+$F183,SOMMAIRE!$D$3:$F$30,21,FALSE),IF($H$8="USD",+HLOOKUP(+$F183,SOMMAIRE!$D$3:$F$30,23,FALSE)," "))</f>
        <v>#N/A</v>
      </c>
      <c r="M183" s="120" t="str">
        <f ca="1">+IFERROR(+IF($H$8="CDN",+HLOOKUP(+$F183,SOMMAIRE!$D$3:$F$30,21,FALSE)*HLOOKUP(+F183,CALCUL!$D$13:$F$22,10,FALSE),IF($H$8="USD",+HLOOKUP(+$F183,SOMMAIRE!$D$3:$F$30,23,FALSE)*HLOOKUP(+F183,CALCUL!$D$13:$F$22,10,FALSE)," "))," ")</f>
        <v xml:space="preserve"> </v>
      </c>
      <c r="N183" s="120" t="str">
        <f t="shared" ca="1" si="25"/>
        <v xml:space="preserve"> </v>
      </c>
      <c r="P183" s="133" t="str">
        <f t="shared" ca="1" si="21"/>
        <v xml:space="preserve"> </v>
      </c>
      <c r="Q183" s="338" t="str">
        <f t="shared" ca="1" si="18"/>
        <v xml:space="preserve"> </v>
      </c>
      <c r="R183" s="364" t="str">
        <f>+IF(+AND(+ISNONTEXT($U$9),+ISTEXT(EPSO!C170))=TRUE,U$10," ")</f>
        <v xml:space="preserve"> </v>
      </c>
      <c r="S183" s="117" t="str">
        <f t="shared" ca="1" si="22"/>
        <v xml:space="preserve"> </v>
      </c>
      <c r="T183" s="119" t="e">
        <f ca="1">+IF($H$8="CDN",+HLOOKUP(+$P183,SOMMAIRE!$D$32:$F$59,21,FALSE),IF($H$8="USD",+HLOOKUP(+$P183,SOMMAIRE!$D$32:$F$59,23,FALSE)," "))</f>
        <v>#N/A</v>
      </c>
      <c r="U183" s="120" t="str">
        <f ca="1">+IFERROR(+IF($H$8="CDN",+HLOOKUP(+$P183,SOMMAIRE!$D$32:$F$59,21,FALSE)*HLOOKUP(+P183,CALCUL!$D$13:$F$22,10,FALSE)*(1+R183),IF($H$8="USD",+HLOOKUP(+$P183,SOMMAIRE!$D$32:$F$59,23,FALSE)*HLOOKUP(+P183,CALCUL!$D$13:$F$22,10,FALSE)*(1+R183)," "))," ")</f>
        <v xml:space="preserve"> </v>
      </c>
      <c r="V183" s="222" t="str">
        <f t="shared" ca="1" si="23"/>
        <v xml:space="preserve"> </v>
      </c>
      <c r="W183" s="219"/>
      <c r="X183" s="154" t="str">
        <f t="shared" ca="1" si="19"/>
        <v xml:space="preserve"> </v>
      </c>
      <c r="Y183" s="339" t="str">
        <f t="shared" ca="1" si="20"/>
        <v xml:space="preserve"> </v>
      </c>
    </row>
    <row r="184" spans="1:25" ht="15.5" outlineLevel="1" x14ac:dyDescent="0.35">
      <c r="A184" s="5"/>
      <c r="B184" s="5"/>
      <c r="C184" s="5"/>
      <c r="D184" s="6"/>
      <c r="F184" s="121" t="str">
        <f ca="1">+IF(OFFSET(EPSO!$C170,+COLUMN(A170), 0, 1, 1)=0," ",+OFFSET(EPSO!$C170,+COLUMN(A170), 0, 1, 1))</f>
        <v xml:space="preserve"> </v>
      </c>
      <c r="G184" s="438" t="str">
        <f ca="1">+IFERROR(+VLOOKUP(+F184,EPSO!C:S,2,FALSE)," ")</f>
        <v xml:space="preserve"> </v>
      </c>
      <c r="H184" s="438"/>
      <c r="I184" s="117" t="str">
        <f ca="1">+IFERROR(+HLOOKUP(+F184,CALCUL!$D$13:$F$22,10,FALSE)," ")</f>
        <v xml:space="preserve"> </v>
      </c>
      <c r="J184" s="122" t="str">
        <f ca="1">+IFERROR(+VLOOKUP(+F184,EPSO!C:S,6,FALSE)," ")</f>
        <v xml:space="preserve"> </v>
      </c>
      <c r="K184" s="117" t="str">
        <f t="shared" ca="1" si="24"/>
        <v xml:space="preserve"> </v>
      </c>
      <c r="L184" s="119" t="e">
        <f ca="1">+IF($H$8="CDN",+HLOOKUP(+$F184,SOMMAIRE!$D$3:$F$30,21,FALSE),IF($H$8="USD",+HLOOKUP(+$F184,SOMMAIRE!$D$3:$F$30,23,FALSE)," "))</f>
        <v>#N/A</v>
      </c>
      <c r="M184" s="120" t="str">
        <f ca="1">+IFERROR(+IF($H$8="CDN",+HLOOKUP(+$F184,SOMMAIRE!$D$3:$F$30,21,FALSE)*HLOOKUP(+F184,CALCUL!$D$13:$F$22,10,FALSE),IF($H$8="USD",+HLOOKUP(+$F184,SOMMAIRE!$D$3:$F$30,23,FALSE)*HLOOKUP(+F184,CALCUL!$D$13:$F$22,10,FALSE)," "))," ")</f>
        <v xml:space="preserve"> </v>
      </c>
      <c r="N184" s="120" t="str">
        <f t="shared" ca="1" si="25"/>
        <v xml:space="preserve"> </v>
      </c>
      <c r="P184" s="133" t="str">
        <f t="shared" ca="1" si="21"/>
        <v xml:space="preserve"> </v>
      </c>
      <c r="Q184" s="338" t="str">
        <f t="shared" ca="1" si="18"/>
        <v xml:space="preserve"> </v>
      </c>
      <c r="R184" s="364" t="str">
        <f>+IF(+AND(+ISNONTEXT($U$9),+ISTEXT(EPSO!C171))=TRUE,U$10," ")</f>
        <v xml:space="preserve"> </v>
      </c>
      <c r="S184" s="117" t="str">
        <f t="shared" ca="1" si="22"/>
        <v xml:space="preserve"> </v>
      </c>
      <c r="T184" s="119" t="e">
        <f ca="1">+IF($H$8="CDN",+HLOOKUP(+$P184,SOMMAIRE!$D$32:$F$59,21,FALSE),IF($H$8="USD",+HLOOKUP(+$P184,SOMMAIRE!$D$32:$F$59,23,FALSE)," "))</f>
        <v>#N/A</v>
      </c>
      <c r="U184" s="120" t="str">
        <f ca="1">+IFERROR(+IF($H$8="CDN",+HLOOKUP(+$P184,SOMMAIRE!$D$32:$F$59,21,FALSE)*HLOOKUP(+P184,CALCUL!$D$13:$F$22,10,FALSE)*(1+R184),IF($H$8="USD",+HLOOKUP(+$P184,SOMMAIRE!$D$32:$F$59,23,FALSE)*HLOOKUP(+P184,CALCUL!$D$13:$F$22,10,FALSE)*(1+R184)," "))," ")</f>
        <v xml:space="preserve"> </v>
      </c>
      <c r="V184" s="222" t="str">
        <f t="shared" ca="1" si="23"/>
        <v xml:space="preserve"> </v>
      </c>
      <c r="W184" s="219"/>
      <c r="X184" s="154" t="str">
        <f t="shared" ca="1" si="19"/>
        <v xml:space="preserve"> </v>
      </c>
      <c r="Y184" s="339" t="str">
        <f t="shared" ca="1" si="20"/>
        <v xml:space="preserve"> </v>
      </c>
    </row>
    <row r="185" spans="1:25" ht="15.5" outlineLevel="1" x14ac:dyDescent="0.35">
      <c r="A185" s="5"/>
      <c r="B185" s="5"/>
      <c r="C185" s="5"/>
      <c r="D185" s="6"/>
      <c r="F185" s="121" t="str">
        <f ca="1">+IF(OFFSET(EPSO!$C171,+COLUMN(A171), 0, 1, 1)=0," ",+OFFSET(EPSO!$C171,+COLUMN(A171), 0, 1, 1))</f>
        <v xml:space="preserve"> </v>
      </c>
      <c r="G185" s="438" t="str">
        <f ca="1">+IFERROR(+VLOOKUP(+F185,EPSO!C:S,2,FALSE)," ")</f>
        <v xml:space="preserve"> </v>
      </c>
      <c r="H185" s="438"/>
      <c r="I185" s="117" t="str">
        <f ca="1">+IFERROR(+HLOOKUP(+F185,CALCUL!$D$13:$F$22,10,FALSE)," ")</f>
        <v xml:space="preserve"> </v>
      </c>
      <c r="J185" s="122" t="str">
        <f ca="1">+IFERROR(+VLOOKUP(+F185,EPSO!C:S,6,FALSE)," ")</f>
        <v xml:space="preserve"> </v>
      </c>
      <c r="K185" s="117" t="str">
        <f t="shared" ca="1" si="24"/>
        <v xml:space="preserve"> </v>
      </c>
      <c r="L185" s="119" t="e">
        <f ca="1">+IF($H$8="CDN",+HLOOKUP(+$F185,SOMMAIRE!$D$3:$F$30,21,FALSE),IF($H$8="USD",+HLOOKUP(+$F185,SOMMAIRE!$D$3:$F$30,23,FALSE)," "))</f>
        <v>#N/A</v>
      </c>
      <c r="M185" s="120" t="str">
        <f ca="1">+IFERROR(+IF($H$8="CDN",+HLOOKUP(+$F185,SOMMAIRE!$D$3:$F$30,21,FALSE)*HLOOKUP(+F185,CALCUL!$D$13:$F$22,10,FALSE),IF($H$8="USD",+HLOOKUP(+$F185,SOMMAIRE!$D$3:$F$30,23,FALSE)*HLOOKUP(+F185,CALCUL!$D$13:$F$22,10,FALSE)," "))," ")</f>
        <v xml:space="preserve"> </v>
      </c>
      <c r="N185" s="120" t="str">
        <f t="shared" ca="1" si="25"/>
        <v xml:space="preserve"> </v>
      </c>
      <c r="P185" s="133" t="str">
        <f t="shared" ca="1" si="21"/>
        <v xml:space="preserve"> </v>
      </c>
      <c r="Q185" s="338" t="str">
        <f t="shared" ca="1" si="18"/>
        <v xml:space="preserve"> </v>
      </c>
      <c r="R185" s="364" t="str">
        <f>+IF(+AND(+ISNONTEXT($U$9),+ISTEXT(EPSO!C172))=TRUE,U$10," ")</f>
        <v xml:space="preserve"> </v>
      </c>
      <c r="S185" s="117" t="str">
        <f t="shared" ca="1" si="22"/>
        <v xml:space="preserve"> </v>
      </c>
      <c r="T185" s="119" t="e">
        <f ca="1">+IF($H$8="CDN",+HLOOKUP(+$P185,SOMMAIRE!$D$32:$F$59,21,FALSE),IF($H$8="USD",+HLOOKUP(+$P185,SOMMAIRE!$D$32:$F$59,23,FALSE)," "))</f>
        <v>#N/A</v>
      </c>
      <c r="U185" s="120" t="str">
        <f ca="1">+IFERROR(+IF($H$8="CDN",+HLOOKUP(+$P185,SOMMAIRE!$D$32:$F$59,21,FALSE)*HLOOKUP(+P185,CALCUL!$D$13:$F$22,10,FALSE)*(1+R185),IF($H$8="USD",+HLOOKUP(+$P185,SOMMAIRE!$D$32:$F$59,23,FALSE)*HLOOKUP(+P185,CALCUL!$D$13:$F$22,10,FALSE)*(1+R185)," "))," ")</f>
        <v xml:space="preserve"> </v>
      </c>
      <c r="V185" s="222" t="str">
        <f t="shared" ca="1" si="23"/>
        <v xml:space="preserve"> </v>
      </c>
      <c r="W185" s="219"/>
      <c r="X185" s="154" t="str">
        <f t="shared" ca="1" si="19"/>
        <v xml:space="preserve"> </v>
      </c>
      <c r="Y185" s="339" t="str">
        <f t="shared" ca="1" si="20"/>
        <v xml:space="preserve"> </v>
      </c>
    </row>
    <row r="186" spans="1:25" ht="15.5" outlineLevel="1" x14ac:dyDescent="0.35">
      <c r="A186" s="5"/>
      <c r="B186" s="5"/>
      <c r="C186" s="5"/>
      <c r="D186" s="6"/>
      <c r="F186" s="121" t="str">
        <f ca="1">+IF(OFFSET(EPSO!$C172,+COLUMN(A172), 0, 1, 1)=0," ",+OFFSET(EPSO!$C172,+COLUMN(A172), 0, 1, 1))</f>
        <v xml:space="preserve"> </v>
      </c>
      <c r="G186" s="438" t="str">
        <f ca="1">+IFERROR(+VLOOKUP(+F186,EPSO!C:S,2,FALSE)," ")</f>
        <v xml:space="preserve"> </v>
      </c>
      <c r="H186" s="438"/>
      <c r="I186" s="117" t="str">
        <f ca="1">+IFERROR(+HLOOKUP(+F186,CALCUL!$D$13:$F$22,10,FALSE)," ")</f>
        <v xml:space="preserve"> </v>
      </c>
      <c r="J186" s="122" t="str">
        <f ca="1">+IFERROR(+VLOOKUP(+F186,EPSO!C:S,6,FALSE)," ")</f>
        <v xml:space="preserve"> </v>
      </c>
      <c r="K186" s="117" t="str">
        <f t="shared" ca="1" si="24"/>
        <v xml:space="preserve"> </v>
      </c>
      <c r="L186" s="119" t="e">
        <f ca="1">+IF($H$8="CDN",+HLOOKUP(+$F186,SOMMAIRE!$D$3:$F$30,21,FALSE),IF($H$8="USD",+HLOOKUP(+$F186,SOMMAIRE!$D$3:$F$30,23,FALSE)," "))</f>
        <v>#N/A</v>
      </c>
      <c r="M186" s="120" t="str">
        <f ca="1">+IFERROR(+IF($H$8="CDN",+HLOOKUP(+$F186,SOMMAIRE!$D$3:$F$30,21,FALSE)*HLOOKUP(+F186,CALCUL!$D$13:$F$22,10,FALSE),IF($H$8="USD",+HLOOKUP(+$F186,SOMMAIRE!$D$3:$F$30,23,FALSE)*HLOOKUP(+F186,CALCUL!$D$13:$F$22,10,FALSE)," "))," ")</f>
        <v xml:space="preserve"> </v>
      </c>
      <c r="N186" s="120" t="str">
        <f t="shared" ca="1" si="25"/>
        <v xml:space="preserve"> </v>
      </c>
      <c r="P186" s="133" t="str">
        <f t="shared" ca="1" si="21"/>
        <v xml:space="preserve"> </v>
      </c>
      <c r="Q186" s="338" t="str">
        <f t="shared" ca="1" si="18"/>
        <v xml:space="preserve"> </v>
      </c>
      <c r="R186" s="364" t="str">
        <f>+IF(+AND(+ISNONTEXT($U$9),+ISTEXT(EPSO!C173))=TRUE,U$10," ")</f>
        <v xml:space="preserve"> </v>
      </c>
      <c r="S186" s="117" t="str">
        <f t="shared" ca="1" si="22"/>
        <v xml:space="preserve"> </v>
      </c>
      <c r="T186" s="119" t="e">
        <f ca="1">+IF($H$8="CDN",+HLOOKUP(+$P186,SOMMAIRE!$D$32:$F$59,21,FALSE),IF($H$8="USD",+HLOOKUP(+$P186,SOMMAIRE!$D$32:$F$59,23,FALSE)," "))</f>
        <v>#N/A</v>
      </c>
      <c r="U186" s="120" t="str">
        <f ca="1">+IFERROR(+IF($H$8="CDN",+HLOOKUP(+$P186,SOMMAIRE!$D$32:$F$59,21,FALSE)*HLOOKUP(+P186,CALCUL!$D$13:$F$22,10,FALSE)*(1+R186),IF($H$8="USD",+HLOOKUP(+$P186,SOMMAIRE!$D$32:$F$59,23,FALSE)*HLOOKUP(+P186,CALCUL!$D$13:$F$22,10,FALSE)*(1+R186)," "))," ")</f>
        <v xml:space="preserve"> </v>
      </c>
      <c r="V186" s="222" t="str">
        <f t="shared" ca="1" si="23"/>
        <v xml:space="preserve"> </v>
      </c>
      <c r="W186" s="219"/>
      <c r="X186" s="154" t="str">
        <f t="shared" ca="1" si="19"/>
        <v xml:space="preserve"> </v>
      </c>
      <c r="Y186" s="339" t="str">
        <f t="shared" ca="1" si="20"/>
        <v xml:space="preserve"> </v>
      </c>
    </row>
    <row r="187" spans="1:25" ht="15.5" outlineLevel="1" x14ac:dyDescent="0.35">
      <c r="A187" s="5"/>
      <c r="B187" s="5"/>
      <c r="C187" s="5"/>
      <c r="D187" s="6"/>
      <c r="F187" s="121" t="str">
        <f ca="1">+IF(OFFSET(EPSO!$C173,+COLUMN(A173), 0, 1, 1)=0," ",+OFFSET(EPSO!$C173,+COLUMN(A173), 0, 1, 1))</f>
        <v xml:space="preserve"> </v>
      </c>
      <c r="G187" s="438" t="str">
        <f ca="1">+IFERROR(+VLOOKUP(+F187,EPSO!C:S,2,FALSE)," ")</f>
        <v xml:space="preserve"> </v>
      </c>
      <c r="H187" s="438"/>
      <c r="I187" s="117" t="str">
        <f ca="1">+IFERROR(+HLOOKUP(+F187,CALCUL!$D$13:$F$22,10,FALSE)," ")</f>
        <v xml:space="preserve"> </v>
      </c>
      <c r="J187" s="122" t="str">
        <f ca="1">+IFERROR(+VLOOKUP(+F187,EPSO!C:S,6,FALSE)," ")</f>
        <v xml:space="preserve"> </v>
      </c>
      <c r="K187" s="117" t="str">
        <f t="shared" ca="1" si="24"/>
        <v xml:space="preserve"> </v>
      </c>
      <c r="L187" s="119" t="e">
        <f ca="1">+IF($H$8="CDN",+HLOOKUP(+$F187,SOMMAIRE!$D$3:$F$30,21,FALSE),IF($H$8="USD",+HLOOKUP(+$F187,SOMMAIRE!$D$3:$F$30,23,FALSE)," "))</f>
        <v>#N/A</v>
      </c>
      <c r="M187" s="120" t="str">
        <f ca="1">+IFERROR(+IF($H$8="CDN",+HLOOKUP(+$F187,SOMMAIRE!$D$3:$F$30,21,FALSE)*HLOOKUP(+F187,CALCUL!$D$13:$F$22,10,FALSE),IF($H$8="USD",+HLOOKUP(+$F187,SOMMAIRE!$D$3:$F$30,23,FALSE)*HLOOKUP(+F187,CALCUL!$D$13:$F$22,10,FALSE)," "))," ")</f>
        <v xml:space="preserve"> </v>
      </c>
      <c r="N187" s="120" t="str">
        <f t="shared" ca="1" si="25"/>
        <v xml:space="preserve"> </v>
      </c>
      <c r="P187" s="133" t="str">
        <f t="shared" ca="1" si="21"/>
        <v xml:space="preserve"> </v>
      </c>
      <c r="Q187" s="338" t="str">
        <f t="shared" ca="1" si="18"/>
        <v xml:space="preserve"> </v>
      </c>
      <c r="R187" s="364" t="str">
        <f>+IF(+AND(+ISNONTEXT($U$9),+ISTEXT(EPSO!C174))=TRUE,U$10," ")</f>
        <v xml:space="preserve"> </v>
      </c>
      <c r="S187" s="117" t="str">
        <f t="shared" ca="1" si="22"/>
        <v xml:space="preserve"> </v>
      </c>
      <c r="T187" s="119" t="e">
        <f ca="1">+IF($H$8="CDN",+HLOOKUP(+$P187,SOMMAIRE!$D$32:$F$59,21,FALSE),IF($H$8="USD",+HLOOKUP(+$P187,SOMMAIRE!$D$32:$F$59,23,FALSE)," "))</f>
        <v>#N/A</v>
      </c>
      <c r="U187" s="120" t="str">
        <f ca="1">+IFERROR(+IF($H$8="CDN",+HLOOKUP(+$P187,SOMMAIRE!$D$32:$F$59,21,FALSE)*HLOOKUP(+P187,CALCUL!$D$13:$F$22,10,FALSE)*(1+R187),IF($H$8="USD",+HLOOKUP(+$P187,SOMMAIRE!$D$32:$F$59,23,FALSE)*HLOOKUP(+P187,CALCUL!$D$13:$F$22,10,FALSE)*(1+R187)," "))," ")</f>
        <v xml:space="preserve"> </v>
      </c>
      <c r="V187" s="222" t="str">
        <f t="shared" ca="1" si="23"/>
        <v xml:space="preserve"> </v>
      </c>
      <c r="W187" s="219"/>
      <c r="X187" s="154" t="str">
        <f t="shared" ca="1" si="19"/>
        <v xml:space="preserve"> </v>
      </c>
      <c r="Y187" s="339" t="str">
        <f t="shared" ca="1" si="20"/>
        <v xml:space="preserve"> </v>
      </c>
    </row>
    <row r="188" spans="1:25" ht="15.5" outlineLevel="1" x14ac:dyDescent="0.35">
      <c r="A188" s="5"/>
      <c r="B188" s="5"/>
      <c r="C188" s="5"/>
      <c r="D188" s="6"/>
      <c r="F188" s="121" t="str">
        <f ca="1">+IF(OFFSET(EPSO!$C174,+COLUMN(A174), 0, 1, 1)=0," ",+OFFSET(EPSO!$C174,+COLUMN(A174), 0, 1, 1))</f>
        <v xml:space="preserve"> </v>
      </c>
      <c r="G188" s="438" t="str">
        <f ca="1">+IFERROR(+VLOOKUP(+F188,EPSO!C:S,2,FALSE)," ")</f>
        <v xml:space="preserve"> </v>
      </c>
      <c r="H188" s="438"/>
      <c r="I188" s="117" t="str">
        <f ca="1">+IFERROR(+HLOOKUP(+F188,CALCUL!$D$13:$F$22,10,FALSE)," ")</f>
        <v xml:space="preserve"> </v>
      </c>
      <c r="J188" s="122" t="str">
        <f ca="1">+IFERROR(+VLOOKUP(+F188,EPSO!C:S,6,FALSE)," ")</f>
        <v xml:space="preserve"> </v>
      </c>
      <c r="K188" s="117" t="str">
        <f t="shared" ca="1" si="24"/>
        <v xml:space="preserve"> </v>
      </c>
      <c r="L188" s="119" t="e">
        <f ca="1">+IF($H$8="CDN",+HLOOKUP(+$F188,SOMMAIRE!$D$3:$F$30,21,FALSE),IF($H$8="USD",+HLOOKUP(+$F188,SOMMAIRE!$D$3:$F$30,23,FALSE)," "))</f>
        <v>#N/A</v>
      </c>
      <c r="M188" s="120" t="str">
        <f ca="1">+IFERROR(+IF($H$8="CDN",+HLOOKUP(+$F188,SOMMAIRE!$D$3:$F$30,21,FALSE)*HLOOKUP(+F188,CALCUL!$D$13:$F$22,10,FALSE),IF($H$8="USD",+HLOOKUP(+$F188,SOMMAIRE!$D$3:$F$30,23,FALSE)*HLOOKUP(+F188,CALCUL!$D$13:$F$22,10,FALSE)," "))," ")</f>
        <v xml:space="preserve"> </v>
      </c>
      <c r="N188" s="120" t="str">
        <f t="shared" ca="1" si="25"/>
        <v xml:space="preserve"> </v>
      </c>
      <c r="P188" s="133" t="str">
        <f t="shared" ca="1" si="21"/>
        <v xml:space="preserve"> </v>
      </c>
      <c r="Q188" s="338" t="str">
        <f t="shared" ca="1" si="18"/>
        <v xml:space="preserve"> </v>
      </c>
      <c r="R188" s="364" t="str">
        <f>+IF(+AND(+ISNONTEXT($U$9),+ISTEXT(EPSO!C175))=TRUE,U$10," ")</f>
        <v xml:space="preserve"> </v>
      </c>
      <c r="S188" s="117" t="str">
        <f t="shared" ca="1" si="22"/>
        <v xml:space="preserve"> </v>
      </c>
      <c r="T188" s="119" t="e">
        <f ca="1">+IF($H$8="CDN",+HLOOKUP(+$P188,SOMMAIRE!$D$32:$F$59,21,FALSE),IF($H$8="USD",+HLOOKUP(+$P188,SOMMAIRE!$D$32:$F$59,23,FALSE)," "))</f>
        <v>#N/A</v>
      </c>
      <c r="U188" s="120" t="str">
        <f ca="1">+IFERROR(+IF($H$8="CDN",+HLOOKUP(+$P188,SOMMAIRE!$D$32:$F$59,21,FALSE)*HLOOKUP(+P188,CALCUL!$D$13:$F$22,10,FALSE)*(1+R188),IF($H$8="USD",+HLOOKUP(+$P188,SOMMAIRE!$D$32:$F$59,23,FALSE)*HLOOKUP(+P188,CALCUL!$D$13:$F$22,10,FALSE)*(1+R188)," "))," ")</f>
        <v xml:space="preserve"> </v>
      </c>
      <c r="V188" s="222" t="str">
        <f t="shared" ca="1" si="23"/>
        <v xml:space="preserve"> </v>
      </c>
      <c r="W188" s="219"/>
      <c r="X188" s="154" t="str">
        <f t="shared" ca="1" si="19"/>
        <v xml:space="preserve"> </v>
      </c>
      <c r="Y188" s="339" t="str">
        <f t="shared" ca="1" si="20"/>
        <v xml:space="preserve"> </v>
      </c>
    </row>
    <row r="189" spans="1:25" ht="15.5" outlineLevel="1" x14ac:dyDescent="0.35">
      <c r="A189" s="5"/>
      <c r="B189" s="5"/>
      <c r="C189" s="5"/>
      <c r="D189" s="6"/>
      <c r="F189" s="121" t="str">
        <f ca="1">+IF(OFFSET(EPSO!$C175,+COLUMN(A175), 0, 1, 1)=0," ",+OFFSET(EPSO!$C175,+COLUMN(A175), 0, 1, 1))</f>
        <v xml:space="preserve"> </v>
      </c>
      <c r="G189" s="438" t="str">
        <f ca="1">+IFERROR(+VLOOKUP(+F189,EPSO!C:S,2,FALSE)," ")</f>
        <v xml:space="preserve"> </v>
      </c>
      <c r="H189" s="438"/>
      <c r="I189" s="117" t="str">
        <f ca="1">+IFERROR(+HLOOKUP(+F189,CALCUL!$D$13:$F$22,10,FALSE)," ")</f>
        <v xml:space="preserve"> </v>
      </c>
      <c r="J189" s="122" t="str">
        <f ca="1">+IFERROR(+VLOOKUP(+F189,EPSO!C:S,6,FALSE)," ")</f>
        <v xml:space="preserve"> </v>
      </c>
      <c r="K189" s="117" t="str">
        <f t="shared" ca="1" si="24"/>
        <v xml:space="preserve"> </v>
      </c>
      <c r="L189" s="119" t="e">
        <f ca="1">+IF($H$8="CDN",+HLOOKUP(+$F189,SOMMAIRE!$D$3:$F$30,21,FALSE),IF($H$8="USD",+HLOOKUP(+$F189,SOMMAIRE!$D$3:$F$30,23,FALSE)," "))</f>
        <v>#N/A</v>
      </c>
      <c r="M189" s="120" t="str">
        <f ca="1">+IFERROR(+IF($H$8="CDN",+HLOOKUP(+$F189,SOMMAIRE!$D$3:$F$30,21,FALSE)*HLOOKUP(+F189,CALCUL!$D$13:$F$22,10,FALSE),IF($H$8="USD",+HLOOKUP(+$F189,SOMMAIRE!$D$3:$F$30,23,FALSE)*HLOOKUP(+F189,CALCUL!$D$13:$F$22,10,FALSE)," "))," ")</f>
        <v xml:space="preserve"> </v>
      </c>
      <c r="N189" s="120" t="str">
        <f t="shared" ca="1" si="25"/>
        <v xml:space="preserve"> </v>
      </c>
      <c r="P189" s="133" t="str">
        <f t="shared" ca="1" si="21"/>
        <v xml:space="preserve"> </v>
      </c>
      <c r="Q189" s="338" t="str">
        <f t="shared" ca="1" si="18"/>
        <v xml:space="preserve"> </v>
      </c>
      <c r="R189" s="364" t="str">
        <f>+IF(+AND(+ISNONTEXT($U$9),+ISTEXT(EPSO!C176))=TRUE,U$10," ")</f>
        <v xml:space="preserve"> </v>
      </c>
      <c r="S189" s="117" t="str">
        <f t="shared" ca="1" si="22"/>
        <v xml:space="preserve"> </v>
      </c>
      <c r="T189" s="119" t="e">
        <f ca="1">+IF($H$8="CDN",+HLOOKUP(+$P189,SOMMAIRE!$D$32:$F$59,21,FALSE),IF($H$8="USD",+HLOOKUP(+$P189,SOMMAIRE!$D$32:$F$59,23,FALSE)," "))</f>
        <v>#N/A</v>
      </c>
      <c r="U189" s="120" t="str">
        <f ca="1">+IFERROR(+IF($H$8="CDN",+HLOOKUP(+$P189,SOMMAIRE!$D$32:$F$59,21,FALSE)*HLOOKUP(+P189,CALCUL!$D$13:$F$22,10,FALSE)*(1+R189),IF($H$8="USD",+HLOOKUP(+$P189,SOMMAIRE!$D$32:$F$59,23,FALSE)*HLOOKUP(+P189,CALCUL!$D$13:$F$22,10,FALSE)*(1+R189)," "))," ")</f>
        <v xml:space="preserve"> </v>
      </c>
      <c r="V189" s="222" t="str">
        <f t="shared" ca="1" si="23"/>
        <v xml:space="preserve"> </v>
      </c>
      <c r="W189" s="219"/>
      <c r="X189" s="154" t="str">
        <f t="shared" ca="1" si="19"/>
        <v xml:space="preserve"> </v>
      </c>
      <c r="Y189" s="339" t="str">
        <f t="shared" ca="1" si="20"/>
        <v xml:space="preserve"> </v>
      </c>
    </row>
    <row r="190" spans="1:25" ht="15.5" outlineLevel="1" x14ac:dyDescent="0.35">
      <c r="A190" s="5"/>
      <c r="B190" s="5"/>
      <c r="C190" s="5"/>
      <c r="D190" s="6"/>
      <c r="F190" s="121" t="str">
        <f ca="1">+IF(OFFSET(EPSO!$C176,+COLUMN(A176), 0, 1, 1)=0," ",+OFFSET(EPSO!$C176,+COLUMN(A176), 0, 1, 1))</f>
        <v xml:space="preserve"> </v>
      </c>
      <c r="G190" s="438" t="str">
        <f ca="1">+IFERROR(+VLOOKUP(+F190,EPSO!C:S,2,FALSE)," ")</f>
        <v xml:space="preserve"> </v>
      </c>
      <c r="H190" s="438"/>
      <c r="I190" s="117" t="str">
        <f ca="1">+IFERROR(+HLOOKUP(+F190,CALCUL!$D$13:$F$22,10,FALSE)," ")</f>
        <v xml:space="preserve"> </v>
      </c>
      <c r="J190" s="122" t="str">
        <f ca="1">+IFERROR(+VLOOKUP(+F190,EPSO!C:S,6,FALSE)," ")</f>
        <v xml:space="preserve"> </v>
      </c>
      <c r="K190" s="117" t="str">
        <f t="shared" ca="1" si="24"/>
        <v xml:space="preserve"> </v>
      </c>
      <c r="L190" s="119" t="e">
        <f ca="1">+IF($H$8="CDN",+HLOOKUP(+$F190,SOMMAIRE!$D$3:$F$30,21,FALSE),IF($H$8="USD",+HLOOKUP(+$F190,SOMMAIRE!$D$3:$F$30,23,FALSE)," "))</f>
        <v>#N/A</v>
      </c>
      <c r="M190" s="120" t="str">
        <f ca="1">+IFERROR(+IF($H$8="CDN",+HLOOKUP(+$F190,SOMMAIRE!$D$3:$F$30,21,FALSE)*HLOOKUP(+F190,CALCUL!$D$13:$F$22,10,FALSE),IF($H$8="USD",+HLOOKUP(+$F190,SOMMAIRE!$D$3:$F$30,23,FALSE)*HLOOKUP(+F190,CALCUL!$D$13:$F$22,10,FALSE)," "))," ")</f>
        <v xml:space="preserve"> </v>
      </c>
      <c r="N190" s="120" t="str">
        <f t="shared" ca="1" si="25"/>
        <v xml:space="preserve"> </v>
      </c>
      <c r="P190" s="133" t="str">
        <f t="shared" ca="1" si="21"/>
        <v xml:space="preserve"> </v>
      </c>
      <c r="Q190" s="338" t="str">
        <f t="shared" ca="1" si="18"/>
        <v xml:space="preserve"> </v>
      </c>
      <c r="R190" s="364" t="str">
        <f>+IF(+AND(+ISNONTEXT($U$9),+ISTEXT(EPSO!C177))=TRUE,U$10," ")</f>
        <v xml:space="preserve"> </v>
      </c>
      <c r="S190" s="117" t="str">
        <f t="shared" ca="1" si="22"/>
        <v xml:space="preserve"> </v>
      </c>
      <c r="T190" s="119" t="e">
        <f ca="1">+IF($H$8="CDN",+HLOOKUP(+$P190,SOMMAIRE!$D$32:$F$59,21,FALSE),IF($H$8="USD",+HLOOKUP(+$P190,SOMMAIRE!$D$32:$F$59,23,FALSE)," "))</f>
        <v>#N/A</v>
      </c>
      <c r="U190" s="120" t="str">
        <f ca="1">+IFERROR(+IF($H$8="CDN",+HLOOKUP(+$P190,SOMMAIRE!$D$32:$F$59,21,FALSE)*HLOOKUP(+P190,CALCUL!$D$13:$F$22,10,FALSE)*(1+R190),IF($H$8="USD",+HLOOKUP(+$P190,SOMMAIRE!$D$32:$F$59,23,FALSE)*HLOOKUP(+P190,CALCUL!$D$13:$F$22,10,FALSE)*(1+R190)," "))," ")</f>
        <v xml:space="preserve"> </v>
      </c>
      <c r="V190" s="222" t="str">
        <f t="shared" ca="1" si="23"/>
        <v xml:space="preserve"> </v>
      </c>
      <c r="W190" s="219"/>
      <c r="X190" s="154" t="str">
        <f t="shared" ca="1" si="19"/>
        <v xml:space="preserve"> </v>
      </c>
      <c r="Y190" s="339" t="str">
        <f t="shared" ca="1" si="20"/>
        <v xml:space="preserve"> </v>
      </c>
    </row>
    <row r="191" spans="1:25" ht="15.5" outlineLevel="1" x14ac:dyDescent="0.35">
      <c r="A191" s="5"/>
      <c r="B191" s="5"/>
      <c r="C191" s="5"/>
      <c r="D191" s="6"/>
      <c r="F191" s="121" t="str">
        <f ca="1">+IF(OFFSET(EPSO!$C177,+COLUMN(A177), 0, 1, 1)=0," ",+OFFSET(EPSO!$C177,+COLUMN(A177), 0, 1, 1))</f>
        <v xml:space="preserve"> </v>
      </c>
      <c r="G191" s="438" t="str">
        <f ca="1">+IFERROR(+VLOOKUP(+F191,EPSO!C:S,2,FALSE)," ")</f>
        <v xml:space="preserve"> </v>
      </c>
      <c r="H191" s="438"/>
      <c r="I191" s="117" t="str">
        <f ca="1">+IFERROR(+HLOOKUP(+F191,CALCUL!$D$13:$F$22,10,FALSE)," ")</f>
        <v xml:space="preserve"> </v>
      </c>
      <c r="J191" s="122" t="str">
        <f ca="1">+IFERROR(+VLOOKUP(+F191,EPSO!C:S,6,FALSE)," ")</f>
        <v xml:space="preserve"> </v>
      </c>
      <c r="K191" s="117" t="str">
        <f t="shared" ca="1" si="24"/>
        <v xml:space="preserve"> </v>
      </c>
      <c r="L191" s="119" t="e">
        <f ca="1">+IF($H$8="CDN",+HLOOKUP(+$F191,SOMMAIRE!$D$3:$F$30,21,FALSE),IF($H$8="USD",+HLOOKUP(+$F191,SOMMAIRE!$D$3:$F$30,23,FALSE)," "))</f>
        <v>#N/A</v>
      </c>
      <c r="M191" s="120" t="str">
        <f ca="1">+IFERROR(+IF($H$8="CDN",+HLOOKUP(+$F191,SOMMAIRE!$D$3:$F$30,21,FALSE)*HLOOKUP(+F191,CALCUL!$D$13:$F$22,10,FALSE),IF($H$8="USD",+HLOOKUP(+$F191,SOMMAIRE!$D$3:$F$30,23,FALSE)*HLOOKUP(+F191,CALCUL!$D$13:$F$22,10,FALSE)," "))," ")</f>
        <v xml:space="preserve"> </v>
      </c>
      <c r="N191" s="120" t="str">
        <f t="shared" ca="1" si="25"/>
        <v xml:space="preserve"> </v>
      </c>
      <c r="P191" s="133" t="str">
        <f t="shared" ca="1" si="21"/>
        <v xml:space="preserve"> </v>
      </c>
      <c r="Q191" s="338" t="str">
        <f t="shared" ca="1" si="18"/>
        <v xml:space="preserve"> </v>
      </c>
      <c r="R191" s="364" t="str">
        <f>+IF(+AND(+ISNONTEXT($U$9),+ISTEXT(EPSO!C178))=TRUE,U$10," ")</f>
        <v xml:space="preserve"> </v>
      </c>
      <c r="S191" s="117" t="str">
        <f t="shared" ca="1" si="22"/>
        <v xml:space="preserve"> </v>
      </c>
      <c r="T191" s="119" t="e">
        <f ca="1">+IF($H$8="CDN",+HLOOKUP(+$P191,SOMMAIRE!$D$32:$F$59,21,FALSE),IF($H$8="USD",+HLOOKUP(+$P191,SOMMAIRE!$D$32:$F$59,23,FALSE)," "))</f>
        <v>#N/A</v>
      </c>
      <c r="U191" s="120" t="str">
        <f ca="1">+IFERROR(+IF($H$8="CDN",+HLOOKUP(+$P191,SOMMAIRE!$D$32:$F$59,21,FALSE)*HLOOKUP(+P191,CALCUL!$D$13:$F$22,10,FALSE)*(1+R191),IF($H$8="USD",+HLOOKUP(+$P191,SOMMAIRE!$D$32:$F$59,23,FALSE)*HLOOKUP(+P191,CALCUL!$D$13:$F$22,10,FALSE)*(1+R191)," "))," ")</f>
        <v xml:space="preserve"> </v>
      </c>
      <c r="V191" s="222" t="str">
        <f t="shared" ca="1" si="23"/>
        <v xml:space="preserve"> </v>
      </c>
      <c r="W191" s="219"/>
      <c r="X191" s="154" t="str">
        <f t="shared" ca="1" si="19"/>
        <v xml:space="preserve"> </v>
      </c>
      <c r="Y191" s="339" t="str">
        <f t="shared" ca="1" si="20"/>
        <v xml:space="preserve"> </v>
      </c>
    </row>
    <row r="192" spans="1:25" ht="15.5" outlineLevel="1" x14ac:dyDescent="0.35">
      <c r="A192" s="5"/>
      <c r="B192" s="5"/>
      <c r="C192" s="5"/>
      <c r="D192" s="6"/>
      <c r="F192" s="121" t="str">
        <f ca="1">+IF(OFFSET(EPSO!$C178,+COLUMN(A178), 0, 1, 1)=0," ",+OFFSET(EPSO!$C178,+COLUMN(A178), 0, 1, 1))</f>
        <v xml:space="preserve"> </v>
      </c>
      <c r="G192" s="438" t="str">
        <f ca="1">+IFERROR(+VLOOKUP(+F192,EPSO!C:S,2,FALSE)," ")</f>
        <v xml:space="preserve"> </v>
      </c>
      <c r="H192" s="438"/>
      <c r="I192" s="117" t="str">
        <f ca="1">+IFERROR(+HLOOKUP(+F192,CALCUL!$D$13:$F$22,10,FALSE)," ")</f>
        <v xml:space="preserve"> </v>
      </c>
      <c r="J192" s="122" t="str">
        <f ca="1">+IFERROR(+VLOOKUP(+F192,EPSO!C:S,6,FALSE)," ")</f>
        <v xml:space="preserve"> </v>
      </c>
      <c r="K192" s="117" t="str">
        <f t="shared" ca="1" si="24"/>
        <v xml:space="preserve"> </v>
      </c>
      <c r="L192" s="119" t="e">
        <f ca="1">+IF($H$8="CDN",+HLOOKUP(+$F192,SOMMAIRE!$D$3:$F$30,21,FALSE),IF($H$8="USD",+HLOOKUP(+$F192,SOMMAIRE!$D$3:$F$30,23,FALSE)," "))</f>
        <v>#N/A</v>
      </c>
      <c r="M192" s="120" t="str">
        <f ca="1">+IFERROR(+IF($H$8="CDN",+HLOOKUP(+$F192,SOMMAIRE!$D$3:$F$30,21,FALSE)*HLOOKUP(+F192,CALCUL!$D$13:$F$22,10,FALSE),IF($H$8="USD",+HLOOKUP(+$F192,SOMMAIRE!$D$3:$F$30,23,FALSE)*HLOOKUP(+F192,CALCUL!$D$13:$F$22,10,FALSE)," "))," ")</f>
        <v xml:space="preserve"> </v>
      </c>
      <c r="N192" s="120" t="str">
        <f t="shared" ca="1" si="25"/>
        <v xml:space="preserve"> </v>
      </c>
      <c r="P192" s="133" t="str">
        <f t="shared" ca="1" si="21"/>
        <v xml:space="preserve"> </v>
      </c>
      <c r="Q192" s="338" t="str">
        <f t="shared" ca="1" si="18"/>
        <v xml:space="preserve"> </v>
      </c>
      <c r="R192" s="364" t="str">
        <f>+IF(+AND(+ISNONTEXT($U$9),+ISTEXT(EPSO!C179))=TRUE,U$10," ")</f>
        <v xml:space="preserve"> </v>
      </c>
      <c r="S192" s="117" t="str">
        <f t="shared" ca="1" si="22"/>
        <v xml:space="preserve"> </v>
      </c>
      <c r="T192" s="119" t="e">
        <f ca="1">+IF($H$8="CDN",+HLOOKUP(+$P192,SOMMAIRE!$D$32:$F$59,21,FALSE),IF($H$8="USD",+HLOOKUP(+$P192,SOMMAIRE!$D$32:$F$59,23,FALSE)," "))</f>
        <v>#N/A</v>
      </c>
      <c r="U192" s="120" t="str">
        <f ca="1">+IFERROR(+IF($H$8="CDN",+HLOOKUP(+$P192,SOMMAIRE!$D$32:$F$59,21,FALSE)*HLOOKUP(+P192,CALCUL!$D$13:$F$22,10,FALSE)*(1+R192),IF($H$8="USD",+HLOOKUP(+$P192,SOMMAIRE!$D$32:$F$59,23,FALSE)*HLOOKUP(+P192,CALCUL!$D$13:$F$22,10,FALSE)*(1+R192)," "))," ")</f>
        <v xml:space="preserve"> </v>
      </c>
      <c r="V192" s="222" t="str">
        <f t="shared" ca="1" si="23"/>
        <v xml:space="preserve"> </v>
      </c>
      <c r="W192" s="219"/>
      <c r="X192" s="154" t="str">
        <f t="shared" ca="1" si="19"/>
        <v xml:space="preserve"> </v>
      </c>
      <c r="Y192" s="339" t="str">
        <f t="shared" ca="1" si="20"/>
        <v xml:space="preserve"> </v>
      </c>
    </row>
    <row r="193" spans="1:25" ht="15.5" outlineLevel="1" x14ac:dyDescent="0.35">
      <c r="A193" s="5"/>
      <c r="B193" s="5"/>
      <c r="C193" s="5"/>
      <c r="D193" s="6"/>
      <c r="F193" s="121" t="str">
        <f ca="1">+IF(OFFSET(EPSO!$C179,+COLUMN(A179), 0, 1, 1)=0," ",+OFFSET(EPSO!$C179,+COLUMN(A179), 0, 1, 1))</f>
        <v xml:space="preserve"> </v>
      </c>
      <c r="G193" s="438" t="str">
        <f ca="1">+IFERROR(+VLOOKUP(+F193,EPSO!C:S,2,FALSE)," ")</f>
        <v xml:space="preserve"> </v>
      </c>
      <c r="H193" s="438"/>
      <c r="I193" s="117" t="str">
        <f ca="1">+IFERROR(+HLOOKUP(+F193,CALCUL!$D$13:$F$22,10,FALSE)," ")</f>
        <v xml:space="preserve"> </v>
      </c>
      <c r="J193" s="122" t="str">
        <f ca="1">+IFERROR(+VLOOKUP(+F193,EPSO!C:S,6,FALSE)," ")</f>
        <v xml:space="preserve"> </v>
      </c>
      <c r="K193" s="117" t="str">
        <f t="shared" ca="1" si="24"/>
        <v xml:space="preserve"> </v>
      </c>
      <c r="L193" s="119" t="e">
        <f ca="1">+IF($H$8="CDN",+HLOOKUP(+$F193,SOMMAIRE!$D$3:$F$30,21,FALSE),IF($H$8="USD",+HLOOKUP(+$F193,SOMMAIRE!$D$3:$F$30,23,FALSE)," "))</f>
        <v>#N/A</v>
      </c>
      <c r="M193" s="120" t="str">
        <f ca="1">+IFERROR(+IF($H$8="CDN",+HLOOKUP(+$F193,SOMMAIRE!$D$3:$F$30,21,FALSE)*HLOOKUP(+F193,CALCUL!$D$13:$F$22,10,FALSE),IF($H$8="USD",+HLOOKUP(+$F193,SOMMAIRE!$D$3:$F$30,23,FALSE)*HLOOKUP(+F193,CALCUL!$D$13:$F$22,10,FALSE)," "))," ")</f>
        <v xml:space="preserve"> </v>
      </c>
      <c r="N193" s="120" t="str">
        <f t="shared" ca="1" si="25"/>
        <v xml:space="preserve"> </v>
      </c>
      <c r="P193" s="133" t="str">
        <f t="shared" ca="1" si="21"/>
        <v xml:space="preserve"> </v>
      </c>
      <c r="Q193" s="338" t="str">
        <f t="shared" ca="1" si="18"/>
        <v xml:space="preserve"> </v>
      </c>
      <c r="R193" s="364" t="str">
        <f>+IF(+AND(+ISNONTEXT($U$9),+ISTEXT(EPSO!C180))=TRUE,U$10," ")</f>
        <v xml:space="preserve"> </v>
      </c>
      <c r="S193" s="117" t="str">
        <f t="shared" ca="1" si="22"/>
        <v xml:space="preserve"> </v>
      </c>
      <c r="T193" s="119" t="e">
        <f ca="1">+IF($H$8="CDN",+HLOOKUP(+$P193,SOMMAIRE!$D$32:$F$59,21,FALSE),IF($H$8="USD",+HLOOKUP(+$P193,SOMMAIRE!$D$32:$F$59,23,FALSE)," "))</f>
        <v>#N/A</v>
      </c>
      <c r="U193" s="120" t="str">
        <f ca="1">+IFERROR(+IF($H$8="CDN",+HLOOKUP(+$P193,SOMMAIRE!$D$32:$F$59,21,FALSE)*HLOOKUP(+P193,CALCUL!$D$13:$F$22,10,FALSE)*(1+R193),IF($H$8="USD",+HLOOKUP(+$P193,SOMMAIRE!$D$32:$F$59,23,FALSE)*HLOOKUP(+P193,CALCUL!$D$13:$F$22,10,FALSE)*(1+R193)," "))," ")</f>
        <v xml:space="preserve"> </v>
      </c>
      <c r="V193" s="222" t="str">
        <f t="shared" ca="1" si="23"/>
        <v xml:space="preserve"> </v>
      </c>
      <c r="W193" s="219"/>
      <c r="X193" s="154" t="str">
        <f t="shared" ca="1" si="19"/>
        <v xml:space="preserve"> </v>
      </c>
      <c r="Y193" s="339" t="str">
        <f t="shared" ca="1" si="20"/>
        <v xml:space="preserve"> </v>
      </c>
    </row>
    <row r="194" spans="1:25" ht="15.5" outlineLevel="1" x14ac:dyDescent="0.35">
      <c r="A194" s="5"/>
      <c r="B194" s="5"/>
      <c r="C194" s="5"/>
      <c r="D194" s="6"/>
      <c r="F194" s="121" t="str">
        <f ca="1">+IF(OFFSET(EPSO!$C180,+COLUMN(A180), 0, 1, 1)=0," ",+OFFSET(EPSO!$C180,+COLUMN(A180), 0, 1, 1))</f>
        <v xml:space="preserve"> </v>
      </c>
      <c r="G194" s="438" t="str">
        <f ca="1">+IFERROR(+VLOOKUP(+F194,EPSO!C:S,2,FALSE)," ")</f>
        <v xml:space="preserve"> </v>
      </c>
      <c r="H194" s="438"/>
      <c r="I194" s="117" t="str">
        <f ca="1">+IFERROR(+HLOOKUP(+F194,CALCUL!$D$13:$F$22,10,FALSE)," ")</f>
        <v xml:space="preserve"> </v>
      </c>
      <c r="J194" s="122" t="str">
        <f ca="1">+IFERROR(+VLOOKUP(+F194,EPSO!C:S,6,FALSE)," ")</f>
        <v xml:space="preserve"> </v>
      </c>
      <c r="K194" s="117" t="str">
        <f t="shared" ca="1" si="24"/>
        <v xml:space="preserve"> </v>
      </c>
      <c r="L194" s="119" t="e">
        <f ca="1">+IF($H$8="CDN",+HLOOKUP(+$F194,SOMMAIRE!$D$3:$F$30,21,FALSE),IF($H$8="USD",+HLOOKUP(+$F194,SOMMAIRE!$D$3:$F$30,23,FALSE)," "))</f>
        <v>#N/A</v>
      </c>
      <c r="M194" s="120" t="str">
        <f ca="1">+IFERROR(+IF($H$8="CDN",+HLOOKUP(+$F194,SOMMAIRE!$D$3:$F$30,21,FALSE)*HLOOKUP(+F194,CALCUL!$D$13:$F$22,10,FALSE),IF($H$8="USD",+HLOOKUP(+$F194,SOMMAIRE!$D$3:$F$30,23,FALSE)*HLOOKUP(+F194,CALCUL!$D$13:$F$22,10,FALSE)," "))," ")</f>
        <v xml:space="preserve"> </v>
      </c>
      <c r="N194" s="120" t="str">
        <f t="shared" ca="1" si="25"/>
        <v xml:space="preserve"> </v>
      </c>
      <c r="P194" s="133" t="str">
        <f t="shared" ca="1" si="21"/>
        <v xml:space="preserve"> </v>
      </c>
      <c r="Q194" s="338" t="str">
        <f t="shared" ca="1" si="18"/>
        <v xml:space="preserve"> </v>
      </c>
      <c r="R194" s="364" t="str">
        <f>+IF(+AND(+ISNONTEXT($U$9),+ISTEXT(EPSO!C181))=TRUE,U$10," ")</f>
        <v xml:space="preserve"> </v>
      </c>
      <c r="S194" s="117" t="str">
        <f t="shared" ca="1" si="22"/>
        <v xml:space="preserve"> </v>
      </c>
      <c r="T194" s="119" t="e">
        <f ca="1">+IF($H$8="CDN",+HLOOKUP(+$P194,SOMMAIRE!$D$32:$F$59,21,FALSE),IF($H$8="USD",+HLOOKUP(+$P194,SOMMAIRE!$D$32:$F$59,23,FALSE)," "))</f>
        <v>#N/A</v>
      </c>
      <c r="U194" s="120" t="str">
        <f ca="1">+IFERROR(+IF($H$8="CDN",+HLOOKUP(+$P194,SOMMAIRE!$D$32:$F$59,21,FALSE)*HLOOKUP(+P194,CALCUL!$D$13:$F$22,10,FALSE)*(1+R194),IF($H$8="USD",+HLOOKUP(+$P194,SOMMAIRE!$D$32:$F$59,23,FALSE)*HLOOKUP(+P194,CALCUL!$D$13:$F$22,10,FALSE)*(1+R194)," "))," ")</f>
        <v xml:space="preserve"> </v>
      </c>
      <c r="V194" s="222" t="str">
        <f t="shared" ca="1" si="23"/>
        <v xml:space="preserve"> </v>
      </c>
      <c r="W194" s="219"/>
      <c r="X194" s="154" t="str">
        <f t="shared" ca="1" si="19"/>
        <v xml:space="preserve"> </v>
      </c>
      <c r="Y194" s="339" t="str">
        <f t="shared" ca="1" si="20"/>
        <v xml:space="preserve"> </v>
      </c>
    </row>
    <row r="195" spans="1:25" ht="15.5" outlineLevel="1" x14ac:dyDescent="0.35">
      <c r="A195" s="5"/>
      <c r="B195" s="5"/>
      <c r="C195" s="5"/>
      <c r="D195" s="6"/>
      <c r="F195" s="121" t="str">
        <f ca="1">+IF(OFFSET(EPSO!$C181,+COLUMN(A181), 0, 1, 1)=0," ",+OFFSET(EPSO!$C181,+COLUMN(A181), 0, 1, 1))</f>
        <v xml:space="preserve"> </v>
      </c>
      <c r="G195" s="438" t="str">
        <f ca="1">+IFERROR(+VLOOKUP(+F195,EPSO!C:S,2,FALSE)," ")</f>
        <v xml:space="preserve"> </v>
      </c>
      <c r="H195" s="438"/>
      <c r="I195" s="117" t="str">
        <f ca="1">+IFERROR(+HLOOKUP(+F195,CALCUL!$D$13:$F$22,10,FALSE)," ")</f>
        <v xml:space="preserve"> </v>
      </c>
      <c r="J195" s="122" t="str">
        <f ca="1">+IFERROR(+VLOOKUP(+F195,EPSO!C:S,6,FALSE)," ")</f>
        <v xml:space="preserve"> </v>
      </c>
      <c r="K195" s="117" t="str">
        <f t="shared" ca="1" si="24"/>
        <v xml:space="preserve"> </v>
      </c>
      <c r="L195" s="119" t="e">
        <f ca="1">+IF($H$8="CDN",+HLOOKUP(+$F195,SOMMAIRE!$D$3:$F$30,21,FALSE),IF($H$8="USD",+HLOOKUP(+$F195,SOMMAIRE!$D$3:$F$30,23,FALSE)," "))</f>
        <v>#N/A</v>
      </c>
      <c r="M195" s="120" t="str">
        <f ca="1">+IFERROR(+IF($H$8="CDN",+HLOOKUP(+$F195,SOMMAIRE!$D$3:$F$30,21,FALSE)*HLOOKUP(+F195,CALCUL!$D$13:$F$22,10,FALSE),IF($H$8="USD",+HLOOKUP(+$F195,SOMMAIRE!$D$3:$F$30,23,FALSE)*HLOOKUP(+F195,CALCUL!$D$13:$F$22,10,FALSE)," "))," ")</f>
        <v xml:space="preserve"> </v>
      </c>
      <c r="N195" s="120" t="str">
        <f t="shared" ca="1" si="25"/>
        <v xml:space="preserve"> </v>
      </c>
      <c r="P195" s="133" t="str">
        <f t="shared" ca="1" si="21"/>
        <v xml:space="preserve"> </v>
      </c>
      <c r="Q195" s="338" t="str">
        <f t="shared" ca="1" si="18"/>
        <v xml:space="preserve"> </v>
      </c>
      <c r="R195" s="364" t="str">
        <f>+IF(+AND(+ISNONTEXT($U$9),+ISTEXT(EPSO!C182))=TRUE,U$10," ")</f>
        <v xml:space="preserve"> </v>
      </c>
      <c r="S195" s="117" t="str">
        <f t="shared" ca="1" si="22"/>
        <v xml:space="preserve"> </v>
      </c>
      <c r="T195" s="119" t="e">
        <f ca="1">+IF($H$8="CDN",+HLOOKUP(+$P195,SOMMAIRE!$D$32:$F$59,21,FALSE),IF($H$8="USD",+HLOOKUP(+$P195,SOMMAIRE!$D$32:$F$59,23,FALSE)," "))</f>
        <v>#N/A</v>
      </c>
      <c r="U195" s="120" t="str">
        <f ca="1">+IFERROR(+IF($H$8="CDN",+HLOOKUP(+$P195,SOMMAIRE!$D$32:$F$59,21,FALSE)*HLOOKUP(+P195,CALCUL!$D$13:$F$22,10,FALSE)*(1+R195),IF($H$8="USD",+HLOOKUP(+$P195,SOMMAIRE!$D$32:$F$59,23,FALSE)*HLOOKUP(+P195,CALCUL!$D$13:$F$22,10,FALSE)*(1+R195)," "))," ")</f>
        <v xml:space="preserve"> </v>
      </c>
      <c r="V195" s="222" t="str">
        <f t="shared" ca="1" si="23"/>
        <v xml:space="preserve"> </v>
      </c>
      <c r="W195" s="219"/>
      <c r="X195" s="154" t="str">
        <f t="shared" ca="1" si="19"/>
        <v xml:space="preserve"> </v>
      </c>
      <c r="Y195" s="339" t="str">
        <f t="shared" ca="1" si="20"/>
        <v xml:space="preserve"> </v>
      </c>
    </row>
    <row r="196" spans="1:25" ht="15.5" outlineLevel="1" x14ac:dyDescent="0.35">
      <c r="A196" s="5"/>
      <c r="B196" s="5"/>
      <c r="C196" s="5"/>
      <c r="D196" s="6"/>
      <c r="F196" s="121" t="str">
        <f ca="1">+IF(OFFSET(EPSO!$C182,+COLUMN(A182), 0, 1, 1)=0," ",+OFFSET(EPSO!$C182,+COLUMN(A182), 0, 1, 1))</f>
        <v xml:space="preserve"> </v>
      </c>
      <c r="G196" s="438" t="str">
        <f ca="1">+IFERROR(+VLOOKUP(+F196,EPSO!C:S,2,FALSE)," ")</f>
        <v xml:space="preserve"> </v>
      </c>
      <c r="H196" s="438"/>
      <c r="I196" s="117" t="str">
        <f ca="1">+IFERROR(+HLOOKUP(+F196,CALCUL!$D$13:$F$22,10,FALSE)," ")</f>
        <v xml:space="preserve"> </v>
      </c>
      <c r="J196" s="122" t="str">
        <f ca="1">+IFERROR(+VLOOKUP(+F196,EPSO!C:S,6,FALSE)," ")</f>
        <v xml:space="preserve"> </v>
      </c>
      <c r="K196" s="117" t="str">
        <f t="shared" ca="1" si="24"/>
        <v xml:space="preserve"> </v>
      </c>
      <c r="L196" s="119" t="e">
        <f ca="1">+IF($H$8="CDN",+HLOOKUP(+$F196,SOMMAIRE!$D$3:$F$30,21,FALSE),IF($H$8="USD",+HLOOKUP(+$F196,SOMMAIRE!$D$3:$F$30,23,FALSE)," "))</f>
        <v>#N/A</v>
      </c>
      <c r="M196" s="120" t="str">
        <f ca="1">+IFERROR(+IF($H$8="CDN",+HLOOKUP(+$F196,SOMMAIRE!$D$3:$F$30,21,FALSE)*HLOOKUP(+F196,CALCUL!$D$13:$F$22,10,FALSE),IF($H$8="USD",+HLOOKUP(+$F196,SOMMAIRE!$D$3:$F$30,23,FALSE)*HLOOKUP(+F196,CALCUL!$D$13:$F$22,10,FALSE)," "))," ")</f>
        <v xml:space="preserve"> </v>
      </c>
      <c r="N196" s="120" t="str">
        <f t="shared" ca="1" si="25"/>
        <v xml:space="preserve"> </v>
      </c>
      <c r="P196" s="133" t="str">
        <f t="shared" ca="1" si="21"/>
        <v xml:space="preserve"> </v>
      </c>
      <c r="Q196" s="338" t="str">
        <f t="shared" ca="1" si="18"/>
        <v xml:space="preserve"> </v>
      </c>
      <c r="R196" s="364" t="str">
        <f>+IF(+AND(+ISNONTEXT($U$9),+ISTEXT(EPSO!C183))=TRUE,U$10," ")</f>
        <v xml:space="preserve"> </v>
      </c>
      <c r="S196" s="117" t="str">
        <f t="shared" ca="1" si="22"/>
        <v xml:space="preserve"> </v>
      </c>
      <c r="T196" s="119" t="e">
        <f ca="1">+IF($H$8="CDN",+HLOOKUP(+$P196,SOMMAIRE!$D$32:$F$59,21,FALSE),IF($H$8="USD",+HLOOKUP(+$P196,SOMMAIRE!$D$32:$F$59,23,FALSE)," "))</f>
        <v>#N/A</v>
      </c>
      <c r="U196" s="120" t="str">
        <f ca="1">+IFERROR(+IF($H$8="CDN",+HLOOKUP(+$P196,SOMMAIRE!$D$32:$F$59,21,FALSE)*HLOOKUP(+P196,CALCUL!$D$13:$F$22,10,FALSE)*(1+R196),IF($H$8="USD",+HLOOKUP(+$P196,SOMMAIRE!$D$32:$F$59,23,FALSE)*HLOOKUP(+P196,CALCUL!$D$13:$F$22,10,FALSE)*(1+R196)," "))," ")</f>
        <v xml:space="preserve"> </v>
      </c>
      <c r="V196" s="222" t="str">
        <f t="shared" ca="1" si="23"/>
        <v xml:space="preserve"> </v>
      </c>
      <c r="W196" s="219"/>
      <c r="X196" s="154" t="str">
        <f t="shared" ca="1" si="19"/>
        <v xml:space="preserve"> </v>
      </c>
      <c r="Y196" s="339" t="str">
        <f t="shared" ca="1" si="20"/>
        <v xml:space="preserve"> </v>
      </c>
    </row>
    <row r="197" spans="1:25" ht="15.5" outlineLevel="1" x14ac:dyDescent="0.35">
      <c r="A197" s="5"/>
      <c r="B197" s="5"/>
      <c r="C197" s="5"/>
      <c r="D197" s="6"/>
      <c r="F197" s="121" t="str">
        <f ca="1">+IF(OFFSET(EPSO!$C183,+COLUMN(A183), 0, 1, 1)=0," ",+OFFSET(EPSO!$C183,+COLUMN(A183), 0, 1, 1))</f>
        <v xml:space="preserve"> </v>
      </c>
      <c r="G197" s="438" t="str">
        <f ca="1">+IFERROR(+VLOOKUP(+F197,EPSO!C:S,2,FALSE)," ")</f>
        <v xml:space="preserve"> </v>
      </c>
      <c r="H197" s="438"/>
      <c r="I197" s="117" t="str">
        <f ca="1">+IFERROR(+HLOOKUP(+F197,CALCUL!$D$13:$F$22,10,FALSE)," ")</f>
        <v xml:space="preserve"> </v>
      </c>
      <c r="J197" s="122" t="str">
        <f ca="1">+IFERROR(+VLOOKUP(+F197,EPSO!C:S,6,FALSE)," ")</f>
        <v xml:space="preserve"> </v>
      </c>
      <c r="K197" s="117" t="str">
        <f t="shared" ca="1" si="24"/>
        <v xml:space="preserve"> </v>
      </c>
      <c r="L197" s="119" t="e">
        <f ca="1">+IF($H$8="CDN",+HLOOKUP(+$F197,SOMMAIRE!$D$3:$F$30,21,FALSE),IF($H$8="USD",+HLOOKUP(+$F197,SOMMAIRE!$D$3:$F$30,23,FALSE)," "))</f>
        <v>#N/A</v>
      </c>
      <c r="M197" s="120" t="str">
        <f ca="1">+IFERROR(+IF($H$8="CDN",+HLOOKUP(+$F197,SOMMAIRE!$D$3:$F$30,21,FALSE)*HLOOKUP(+F197,CALCUL!$D$13:$F$22,10,FALSE),IF($H$8="USD",+HLOOKUP(+$F197,SOMMAIRE!$D$3:$F$30,23,FALSE)*HLOOKUP(+F197,CALCUL!$D$13:$F$22,10,FALSE)," "))," ")</f>
        <v xml:space="preserve"> </v>
      </c>
      <c r="N197" s="120" t="str">
        <f t="shared" ca="1" si="25"/>
        <v xml:space="preserve"> </v>
      </c>
      <c r="P197" s="133" t="str">
        <f t="shared" ca="1" si="21"/>
        <v xml:space="preserve"> </v>
      </c>
      <c r="Q197" s="338" t="str">
        <f t="shared" ca="1" si="18"/>
        <v xml:space="preserve"> </v>
      </c>
      <c r="R197" s="364" t="str">
        <f>+IF(+AND(+ISNONTEXT($U$9),+ISTEXT(EPSO!C184))=TRUE,U$10," ")</f>
        <v xml:space="preserve"> </v>
      </c>
      <c r="S197" s="117" t="str">
        <f t="shared" ca="1" si="22"/>
        <v xml:space="preserve"> </v>
      </c>
      <c r="T197" s="119" t="e">
        <f ca="1">+IF($H$8="CDN",+HLOOKUP(+$P197,SOMMAIRE!$D$32:$F$59,21,FALSE),IF($H$8="USD",+HLOOKUP(+$P197,SOMMAIRE!$D$32:$F$59,23,FALSE)," "))</f>
        <v>#N/A</v>
      </c>
      <c r="U197" s="120" t="str">
        <f ca="1">+IFERROR(+IF($H$8="CDN",+HLOOKUP(+$P197,SOMMAIRE!$D$32:$F$59,21,FALSE)*HLOOKUP(+P197,CALCUL!$D$13:$F$22,10,FALSE)*(1+R197),IF($H$8="USD",+HLOOKUP(+$P197,SOMMAIRE!$D$32:$F$59,23,FALSE)*HLOOKUP(+P197,CALCUL!$D$13:$F$22,10,FALSE)*(1+R197)," "))," ")</f>
        <v xml:space="preserve"> </v>
      </c>
      <c r="V197" s="222" t="str">
        <f t="shared" ca="1" si="23"/>
        <v xml:space="preserve"> </v>
      </c>
      <c r="W197" s="219"/>
      <c r="X197" s="154" t="str">
        <f t="shared" ca="1" si="19"/>
        <v xml:space="preserve"> </v>
      </c>
      <c r="Y197" s="339" t="str">
        <f t="shared" ca="1" si="20"/>
        <v xml:space="preserve"> </v>
      </c>
    </row>
    <row r="198" spans="1:25" ht="15.5" outlineLevel="1" x14ac:dyDescent="0.35">
      <c r="A198" s="5"/>
      <c r="B198" s="5"/>
      <c r="C198" s="5"/>
      <c r="D198" s="6"/>
      <c r="F198" s="121" t="str">
        <f ca="1">+IF(OFFSET(EPSO!$C184,+COLUMN(A184), 0, 1, 1)=0," ",+OFFSET(EPSO!$C184,+COLUMN(A184), 0, 1, 1))</f>
        <v xml:space="preserve"> </v>
      </c>
      <c r="G198" s="438" t="str">
        <f ca="1">+IFERROR(+VLOOKUP(+F198,EPSO!C:S,2,FALSE)," ")</f>
        <v xml:space="preserve"> </v>
      </c>
      <c r="H198" s="438"/>
      <c r="I198" s="117" t="str">
        <f ca="1">+IFERROR(+HLOOKUP(+F198,CALCUL!$D$13:$F$22,10,FALSE)," ")</f>
        <v xml:space="preserve"> </v>
      </c>
      <c r="J198" s="122" t="str">
        <f ca="1">+IFERROR(+VLOOKUP(+F198,EPSO!C:S,6,FALSE)," ")</f>
        <v xml:space="preserve"> </v>
      </c>
      <c r="K198" s="117" t="str">
        <f t="shared" ca="1" si="24"/>
        <v xml:space="preserve"> </v>
      </c>
      <c r="L198" s="119" t="e">
        <f ca="1">+IF($H$8="CDN",+HLOOKUP(+$F198,SOMMAIRE!$D$3:$F$30,21,FALSE),IF($H$8="USD",+HLOOKUP(+$F198,SOMMAIRE!$D$3:$F$30,23,FALSE)," "))</f>
        <v>#N/A</v>
      </c>
      <c r="M198" s="120" t="str">
        <f ca="1">+IFERROR(+IF($H$8="CDN",+HLOOKUP(+$F198,SOMMAIRE!$D$3:$F$30,21,FALSE)*HLOOKUP(+F198,CALCUL!$D$13:$F$22,10,FALSE),IF($H$8="USD",+HLOOKUP(+$F198,SOMMAIRE!$D$3:$F$30,23,FALSE)*HLOOKUP(+F198,CALCUL!$D$13:$F$22,10,FALSE)," "))," ")</f>
        <v xml:space="preserve"> </v>
      </c>
      <c r="N198" s="120" t="str">
        <f t="shared" ca="1" si="25"/>
        <v xml:space="preserve"> </v>
      </c>
      <c r="P198" s="133" t="str">
        <f t="shared" ca="1" si="21"/>
        <v xml:space="preserve"> </v>
      </c>
      <c r="Q198" s="338" t="str">
        <f t="shared" ca="1" si="18"/>
        <v xml:space="preserve"> </v>
      </c>
      <c r="R198" s="364" t="str">
        <f>+IF(+AND(+ISNONTEXT($U$9),+ISTEXT(EPSO!C185))=TRUE,U$10," ")</f>
        <v xml:space="preserve"> </v>
      </c>
      <c r="S198" s="117" t="str">
        <f t="shared" ca="1" si="22"/>
        <v xml:space="preserve"> </v>
      </c>
      <c r="T198" s="119" t="e">
        <f ca="1">+IF($H$8="CDN",+HLOOKUP(+$P198,SOMMAIRE!$D$32:$F$59,21,FALSE),IF($H$8="USD",+HLOOKUP(+$P198,SOMMAIRE!$D$32:$F$59,23,FALSE)," "))</f>
        <v>#N/A</v>
      </c>
      <c r="U198" s="120" t="str">
        <f ca="1">+IFERROR(+IF($H$8="CDN",+HLOOKUP(+$P198,SOMMAIRE!$D$32:$F$59,21,FALSE)*HLOOKUP(+P198,CALCUL!$D$13:$F$22,10,FALSE)*(1+R198),IF($H$8="USD",+HLOOKUP(+$P198,SOMMAIRE!$D$32:$F$59,23,FALSE)*HLOOKUP(+P198,CALCUL!$D$13:$F$22,10,FALSE)*(1+R198)," "))," ")</f>
        <v xml:space="preserve"> </v>
      </c>
      <c r="V198" s="222" t="str">
        <f t="shared" ca="1" si="23"/>
        <v xml:space="preserve"> </v>
      </c>
      <c r="W198" s="219"/>
      <c r="X198" s="154" t="str">
        <f t="shared" ca="1" si="19"/>
        <v xml:space="preserve"> </v>
      </c>
      <c r="Y198" s="339" t="str">
        <f t="shared" ca="1" si="20"/>
        <v xml:space="preserve"> </v>
      </c>
    </row>
    <row r="199" spans="1:25" ht="15.5" outlineLevel="1" x14ac:dyDescent="0.35">
      <c r="A199" s="5"/>
      <c r="B199" s="5"/>
      <c r="C199" s="5"/>
      <c r="D199" s="6"/>
      <c r="F199" s="121" t="str">
        <f ca="1">+IF(OFFSET(EPSO!$C185,+COLUMN(A185), 0, 1, 1)=0," ",+OFFSET(EPSO!$C185,+COLUMN(A185), 0, 1, 1))</f>
        <v xml:space="preserve"> </v>
      </c>
      <c r="G199" s="438" t="str">
        <f ca="1">+IFERROR(+VLOOKUP(+F199,EPSO!C:S,2,FALSE)," ")</f>
        <v xml:space="preserve"> </v>
      </c>
      <c r="H199" s="438"/>
      <c r="I199" s="117" t="str">
        <f ca="1">+IFERROR(+HLOOKUP(+F199,CALCUL!$D$13:$F$22,10,FALSE)," ")</f>
        <v xml:space="preserve"> </v>
      </c>
      <c r="J199" s="122" t="str">
        <f ca="1">+IFERROR(+VLOOKUP(+F199,EPSO!C:S,6,FALSE)," ")</f>
        <v xml:space="preserve"> </v>
      </c>
      <c r="K199" s="117" t="str">
        <f t="shared" ca="1" si="24"/>
        <v xml:space="preserve"> </v>
      </c>
      <c r="L199" s="119" t="e">
        <f ca="1">+IF($H$8="CDN",+HLOOKUP(+$F199,SOMMAIRE!$D$3:$F$30,21,FALSE),IF($H$8="USD",+HLOOKUP(+$F199,SOMMAIRE!$D$3:$F$30,23,FALSE)," "))</f>
        <v>#N/A</v>
      </c>
      <c r="M199" s="120" t="str">
        <f ca="1">+IFERROR(+IF($H$8="CDN",+HLOOKUP(+$F199,SOMMAIRE!$D$3:$F$30,21,FALSE)*HLOOKUP(+F199,CALCUL!$D$13:$F$22,10,FALSE),IF($H$8="USD",+HLOOKUP(+$F199,SOMMAIRE!$D$3:$F$30,23,FALSE)*HLOOKUP(+F199,CALCUL!$D$13:$F$22,10,FALSE)," "))," ")</f>
        <v xml:space="preserve"> </v>
      </c>
      <c r="N199" s="120" t="str">
        <f t="shared" ca="1" si="25"/>
        <v xml:space="preserve"> </v>
      </c>
      <c r="P199" s="133" t="str">
        <f t="shared" ca="1" si="21"/>
        <v xml:space="preserve"> </v>
      </c>
      <c r="Q199" s="338" t="str">
        <f t="shared" ca="1" si="18"/>
        <v xml:space="preserve"> </v>
      </c>
      <c r="R199" s="364" t="str">
        <f>+IF(+AND(+ISNONTEXT($U$9),+ISTEXT(EPSO!C186))=TRUE,U$10," ")</f>
        <v xml:space="preserve"> </v>
      </c>
      <c r="S199" s="117" t="str">
        <f t="shared" ca="1" si="22"/>
        <v xml:space="preserve"> </v>
      </c>
      <c r="T199" s="119" t="e">
        <f ca="1">+IF($H$8="CDN",+HLOOKUP(+$P199,SOMMAIRE!$D$32:$F$59,21,FALSE),IF($H$8="USD",+HLOOKUP(+$P199,SOMMAIRE!$D$32:$F$59,23,FALSE)," "))</f>
        <v>#N/A</v>
      </c>
      <c r="U199" s="120" t="str">
        <f ca="1">+IFERROR(+IF($H$8="CDN",+HLOOKUP(+$P199,SOMMAIRE!$D$32:$F$59,21,FALSE)*HLOOKUP(+P199,CALCUL!$D$13:$F$22,10,FALSE)*(1+R199),IF($H$8="USD",+HLOOKUP(+$P199,SOMMAIRE!$D$32:$F$59,23,FALSE)*HLOOKUP(+P199,CALCUL!$D$13:$F$22,10,FALSE)*(1+R199)," "))," ")</f>
        <v xml:space="preserve"> </v>
      </c>
      <c r="V199" s="222" t="str">
        <f t="shared" ca="1" si="23"/>
        <v xml:space="preserve"> </v>
      </c>
      <c r="W199" s="219"/>
      <c r="X199" s="154" t="str">
        <f t="shared" ca="1" si="19"/>
        <v xml:space="preserve"> </v>
      </c>
      <c r="Y199" s="339" t="str">
        <f t="shared" ca="1" si="20"/>
        <v xml:space="preserve"> </v>
      </c>
    </row>
    <row r="200" spans="1:25" ht="15.5" outlineLevel="1" x14ac:dyDescent="0.35">
      <c r="A200" s="5"/>
      <c r="B200" s="5"/>
      <c r="C200" s="5"/>
      <c r="D200" s="6"/>
      <c r="F200" s="121" t="str">
        <f ca="1">+IF(OFFSET(EPSO!$C186,+COLUMN(A186), 0, 1, 1)=0," ",+OFFSET(EPSO!$C186,+COLUMN(A186), 0, 1, 1))</f>
        <v xml:space="preserve"> </v>
      </c>
      <c r="G200" s="438" t="str">
        <f ca="1">+IFERROR(+VLOOKUP(+F200,EPSO!C:S,2,FALSE)," ")</f>
        <v xml:space="preserve"> </v>
      </c>
      <c r="H200" s="438"/>
      <c r="I200" s="117" t="str">
        <f ca="1">+IFERROR(+HLOOKUP(+F200,CALCUL!$D$13:$F$22,10,FALSE)," ")</f>
        <v xml:space="preserve"> </v>
      </c>
      <c r="J200" s="122" t="str">
        <f ca="1">+IFERROR(+VLOOKUP(+F200,EPSO!C:S,6,FALSE)," ")</f>
        <v xml:space="preserve"> </v>
      </c>
      <c r="K200" s="117" t="str">
        <f t="shared" ca="1" si="24"/>
        <v xml:space="preserve"> </v>
      </c>
      <c r="L200" s="119" t="e">
        <f ca="1">+IF($H$8="CDN",+HLOOKUP(+$F200,SOMMAIRE!$D$3:$F$30,21,FALSE),IF($H$8="USD",+HLOOKUP(+$F200,SOMMAIRE!$D$3:$F$30,23,FALSE)," "))</f>
        <v>#N/A</v>
      </c>
      <c r="M200" s="120" t="str">
        <f ca="1">+IFERROR(+IF($H$8="CDN",+HLOOKUP(+$F200,SOMMAIRE!$D$3:$F$30,21,FALSE)*HLOOKUP(+F200,CALCUL!$D$13:$F$22,10,FALSE),IF($H$8="USD",+HLOOKUP(+$F200,SOMMAIRE!$D$3:$F$30,23,FALSE)*HLOOKUP(+F200,CALCUL!$D$13:$F$22,10,FALSE)," "))," ")</f>
        <v xml:space="preserve"> </v>
      </c>
      <c r="N200" s="120" t="str">
        <f t="shared" ca="1" si="25"/>
        <v xml:space="preserve"> </v>
      </c>
      <c r="P200" s="133" t="str">
        <f t="shared" ca="1" si="21"/>
        <v xml:space="preserve"> </v>
      </c>
      <c r="Q200" s="338" t="str">
        <f t="shared" ca="1" si="18"/>
        <v xml:space="preserve"> </v>
      </c>
      <c r="R200" s="364" t="str">
        <f>+IF(+AND(+ISNONTEXT($U$9),+ISTEXT(EPSO!C187))=TRUE,U$10," ")</f>
        <v xml:space="preserve"> </v>
      </c>
      <c r="S200" s="117" t="str">
        <f t="shared" ca="1" si="22"/>
        <v xml:space="preserve"> </v>
      </c>
      <c r="T200" s="119" t="e">
        <f ca="1">+IF($H$8="CDN",+HLOOKUP(+$P200,SOMMAIRE!$D$32:$F$59,21,FALSE),IF($H$8="USD",+HLOOKUP(+$P200,SOMMAIRE!$D$32:$F$59,23,FALSE)," "))</f>
        <v>#N/A</v>
      </c>
      <c r="U200" s="120" t="str">
        <f ca="1">+IFERROR(+IF($H$8="CDN",+HLOOKUP(+$P200,SOMMAIRE!$D$32:$F$59,21,FALSE)*HLOOKUP(+P200,CALCUL!$D$13:$F$22,10,FALSE)*(1+R200),IF($H$8="USD",+HLOOKUP(+$P200,SOMMAIRE!$D$32:$F$59,23,FALSE)*HLOOKUP(+P200,CALCUL!$D$13:$F$22,10,FALSE)*(1+R200)," "))," ")</f>
        <v xml:space="preserve"> </v>
      </c>
      <c r="V200" s="222" t="str">
        <f t="shared" ca="1" si="23"/>
        <v xml:space="preserve"> </v>
      </c>
      <c r="W200" s="219"/>
      <c r="X200" s="154" t="str">
        <f t="shared" ca="1" si="19"/>
        <v xml:space="preserve"> </v>
      </c>
      <c r="Y200" s="339" t="str">
        <f t="shared" ca="1" si="20"/>
        <v xml:space="preserve"> </v>
      </c>
    </row>
    <row r="201" spans="1:25" ht="15.5" outlineLevel="1" x14ac:dyDescent="0.35">
      <c r="A201" s="5"/>
      <c r="B201" s="5"/>
      <c r="C201" s="5"/>
      <c r="D201" s="6"/>
      <c r="F201" s="121" t="str">
        <f ca="1">+IF(OFFSET(EPSO!$C187,+COLUMN(A187), 0, 1, 1)=0," ",+OFFSET(EPSO!$C187,+COLUMN(A187), 0, 1, 1))</f>
        <v xml:space="preserve"> </v>
      </c>
      <c r="G201" s="438" t="str">
        <f ca="1">+IFERROR(+VLOOKUP(+F201,EPSO!C:S,2,FALSE)," ")</f>
        <v xml:space="preserve"> </v>
      </c>
      <c r="H201" s="438"/>
      <c r="I201" s="117" t="str">
        <f ca="1">+IFERROR(+HLOOKUP(+F201,CALCUL!$D$13:$F$22,10,FALSE)," ")</f>
        <v xml:space="preserve"> </v>
      </c>
      <c r="J201" s="122" t="str">
        <f ca="1">+IFERROR(+VLOOKUP(+F201,EPSO!C:S,6,FALSE)," ")</f>
        <v xml:space="preserve"> </v>
      </c>
      <c r="K201" s="117" t="str">
        <f t="shared" ca="1" si="24"/>
        <v xml:space="preserve"> </v>
      </c>
      <c r="L201" s="119" t="e">
        <f ca="1">+IF($H$8="CDN",+HLOOKUP(+$F201,SOMMAIRE!$D$3:$F$30,21,FALSE),IF($H$8="USD",+HLOOKUP(+$F201,SOMMAIRE!$D$3:$F$30,23,FALSE)," "))</f>
        <v>#N/A</v>
      </c>
      <c r="M201" s="120" t="str">
        <f ca="1">+IFERROR(+IF($H$8="CDN",+HLOOKUP(+$F201,SOMMAIRE!$D$3:$F$30,21,FALSE)*HLOOKUP(+F201,CALCUL!$D$13:$F$22,10,FALSE),IF($H$8="USD",+HLOOKUP(+$F201,SOMMAIRE!$D$3:$F$30,23,FALSE)*HLOOKUP(+F201,CALCUL!$D$13:$F$22,10,FALSE)," "))," ")</f>
        <v xml:space="preserve"> </v>
      </c>
      <c r="N201" s="120" t="str">
        <f t="shared" ca="1" si="25"/>
        <v xml:space="preserve"> </v>
      </c>
      <c r="P201" s="133" t="str">
        <f t="shared" ca="1" si="21"/>
        <v xml:space="preserve"> </v>
      </c>
      <c r="Q201" s="338" t="str">
        <f t="shared" ca="1" si="18"/>
        <v xml:space="preserve"> </v>
      </c>
      <c r="R201" s="364" t="str">
        <f>+IF(+AND(+ISNONTEXT($U$9),+ISTEXT(EPSO!C188))=TRUE,U$10," ")</f>
        <v xml:space="preserve"> </v>
      </c>
      <c r="S201" s="117" t="str">
        <f t="shared" ca="1" si="22"/>
        <v xml:space="preserve"> </v>
      </c>
      <c r="T201" s="119" t="e">
        <f ca="1">+IF($H$8="CDN",+HLOOKUP(+$P201,SOMMAIRE!$D$32:$F$59,21,FALSE),IF($H$8="USD",+HLOOKUP(+$P201,SOMMAIRE!$D$32:$F$59,23,FALSE)," "))</f>
        <v>#N/A</v>
      </c>
      <c r="U201" s="120" t="str">
        <f ca="1">+IFERROR(+IF($H$8="CDN",+HLOOKUP(+$P201,SOMMAIRE!$D$32:$F$59,21,FALSE)*HLOOKUP(+P201,CALCUL!$D$13:$F$22,10,FALSE)*(1+R201),IF($H$8="USD",+HLOOKUP(+$P201,SOMMAIRE!$D$32:$F$59,23,FALSE)*HLOOKUP(+P201,CALCUL!$D$13:$F$22,10,FALSE)*(1+R201)," "))," ")</f>
        <v xml:space="preserve"> </v>
      </c>
      <c r="V201" s="222" t="str">
        <f t="shared" ca="1" si="23"/>
        <v xml:space="preserve"> </v>
      </c>
      <c r="W201" s="219"/>
      <c r="X201" s="154" t="str">
        <f t="shared" ca="1" si="19"/>
        <v xml:space="preserve"> </v>
      </c>
      <c r="Y201" s="339" t="str">
        <f t="shared" ca="1" si="20"/>
        <v xml:space="preserve"> </v>
      </c>
    </row>
    <row r="202" spans="1:25" ht="15.5" outlineLevel="1" x14ac:dyDescent="0.35">
      <c r="A202" s="5"/>
      <c r="B202" s="5"/>
      <c r="C202" s="5"/>
      <c r="D202" s="6"/>
      <c r="F202" s="121" t="str">
        <f ca="1">+IF(OFFSET(EPSO!$C188,+COLUMN(A188), 0, 1, 1)=0," ",+OFFSET(EPSO!$C188,+COLUMN(A188), 0, 1, 1))</f>
        <v xml:space="preserve"> </v>
      </c>
      <c r="G202" s="438" t="str">
        <f ca="1">+IFERROR(+VLOOKUP(+F202,EPSO!C:S,2,FALSE)," ")</f>
        <v xml:space="preserve"> </v>
      </c>
      <c r="H202" s="438"/>
      <c r="I202" s="117" t="str">
        <f ca="1">+IFERROR(+HLOOKUP(+F202,CALCUL!$D$13:$F$22,10,FALSE)," ")</f>
        <v xml:space="preserve"> </v>
      </c>
      <c r="J202" s="122" t="str">
        <f ca="1">+IFERROR(+VLOOKUP(+F202,EPSO!C:S,6,FALSE)," ")</f>
        <v xml:space="preserve"> </v>
      </c>
      <c r="K202" s="117" t="str">
        <f t="shared" ca="1" si="24"/>
        <v xml:space="preserve"> </v>
      </c>
      <c r="L202" s="119" t="e">
        <f ca="1">+IF($H$8="CDN",+HLOOKUP(+$F202,SOMMAIRE!$D$3:$F$30,21,FALSE),IF($H$8="USD",+HLOOKUP(+$F202,SOMMAIRE!$D$3:$F$30,23,FALSE)," "))</f>
        <v>#N/A</v>
      </c>
      <c r="M202" s="120" t="str">
        <f ca="1">+IFERROR(+IF($H$8="CDN",+HLOOKUP(+$F202,SOMMAIRE!$D$3:$F$30,21,FALSE)*HLOOKUP(+F202,CALCUL!$D$13:$F$22,10,FALSE),IF($H$8="USD",+HLOOKUP(+$F202,SOMMAIRE!$D$3:$F$30,23,FALSE)*HLOOKUP(+F202,CALCUL!$D$13:$F$22,10,FALSE)," "))," ")</f>
        <v xml:space="preserve"> </v>
      </c>
      <c r="N202" s="120" t="str">
        <f t="shared" ca="1" si="25"/>
        <v xml:space="preserve"> </v>
      </c>
      <c r="P202" s="133" t="str">
        <f t="shared" ca="1" si="21"/>
        <v xml:space="preserve"> </v>
      </c>
      <c r="Q202" s="338" t="str">
        <f t="shared" ca="1" si="18"/>
        <v xml:space="preserve"> </v>
      </c>
      <c r="R202" s="364" t="str">
        <f>+IF(+AND(+ISNONTEXT($U$9),+ISTEXT(EPSO!C189))=TRUE,U$10," ")</f>
        <v xml:space="preserve"> </v>
      </c>
      <c r="S202" s="117" t="str">
        <f t="shared" ca="1" si="22"/>
        <v xml:space="preserve"> </v>
      </c>
      <c r="T202" s="119" t="e">
        <f ca="1">+IF($H$8="CDN",+HLOOKUP(+$P202,SOMMAIRE!$D$32:$F$59,21,FALSE),IF($H$8="USD",+HLOOKUP(+$P202,SOMMAIRE!$D$32:$F$59,23,FALSE)," "))</f>
        <v>#N/A</v>
      </c>
      <c r="U202" s="120" t="str">
        <f ca="1">+IFERROR(+IF($H$8="CDN",+HLOOKUP(+$P202,SOMMAIRE!$D$32:$F$59,21,FALSE)*HLOOKUP(+P202,CALCUL!$D$13:$F$22,10,FALSE)*(1+R202),IF($H$8="USD",+HLOOKUP(+$P202,SOMMAIRE!$D$32:$F$59,23,FALSE)*HLOOKUP(+P202,CALCUL!$D$13:$F$22,10,FALSE)*(1+R202)," "))," ")</f>
        <v xml:space="preserve"> </v>
      </c>
      <c r="V202" s="222" t="str">
        <f t="shared" ca="1" si="23"/>
        <v xml:space="preserve"> </v>
      </c>
      <c r="W202" s="219"/>
      <c r="X202" s="154" t="str">
        <f t="shared" ca="1" si="19"/>
        <v xml:space="preserve"> </v>
      </c>
      <c r="Y202" s="339" t="str">
        <f t="shared" ca="1" si="20"/>
        <v xml:space="preserve"> </v>
      </c>
    </row>
    <row r="203" spans="1:25" ht="15.5" outlineLevel="1" x14ac:dyDescent="0.35">
      <c r="A203" s="5"/>
      <c r="B203" s="5"/>
      <c r="C203" s="5"/>
      <c r="D203" s="6"/>
      <c r="F203" s="121" t="str">
        <f ca="1">+IF(OFFSET(EPSO!$C189,+COLUMN(A189), 0, 1, 1)=0," ",+OFFSET(EPSO!$C189,+COLUMN(A189), 0, 1, 1))</f>
        <v xml:space="preserve"> </v>
      </c>
      <c r="G203" s="438" t="str">
        <f ca="1">+IFERROR(+VLOOKUP(+F203,EPSO!C:S,2,FALSE)," ")</f>
        <v xml:space="preserve"> </v>
      </c>
      <c r="H203" s="438"/>
      <c r="I203" s="117" t="str">
        <f ca="1">+IFERROR(+HLOOKUP(+F203,CALCUL!$D$13:$F$22,10,FALSE)," ")</f>
        <v xml:space="preserve"> </v>
      </c>
      <c r="J203" s="122" t="str">
        <f ca="1">+IFERROR(+VLOOKUP(+F203,EPSO!C:S,6,FALSE)," ")</f>
        <v xml:space="preserve"> </v>
      </c>
      <c r="K203" s="117" t="str">
        <f t="shared" ca="1" si="24"/>
        <v xml:space="preserve"> </v>
      </c>
      <c r="L203" s="119" t="e">
        <f ca="1">+IF($H$8="CDN",+HLOOKUP(+$F203,SOMMAIRE!$D$3:$F$30,21,FALSE),IF($H$8="USD",+HLOOKUP(+$F203,SOMMAIRE!$D$3:$F$30,23,FALSE)," "))</f>
        <v>#N/A</v>
      </c>
      <c r="M203" s="120" t="str">
        <f ca="1">+IFERROR(+IF($H$8="CDN",+HLOOKUP(+$F203,SOMMAIRE!$D$3:$F$30,21,FALSE)*HLOOKUP(+F203,CALCUL!$D$13:$F$22,10,FALSE),IF($H$8="USD",+HLOOKUP(+$F203,SOMMAIRE!$D$3:$F$30,23,FALSE)*HLOOKUP(+F203,CALCUL!$D$13:$F$22,10,FALSE)," "))," ")</f>
        <v xml:space="preserve"> </v>
      </c>
      <c r="N203" s="120" t="str">
        <f t="shared" ca="1" si="25"/>
        <v xml:space="preserve"> </v>
      </c>
      <c r="P203" s="133" t="str">
        <f t="shared" ca="1" si="21"/>
        <v xml:space="preserve"> </v>
      </c>
      <c r="Q203" s="338" t="str">
        <f t="shared" ca="1" si="18"/>
        <v xml:space="preserve"> </v>
      </c>
      <c r="R203" s="364" t="str">
        <f>+IF(+AND(+ISNONTEXT($U$9),+ISTEXT(EPSO!C190))=TRUE,U$10," ")</f>
        <v xml:space="preserve"> </v>
      </c>
      <c r="S203" s="117" t="str">
        <f t="shared" ca="1" si="22"/>
        <v xml:space="preserve"> </v>
      </c>
      <c r="T203" s="119" t="e">
        <f ca="1">+IF($H$8="CDN",+HLOOKUP(+$P203,SOMMAIRE!$D$32:$F$59,21,FALSE),IF($H$8="USD",+HLOOKUP(+$P203,SOMMAIRE!$D$32:$F$59,23,FALSE)," "))</f>
        <v>#N/A</v>
      </c>
      <c r="U203" s="120" t="str">
        <f ca="1">+IFERROR(+IF($H$8="CDN",+HLOOKUP(+$P203,SOMMAIRE!$D$32:$F$59,21,FALSE)*HLOOKUP(+P203,CALCUL!$D$13:$F$22,10,FALSE)*(1+R203),IF($H$8="USD",+HLOOKUP(+$P203,SOMMAIRE!$D$32:$F$59,23,FALSE)*HLOOKUP(+P203,CALCUL!$D$13:$F$22,10,FALSE)*(1+R203)," "))," ")</f>
        <v xml:space="preserve"> </v>
      </c>
      <c r="V203" s="222" t="str">
        <f t="shared" ca="1" si="23"/>
        <v xml:space="preserve"> </v>
      </c>
      <c r="W203" s="219"/>
      <c r="X203" s="154" t="str">
        <f t="shared" ca="1" si="19"/>
        <v xml:space="preserve"> </v>
      </c>
      <c r="Y203" s="339" t="str">
        <f t="shared" ca="1" si="20"/>
        <v xml:space="preserve"> </v>
      </c>
    </row>
    <row r="204" spans="1:25" ht="15.5" outlineLevel="1" x14ac:dyDescent="0.35">
      <c r="A204" s="5"/>
      <c r="B204" s="5"/>
      <c r="C204" s="5"/>
      <c r="D204" s="6"/>
      <c r="F204" s="121" t="str">
        <f ca="1">+IF(OFFSET(EPSO!$C190,+COLUMN(A190), 0, 1, 1)=0," ",+OFFSET(EPSO!$C190,+COLUMN(A190), 0, 1, 1))</f>
        <v xml:space="preserve"> </v>
      </c>
      <c r="G204" s="438" t="str">
        <f ca="1">+IFERROR(+VLOOKUP(+F204,EPSO!C:S,2,FALSE)," ")</f>
        <v xml:space="preserve"> </v>
      </c>
      <c r="H204" s="438"/>
      <c r="I204" s="117" t="str">
        <f ca="1">+IFERROR(+HLOOKUP(+F204,CALCUL!$D$13:$F$22,10,FALSE)," ")</f>
        <v xml:space="preserve"> </v>
      </c>
      <c r="J204" s="122" t="str">
        <f ca="1">+IFERROR(+VLOOKUP(+F204,EPSO!C:S,6,FALSE)," ")</f>
        <v xml:space="preserve"> </v>
      </c>
      <c r="K204" s="117" t="str">
        <f t="shared" ca="1" si="24"/>
        <v xml:space="preserve"> </v>
      </c>
      <c r="L204" s="119" t="e">
        <f ca="1">+IF($H$8="CDN",+HLOOKUP(+$F204,SOMMAIRE!$D$3:$F$30,21,FALSE),IF($H$8="USD",+HLOOKUP(+$F204,SOMMAIRE!$D$3:$F$30,23,FALSE)," "))</f>
        <v>#N/A</v>
      </c>
      <c r="M204" s="120" t="str">
        <f ca="1">+IFERROR(+IF($H$8="CDN",+HLOOKUP(+$F204,SOMMAIRE!$D$3:$F$30,21,FALSE)*HLOOKUP(+F204,CALCUL!$D$13:$F$22,10,FALSE),IF($H$8="USD",+HLOOKUP(+$F204,SOMMAIRE!$D$3:$F$30,23,FALSE)*HLOOKUP(+F204,CALCUL!$D$13:$F$22,10,FALSE)," "))," ")</f>
        <v xml:space="preserve"> </v>
      </c>
      <c r="N204" s="120" t="str">
        <f t="shared" ca="1" si="25"/>
        <v xml:space="preserve"> </v>
      </c>
      <c r="P204" s="133" t="str">
        <f t="shared" ca="1" si="21"/>
        <v xml:space="preserve"> </v>
      </c>
      <c r="Q204" s="338" t="str">
        <f t="shared" ca="1" si="18"/>
        <v xml:space="preserve"> </v>
      </c>
      <c r="R204" s="364" t="str">
        <f>+IF(+AND(+ISNONTEXT($U$9),+ISTEXT(EPSO!C191))=TRUE,U$10," ")</f>
        <v xml:space="preserve"> </v>
      </c>
      <c r="S204" s="117" t="str">
        <f t="shared" ca="1" si="22"/>
        <v xml:space="preserve"> </v>
      </c>
      <c r="T204" s="119" t="e">
        <f ca="1">+IF($H$8="CDN",+HLOOKUP(+$P204,SOMMAIRE!$D$32:$F$59,21,FALSE),IF($H$8="USD",+HLOOKUP(+$P204,SOMMAIRE!$D$32:$F$59,23,FALSE)," "))</f>
        <v>#N/A</v>
      </c>
      <c r="U204" s="120" t="str">
        <f ca="1">+IFERROR(+IF($H$8="CDN",+HLOOKUP(+$P204,SOMMAIRE!$D$32:$F$59,21,FALSE)*HLOOKUP(+P204,CALCUL!$D$13:$F$22,10,FALSE)*(1+R204),IF($H$8="USD",+HLOOKUP(+$P204,SOMMAIRE!$D$32:$F$59,23,FALSE)*HLOOKUP(+P204,CALCUL!$D$13:$F$22,10,FALSE)*(1+R204)," "))," ")</f>
        <v xml:space="preserve"> </v>
      </c>
      <c r="V204" s="222" t="str">
        <f t="shared" ca="1" si="23"/>
        <v xml:space="preserve"> </v>
      </c>
      <c r="W204" s="219"/>
      <c r="X204" s="154" t="str">
        <f t="shared" ca="1" si="19"/>
        <v xml:space="preserve"> </v>
      </c>
      <c r="Y204" s="339" t="str">
        <f t="shared" ca="1" si="20"/>
        <v xml:space="preserve"> </v>
      </c>
    </row>
    <row r="205" spans="1:25" ht="15.5" outlineLevel="1" x14ac:dyDescent="0.35">
      <c r="A205" s="5"/>
      <c r="B205" s="5"/>
      <c r="C205" s="5"/>
      <c r="D205" s="6"/>
      <c r="F205" s="121" t="str">
        <f ca="1">+IF(OFFSET(EPSO!$C191,+COLUMN(A191), 0, 1, 1)=0," ",+OFFSET(EPSO!$C191,+COLUMN(A191), 0, 1, 1))</f>
        <v xml:space="preserve"> </v>
      </c>
      <c r="G205" s="438" t="str">
        <f ca="1">+IFERROR(+VLOOKUP(+F205,EPSO!C:S,2,FALSE)," ")</f>
        <v xml:space="preserve"> </v>
      </c>
      <c r="H205" s="438"/>
      <c r="I205" s="117" t="str">
        <f ca="1">+IFERROR(+HLOOKUP(+F205,CALCUL!$D$13:$F$22,10,FALSE)," ")</f>
        <v xml:space="preserve"> </v>
      </c>
      <c r="J205" s="122" t="str">
        <f ca="1">+IFERROR(+VLOOKUP(+F205,EPSO!C:S,6,FALSE)," ")</f>
        <v xml:space="preserve"> </v>
      </c>
      <c r="K205" s="117" t="str">
        <f t="shared" ca="1" si="24"/>
        <v xml:space="preserve"> </v>
      </c>
      <c r="L205" s="119" t="e">
        <f ca="1">+IF($H$8="CDN",+HLOOKUP(+$F205,SOMMAIRE!$D$3:$F$30,21,FALSE),IF($H$8="USD",+HLOOKUP(+$F205,SOMMAIRE!$D$3:$F$30,23,FALSE)," "))</f>
        <v>#N/A</v>
      </c>
      <c r="M205" s="120" t="str">
        <f ca="1">+IFERROR(+IF($H$8="CDN",+HLOOKUP(+$F205,SOMMAIRE!$D$3:$F$30,21,FALSE)*HLOOKUP(+F205,CALCUL!$D$13:$F$22,10,FALSE),IF($H$8="USD",+HLOOKUP(+$F205,SOMMAIRE!$D$3:$F$30,23,FALSE)*HLOOKUP(+F205,CALCUL!$D$13:$F$22,10,FALSE)," "))," ")</f>
        <v xml:space="preserve"> </v>
      </c>
      <c r="N205" s="120" t="str">
        <f t="shared" ca="1" si="25"/>
        <v xml:space="preserve"> </v>
      </c>
      <c r="P205" s="133" t="str">
        <f t="shared" ca="1" si="21"/>
        <v xml:space="preserve"> </v>
      </c>
      <c r="Q205" s="338" t="str">
        <f t="shared" ca="1" si="18"/>
        <v xml:space="preserve"> </v>
      </c>
      <c r="R205" s="364" t="str">
        <f>+IF(+AND(+ISNONTEXT($U$9),+ISTEXT(EPSO!C192))=TRUE,U$10," ")</f>
        <v xml:space="preserve"> </v>
      </c>
      <c r="S205" s="117" t="str">
        <f t="shared" ca="1" si="22"/>
        <v xml:space="preserve"> </v>
      </c>
      <c r="T205" s="119" t="e">
        <f ca="1">+IF($H$8="CDN",+HLOOKUP(+$P205,SOMMAIRE!$D$32:$F$59,21,FALSE),IF($H$8="USD",+HLOOKUP(+$P205,SOMMAIRE!$D$32:$F$59,23,FALSE)," "))</f>
        <v>#N/A</v>
      </c>
      <c r="U205" s="120" t="str">
        <f ca="1">+IFERROR(+IF($H$8="CDN",+HLOOKUP(+$P205,SOMMAIRE!$D$32:$F$59,21,FALSE)*HLOOKUP(+P205,CALCUL!$D$13:$F$22,10,FALSE)*(1+R205),IF($H$8="USD",+HLOOKUP(+$P205,SOMMAIRE!$D$32:$F$59,23,FALSE)*HLOOKUP(+P205,CALCUL!$D$13:$F$22,10,FALSE)*(1+R205)," "))," ")</f>
        <v xml:space="preserve"> </v>
      </c>
      <c r="V205" s="222" t="str">
        <f t="shared" ca="1" si="23"/>
        <v xml:space="preserve"> </v>
      </c>
      <c r="W205" s="219"/>
      <c r="X205" s="154" t="str">
        <f t="shared" ca="1" si="19"/>
        <v xml:space="preserve"> </v>
      </c>
      <c r="Y205" s="339" t="str">
        <f t="shared" ca="1" si="20"/>
        <v xml:space="preserve"> </v>
      </c>
    </row>
    <row r="206" spans="1:25" ht="15.5" outlineLevel="1" x14ac:dyDescent="0.35">
      <c r="A206" s="5"/>
      <c r="B206" s="5"/>
      <c r="C206" s="5"/>
      <c r="D206" s="6"/>
      <c r="F206" s="121" t="str">
        <f ca="1">+IF(OFFSET(EPSO!$C192,+COLUMN(A192), 0, 1, 1)=0," ",+OFFSET(EPSO!$C192,+COLUMN(A192), 0, 1, 1))</f>
        <v xml:space="preserve"> </v>
      </c>
      <c r="G206" s="438" t="str">
        <f ca="1">+IFERROR(+VLOOKUP(+F206,EPSO!C:S,2,FALSE)," ")</f>
        <v xml:space="preserve"> </v>
      </c>
      <c r="H206" s="438"/>
      <c r="I206" s="117" t="str">
        <f ca="1">+IFERROR(+HLOOKUP(+F206,CALCUL!$D$13:$F$22,10,FALSE)," ")</f>
        <v xml:space="preserve"> </v>
      </c>
      <c r="J206" s="122" t="str">
        <f ca="1">+IFERROR(+VLOOKUP(+F206,EPSO!C:S,6,FALSE)," ")</f>
        <v xml:space="preserve"> </v>
      </c>
      <c r="K206" s="117" t="str">
        <f t="shared" ca="1" si="24"/>
        <v xml:space="preserve"> </v>
      </c>
      <c r="L206" s="119" t="e">
        <f ca="1">+IF($H$8="CDN",+HLOOKUP(+$F206,SOMMAIRE!$D$3:$F$30,21,FALSE),IF($H$8="USD",+HLOOKUP(+$F206,SOMMAIRE!$D$3:$F$30,23,FALSE)," "))</f>
        <v>#N/A</v>
      </c>
      <c r="M206" s="120" t="str">
        <f ca="1">+IFERROR(+IF($H$8="CDN",+HLOOKUP(+$F206,SOMMAIRE!$D$3:$F$30,21,FALSE)*HLOOKUP(+F206,CALCUL!$D$13:$F$22,10,FALSE),IF($H$8="USD",+HLOOKUP(+$F206,SOMMAIRE!$D$3:$F$30,23,FALSE)*HLOOKUP(+F206,CALCUL!$D$13:$F$22,10,FALSE)," "))," ")</f>
        <v xml:space="preserve"> </v>
      </c>
      <c r="N206" s="120" t="str">
        <f t="shared" ca="1" si="25"/>
        <v xml:space="preserve"> </v>
      </c>
      <c r="P206" s="133" t="str">
        <f t="shared" ca="1" si="21"/>
        <v xml:space="preserve"> </v>
      </c>
      <c r="Q206" s="338" t="str">
        <f t="shared" ca="1" si="18"/>
        <v xml:space="preserve"> </v>
      </c>
      <c r="R206" s="364" t="str">
        <f>+IF(+AND(+ISNONTEXT($U$9),+ISTEXT(EPSO!C193))=TRUE,U$10," ")</f>
        <v xml:space="preserve"> </v>
      </c>
      <c r="S206" s="117" t="str">
        <f t="shared" ca="1" si="22"/>
        <v xml:space="preserve"> </v>
      </c>
      <c r="T206" s="119" t="e">
        <f ca="1">+IF($H$8="CDN",+HLOOKUP(+$P206,SOMMAIRE!$D$32:$F$59,21,FALSE),IF($H$8="USD",+HLOOKUP(+$P206,SOMMAIRE!$D$32:$F$59,23,FALSE)," "))</f>
        <v>#N/A</v>
      </c>
      <c r="U206" s="120" t="str">
        <f ca="1">+IFERROR(+IF($H$8="CDN",+HLOOKUP(+$P206,SOMMAIRE!$D$32:$F$59,21,FALSE)*HLOOKUP(+P206,CALCUL!$D$13:$F$22,10,FALSE)*(1+R206),IF($H$8="USD",+HLOOKUP(+$P206,SOMMAIRE!$D$32:$F$59,23,FALSE)*HLOOKUP(+P206,CALCUL!$D$13:$F$22,10,FALSE)*(1+R206)," "))," ")</f>
        <v xml:space="preserve"> </v>
      </c>
      <c r="V206" s="222" t="str">
        <f t="shared" ca="1" si="23"/>
        <v xml:space="preserve"> </v>
      </c>
      <c r="W206" s="219"/>
      <c r="X206" s="154" t="str">
        <f t="shared" ca="1" si="19"/>
        <v xml:space="preserve"> </v>
      </c>
      <c r="Y206" s="339" t="str">
        <f t="shared" ca="1" si="20"/>
        <v xml:space="preserve"> </v>
      </c>
    </row>
    <row r="207" spans="1:25" ht="15.5" outlineLevel="1" x14ac:dyDescent="0.35">
      <c r="A207" s="5"/>
      <c r="B207" s="5"/>
      <c r="C207" s="5"/>
      <c r="D207" s="6"/>
      <c r="F207" s="121" t="str">
        <f ca="1">+IF(OFFSET(EPSO!$C193,+COLUMN(A193), 0, 1, 1)=0," ",+OFFSET(EPSO!$C193,+COLUMN(A193), 0, 1, 1))</f>
        <v xml:space="preserve"> </v>
      </c>
      <c r="G207" s="438" t="str">
        <f ca="1">+IFERROR(+VLOOKUP(+F207,EPSO!C:S,2,FALSE)," ")</f>
        <v xml:space="preserve"> </v>
      </c>
      <c r="H207" s="438"/>
      <c r="I207" s="117" t="str">
        <f ca="1">+IFERROR(+HLOOKUP(+F207,CALCUL!$D$13:$F$22,10,FALSE)," ")</f>
        <v xml:space="preserve"> </v>
      </c>
      <c r="J207" s="122" t="str">
        <f ca="1">+IFERROR(+VLOOKUP(+F207,EPSO!C:S,6,FALSE)," ")</f>
        <v xml:space="preserve"> </v>
      </c>
      <c r="K207" s="117" t="str">
        <f t="shared" ca="1" si="24"/>
        <v xml:space="preserve"> </v>
      </c>
      <c r="L207" s="119" t="e">
        <f ca="1">+IF($H$8="CDN",+HLOOKUP(+$F207,SOMMAIRE!$D$3:$F$30,21,FALSE),IF($H$8="USD",+HLOOKUP(+$F207,SOMMAIRE!$D$3:$F$30,23,FALSE)," "))</f>
        <v>#N/A</v>
      </c>
      <c r="M207" s="120" t="str">
        <f ca="1">+IFERROR(+IF($H$8="CDN",+HLOOKUP(+$F207,SOMMAIRE!$D$3:$F$30,21,FALSE)*HLOOKUP(+F207,CALCUL!$D$13:$F$22,10,FALSE),IF($H$8="USD",+HLOOKUP(+$F207,SOMMAIRE!$D$3:$F$30,23,FALSE)*HLOOKUP(+F207,CALCUL!$D$13:$F$22,10,FALSE)," "))," ")</f>
        <v xml:space="preserve"> </v>
      </c>
      <c r="N207" s="120" t="str">
        <f t="shared" ca="1" si="25"/>
        <v xml:space="preserve"> </v>
      </c>
      <c r="P207" s="133" t="str">
        <f t="shared" ca="1" si="21"/>
        <v xml:space="preserve"> </v>
      </c>
      <c r="Q207" s="338" t="str">
        <f t="shared" ca="1" si="18"/>
        <v xml:space="preserve"> </v>
      </c>
      <c r="R207" s="364" t="str">
        <f>+IF(+AND(+ISNONTEXT($U$9),+ISTEXT(EPSO!C194))=TRUE,U$10," ")</f>
        <v xml:space="preserve"> </v>
      </c>
      <c r="S207" s="117" t="str">
        <f t="shared" ca="1" si="22"/>
        <v xml:space="preserve"> </v>
      </c>
      <c r="T207" s="119" t="e">
        <f ca="1">+IF($H$8="CDN",+HLOOKUP(+$P207,SOMMAIRE!$D$32:$F$59,21,FALSE),IF($H$8="USD",+HLOOKUP(+$P207,SOMMAIRE!$D$32:$F$59,23,FALSE)," "))</f>
        <v>#N/A</v>
      </c>
      <c r="U207" s="120" t="str">
        <f ca="1">+IFERROR(+IF($H$8="CDN",+HLOOKUP(+$P207,SOMMAIRE!$D$32:$F$59,21,FALSE)*HLOOKUP(+P207,CALCUL!$D$13:$F$22,10,FALSE)*(1+R207),IF($H$8="USD",+HLOOKUP(+$P207,SOMMAIRE!$D$32:$F$59,23,FALSE)*HLOOKUP(+P207,CALCUL!$D$13:$F$22,10,FALSE)*(1+R207)," "))," ")</f>
        <v xml:space="preserve"> </v>
      </c>
      <c r="V207" s="222" t="str">
        <f t="shared" ca="1" si="23"/>
        <v xml:space="preserve"> </v>
      </c>
      <c r="W207" s="219"/>
      <c r="X207" s="154" t="str">
        <f t="shared" ca="1" si="19"/>
        <v xml:space="preserve"> </v>
      </c>
      <c r="Y207" s="339" t="str">
        <f t="shared" ca="1" si="20"/>
        <v xml:space="preserve"> </v>
      </c>
    </row>
    <row r="208" spans="1:25" ht="15.5" outlineLevel="1" x14ac:dyDescent="0.35">
      <c r="A208" s="5"/>
      <c r="B208" s="5"/>
      <c r="C208" s="5"/>
      <c r="D208" s="6"/>
      <c r="F208" s="121" t="str">
        <f ca="1">+IF(OFFSET(EPSO!$C194,+COLUMN(A194), 0, 1, 1)=0," ",+OFFSET(EPSO!$C194,+COLUMN(A194), 0, 1, 1))</f>
        <v xml:space="preserve"> </v>
      </c>
      <c r="G208" s="438" t="str">
        <f ca="1">+IFERROR(+VLOOKUP(+F208,EPSO!C:S,2,FALSE)," ")</f>
        <v xml:space="preserve"> </v>
      </c>
      <c r="H208" s="438"/>
      <c r="I208" s="117" t="str">
        <f ca="1">+IFERROR(+HLOOKUP(+F208,CALCUL!$D$13:$F$22,10,FALSE)," ")</f>
        <v xml:space="preserve"> </v>
      </c>
      <c r="J208" s="122" t="str">
        <f ca="1">+IFERROR(+VLOOKUP(+F208,EPSO!C:S,6,FALSE)," ")</f>
        <v xml:space="preserve"> </v>
      </c>
      <c r="K208" s="117" t="str">
        <f t="shared" ca="1" si="24"/>
        <v xml:space="preserve"> </v>
      </c>
      <c r="L208" s="119" t="e">
        <f ca="1">+IF($H$8="CDN",+HLOOKUP(+$F208,SOMMAIRE!$D$3:$F$30,21,FALSE),IF($H$8="USD",+HLOOKUP(+$F208,SOMMAIRE!$D$3:$F$30,23,FALSE)," "))</f>
        <v>#N/A</v>
      </c>
      <c r="M208" s="120" t="str">
        <f ca="1">+IFERROR(+IF($H$8="CDN",+HLOOKUP(+$F208,SOMMAIRE!$D$3:$F$30,21,FALSE)*HLOOKUP(+F208,CALCUL!$D$13:$F$22,10,FALSE),IF($H$8="USD",+HLOOKUP(+$F208,SOMMAIRE!$D$3:$F$30,23,FALSE)*HLOOKUP(+F208,CALCUL!$D$13:$F$22,10,FALSE)," "))," ")</f>
        <v xml:space="preserve"> </v>
      </c>
      <c r="N208" s="120" t="str">
        <f t="shared" ca="1" si="25"/>
        <v xml:space="preserve"> </v>
      </c>
      <c r="P208" s="133" t="str">
        <f t="shared" ca="1" si="21"/>
        <v xml:space="preserve"> </v>
      </c>
      <c r="Q208" s="338" t="str">
        <f t="shared" ref="Q208:Q271" ca="1" si="26">+IFERROR(+J208*$U$13," ")</f>
        <v xml:space="preserve"> </v>
      </c>
      <c r="R208" s="364" t="str">
        <f>+IF(+AND(+ISNONTEXT($U$9),+ISTEXT(EPSO!C195))=TRUE,U$10," ")</f>
        <v xml:space="preserve"> </v>
      </c>
      <c r="S208" s="117" t="str">
        <f t="shared" ca="1" si="22"/>
        <v xml:space="preserve"> </v>
      </c>
      <c r="T208" s="119" t="e">
        <f ca="1">+IF($H$8="CDN",+HLOOKUP(+$P208,SOMMAIRE!$D$32:$F$59,21,FALSE),IF($H$8="USD",+HLOOKUP(+$P208,SOMMAIRE!$D$32:$F$59,23,FALSE)," "))</f>
        <v>#N/A</v>
      </c>
      <c r="U208" s="120" t="str">
        <f ca="1">+IFERROR(+IF($H$8="CDN",+HLOOKUP(+$P208,SOMMAIRE!$D$32:$F$59,21,FALSE)*HLOOKUP(+P208,CALCUL!$D$13:$F$22,10,FALSE)*(1+R208),IF($H$8="USD",+HLOOKUP(+$P208,SOMMAIRE!$D$32:$F$59,23,FALSE)*HLOOKUP(+P208,CALCUL!$D$13:$F$22,10,FALSE)*(1+R208)," "))," ")</f>
        <v xml:space="preserve"> </v>
      </c>
      <c r="V208" s="222" t="str">
        <f t="shared" ca="1" si="23"/>
        <v xml:space="preserve"> </v>
      </c>
      <c r="W208" s="219"/>
      <c r="X208" s="154" t="str">
        <f t="shared" ref="X208:X271" ca="1" si="27">+IFERROR(+U208-M208," ")</f>
        <v xml:space="preserve"> </v>
      </c>
      <c r="Y208" s="339" t="str">
        <f t="shared" ref="Y208:Y271" ca="1" si="28">+IFERROR(+X208/M208," ")</f>
        <v xml:space="preserve"> </v>
      </c>
    </row>
    <row r="209" spans="1:25" ht="15.5" outlineLevel="1" x14ac:dyDescent="0.35">
      <c r="A209" s="5"/>
      <c r="B209" s="5"/>
      <c r="C209" s="5"/>
      <c r="D209" s="6"/>
      <c r="F209" s="121" t="str">
        <f ca="1">+IF(OFFSET(EPSO!$C195,+COLUMN(A195), 0, 1, 1)=0," ",+OFFSET(EPSO!$C195,+COLUMN(A195), 0, 1, 1))</f>
        <v xml:space="preserve"> </v>
      </c>
      <c r="G209" s="438" t="str">
        <f ca="1">+IFERROR(+VLOOKUP(+F209,EPSO!C:S,2,FALSE)," ")</f>
        <v xml:space="preserve"> </v>
      </c>
      <c r="H209" s="438"/>
      <c r="I209" s="117" t="str">
        <f ca="1">+IFERROR(+HLOOKUP(+F209,CALCUL!$D$13:$F$22,10,FALSE)," ")</f>
        <v xml:space="preserve"> </v>
      </c>
      <c r="J209" s="122" t="str">
        <f ca="1">+IFERROR(+VLOOKUP(+F209,EPSO!C:S,6,FALSE)," ")</f>
        <v xml:space="preserve"> </v>
      </c>
      <c r="K209" s="117" t="str">
        <f t="shared" ca="1" si="24"/>
        <v xml:space="preserve"> </v>
      </c>
      <c r="L209" s="119" t="e">
        <f ca="1">+IF($H$8="CDN",+HLOOKUP(+$F209,SOMMAIRE!$D$3:$F$30,21,FALSE),IF($H$8="USD",+HLOOKUP(+$F209,SOMMAIRE!$D$3:$F$30,23,FALSE)," "))</f>
        <v>#N/A</v>
      </c>
      <c r="M209" s="120" t="str">
        <f ca="1">+IFERROR(+IF($H$8="CDN",+HLOOKUP(+$F209,SOMMAIRE!$D$3:$F$30,21,FALSE)*HLOOKUP(+F209,CALCUL!$D$13:$F$22,10,FALSE),IF($H$8="USD",+HLOOKUP(+$F209,SOMMAIRE!$D$3:$F$30,23,FALSE)*HLOOKUP(+F209,CALCUL!$D$13:$F$22,10,FALSE)," "))," ")</f>
        <v xml:space="preserve"> </v>
      </c>
      <c r="N209" s="120" t="str">
        <f t="shared" ca="1" si="25"/>
        <v xml:space="preserve"> </v>
      </c>
      <c r="P209" s="133" t="str">
        <f t="shared" ref="P209:P272" ca="1" si="29">+F209</f>
        <v xml:space="preserve"> </v>
      </c>
      <c r="Q209" s="338" t="str">
        <f t="shared" ca="1" si="26"/>
        <v xml:space="preserve"> </v>
      </c>
      <c r="R209" s="364" t="str">
        <f>+IF(+AND(+ISNONTEXT($U$9),+ISTEXT(EPSO!C196))=TRUE,U$10," ")</f>
        <v xml:space="preserve"> </v>
      </c>
      <c r="S209" s="117" t="str">
        <f t="shared" ref="S209:S272" ca="1" si="30">+IFERROR(+Q209*I209," ")</f>
        <v xml:space="preserve"> </v>
      </c>
      <c r="T209" s="119" t="e">
        <f ca="1">+IF($H$8="CDN",+HLOOKUP(+$P209,SOMMAIRE!$D$32:$F$59,21,FALSE),IF($H$8="USD",+HLOOKUP(+$P209,SOMMAIRE!$D$32:$F$59,23,FALSE)," "))</f>
        <v>#N/A</v>
      </c>
      <c r="U209" s="120" t="str">
        <f ca="1">+IFERROR(+IF($H$8="CDN",+HLOOKUP(+$P209,SOMMAIRE!$D$32:$F$59,21,FALSE)*HLOOKUP(+P209,CALCUL!$D$13:$F$22,10,FALSE)*(1+R209),IF($H$8="USD",+HLOOKUP(+$P209,SOMMAIRE!$D$32:$F$59,23,FALSE)*HLOOKUP(+P209,CALCUL!$D$13:$F$22,10,FALSE)*(1+R209)," "))," ")</f>
        <v xml:space="preserve"> </v>
      </c>
      <c r="V209" s="222" t="str">
        <f t="shared" ref="V209:V272" ca="1" si="31">+IFERROR(+Q209*U209," ")</f>
        <v xml:space="preserve"> </v>
      </c>
      <c r="W209" s="219"/>
      <c r="X209" s="154" t="str">
        <f t="shared" ca="1" si="27"/>
        <v xml:space="preserve"> </v>
      </c>
      <c r="Y209" s="339" t="str">
        <f t="shared" ca="1" si="28"/>
        <v xml:space="preserve"> </v>
      </c>
    </row>
    <row r="210" spans="1:25" ht="15.5" outlineLevel="1" x14ac:dyDescent="0.35">
      <c r="A210" s="5"/>
      <c r="B210" s="5"/>
      <c r="C210" s="5"/>
      <c r="D210" s="6"/>
      <c r="F210" s="121" t="str">
        <f ca="1">+IF(OFFSET(EPSO!$C196,+COLUMN(A196), 0, 1, 1)=0," ",+OFFSET(EPSO!$C196,+COLUMN(A196), 0, 1, 1))</f>
        <v xml:space="preserve"> </v>
      </c>
      <c r="G210" s="438" t="str">
        <f ca="1">+IFERROR(+VLOOKUP(+F210,EPSO!C:S,2,FALSE)," ")</f>
        <v xml:space="preserve"> </v>
      </c>
      <c r="H210" s="438"/>
      <c r="I210" s="117" t="str">
        <f ca="1">+IFERROR(+HLOOKUP(+F210,CALCUL!$D$13:$F$22,10,FALSE)," ")</f>
        <v xml:space="preserve"> </v>
      </c>
      <c r="J210" s="122" t="str">
        <f ca="1">+IFERROR(+VLOOKUP(+F210,EPSO!C:S,6,FALSE)," ")</f>
        <v xml:space="preserve"> </v>
      </c>
      <c r="K210" s="117" t="str">
        <f t="shared" ref="K210:K273" ca="1" si="32">+IFERROR(+J210*I210," ")</f>
        <v xml:space="preserve"> </v>
      </c>
      <c r="L210" s="119" t="e">
        <f ca="1">+IF($H$8="CDN",+HLOOKUP(+$F210,SOMMAIRE!$D$3:$F$30,21,FALSE),IF($H$8="USD",+HLOOKUP(+$F210,SOMMAIRE!$D$3:$F$30,23,FALSE)," "))</f>
        <v>#N/A</v>
      </c>
      <c r="M210" s="120" t="str">
        <f ca="1">+IFERROR(+IF($H$8="CDN",+HLOOKUP(+$F210,SOMMAIRE!$D$3:$F$30,21,FALSE)*HLOOKUP(+F210,CALCUL!$D$13:$F$22,10,FALSE),IF($H$8="USD",+HLOOKUP(+$F210,SOMMAIRE!$D$3:$F$30,23,FALSE)*HLOOKUP(+F210,CALCUL!$D$13:$F$22,10,FALSE)," "))," ")</f>
        <v xml:space="preserve"> </v>
      </c>
      <c r="N210" s="120" t="str">
        <f t="shared" ref="N210:N273" ca="1" si="33">+IFERROR(+J210*M210," ")</f>
        <v xml:space="preserve"> </v>
      </c>
      <c r="P210" s="133" t="str">
        <f t="shared" ca="1" si="29"/>
        <v xml:space="preserve"> </v>
      </c>
      <c r="Q210" s="338" t="str">
        <f t="shared" ca="1" si="26"/>
        <v xml:space="preserve"> </v>
      </c>
      <c r="R210" s="364" t="str">
        <f>+IF(+AND(+ISNONTEXT($U$9),+ISTEXT(EPSO!C197))=TRUE,U$10," ")</f>
        <v xml:space="preserve"> </v>
      </c>
      <c r="S210" s="117" t="str">
        <f t="shared" ca="1" si="30"/>
        <v xml:space="preserve"> </v>
      </c>
      <c r="T210" s="119" t="e">
        <f ca="1">+IF($H$8="CDN",+HLOOKUP(+$P210,SOMMAIRE!$D$32:$F$59,21,FALSE),IF($H$8="USD",+HLOOKUP(+$P210,SOMMAIRE!$D$32:$F$59,23,FALSE)," "))</f>
        <v>#N/A</v>
      </c>
      <c r="U210" s="120" t="str">
        <f ca="1">+IFERROR(+IF($H$8="CDN",+HLOOKUP(+$P210,SOMMAIRE!$D$32:$F$59,21,FALSE)*HLOOKUP(+P210,CALCUL!$D$13:$F$22,10,FALSE)*(1+R210),IF($H$8="USD",+HLOOKUP(+$P210,SOMMAIRE!$D$32:$F$59,23,FALSE)*HLOOKUP(+P210,CALCUL!$D$13:$F$22,10,FALSE)*(1+R210)," "))," ")</f>
        <v xml:space="preserve"> </v>
      </c>
      <c r="V210" s="222" t="str">
        <f t="shared" ca="1" si="31"/>
        <v xml:space="preserve"> </v>
      </c>
      <c r="W210" s="219"/>
      <c r="X210" s="154" t="str">
        <f t="shared" ca="1" si="27"/>
        <v xml:space="preserve"> </v>
      </c>
      <c r="Y210" s="339" t="str">
        <f t="shared" ca="1" si="28"/>
        <v xml:space="preserve"> </v>
      </c>
    </row>
    <row r="211" spans="1:25" ht="15.5" outlineLevel="1" x14ac:dyDescent="0.35">
      <c r="A211" s="5"/>
      <c r="B211" s="5"/>
      <c r="C211" s="5"/>
      <c r="D211" s="6"/>
      <c r="F211" s="121" t="str">
        <f ca="1">+IF(OFFSET(EPSO!$C197,+COLUMN(A197), 0, 1, 1)=0," ",+OFFSET(EPSO!$C197,+COLUMN(A197), 0, 1, 1))</f>
        <v xml:space="preserve"> </v>
      </c>
      <c r="G211" s="438" t="str">
        <f ca="1">+IFERROR(+VLOOKUP(+F211,EPSO!C:S,2,FALSE)," ")</f>
        <v xml:space="preserve"> </v>
      </c>
      <c r="H211" s="438"/>
      <c r="I211" s="117" t="str">
        <f ca="1">+IFERROR(+HLOOKUP(+F211,CALCUL!$D$13:$F$22,10,FALSE)," ")</f>
        <v xml:space="preserve"> </v>
      </c>
      <c r="J211" s="122" t="str">
        <f ca="1">+IFERROR(+VLOOKUP(+F211,EPSO!C:S,6,FALSE)," ")</f>
        <v xml:space="preserve"> </v>
      </c>
      <c r="K211" s="117" t="str">
        <f t="shared" ca="1" si="32"/>
        <v xml:space="preserve"> </v>
      </c>
      <c r="L211" s="119" t="e">
        <f ca="1">+IF($H$8="CDN",+HLOOKUP(+$F211,SOMMAIRE!$D$3:$F$30,21,FALSE),IF($H$8="USD",+HLOOKUP(+$F211,SOMMAIRE!$D$3:$F$30,23,FALSE)," "))</f>
        <v>#N/A</v>
      </c>
      <c r="M211" s="120" t="str">
        <f ca="1">+IFERROR(+IF($H$8="CDN",+HLOOKUP(+$F211,SOMMAIRE!$D$3:$F$30,21,FALSE)*HLOOKUP(+F211,CALCUL!$D$13:$F$22,10,FALSE),IF($H$8="USD",+HLOOKUP(+$F211,SOMMAIRE!$D$3:$F$30,23,FALSE)*HLOOKUP(+F211,CALCUL!$D$13:$F$22,10,FALSE)," "))," ")</f>
        <v xml:space="preserve"> </v>
      </c>
      <c r="N211" s="120" t="str">
        <f t="shared" ca="1" si="33"/>
        <v xml:space="preserve"> </v>
      </c>
      <c r="P211" s="133" t="str">
        <f t="shared" ca="1" si="29"/>
        <v xml:space="preserve"> </v>
      </c>
      <c r="Q211" s="338" t="str">
        <f t="shared" ca="1" si="26"/>
        <v xml:space="preserve"> </v>
      </c>
      <c r="R211" s="364" t="str">
        <f>+IF(+AND(+ISNONTEXT($U$9),+ISTEXT(EPSO!C198))=TRUE,U$10," ")</f>
        <v xml:space="preserve"> </v>
      </c>
      <c r="S211" s="117" t="str">
        <f t="shared" ca="1" si="30"/>
        <v xml:space="preserve"> </v>
      </c>
      <c r="T211" s="119" t="e">
        <f ca="1">+IF($H$8="CDN",+HLOOKUP(+$P211,SOMMAIRE!$D$32:$F$59,21,FALSE),IF($H$8="USD",+HLOOKUP(+$P211,SOMMAIRE!$D$32:$F$59,23,FALSE)," "))</f>
        <v>#N/A</v>
      </c>
      <c r="U211" s="120" t="str">
        <f ca="1">+IFERROR(+IF($H$8="CDN",+HLOOKUP(+$P211,SOMMAIRE!$D$32:$F$59,21,FALSE)*HLOOKUP(+P211,CALCUL!$D$13:$F$22,10,FALSE)*(1+R211),IF($H$8="USD",+HLOOKUP(+$P211,SOMMAIRE!$D$32:$F$59,23,FALSE)*HLOOKUP(+P211,CALCUL!$D$13:$F$22,10,FALSE)*(1+R211)," "))," ")</f>
        <v xml:space="preserve"> </v>
      </c>
      <c r="V211" s="222" t="str">
        <f t="shared" ca="1" si="31"/>
        <v xml:space="preserve"> </v>
      </c>
      <c r="W211" s="219"/>
      <c r="X211" s="154" t="str">
        <f t="shared" ca="1" si="27"/>
        <v xml:space="preserve"> </v>
      </c>
      <c r="Y211" s="339" t="str">
        <f t="shared" ca="1" si="28"/>
        <v xml:space="preserve"> </v>
      </c>
    </row>
    <row r="212" spans="1:25" ht="15.5" outlineLevel="1" x14ac:dyDescent="0.35">
      <c r="A212" s="5"/>
      <c r="B212" s="5"/>
      <c r="C212" s="5"/>
      <c r="D212" s="6"/>
      <c r="F212" s="121" t="str">
        <f ca="1">+IF(OFFSET(EPSO!$C198,+COLUMN(A198), 0, 1, 1)=0," ",+OFFSET(EPSO!$C198,+COLUMN(A198), 0, 1, 1))</f>
        <v xml:space="preserve"> </v>
      </c>
      <c r="G212" s="438" t="str">
        <f ca="1">+IFERROR(+VLOOKUP(+F212,EPSO!C:S,2,FALSE)," ")</f>
        <v xml:space="preserve"> </v>
      </c>
      <c r="H212" s="438"/>
      <c r="I212" s="117" t="str">
        <f ca="1">+IFERROR(+HLOOKUP(+F212,CALCUL!$D$13:$F$22,10,FALSE)," ")</f>
        <v xml:space="preserve"> </v>
      </c>
      <c r="J212" s="122" t="str">
        <f ca="1">+IFERROR(+VLOOKUP(+F212,EPSO!C:S,6,FALSE)," ")</f>
        <v xml:space="preserve"> </v>
      </c>
      <c r="K212" s="117" t="str">
        <f t="shared" ca="1" si="32"/>
        <v xml:space="preserve"> </v>
      </c>
      <c r="L212" s="119" t="e">
        <f ca="1">+IF($H$8="CDN",+HLOOKUP(+$F212,SOMMAIRE!$D$3:$F$30,21,FALSE),IF($H$8="USD",+HLOOKUP(+$F212,SOMMAIRE!$D$3:$F$30,23,FALSE)," "))</f>
        <v>#N/A</v>
      </c>
      <c r="M212" s="120" t="str">
        <f ca="1">+IFERROR(+IF($H$8="CDN",+HLOOKUP(+$F212,SOMMAIRE!$D$3:$F$30,21,FALSE)*HLOOKUP(+F212,CALCUL!$D$13:$F$22,10,FALSE),IF($H$8="USD",+HLOOKUP(+$F212,SOMMAIRE!$D$3:$F$30,23,FALSE)*HLOOKUP(+F212,CALCUL!$D$13:$F$22,10,FALSE)," "))," ")</f>
        <v xml:space="preserve"> </v>
      </c>
      <c r="N212" s="120" t="str">
        <f t="shared" ca="1" si="33"/>
        <v xml:space="preserve"> </v>
      </c>
      <c r="P212" s="133" t="str">
        <f t="shared" ca="1" si="29"/>
        <v xml:space="preserve"> </v>
      </c>
      <c r="Q212" s="338" t="str">
        <f t="shared" ca="1" si="26"/>
        <v xml:space="preserve"> </v>
      </c>
      <c r="R212" s="364" t="str">
        <f>+IF(+AND(+ISNONTEXT($U$9),+ISTEXT(EPSO!C199))=TRUE,U$10," ")</f>
        <v xml:space="preserve"> </v>
      </c>
      <c r="S212" s="117" t="str">
        <f t="shared" ca="1" si="30"/>
        <v xml:space="preserve"> </v>
      </c>
      <c r="T212" s="119" t="e">
        <f ca="1">+IF($H$8="CDN",+HLOOKUP(+$P212,SOMMAIRE!$D$32:$F$59,21,FALSE),IF($H$8="USD",+HLOOKUP(+$P212,SOMMAIRE!$D$32:$F$59,23,FALSE)," "))</f>
        <v>#N/A</v>
      </c>
      <c r="U212" s="120" t="str">
        <f ca="1">+IFERROR(+IF($H$8="CDN",+HLOOKUP(+$P212,SOMMAIRE!$D$32:$F$59,21,FALSE)*HLOOKUP(+P212,CALCUL!$D$13:$F$22,10,FALSE)*(1+R212),IF($H$8="USD",+HLOOKUP(+$P212,SOMMAIRE!$D$32:$F$59,23,FALSE)*HLOOKUP(+P212,CALCUL!$D$13:$F$22,10,FALSE)*(1+R212)," "))," ")</f>
        <v xml:space="preserve"> </v>
      </c>
      <c r="V212" s="222" t="str">
        <f t="shared" ca="1" si="31"/>
        <v xml:space="preserve"> </v>
      </c>
      <c r="W212" s="219"/>
      <c r="X212" s="154" t="str">
        <f t="shared" ca="1" si="27"/>
        <v xml:space="preserve"> </v>
      </c>
      <c r="Y212" s="339" t="str">
        <f t="shared" ca="1" si="28"/>
        <v xml:space="preserve"> </v>
      </c>
    </row>
    <row r="213" spans="1:25" ht="15.5" outlineLevel="1" x14ac:dyDescent="0.35">
      <c r="A213" s="5"/>
      <c r="B213" s="5"/>
      <c r="C213" s="5"/>
      <c r="D213" s="6"/>
      <c r="F213" s="121" t="str">
        <f ca="1">+IF(OFFSET(EPSO!$C199,+COLUMN(A199), 0, 1, 1)=0," ",+OFFSET(EPSO!$C199,+COLUMN(A199), 0, 1, 1))</f>
        <v xml:space="preserve"> </v>
      </c>
      <c r="G213" s="438" t="str">
        <f ca="1">+IFERROR(+VLOOKUP(+F213,EPSO!C:S,2,FALSE)," ")</f>
        <v xml:space="preserve"> </v>
      </c>
      <c r="H213" s="438"/>
      <c r="I213" s="117" t="str">
        <f ca="1">+IFERROR(+HLOOKUP(+F213,CALCUL!$D$13:$F$22,10,FALSE)," ")</f>
        <v xml:space="preserve"> </v>
      </c>
      <c r="J213" s="122" t="str">
        <f ca="1">+IFERROR(+VLOOKUP(+F213,EPSO!C:S,6,FALSE)," ")</f>
        <v xml:space="preserve"> </v>
      </c>
      <c r="K213" s="117" t="str">
        <f t="shared" ca="1" si="32"/>
        <v xml:space="preserve"> </v>
      </c>
      <c r="L213" s="119" t="e">
        <f ca="1">+IF($H$8="CDN",+HLOOKUP(+$F213,SOMMAIRE!$D$3:$F$30,21,FALSE),IF($H$8="USD",+HLOOKUP(+$F213,SOMMAIRE!$D$3:$F$30,23,FALSE)," "))</f>
        <v>#N/A</v>
      </c>
      <c r="M213" s="120" t="str">
        <f ca="1">+IFERROR(+IF($H$8="CDN",+HLOOKUP(+$F213,SOMMAIRE!$D$3:$F$30,21,FALSE)*HLOOKUP(+F213,CALCUL!$D$13:$F$22,10,FALSE),IF($H$8="USD",+HLOOKUP(+$F213,SOMMAIRE!$D$3:$F$30,23,FALSE)*HLOOKUP(+F213,CALCUL!$D$13:$F$22,10,FALSE)," "))," ")</f>
        <v xml:space="preserve"> </v>
      </c>
      <c r="N213" s="120" t="str">
        <f t="shared" ca="1" si="33"/>
        <v xml:space="preserve"> </v>
      </c>
      <c r="P213" s="133" t="str">
        <f t="shared" ca="1" si="29"/>
        <v xml:space="preserve"> </v>
      </c>
      <c r="Q213" s="338" t="str">
        <f t="shared" ca="1" si="26"/>
        <v xml:space="preserve"> </v>
      </c>
      <c r="R213" s="364" t="str">
        <f>+IF(+AND(+ISNONTEXT($U$9),+ISTEXT(EPSO!C200))=TRUE,U$10," ")</f>
        <v xml:space="preserve"> </v>
      </c>
      <c r="S213" s="117" t="str">
        <f t="shared" ca="1" si="30"/>
        <v xml:space="preserve"> </v>
      </c>
      <c r="T213" s="119" t="e">
        <f ca="1">+IF($H$8="CDN",+HLOOKUP(+$P213,SOMMAIRE!$D$32:$F$59,21,FALSE),IF($H$8="USD",+HLOOKUP(+$P213,SOMMAIRE!$D$32:$F$59,23,FALSE)," "))</f>
        <v>#N/A</v>
      </c>
      <c r="U213" s="120" t="str">
        <f ca="1">+IFERROR(+IF($H$8="CDN",+HLOOKUP(+$P213,SOMMAIRE!$D$32:$F$59,21,FALSE)*HLOOKUP(+P213,CALCUL!$D$13:$F$22,10,FALSE)*(1+R213),IF($H$8="USD",+HLOOKUP(+$P213,SOMMAIRE!$D$32:$F$59,23,FALSE)*HLOOKUP(+P213,CALCUL!$D$13:$F$22,10,FALSE)*(1+R213)," "))," ")</f>
        <v xml:space="preserve"> </v>
      </c>
      <c r="V213" s="222" t="str">
        <f t="shared" ca="1" si="31"/>
        <v xml:space="preserve"> </v>
      </c>
      <c r="W213" s="219"/>
      <c r="X213" s="154" t="str">
        <f t="shared" ca="1" si="27"/>
        <v xml:space="preserve"> </v>
      </c>
      <c r="Y213" s="339" t="str">
        <f t="shared" ca="1" si="28"/>
        <v xml:space="preserve"> </v>
      </c>
    </row>
    <row r="214" spans="1:25" ht="15.5" outlineLevel="1" x14ac:dyDescent="0.35">
      <c r="A214" s="5"/>
      <c r="B214" s="5"/>
      <c r="C214" s="5"/>
      <c r="D214" s="6"/>
      <c r="F214" s="121" t="str">
        <f ca="1">+IF(OFFSET(EPSO!$C200,+COLUMN(A200), 0, 1, 1)=0," ",+OFFSET(EPSO!$C200,+COLUMN(A200), 0, 1, 1))</f>
        <v xml:space="preserve"> </v>
      </c>
      <c r="G214" s="438" t="str">
        <f ca="1">+IFERROR(+VLOOKUP(+F214,EPSO!C:S,2,FALSE)," ")</f>
        <v xml:space="preserve"> </v>
      </c>
      <c r="H214" s="438"/>
      <c r="I214" s="117" t="str">
        <f ca="1">+IFERROR(+HLOOKUP(+F214,CALCUL!$D$13:$F$22,10,FALSE)," ")</f>
        <v xml:space="preserve"> </v>
      </c>
      <c r="J214" s="122" t="str">
        <f ca="1">+IFERROR(+VLOOKUP(+F214,EPSO!C:S,6,FALSE)," ")</f>
        <v xml:space="preserve"> </v>
      </c>
      <c r="K214" s="117" t="str">
        <f t="shared" ca="1" si="32"/>
        <v xml:space="preserve"> </v>
      </c>
      <c r="L214" s="119" t="e">
        <f ca="1">+IF($H$8="CDN",+HLOOKUP(+$F214,SOMMAIRE!$D$3:$F$30,21,FALSE),IF($H$8="USD",+HLOOKUP(+$F214,SOMMAIRE!$D$3:$F$30,23,FALSE)," "))</f>
        <v>#N/A</v>
      </c>
      <c r="M214" s="120" t="str">
        <f ca="1">+IFERROR(+IF($H$8="CDN",+HLOOKUP(+$F214,SOMMAIRE!$D$3:$F$30,21,FALSE)*HLOOKUP(+F214,CALCUL!$D$13:$F$22,10,FALSE),IF($H$8="USD",+HLOOKUP(+$F214,SOMMAIRE!$D$3:$F$30,23,FALSE)*HLOOKUP(+F214,CALCUL!$D$13:$F$22,10,FALSE)," "))," ")</f>
        <v xml:space="preserve"> </v>
      </c>
      <c r="N214" s="120" t="str">
        <f t="shared" ca="1" si="33"/>
        <v xml:space="preserve"> </v>
      </c>
      <c r="P214" s="133" t="str">
        <f t="shared" ca="1" si="29"/>
        <v xml:space="preserve"> </v>
      </c>
      <c r="Q214" s="338" t="str">
        <f t="shared" ca="1" si="26"/>
        <v xml:space="preserve"> </v>
      </c>
      <c r="R214" s="364" t="str">
        <f>+IF(+AND(+ISNONTEXT($U$9),+ISTEXT(EPSO!C201))=TRUE,U$10," ")</f>
        <v xml:space="preserve"> </v>
      </c>
      <c r="S214" s="117" t="str">
        <f t="shared" ca="1" si="30"/>
        <v xml:space="preserve"> </v>
      </c>
      <c r="T214" s="119" t="e">
        <f ca="1">+IF($H$8="CDN",+HLOOKUP(+$P214,SOMMAIRE!$D$32:$F$59,21,FALSE),IF($H$8="USD",+HLOOKUP(+$P214,SOMMAIRE!$D$32:$F$59,23,FALSE)," "))</f>
        <v>#N/A</v>
      </c>
      <c r="U214" s="120" t="str">
        <f ca="1">+IFERROR(+IF($H$8="CDN",+HLOOKUP(+$P214,SOMMAIRE!$D$32:$F$59,21,FALSE)*HLOOKUP(+P214,CALCUL!$D$13:$F$22,10,FALSE)*(1+R214),IF($H$8="USD",+HLOOKUP(+$P214,SOMMAIRE!$D$32:$F$59,23,FALSE)*HLOOKUP(+P214,CALCUL!$D$13:$F$22,10,FALSE)*(1+R214)," "))," ")</f>
        <v xml:space="preserve"> </v>
      </c>
      <c r="V214" s="222" t="str">
        <f t="shared" ca="1" si="31"/>
        <v xml:space="preserve"> </v>
      </c>
      <c r="W214" s="219"/>
      <c r="X214" s="154" t="str">
        <f t="shared" ca="1" si="27"/>
        <v xml:space="preserve"> </v>
      </c>
      <c r="Y214" s="339" t="str">
        <f t="shared" ca="1" si="28"/>
        <v xml:space="preserve"> </v>
      </c>
    </row>
    <row r="215" spans="1:25" ht="15.5" outlineLevel="1" x14ac:dyDescent="0.35">
      <c r="A215" s="5"/>
      <c r="B215" s="5"/>
      <c r="C215" s="5"/>
      <c r="D215" s="6"/>
      <c r="F215" s="121" t="str">
        <f ca="1">+IF(OFFSET(EPSO!$C201,+COLUMN(A201), 0, 1, 1)=0," ",+OFFSET(EPSO!$C201,+COLUMN(A201), 0, 1, 1))</f>
        <v xml:space="preserve"> </v>
      </c>
      <c r="G215" s="438" t="str">
        <f ca="1">+IFERROR(+VLOOKUP(+F215,EPSO!C:S,2,FALSE)," ")</f>
        <v xml:space="preserve"> </v>
      </c>
      <c r="H215" s="438"/>
      <c r="I215" s="117" t="str">
        <f ca="1">+IFERROR(+HLOOKUP(+F215,CALCUL!$D$13:$F$22,10,FALSE)," ")</f>
        <v xml:space="preserve"> </v>
      </c>
      <c r="J215" s="122" t="str">
        <f ca="1">+IFERROR(+VLOOKUP(+F215,EPSO!C:S,6,FALSE)," ")</f>
        <v xml:space="preserve"> </v>
      </c>
      <c r="K215" s="117" t="str">
        <f t="shared" ca="1" si="32"/>
        <v xml:space="preserve"> </v>
      </c>
      <c r="L215" s="119" t="e">
        <f ca="1">+IF($H$8="CDN",+HLOOKUP(+$F215,SOMMAIRE!$D$3:$F$30,21,FALSE),IF($H$8="USD",+HLOOKUP(+$F215,SOMMAIRE!$D$3:$F$30,23,FALSE)," "))</f>
        <v>#N/A</v>
      </c>
      <c r="M215" s="120" t="str">
        <f ca="1">+IFERROR(+IF($H$8="CDN",+HLOOKUP(+$F215,SOMMAIRE!$D$3:$F$30,21,FALSE)*HLOOKUP(+F215,CALCUL!$D$13:$F$22,10,FALSE),IF($H$8="USD",+HLOOKUP(+$F215,SOMMAIRE!$D$3:$F$30,23,FALSE)*HLOOKUP(+F215,CALCUL!$D$13:$F$22,10,FALSE)," "))," ")</f>
        <v xml:space="preserve"> </v>
      </c>
      <c r="N215" s="120" t="str">
        <f t="shared" ca="1" si="33"/>
        <v xml:space="preserve"> </v>
      </c>
      <c r="P215" s="133" t="str">
        <f t="shared" ca="1" si="29"/>
        <v xml:space="preserve"> </v>
      </c>
      <c r="Q215" s="338" t="str">
        <f t="shared" ca="1" si="26"/>
        <v xml:space="preserve"> </v>
      </c>
      <c r="R215" s="364" t="str">
        <f>+IF(+AND(+ISNONTEXT($U$9),+ISTEXT(EPSO!C202))=TRUE,U$10," ")</f>
        <v xml:space="preserve"> </v>
      </c>
      <c r="S215" s="117" t="str">
        <f t="shared" ca="1" si="30"/>
        <v xml:space="preserve"> </v>
      </c>
      <c r="T215" s="119" t="e">
        <f ca="1">+IF($H$8="CDN",+HLOOKUP(+$P215,SOMMAIRE!$D$32:$F$59,21,FALSE),IF($H$8="USD",+HLOOKUP(+$P215,SOMMAIRE!$D$32:$F$59,23,FALSE)," "))</f>
        <v>#N/A</v>
      </c>
      <c r="U215" s="120" t="str">
        <f ca="1">+IFERROR(+IF($H$8="CDN",+HLOOKUP(+$P215,SOMMAIRE!$D$32:$F$59,21,FALSE)*HLOOKUP(+P215,CALCUL!$D$13:$F$22,10,FALSE)*(1+R215),IF($H$8="USD",+HLOOKUP(+$P215,SOMMAIRE!$D$32:$F$59,23,FALSE)*HLOOKUP(+P215,CALCUL!$D$13:$F$22,10,FALSE)*(1+R215)," "))," ")</f>
        <v xml:space="preserve"> </v>
      </c>
      <c r="V215" s="222" t="str">
        <f t="shared" ca="1" si="31"/>
        <v xml:space="preserve"> </v>
      </c>
      <c r="W215" s="219"/>
      <c r="X215" s="154" t="str">
        <f t="shared" ca="1" si="27"/>
        <v xml:space="preserve"> </v>
      </c>
      <c r="Y215" s="339" t="str">
        <f t="shared" ca="1" si="28"/>
        <v xml:space="preserve"> </v>
      </c>
    </row>
    <row r="216" spans="1:25" ht="15.5" outlineLevel="1" x14ac:dyDescent="0.35">
      <c r="A216" s="5"/>
      <c r="B216" s="5"/>
      <c r="C216" s="5"/>
      <c r="D216" s="6"/>
      <c r="F216" s="121" t="str">
        <f ca="1">+IF(OFFSET(EPSO!$C202,+COLUMN(A202), 0, 1, 1)=0," ",+OFFSET(EPSO!$C202,+COLUMN(A202), 0, 1, 1))</f>
        <v xml:space="preserve"> </v>
      </c>
      <c r="G216" s="438" t="str">
        <f ca="1">+IFERROR(+VLOOKUP(+F216,EPSO!C:S,2,FALSE)," ")</f>
        <v xml:space="preserve"> </v>
      </c>
      <c r="H216" s="438"/>
      <c r="I216" s="117" t="str">
        <f ca="1">+IFERROR(+HLOOKUP(+F216,CALCUL!$D$13:$F$22,10,FALSE)," ")</f>
        <v xml:space="preserve"> </v>
      </c>
      <c r="J216" s="122" t="str">
        <f ca="1">+IFERROR(+VLOOKUP(+F216,EPSO!C:S,6,FALSE)," ")</f>
        <v xml:space="preserve"> </v>
      </c>
      <c r="K216" s="117" t="str">
        <f t="shared" ca="1" si="32"/>
        <v xml:space="preserve"> </v>
      </c>
      <c r="L216" s="119" t="e">
        <f ca="1">+IF($H$8="CDN",+HLOOKUP(+$F216,SOMMAIRE!$D$3:$F$30,21,FALSE),IF($H$8="USD",+HLOOKUP(+$F216,SOMMAIRE!$D$3:$F$30,23,FALSE)," "))</f>
        <v>#N/A</v>
      </c>
      <c r="M216" s="120" t="str">
        <f ca="1">+IFERROR(+IF($H$8="CDN",+HLOOKUP(+$F216,SOMMAIRE!$D$3:$F$30,21,FALSE)*HLOOKUP(+F216,CALCUL!$D$13:$F$22,10,FALSE),IF($H$8="USD",+HLOOKUP(+$F216,SOMMAIRE!$D$3:$F$30,23,FALSE)*HLOOKUP(+F216,CALCUL!$D$13:$F$22,10,FALSE)," "))," ")</f>
        <v xml:space="preserve"> </v>
      </c>
      <c r="N216" s="120" t="str">
        <f t="shared" ca="1" si="33"/>
        <v xml:space="preserve"> </v>
      </c>
      <c r="P216" s="133" t="str">
        <f t="shared" ca="1" si="29"/>
        <v xml:space="preserve"> </v>
      </c>
      <c r="Q216" s="338" t="str">
        <f t="shared" ca="1" si="26"/>
        <v xml:space="preserve"> </v>
      </c>
      <c r="R216" s="364" t="str">
        <f>+IF(+AND(+ISNONTEXT($U$9),+ISTEXT(EPSO!C203))=TRUE,U$10," ")</f>
        <v xml:space="preserve"> </v>
      </c>
      <c r="S216" s="117" t="str">
        <f t="shared" ca="1" si="30"/>
        <v xml:space="preserve"> </v>
      </c>
      <c r="T216" s="119" t="e">
        <f ca="1">+IF($H$8="CDN",+HLOOKUP(+$P216,SOMMAIRE!$D$32:$F$59,21,FALSE),IF($H$8="USD",+HLOOKUP(+$P216,SOMMAIRE!$D$32:$F$59,23,FALSE)," "))</f>
        <v>#N/A</v>
      </c>
      <c r="U216" s="120" t="str">
        <f ca="1">+IFERROR(+IF($H$8="CDN",+HLOOKUP(+$P216,SOMMAIRE!$D$32:$F$59,21,FALSE)*HLOOKUP(+P216,CALCUL!$D$13:$F$22,10,FALSE)*(1+R216),IF($H$8="USD",+HLOOKUP(+$P216,SOMMAIRE!$D$32:$F$59,23,FALSE)*HLOOKUP(+P216,CALCUL!$D$13:$F$22,10,FALSE)*(1+R216)," "))," ")</f>
        <v xml:space="preserve"> </v>
      </c>
      <c r="V216" s="222" t="str">
        <f t="shared" ca="1" si="31"/>
        <v xml:space="preserve"> </v>
      </c>
      <c r="W216" s="219"/>
      <c r="X216" s="154" t="str">
        <f t="shared" ca="1" si="27"/>
        <v xml:space="preserve"> </v>
      </c>
      <c r="Y216" s="339" t="str">
        <f t="shared" ca="1" si="28"/>
        <v xml:space="preserve"> </v>
      </c>
    </row>
    <row r="217" spans="1:25" ht="15.5" outlineLevel="1" x14ac:dyDescent="0.35">
      <c r="A217" s="5"/>
      <c r="B217" s="5"/>
      <c r="C217" s="5"/>
      <c r="D217" s="6"/>
      <c r="F217" s="121" t="str">
        <f ca="1">+IF(OFFSET(EPSO!$C203,+COLUMN(A203), 0, 1, 1)=0," ",+OFFSET(EPSO!$C203,+COLUMN(A203), 0, 1, 1))</f>
        <v xml:space="preserve"> </v>
      </c>
      <c r="G217" s="438" t="str">
        <f ca="1">+IFERROR(+VLOOKUP(+F217,EPSO!C:S,2,FALSE)," ")</f>
        <v xml:space="preserve"> </v>
      </c>
      <c r="H217" s="438"/>
      <c r="I217" s="117" t="str">
        <f ca="1">+IFERROR(+HLOOKUP(+F217,CALCUL!$D$13:$F$22,10,FALSE)," ")</f>
        <v xml:space="preserve"> </v>
      </c>
      <c r="J217" s="122" t="str">
        <f ca="1">+IFERROR(+VLOOKUP(+F217,EPSO!C:S,6,FALSE)," ")</f>
        <v xml:space="preserve"> </v>
      </c>
      <c r="K217" s="117" t="str">
        <f t="shared" ca="1" si="32"/>
        <v xml:space="preserve"> </v>
      </c>
      <c r="L217" s="119" t="e">
        <f ca="1">+IF($H$8="CDN",+HLOOKUP(+$F217,SOMMAIRE!$D$3:$F$30,21,FALSE),IF($H$8="USD",+HLOOKUP(+$F217,SOMMAIRE!$D$3:$F$30,23,FALSE)," "))</f>
        <v>#N/A</v>
      </c>
      <c r="M217" s="120" t="str">
        <f ca="1">+IFERROR(+IF($H$8="CDN",+HLOOKUP(+$F217,SOMMAIRE!$D$3:$F$30,21,FALSE)*HLOOKUP(+F217,CALCUL!$D$13:$F$22,10,FALSE),IF($H$8="USD",+HLOOKUP(+$F217,SOMMAIRE!$D$3:$F$30,23,FALSE)*HLOOKUP(+F217,CALCUL!$D$13:$F$22,10,FALSE)," "))," ")</f>
        <v xml:space="preserve"> </v>
      </c>
      <c r="N217" s="120" t="str">
        <f t="shared" ca="1" si="33"/>
        <v xml:space="preserve"> </v>
      </c>
      <c r="P217" s="133" t="str">
        <f t="shared" ca="1" si="29"/>
        <v xml:space="preserve"> </v>
      </c>
      <c r="Q217" s="338" t="str">
        <f t="shared" ca="1" si="26"/>
        <v xml:space="preserve"> </v>
      </c>
      <c r="R217" s="364" t="str">
        <f>+IF(+AND(+ISNONTEXT($U$9),+ISTEXT(EPSO!C204))=TRUE,U$10," ")</f>
        <v xml:space="preserve"> </v>
      </c>
      <c r="S217" s="117" t="str">
        <f t="shared" ca="1" si="30"/>
        <v xml:space="preserve"> </v>
      </c>
      <c r="T217" s="119" t="e">
        <f ca="1">+IF($H$8="CDN",+HLOOKUP(+$P217,SOMMAIRE!$D$32:$F$59,21,FALSE),IF($H$8="USD",+HLOOKUP(+$P217,SOMMAIRE!$D$32:$F$59,23,FALSE)," "))</f>
        <v>#N/A</v>
      </c>
      <c r="U217" s="120" t="str">
        <f ca="1">+IFERROR(+IF($H$8="CDN",+HLOOKUP(+$P217,SOMMAIRE!$D$32:$F$59,21,FALSE)*HLOOKUP(+P217,CALCUL!$D$13:$F$22,10,FALSE)*(1+R217),IF($H$8="USD",+HLOOKUP(+$P217,SOMMAIRE!$D$32:$F$59,23,FALSE)*HLOOKUP(+P217,CALCUL!$D$13:$F$22,10,FALSE)*(1+R217)," "))," ")</f>
        <v xml:space="preserve"> </v>
      </c>
      <c r="V217" s="222" t="str">
        <f t="shared" ca="1" si="31"/>
        <v xml:space="preserve"> </v>
      </c>
      <c r="W217" s="219"/>
      <c r="X217" s="154" t="str">
        <f t="shared" ca="1" si="27"/>
        <v xml:space="preserve"> </v>
      </c>
      <c r="Y217" s="339" t="str">
        <f t="shared" ca="1" si="28"/>
        <v xml:space="preserve"> </v>
      </c>
    </row>
    <row r="218" spans="1:25" ht="15.5" outlineLevel="1" x14ac:dyDescent="0.35">
      <c r="A218" s="5"/>
      <c r="B218" s="5"/>
      <c r="C218" s="5"/>
      <c r="D218" s="6"/>
      <c r="F218" s="121" t="str">
        <f ca="1">+IF(OFFSET(EPSO!$C204,+COLUMN(A204), 0, 1, 1)=0," ",+OFFSET(EPSO!$C204,+COLUMN(A204), 0, 1, 1))</f>
        <v xml:space="preserve"> </v>
      </c>
      <c r="G218" s="438" t="str">
        <f ca="1">+IFERROR(+VLOOKUP(+F218,EPSO!C:S,2,FALSE)," ")</f>
        <v xml:space="preserve"> </v>
      </c>
      <c r="H218" s="438"/>
      <c r="I218" s="117" t="str">
        <f ca="1">+IFERROR(+HLOOKUP(+F218,CALCUL!$D$13:$F$22,10,FALSE)," ")</f>
        <v xml:space="preserve"> </v>
      </c>
      <c r="J218" s="122" t="str">
        <f ca="1">+IFERROR(+VLOOKUP(+F218,EPSO!C:S,6,FALSE)," ")</f>
        <v xml:space="preserve"> </v>
      </c>
      <c r="K218" s="117" t="str">
        <f t="shared" ca="1" si="32"/>
        <v xml:space="preserve"> </v>
      </c>
      <c r="L218" s="119" t="e">
        <f ca="1">+IF($H$8="CDN",+HLOOKUP(+$F218,SOMMAIRE!$D$3:$F$30,21,FALSE),IF($H$8="USD",+HLOOKUP(+$F218,SOMMAIRE!$D$3:$F$30,23,FALSE)," "))</f>
        <v>#N/A</v>
      </c>
      <c r="M218" s="120" t="str">
        <f ca="1">+IFERROR(+IF($H$8="CDN",+HLOOKUP(+$F218,SOMMAIRE!$D$3:$F$30,21,FALSE)*HLOOKUP(+F218,CALCUL!$D$13:$F$22,10,FALSE),IF($H$8="USD",+HLOOKUP(+$F218,SOMMAIRE!$D$3:$F$30,23,FALSE)*HLOOKUP(+F218,CALCUL!$D$13:$F$22,10,FALSE)," "))," ")</f>
        <v xml:space="preserve"> </v>
      </c>
      <c r="N218" s="120" t="str">
        <f t="shared" ca="1" si="33"/>
        <v xml:space="preserve"> </v>
      </c>
      <c r="P218" s="133" t="str">
        <f t="shared" ca="1" si="29"/>
        <v xml:space="preserve"> </v>
      </c>
      <c r="Q218" s="338" t="str">
        <f t="shared" ca="1" si="26"/>
        <v xml:space="preserve"> </v>
      </c>
      <c r="R218" s="364" t="str">
        <f>+IF(+AND(+ISNONTEXT($U$9),+ISTEXT(EPSO!C205))=TRUE,U$10," ")</f>
        <v xml:space="preserve"> </v>
      </c>
      <c r="S218" s="117" t="str">
        <f t="shared" ca="1" si="30"/>
        <v xml:space="preserve"> </v>
      </c>
      <c r="T218" s="119" t="e">
        <f ca="1">+IF($H$8="CDN",+HLOOKUP(+$P218,SOMMAIRE!$D$32:$F$59,21,FALSE),IF($H$8="USD",+HLOOKUP(+$P218,SOMMAIRE!$D$32:$F$59,23,FALSE)," "))</f>
        <v>#N/A</v>
      </c>
      <c r="U218" s="120" t="str">
        <f ca="1">+IFERROR(+IF($H$8="CDN",+HLOOKUP(+$P218,SOMMAIRE!$D$32:$F$59,21,FALSE)*HLOOKUP(+P218,CALCUL!$D$13:$F$22,10,FALSE)*(1+R218),IF($H$8="USD",+HLOOKUP(+$P218,SOMMAIRE!$D$32:$F$59,23,FALSE)*HLOOKUP(+P218,CALCUL!$D$13:$F$22,10,FALSE)*(1+R218)," "))," ")</f>
        <v xml:space="preserve"> </v>
      </c>
      <c r="V218" s="222" t="str">
        <f t="shared" ca="1" si="31"/>
        <v xml:space="preserve"> </v>
      </c>
      <c r="W218" s="219"/>
      <c r="X218" s="154" t="str">
        <f t="shared" ca="1" si="27"/>
        <v xml:space="preserve"> </v>
      </c>
      <c r="Y218" s="339" t="str">
        <f t="shared" ca="1" si="28"/>
        <v xml:space="preserve"> </v>
      </c>
    </row>
    <row r="219" spans="1:25" ht="15.5" outlineLevel="1" x14ac:dyDescent="0.35">
      <c r="A219" s="5"/>
      <c r="B219" s="5"/>
      <c r="C219" s="5"/>
      <c r="D219" s="6"/>
      <c r="F219" s="121" t="str">
        <f ca="1">+IF(OFFSET(EPSO!$C205,+COLUMN(A205), 0, 1, 1)=0," ",+OFFSET(EPSO!$C205,+COLUMN(A205), 0, 1, 1))</f>
        <v xml:space="preserve"> </v>
      </c>
      <c r="G219" s="438" t="str">
        <f ca="1">+IFERROR(+VLOOKUP(+F219,EPSO!C:S,2,FALSE)," ")</f>
        <v xml:space="preserve"> </v>
      </c>
      <c r="H219" s="438"/>
      <c r="I219" s="117" t="str">
        <f ca="1">+IFERROR(+HLOOKUP(+F219,CALCUL!$D$13:$F$22,10,FALSE)," ")</f>
        <v xml:space="preserve"> </v>
      </c>
      <c r="J219" s="122" t="str">
        <f ca="1">+IFERROR(+VLOOKUP(+F219,EPSO!C:S,6,FALSE)," ")</f>
        <v xml:space="preserve"> </v>
      </c>
      <c r="K219" s="117" t="str">
        <f t="shared" ca="1" si="32"/>
        <v xml:space="preserve"> </v>
      </c>
      <c r="L219" s="119" t="e">
        <f ca="1">+IF($H$8="CDN",+HLOOKUP(+$F219,SOMMAIRE!$D$3:$F$30,21,FALSE),IF($H$8="USD",+HLOOKUP(+$F219,SOMMAIRE!$D$3:$F$30,23,FALSE)," "))</f>
        <v>#N/A</v>
      </c>
      <c r="M219" s="120" t="str">
        <f ca="1">+IFERROR(+IF($H$8="CDN",+HLOOKUP(+$F219,SOMMAIRE!$D$3:$F$30,21,FALSE)*HLOOKUP(+F219,CALCUL!$D$13:$F$22,10,FALSE),IF($H$8="USD",+HLOOKUP(+$F219,SOMMAIRE!$D$3:$F$30,23,FALSE)*HLOOKUP(+F219,CALCUL!$D$13:$F$22,10,FALSE)," "))," ")</f>
        <v xml:space="preserve"> </v>
      </c>
      <c r="N219" s="120" t="str">
        <f t="shared" ca="1" si="33"/>
        <v xml:space="preserve"> </v>
      </c>
      <c r="P219" s="133" t="str">
        <f t="shared" ca="1" si="29"/>
        <v xml:space="preserve"> </v>
      </c>
      <c r="Q219" s="338" t="str">
        <f t="shared" ca="1" si="26"/>
        <v xml:space="preserve"> </v>
      </c>
      <c r="R219" s="364" t="str">
        <f>+IF(+AND(+ISNONTEXT($U$9),+ISTEXT(EPSO!C206))=TRUE,U$10," ")</f>
        <v xml:space="preserve"> </v>
      </c>
      <c r="S219" s="117" t="str">
        <f t="shared" ca="1" si="30"/>
        <v xml:space="preserve"> </v>
      </c>
      <c r="T219" s="119" t="e">
        <f ca="1">+IF($H$8="CDN",+HLOOKUP(+$P219,SOMMAIRE!$D$32:$F$59,21,FALSE),IF($H$8="USD",+HLOOKUP(+$P219,SOMMAIRE!$D$32:$F$59,23,FALSE)," "))</f>
        <v>#N/A</v>
      </c>
      <c r="U219" s="120" t="str">
        <f ca="1">+IFERROR(+IF($H$8="CDN",+HLOOKUP(+$P219,SOMMAIRE!$D$32:$F$59,21,FALSE)*HLOOKUP(+P219,CALCUL!$D$13:$F$22,10,FALSE)*(1+R219),IF($H$8="USD",+HLOOKUP(+$P219,SOMMAIRE!$D$32:$F$59,23,FALSE)*HLOOKUP(+P219,CALCUL!$D$13:$F$22,10,FALSE)*(1+R219)," "))," ")</f>
        <v xml:space="preserve"> </v>
      </c>
      <c r="V219" s="222" t="str">
        <f t="shared" ca="1" si="31"/>
        <v xml:space="preserve"> </v>
      </c>
      <c r="W219" s="219"/>
      <c r="X219" s="154" t="str">
        <f t="shared" ca="1" si="27"/>
        <v xml:space="preserve"> </v>
      </c>
      <c r="Y219" s="339" t="str">
        <f t="shared" ca="1" si="28"/>
        <v xml:space="preserve"> </v>
      </c>
    </row>
    <row r="220" spans="1:25" ht="15.5" outlineLevel="1" x14ac:dyDescent="0.35">
      <c r="A220" s="5"/>
      <c r="B220" s="5"/>
      <c r="C220" s="5"/>
      <c r="D220" s="6"/>
      <c r="F220" s="121" t="str">
        <f ca="1">+IF(OFFSET(EPSO!$C206,+COLUMN(A206), 0, 1, 1)=0," ",+OFFSET(EPSO!$C206,+COLUMN(A206), 0, 1, 1))</f>
        <v xml:space="preserve"> </v>
      </c>
      <c r="G220" s="438" t="str">
        <f ca="1">+IFERROR(+VLOOKUP(+F220,EPSO!C:S,2,FALSE)," ")</f>
        <v xml:space="preserve"> </v>
      </c>
      <c r="H220" s="438"/>
      <c r="I220" s="117" t="str">
        <f ca="1">+IFERROR(+HLOOKUP(+F220,CALCUL!$D$13:$F$22,10,FALSE)," ")</f>
        <v xml:space="preserve"> </v>
      </c>
      <c r="J220" s="122" t="str">
        <f ca="1">+IFERROR(+VLOOKUP(+F220,EPSO!C:S,6,FALSE)," ")</f>
        <v xml:space="preserve"> </v>
      </c>
      <c r="K220" s="117" t="str">
        <f t="shared" ca="1" si="32"/>
        <v xml:space="preserve"> </v>
      </c>
      <c r="L220" s="119" t="e">
        <f ca="1">+IF($H$8="CDN",+HLOOKUP(+$F220,SOMMAIRE!$D$3:$F$30,21,FALSE),IF($H$8="USD",+HLOOKUP(+$F220,SOMMAIRE!$D$3:$F$30,23,FALSE)," "))</f>
        <v>#N/A</v>
      </c>
      <c r="M220" s="120" t="str">
        <f ca="1">+IFERROR(+IF($H$8="CDN",+HLOOKUP(+$F220,SOMMAIRE!$D$3:$F$30,21,FALSE)*HLOOKUP(+F220,CALCUL!$D$13:$F$22,10,FALSE),IF($H$8="USD",+HLOOKUP(+$F220,SOMMAIRE!$D$3:$F$30,23,FALSE)*HLOOKUP(+F220,CALCUL!$D$13:$F$22,10,FALSE)," "))," ")</f>
        <v xml:space="preserve"> </v>
      </c>
      <c r="N220" s="120" t="str">
        <f t="shared" ca="1" si="33"/>
        <v xml:space="preserve"> </v>
      </c>
      <c r="P220" s="133" t="str">
        <f t="shared" ca="1" si="29"/>
        <v xml:space="preserve"> </v>
      </c>
      <c r="Q220" s="338" t="str">
        <f t="shared" ca="1" si="26"/>
        <v xml:space="preserve"> </v>
      </c>
      <c r="R220" s="364" t="str">
        <f>+IF(+AND(+ISNONTEXT($U$9),+ISTEXT(EPSO!C207))=TRUE,U$10," ")</f>
        <v xml:space="preserve"> </v>
      </c>
      <c r="S220" s="117" t="str">
        <f t="shared" ca="1" si="30"/>
        <v xml:space="preserve"> </v>
      </c>
      <c r="T220" s="119" t="e">
        <f ca="1">+IF($H$8="CDN",+HLOOKUP(+$P220,SOMMAIRE!$D$32:$F$59,21,FALSE),IF($H$8="USD",+HLOOKUP(+$P220,SOMMAIRE!$D$32:$F$59,23,FALSE)," "))</f>
        <v>#N/A</v>
      </c>
      <c r="U220" s="120" t="str">
        <f ca="1">+IFERROR(+IF($H$8="CDN",+HLOOKUP(+$P220,SOMMAIRE!$D$32:$F$59,21,FALSE)*HLOOKUP(+P220,CALCUL!$D$13:$F$22,10,FALSE)*(1+R220),IF($H$8="USD",+HLOOKUP(+$P220,SOMMAIRE!$D$32:$F$59,23,FALSE)*HLOOKUP(+P220,CALCUL!$D$13:$F$22,10,FALSE)*(1+R220)," "))," ")</f>
        <v xml:space="preserve"> </v>
      </c>
      <c r="V220" s="222" t="str">
        <f t="shared" ca="1" si="31"/>
        <v xml:space="preserve"> </v>
      </c>
      <c r="W220" s="219"/>
      <c r="X220" s="154" t="str">
        <f t="shared" ca="1" si="27"/>
        <v xml:space="preserve"> </v>
      </c>
      <c r="Y220" s="339" t="str">
        <f t="shared" ca="1" si="28"/>
        <v xml:space="preserve"> </v>
      </c>
    </row>
    <row r="221" spans="1:25" ht="15.5" outlineLevel="1" x14ac:dyDescent="0.35">
      <c r="A221" s="5"/>
      <c r="B221" s="5"/>
      <c r="C221" s="5"/>
      <c r="D221" s="6"/>
      <c r="F221" s="121" t="str">
        <f ca="1">+IF(OFFSET(EPSO!$C207,+COLUMN(A207), 0, 1, 1)=0," ",+OFFSET(EPSO!$C207,+COLUMN(A207), 0, 1, 1))</f>
        <v xml:space="preserve"> </v>
      </c>
      <c r="G221" s="438" t="str">
        <f ca="1">+IFERROR(+VLOOKUP(+F221,EPSO!C:S,2,FALSE)," ")</f>
        <v xml:space="preserve"> </v>
      </c>
      <c r="H221" s="438"/>
      <c r="I221" s="117" t="str">
        <f ca="1">+IFERROR(+HLOOKUP(+F221,CALCUL!$D$13:$F$22,10,FALSE)," ")</f>
        <v xml:space="preserve"> </v>
      </c>
      <c r="J221" s="122" t="str">
        <f ca="1">+IFERROR(+VLOOKUP(+F221,EPSO!C:S,6,FALSE)," ")</f>
        <v xml:space="preserve"> </v>
      </c>
      <c r="K221" s="117" t="str">
        <f t="shared" ca="1" si="32"/>
        <v xml:space="preserve"> </v>
      </c>
      <c r="L221" s="119" t="e">
        <f ca="1">+IF($H$8="CDN",+HLOOKUP(+$F221,SOMMAIRE!$D$3:$F$30,21,FALSE),IF($H$8="USD",+HLOOKUP(+$F221,SOMMAIRE!$D$3:$F$30,23,FALSE)," "))</f>
        <v>#N/A</v>
      </c>
      <c r="M221" s="120" t="str">
        <f ca="1">+IFERROR(+IF($H$8="CDN",+HLOOKUP(+$F221,SOMMAIRE!$D$3:$F$30,21,FALSE)*HLOOKUP(+F221,CALCUL!$D$13:$F$22,10,FALSE),IF($H$8="USD",+HLOOKUP(+$F221,SOMMAIRE!$D$3:$F$30,23,FALSE)*HLOOKUP(+F221,CALCUL!$D$13:$F$22,10,FALSE)," "))," ")</f>
        <v xml:space="preserve"> </v>
      </c>
      <c r="N221" s="120" t="str">
        <f t="shared" ca="1" si="33"/>
        <v xml:space="preserve"> </v>
      </c>
      <c r="P221" s="133" t="str">
        <f t="shared" ca="1" si="29"/>
        <v xml:space="preserve"> </v>
      </c>
      <c r="Q221" s="338" t="str">
        <f t="shared" ca="1" si="26"/>
        <v xml:space="preserve"> </v>
      </c>
      <c r="R221" s="364" t="str">
        <f>+IF(+AND(+ISNONTEXT($U$9),+ISTEXT(EPSO!C208))=TRUE,U$10," ")</f>
        <v xml:space="preserve"> </v>
      </c>
      <c r="S221" s="117" t="str">
        <f t="shared" ca="1" si="30"/>
        <v xml:space="preserve"> </v>
      </c>
      <c r="T221" s="119" t="e">
        <f ca="1">+IF($H$8="CDN",+HLOOKUP(+$P221,SOMMAIRE!$D$32:$F$59,21,FALSE),IF($H$8="USD",+HLOOKUP(+$P221,SOMMAIRE!$D$32:$F$59,23,FALSE)," "))</f>
        <v>#N/A</v>
      </c>
      <c r="U221" s="120" t="str">
        <f ca="1">+IFERROR(+IF($H$8="CDN",+HLOOKUP(+$P221,SOMMAIRE!$D$32:$F$59,21,FALSE)*HLOOKUP(+P221,CALCUL!$D$13:$F$22,10,FALSE)*(1+R221),IF($H$8="USD",+HLOOKUP(+$P221,SOMMAIRE!$D$32:$F$59,23,FALSE)*HLOOKUP(+P221,CALCUL!$D$13:$F$22,10,FALSE)*(1+R221)," "))," ")</f>
        <v xml:space="preserve"> </v>
      </c>
      <c r="V221" s="222" t="str">
        <f t="shared" ca="1" si="31"/>
        <v xml:space="preserve"> </v>
      </c>
      <c r="W221" s="219"/>
      <c r="X221" s="154" t="str">
        <f t="shared" ca="1" si="27"/>
        <v xml:space="preserve"> </v>
      </c>
      <c r="Y221" s="339" t="str">
        <f t="shared" ca="1" si="28"/>
        <v xml:space="preserve"> </v>
      </c>
    </row>
    <row r="222" spans="1:25" ht="15.5" outlineLevel="1" x14ac:dyDescent="0.35">
      <c r="A222" s="5"/>
      <c r="B222" s="5"/>
      <c r="C222" s="5"/>
      <c r="D222" s="6"/>
      <c r="F222" s="121" t="str">
        <f ca="1">+IF(OFFSET(EPSO!$C208,+COLUMN(A208), 0, 1, 1)=0," ",+OFFSET(EPSO!$C208,+COLUMN(A208), 0, 1, 1))</f>
        <v xml:space="preserve"> </v>
      </c>
      <c r="G222" s="438" t="str">
        <f ca="1">+IFERROR(+VLOOKUP(+F222,EPSO!C:S,2,FALSE)," ")</f>
        <v xml:space="preserve"> </v>
      </c>
      <c r="H222" s="438"/>
      <c r="I222" s="117" t="str">
        <f ca="1">+IFERROR(+HLOOKUP(+F222,CALCUL!$D$13:$F$22,10,FALSE)," ")</f>
        <v xml:space="preserve"> </v>
      </c>
      <c r="J222" s="122" t="str">
        <f ca="1">+IFERROR(+VLOOKUP(+F222,EPSO!C:S,6,FALSE)," ")</f>
        <v xml:space="preserve"> </v>
      </c>
      <c r="K222" s="117" t="str">
        <f t="shared" ca="1" si="32"/>
        <v xml:space="preserve"> </v>
      </c>
      <c r="L222" s="119" t="e">
        <f ca="1">+IF($H$8="CDN",+HLOOKUP(+$F222,SOMMAIRE!$D$3:$F$30,21,FALSE),IF($H$8="USD",+HLOOKUP(+$F222,SOMMAIRE!$D$3:$F$30,23,FALSE)," "))</f>
        <v>#N/A</v>
      </c>
      <c r="M222" s="120" t="str">
        <f ca="1">+IFERROR(+IF($H$8="CDN",+HLOOKUP(+$F222,SOMMAIRE!$D$3:$F$30,21,FALSE)*HLOOKUP(+F222,CALCUL!$D$13:$F$22,10,FALSE),IF($H$8="USD",+HLOOKUP(+$F222,SOMMAIRE!$D$3:$F$30,23,FALSE)*HLOOKUP(+F222,CALCUL!$D$13:$F$22,10,FALSE)," "))," ")</f>
        <v xml:space="preserve"> </v>
      </c>
      <c r="N222" s="120" t="str">
        <f t="shared" ca="1" si="33"/>
        <v xml:space="preserve"> </v>
      </c>
      <c r="P222" s="133" t="str">
        <f t="shared" ca="1" si="29"/>
        <v xml:space="preserve"> </v>
      </c>
      <c r="Q222" s="338" t="str">
        <f t="shared" ca="1" si="26"/>
        <v xml:space="preserve"> </v>
      </c>
      <c r="R222" s="364" t="str">
        <f>+IF(+AND(+ISNONTEXT($U$9),+ISTEXT(EPSO!C209))=TRUE,U$10," ")</f>
        <v xml:space="preserve"> </v>
      </c>
      <c r="S222" s="117" t="str">
        <f t="shared" ca="1" si="30"/>
        <v xml:space="preserve"> </v>
      </c>
      <c r="T222" s="119" t="e">
        <f ca="1">+IF($H$8="CDN",+HLOOKUP(+$P222,SOMMAIRE!$D$32:$F$59,21,FALSE),IF($H$8="USD",+HLOOKUP(+$P222,SOMMAIRE!$D$32:$F$59,23,FALSE)," "))</f>
        <v>#N/A</v>
      </c>
      <c r="U222" s="120" t="str">
        <f ca="1">+IFERROR(+IF($H$8="CDN",+HLOOKUP(+$P222,SOMMAIRE!$D$32:$F$59,21,FALSE)*HLOOKUP(+P222,CALCUL!$D$13:$F$22,10,FALSE)*(1+R222),IF($H$8="USD",+HLOOKUP(+$P222,SOMMAIRE!$D$32:$F$59,23,FALSE)*HLOOKUP(+P222,CALCUL!$D$13:$F$22,10,FALSE)*(1+R222)," "))," ")</f>
        <v xml:space="preserve"> </v>
      </c>
      <c r="V222" s="222" t="str">
        <f t="shared" ca="1" si="31"/>
        <v xml:space="preserve"> </v>
      </c>
      <c r="W222" s="219"/>
      <c r="X222" s="154" t="str">
        <f t="shared" ca="1" si="27"/>
        <v xml:space="preserve"> </v>
      </c>
      <c r="Y222" s="339" t="str">
        <f t="shared" ca="1" si="28"/>
        <v xml:space="preserve"> </v>
      </c>
    </row>
    <row r="223" spans="1:25" ht="15.5" outlineLevel="1" x14ac:dyDescent="0.35">
      <c r="A223" s="5"/>
      <c r="B223" s="5"/>
      <c r="C223" s="5"/>
      <c r="D223" s="6"/>
      <c r="F223" s="121" t="str">
        <f ca="1">+IF(OFFSET(EPSO!$C209,+COLUMN(A209), 0, 1, 1)=0," ",+OFFSET(EPSO!$C209,+COLUMN(A209), 0, 1, 1))</f>
        <v xml:space="preserve"> </v>
      </c>
      <c r="G223" s="438" t="str">
        <f ca="1">+IFERROR(+VLOOKUP(+F223,EPSO!C:S,2,FALSE)," ")</f>
        <v xml:space="preserve"> </v>
      </c>
      <c r="H223" s="438"/>
      <c r="I223" s="117" t="str">
        <f ca="1">+IFERROR(+HLOOKUP(+F223,CALCUL!$D$13:$F$22,10,FALSE)," ")</f>
        <v xml:space="preserve"> </v>
      </c>
      <c r="J223" s="122" t="str">
        <f ca="1">+IFERROR(+VLOOKUP(+F223,EPSO!C:S,6,FALSE)," ")</f>
        <v xml:space="preserve"> </v>
      </c>
      <c r="K223" s="117" t="str">
        <f t="shared" ca="1" si="32"/>
        <v xml:space="preserve"> </v>
      </c>
      <c r="L223" s="119" t="e">
        <f ca="1">+IF($H$8="CDN",+HLOOKUP(+$F223,SOMMAIRE!$D$3:$F$30,21,FALSE),IF($H$8="USD",+HLOOKUP(+$F223,SOMMAIRE!$D$3:$F$30,23,FALSE)," "))</f>
        <v>#N/A</v>
      </c>
      <c r="M223" s="120" t="str">
        <f ca="1">+IFERROR(+IF($H$8="CDN",+HLOOKUP(+$F223,SOMMAIRE!$D$3:$F$30,21,FALSE)*HLOOKUP(+F223,CALCUL!$D$13:$F$22,10,FALSE),IF($H$8="USD",+HLOOKUP(+$F223,SOMMAIRE!$D$3:$F$30,23,FALSE)*HLOOKUP(+F223,CALCUL!$D$13:$F$22,10,FALSE)," "))," ")</f>
        <v xml:space="preserve"> </v>
      </c>
      <c r="N223" s="120" t="str">
        <f t="shared" ca="1" si="33"/>
        <v xml:space="preserve"> </v>
      </c>
      <c r="P223" s="133" t="str">
        <f t="shared" ca="1" si="29"/>
        <v xml:space="preserve"> </v>
      </c>
      <c r="Q223" s="338" t="str">
        <f t="shared" ca="1" si="26"/>
        <v xml:space="preserve"> </v>
      </c>
      <c r="R223" s="364" t="str">
        <f>+IF(+AND(+ISNONTEXT($U$9),+ISTEXT(EPSO!C210))=TRUE,U$10," ")</f>
        <v xml:space="preserve"> </v>
      </c>
      <c r="S223" s="117" t="str">
        <f t="shared" ca="1" si="30"/>
        <v xml:space="preserve"> </v>
      </c>
      <c r="T223" s="119" t="e">
        <f ca="1">+IF($H$8="CDN",+HLOOKUP(+$P223,SOMMAIRE!$D$32:$F$59,21,FALSE),IF($H$8="USD",+HLOOKUP(+$P223,SOMMAIRE!$D$32:$F$59,23,FALSE)," "))</f>
        <v>#N/A</v>
      </c>
      <c r="U223" s="120" t="str">
        <f ca="1">+IFERROR(+IF($H$8="CDN",+HLOOKUP(+$P223,SOMMAIRE!$D$32:$F$59,21,FALSE)*HLOOKUP(+P223,CALCUL!$D$13:$F$22,10,FALSE)*(1+R223),IF($H$8="USD",+HLOOKUP(+$P223,SOMMAIRE!$D$32:$F$59,23,FALSE)*HLOOKUP(+P223,CALCUL!$D$13:$F$22,10,FALSE)*(1+R223)," "))," ")</f>
        <v xml:space="preserve"> </v>
      </c>
      <c r="V223" s="222" t="str">
        <f t="shared" ca="1" si="31"/>
        <v xml:space="preserve"> </v>
      </c>
      <c r="W223" s="219"/>
      <c r="X223" s="154" t="str">
        <f t="shared" ca="1" si="27"/>
        <v xml:space="preserve"> </v>
      </c>
      <c r="Y223" s="339" t="str">
        <f t="shared" ca="1" si="28"/>
        <v xml:space="preserve"> </v>
      </c>
    </row>
    <row r="224" spans="1:25" ht="15.5" outlineLevel="1" x14ac:dyDescent="0.35">
      <c r="A224" s="5"/>
      <c r="B224" s="5"/>
      <c r="C224" s="5"/>
      <c r="D224" s="6"/>
      <c r="F224" s="121" t="str">
        <f ca="1">+IF(OFFSET(EPSO!$C210,+COLUMN(A210), 0, 1, 1)=0," ",+OFFSET(EPSO!$C210,+COLUMN(A210), 0, 1, 1))</f>
        <v xml:space="preserve"> </v>
      </c>
      <c r="G224" s="438" t="str">
        <f ca="1">+IFERROR(+VLOOKUP(+F224,EPSO!C:S,2,FALSE)," ")</f>
        <v xml:space="preserve"> </v>
      </c>
      <c r="H224" s="438"/>
      <c r="I224" s="117" t="str">
        <f ca="1">+IFERROR(+HLOOKUP(+F224,CALCUL!$D$13:$F$22,10,FALSE)," ")</f>
        <v xml:space="preserve"> </v>
      </c>
      <c r="J224" s="122" t="str">
        <f ca="1">+IFERROR(+VLOOKUP(+F224,EPSO!C:S,6,FALSE)," ")</f>
        <v xml:space="preserve"> </v>
      </c>
      <c r="K224" s="117" t="str">
        <f t="shared" ca="1" si="32"/>
        <v xml:space="preserve"> </v>
      </c>
      <c r="L224" s="119" t="e">
        <f ca="1">+IF($H$8="CDN",+HLOOKUP(+$F224,SOMMAIRE!$D$3:$F$30,21,FALSE),IF($H$8="USD",+HLOOKUP(+$F224,SOMMAIRE!$D$3:$F$30,23,FALSE)," "))</f>
        <v>#N/A</v>
      </c>
      <c r="M224" s="120" t="str">
        <f ca="1">+IFERROR(+IF($H$8="CDN",+HLOOKUP(+$F224,SOMMAIRE!$D$3:$F$30,21,FALSE)*HLOOKUP(+F224,CALCUL!$D$13:$F$22,10,FALSE),IF($H$8="USD",+HLOOKUP(+$F224,SOMMAIRE!$D$3:$F$30,23,FALSE)*HLOOKUP(+F224,CALCUL!$D$13:$F$22,10,FALSE)," "))," ")</f>
        <v xml:space="preserve"> </v>
      </c>
      <c r="N224" s="120" t="str">
        <f t="shared" ca="1" si="33"/>
        <v xml:space="preserve"> </v>
      </c>
      <c r="P224" s="133" t="str">
        <f t="shared" ca="1" si="29"/>
        <v xml:space="preserve"> </v>
      </c>
      <c r="Q224" s="338" t="str">
        <f t="shared" ca="1" si="26"/>
        <v xml:space="preserve"> </v>
      </c>
      <c r="R224" s="364" t="str">
        <f>+IF(+AND(+ISNONTEXT($U$9),+ISTEXT(EPSO!C211))=TRUE,U$10," ")</f>
        <v xml:space="preserve"> </v>
      </c>
      <c r="S224" s="117" t="str">
        <f t="shared" ca="1" si="30"/>
        <v xml:space="preserve"> </v>
      </c>
      <c r="T224" s="119" t="e">
        <f ca="1">+IF($H$8="CDN",+HLOOKUP(+$P224,SOMMAIRE!$D$32:$F$59,21,FALSE),IF($H$8="USD",+HLOOKUP(+$P224,SOMMAIRE!$D$32:$F$59,23,FALSE)," "))</f>
        <v>#N/A</v>
      </c>
      <c r="U224" s="120" t="str">
        <f ca="1">+IFERROR(+IF($H$8="CDN",+HLOOKUP(+$P224,SOMMAIRE!$D$32:$F$59,21,FALSE)*HLOOKUP(+P224,CALCUL!$D$13:$F$22,10,FALSE)*(1+R224),IF($H$8="USD",+HLOOKUP(+$P224,SOMMAIRE!$D$32:$F$59,23,FALSE)*HLOOKUP(+P224,CALCUL!$D$13:$F$22,10,FALSE)*(1+R224)," "))," ")</f>
        <v xml:space="preserve"> </v>
      </c>
      <c r="V224" s="222" t="str">
        <f t="shared" ca="1" si="31"/>
        <v xml:space="preserve"> </v>
      </c>
      <c r="W224" s="219"/>
      <c r="X224" s="154" t="str">
        <f t="shared" ca="1" si="27"/>
        <v xml:space="preserve"> </v>
      </c>
      <c r="Y224" s="339" t="str">
        <f t="shared" ca="1" si="28"/>
        <v xml:space="preserve"> </v>
      </c>
    </row>
    <row r="225" spans="1:25" ht="15.5" outlineLevel="1" x14ac:dyDescent="0.35">
      <c r="A225" s="5"/>
      <c r="B225" s="5"/>
      <c r="C225" s="5"/>
      <c r="D225" s="6"/>
      <c r="F225" s="121" t="str">
        <f ca="1">+IF(OFFSET(EPSO!$C211,+COLUMN(A211), 0, 1, 1)=0," ",+OFFSET(EPSO!$C211,+COLUMN(A211), 0, 1, 1))</f>
        <v xml:space="preserve"> </v>
      </c>
      <c r="G225" s="438" t="str">
        <f ca="1">+IFERROR(+VLOOKUP(+F225,EPSO!C:S,2,FALSE)," ")</f>
        <v xml:space="preserve"> </v>
      </c>
      <c r="H225" s="438"/>
      <c r="I225" s="117" t="str">
        <f ca="1">+IFERROR(+HLOOKUP(+F225,CALCUL!$D$13:$F$22,10,FALSE)," ")</f>
        <v xml:space="preserve"> </v>
      </c>
      <c r="J225" s="122" t="str">
        <f ca="1">+IFERROR(+VLOOKUP(+F225,EPSO!C:S,6,FALSE)," ")</f>
        <v xml:space="preserve"> </v>
      </c>
      <c r="K225" s="117" t="str">
        <f t="shared" ca="1" si="32"/>
        <v xml:space="preserve"> </v>
      </c>
      <c r="L225" s="119" t="e">
        <f ca="1">+IF($H$8="CDN",+HLOOKUP(+$F225,SOMMAIRE!$D$3:$F$30,21,FALSE),IF($H$8="USD",+HLOOKUP(+$F225,SOMMAIRE!$D$3:$F$30,23,FALSE)," "))</f>
        <v>#N/A</v>
      </c>
      <c r="M225" s="120" t="str">
        <f ca="1">+IFERROR(+IF($H$8="CDN",+HLOOKUP(+$F225,SOMMAIRE!$D$3:$F$30,21,FALSE)*HLOOKUP(+F225,CALCUL!$D$13:$F$22,10,FALSE),IF($H$8="USD",+HLOOKUP(+$F225,SOMMAIRE!$D$3:$F$30,23,FALSE)*HLOOKUP(+F225,CALCUL!$D$13:$F$22,10,FALSE)," "))," ")</f>
        <v xml:space="preserve"> </v>
      </c>
      <c r="N225" s="120" t="str">
        <f t="shared" ca="1" si="33"/>
        <v xml:space="preserve"> </v>
      </c>
      <c r="P225" s="133" t="str">
        <f t="shared" ca="1" si="29"/>
        <v xml:space="preserve"> </v>
      </c>
      <c r="Q225" s="338" t="str">
        <f t="shared" ca="1" si="26"/>
        <v xml:space="preserve"> </v>
      </c>
      <c r="R225" s="364" t="str">
        <f>+IF(+AND(+ISNONTEXT($U$9),+ISTEXT(EPSO!C212))=TRUE,U$10," ")</f>
        <v xml:space="preserve"> </v>
      </c>
      <c r="S225" s="117" t="str">
        <f t="shared" ca="1" si="30"/>
        <v xml:space="preserve"> </v>
      </c>
      <c r="T225" s="119" t="e">
        <f ca="1">+IF($H$8="CDN",+HLOOKUP(+$P225,SOMMAIRE!$D$32:$F$59,21,FALSE),IF($H$8="USD",+HLOOKUP(+$P225,SOMMAIRE!$D$32:$F$59,23,FALSE)," "))</f>
        <v>#N/A</v>
      </c>
      <c r="U225" s="120" t="str">
        <f ca="1">+IFERROR(+IF($H$8="CDN",+HLOOKUP(+$P225,SOMMAIRE!$D$32:$F$59,21,FALSE)*HLOOKUP(+P225,CALCUL!$D$13:$F$22,10,FALSE)*(1+R225),IF($H$8="USD",+HLOOKUP(+$P225,SOMMAIRE!$D$32:$F$59,23,FALSE)*HLOOKUP(+P225,CALCUL!$D$13:$F$22,10,FALSE)*(1+R225)," "))," ")</f>
        <v xml:space="preserve"> </v>
      </c>
      <c r="V225" s="222" t="str">
        <f t="shared" ca="1" si="31"/>
        <v xml:space="preserve"> </v>
      </c>
      <c r="W225" s="219"/>
      <c r="X225" s="154" t="str">
        <f t="shared" ca="1" si="27"/>
        <v xml:space="preserve"> </v>
      </c>
      <c r="Y225" s="339" t="str">
        <f t="shared" ca="1" si="28"/>
        <v xml:space="preserve"> </v>
      </c>
    </row>
    <row r="226" spans="1:25" ht="15.5" outlineLevel="1" x14ac:dyDescent="0.35">
      <c r="A226" s="5"/>
      <c r="B226" s="5"/>
      <c r="C226" s="5"/>
      <c r="D226" s="6"/>
      <c r="F226" s="121" t="str">
        <f ca="1">+IF(OFFSET(EPSO!$C212,+COLUMN(A212), 0, 1, 1)=0," ",+OFFSET(EPSO!$C212,+COLUMN(A212), 0, 1, 1))</f>
        <v xml:space="preserve"> </v>
      </c>
      <c r="G226" s="438" t="str">
        <f ca="1">+IFERROR(+VLOOKUP(+F226,EPSO!C:S,2,FALSE)," ")</f>
        <v xml:space="preserve"> </v>
      </c>
      <c r="H226" s="438"/>
      <c r="I226" s="117" t="str">
        <f ca="1">+IFERROR(+HLOOKUP(+F226,CALCUL!$D$13:$F$22,10,FALSE)," ")</f>
        <v xml:space="preserve"> </v>
      </c>
      <c r="J226" s="122" t="str">
        <f ca="1">+IFERROR(+VLOOKUP(+F226,EPSO!C:S,6,FALSE)," ")</f>
        <v xml:space="preserve"> </v>
      </c>
      <c r="K226" s="117" t="str">
        <f t="shared" ca="1" si="32"/>
        <v xml:space="preserve"> </v>
      </c>
      <c r="L226" s="119" t="e">
        <f ca="1">+IF($H$8="CDN",+HLOOKUP(+$F226,SOMMAIRE!$D$3:$F$30,21,FALSE),IF($H$8="USD",+HLOOKUP(+$F226,SOMMAIRE!$D$3:$F$30,23,FALSE)," "))</f>
        <v>#N/A</v>
      </c>
      <c r="M226" s="120" t="str">
        <f ca="1">+IFERROR(+IF($H$8="CDN",+HLOOKUP(+$F226,SOMMAIRE!$D$3:$F$30,21,FALSE)*HLOOKUP(+F226,CALCUL!$D$13:$F$22,10,FALSE),IF($H$8="USD",+HLOOKUP(+$F226,SOMMAIRE!$D$3:$F$30,23,FALSE)*HLOOKUP(+F226,CALCUL!$D$13:$F$22,10,FALSE)," "))," ")</f>
        <v xml:space="preserve"> </v>
      </c>
      <c r="N226" s="120" t="str">
        <f t="shared" ca="1" si="33"/>
        <v xml:space="preserve"> </v>
      </c>
      <c r="P226" s="133" t="str">
        <f t="shared" ca="1" si="29"/>
        <v xml:space="preserve"> </v>
      </c>
      <c r="Q226" s="338" t="str">
        <f t="shared" ca="1" si="26"/>
        <v xml:space="preserve"> </v>
      </c>
      <c r="R226" s="364" t="str">
        <f>+IF(+AND(+ISNONTEXT($U$9),+ISTEXT(EPSO!C213))=TRUE,U$10," ")</f>
        <v xml:space="preserve"> </v>
      </c>
      <c r="S226" s="117" t="str">
        <f t="shared" ca="1" si="30"/>
        <v xml:space="preserve"> </v>
      </c>
      <c r="T226" s="119" t="e">
        <f ca="1">+IF($H$8="CDN",+HLOOKUP(+$P226,SOMMAIRE!$D$32:$F$59,21,FALSE),IF($H$8="USD",+HLOOKUP(+$P226,SOMMAIRE!$D$32:$F$59,23,FALSE)," "))</f>
        <v>#N/A</v>
      </c>
      <c r="U226" s="120" t="str">
        <f ca="1">+IFERROR(+IF($H$8="CDN",+HLOOKUP(+$P226,SOMMAIRE!$D$32:$F$59,21,FALSE)*HLOOKUP(+P226,CALCUL!$D$13:$F$22,10,FALSE)*(1+R226),IF($H$8="USD",+HLOOKUP(+$P226,SOMMAIRE!$D$32:$F$59,23,FALSE)*HLOOKUP(+P226,CALCUL!$D$13:$F$22,10,FALSE)*(1+R226)," "))," ")</f>
        <v xml:space="preserve"> </v>
      </c>
      <c r="V226" s="222" t="str">
        <f t="shared" ca="1" si="31"/>
        <v xml:space="preserve"> </v>
      </c>
      <c r="W226" s="219"/>
      <c r="X226" s="154" t="str">
        <f t="shared" ca="1" si="27"/>
        <v xml:space="preserve"> </v>
      </c>
      <c r="Y226" s="339" t="str">
        <f t="shared" ca="1" si="28"/>
        <v xml:space="preserve"> </v>
      </c>
    </row>
    <row r="227" spans="1:25" ht="15.5" outlineLevel="1" x14ac:dyDescent="0.35">
      <c r="A227" s="5"/>
      <c r="B227" s="5"/>
      <c r="C227" s="5"/>
      <c r="D227" s="6"/>
      <c r="F227" s="121" t="str">
        <f ca="1">+IF(OFFSET(EPSO!$C213,+COLUMN(A213), 0, 1, 1)=0," ",+OFFSET(EPSO!$C213,+COLUMN(A213), 0, 1, 1))</f>
        <v xml:space="preserve"> </v>
      </c>
      <c r="G227" s="438" t="str">
        <f ca="1">+IFERROR(+VLOOKUP(+F227,EPSO!C:S,2,FALSE)," ")</f>
        <v xml:space="preserve"> </v>
      </c>
      <c r="H227" s="438"/>
      <c r="I227" s="117" t="str">
        <f ca="1">+IFERROR(+HLOOKUP(+F227,CALCUL!$D$13:$F$22,10,FALSE)," ")</f>
        <v xml:space="preserve"> </v>
      </c>
      <c r="J227" s="122" t="str">
        <f ca="1">+IFERROR(+VLOOKUP(+F227,EPSO!C:S,6,FALSE)," ")</f>
        <v xml:space="preserve"> </v>
      </c>
      <c r="K227" s="117" t="str">
        <f t="shared" ca="1" si="32"/>
        <v xml:space="preserve"> </v>
      </c>
      <c r="L227" s="119" t="e">
        <f ca="1">+IF($H$8="CDN",+HLOOKUP(+$F227,SOMMAIRE!$D$3:$F$30,21,FALSE),IF($H$8="USD",+HLOOKUP(+$F227,SOMMAIRE!$D$3:$F$30,23,FALSE)," "))</f>
        <v>#N/A</v>
      </c>
      <c r="M227" s="120" t="str">
        <f ca="1">+IFERROR(+IF($H$8="CDN",+HLOOKUP(+$F227,SOMMAIRE!$D$3:$F$30,21,FALSE)*HLOOKUP(+F227,CALCUL!$D$13:$F$22,10,FALSE),IF($H$8="USD",+HLOOKUP(+$F227,SOMMAIRE!$D$3:$F$30,23,FALSE)*HLOOKUP(+F227,CALCUL!$D$13:$F$22,10,FALSE)," "))," ")</f>
        <v xml:space="preserve"> </v>
      </c>
      <c r="N227" s="120" t="str">
        <f t="shared" ca="1" si="33"/>
        <v xml:space="preserve"> </v>
      </c>
      <c r="P227" s="133" t="str">
        <f t="shared" ca="1" si="29"/>
        <v xml:space="preserve"> </v>
      </c>
      <c r="Q227" s="338" t="str">
        <f t="shared" ca="1" si="26"/>
        <v xml:space="preserve"> </v>
      </c>
      <c r="R227" s="364" t="str">
        <f>+IF(+AND(+ISNONTEXT($U$9),+ISTEXT(EPSO!C214))=TRUE,U$10," ")</f>
        <v xml:space="preserve"> </v>
      </c>
      <c r="S227" s="117" t="str">
        <f t="shared" ca="1" si="30"/>
        <v xml:space="preserve"> </v>
      </c>
      <c r="T227" s="119" t="e">
        <f ca="1">+IF($H$8="CDN",+HLOOKUP(+$P227,SOMMAIRE!$D$32:$F$59,21,FALSE),IF($H$8="USD",+HLOOKUP(+$P227,SOMMAIRE!$D$32:$F$59,23,FALSE)," "))</f>
        <v>#N/A</v>
      </c>
      <c r="U227" s="120" t="str">
        <f ca="1">+IFERROR(+IF($H$8="CDN",+HLOOKUP(+$P227,SOMMAIRE!$D$32:$F$59,21,FALSE)*HLOOKUP(+P227,CALCUL!$D$13:$F$22,10,FALSE)*(1+R227),IF($H$8="USD",+HLOOKUP(+$P227,SOMMAIRE!$D$32:$F$59,23,FALSE)*HLOOKUP(+P227,CALCUL!$D$13:$F$22,10,FALSE)*(1+R227)," "))," ")</f>
        <v xml:space="preserve"> </v>
      </c>
      <c r="V227" s="222" t="str">
        <f t="shared" ca="1" si="31"/>
        <v xml:space="preserve"> </v>
      </c>
      <c r="W227" s="219"/>
      <c r="X227" s="154" t="str">
        <f t="shared" ca="1" si="27"/>
        <v xml:space="preserve"> </v>
      </c>
      <c r="Y227" s="339" t="str">
        <f t="shared" ca="1" si="28"/>
        <v xml:space="preserve"> </v>
      </c>
    </row>
    <row r="228" spans="1:25" ht="15.5" outlineLevel="1" x14ac:dyDescent="0.35">
      <c r="A228" s="5"/>
      <c r="B228" s="5"/>
      <c r="C228" s="5"/>
      <c r="D228" s="6"/>
      <c r="F228" s="121" t="str">
        <f ca="1">+IF(OFFSET(EPSO!$C214,+COLUMN(A214), 0, 1, 1)=0," ",+OFFSET(EPSO!$C214,+COLUMN(A214), 0, 1, 1))</f>
        <v xml:space="preserve"> </v>
      </c>
      <c r="G228" s="438" t="str">
        <f ca="1">+IFERROR(+VLOOKUP(+F228,EPSO!C:S,2,FALSE)," ")</f>
        <v xml:space="preserve"> </v>
      </c>
      <c r="H228" s="438"/>
      <c r="I228" s="117" t="str">
        <f ca="1">+IFERROR(+HLOOKUP(+F228,CALCUL!$D$13:$F$22,10,FALSE)," ")</f>
        <v xml:space="preserve"> </v>
      </c>
      <c r="J228" s="122" t="str">
        <f ca="1">+IFERROR(+VLOOKUP(+F228,EPSO!C:S,6,FALSE)," ")</f>
        <v xml:space="preserve"> </v>
      </c>
      <c r="K228" s="117" t="str">
        <f t="shared" ca="1" si="32"/>
        <v xml:space="preserve"> </v>
      </c>
      <c r="L228" s="119" t="e">
        <f ca="1">+IF($H$8="CDN",+HLOOKUP(+$F228,SOMMAIRE!$D$3:$F$30,21,FALSE),IF($H$8="USD",+HLOOKUP(+$F228,SOMMAIRE!$D$3:$F$30,23,FALSE)," "))</f>
        <v>#N/A</v>
      </c>
      <c r="M228" s="120" t="str">
        <f ca="1">+IFERROR(+IF($H$8="CDN",+HLOOKUP(+$F228,SOMMAIRE!$D$3:$F$30,21,FALSE)*HLOOKUP(+F228,CALCUL!$D$13:$F$22,10,FALSE),IF($H$8="USD",+HLOOKUP(+$F228,SOMMAIRE!$D$3:$F$30,23,FALSE)*HLOOKUP(+F228,CALCUL!$D$13:$F$22,10,FALSE)," "))," ")</f>
        <v xml:space="preserve"> </v>
      </c>
      <c r="N228" s="120" t="str">
        <f t="shared" ca="1" si="33"/>
        <v xml:space="preserve"> </v>
      </c>
      <c r="P228" s="133" t="str">
        <f t="shared" ca="1" si="29"/>
        <v xml:space="preserve"> </v>
      </c>
      <c r="Q228" s="338" t="str">
        <f t="shared" ca="1" si="26"/>
        <v xml:space="preserve"> </v>
      </c>
      <c r="R228" s="364" t="str">
        <f>+IF(+AND(+ISNONTEXT($U$9),+ISTEXT(EPSO!C215))=TRUE,U$10," ")</f>
        <v xml:space="preserve"> </v>
      </c>
      <c r="S228" s="117" t="str">
        <f t="shared" ca="1" si="30"/>
        <v xml:space="preserve"> </v>
      </c>
      <c r="T228" s="119" t="e">
        <f ca="1">+IF($H$8="CDN",+HLOOKUP(+$P228,SOMMAIRE!$D$32:$F$59,21,FALSE),IF($H$8="USD",+HLOOKUP(+$P228,SOMMAIRE!$D$32:$F$59,23,FALSE)," "))</f>
        <v>#N/A</v>
      </c>
      <c r="U228" s="120" t="str">
        <f ca="1">+IFERROR(+IF($H$8="CDN",+HLOOKUP(+$P228,SOMMAIRE!$D$32:$F$59,21,FALSE)*HLOOKUP(+P228,CALCUL!$D$13:$F$22,10,FALSE)*(1+R228),IF($H$8="USD",+HLOOKUP(+$P228,SOMMAIRE!$D$32:$F$59,23,FALSE)*HLOOKUP(+P228,CALCUL!$D$13:$F$22,10,FALSE)*(1+R228)," "))," ")</f>
        <v xml:space="preserve"> </v>
      </c>
      <c r="V228" s="222" t="str">
        <f t="shared" ca="1" si="31"/>
        <v xml:space="preserve"> </v>
      </c>
      <c r="W228" s="219"/>
      <c r="X228" s="154" t="str">
        <f t="shared" ca="1" si="27"/>
        <v xml:space="preserve"> </v>
      </c>
      <c r="Y228" s="339" t="str">
        <f t="shared" ca="1" si="28"/>
        <v xml:space="preserve"> </v>
      </c>
    </row>
    <row r="229" spans="1:25" ht="15.5" outlineLevel="1" x14ac:dyDescent="0.35">
      <c r="A229" s="5"/>
      <c r="B229" s="5"/>
      <c r="C229" s="5"/>
      <c r="D229" s="6"/>
      <c r="F229" s="121" t="str">
        <f ca="1">+IF(OFFSET(EPSO!$C215,+COLUMN(A215), 0, 1, 1)=0," ",+OFFSET(EPSO!$C215,+COLUMN(A215), 0, 1, 1))</f>
        <v xml:space="preserve"> </v>
      </c>
      <c r="G229" s="438" t="str">
        <f ca="1">+IFERROR(+VLOOKUP(+F229,EPSO!C:S,2,FALSE)," ")</f>
        <v xml:space="preserve"> </v>
      </c>
      <c r="H229" s="438"/>
      <c r="I229" s="117" t="str">
        <f ca="1">+IFERROR(+HLOOKUP(+F229,CALCUL!$D$13:$F$22,10,FALSE)," ")</f>
        <v xml:space="preserve"> </v>
      </c>
      <c r="J229" s="122" t="str">
        <f ca="1">+IFERROR(+VLOOKUP(+F229,EPSO!C:S,6,FALSE)," ")</f>
        <v xml:space="preserve"> </v>
      </c>
      <c r="K229" s="117" t="str">
        <f t="shared" ca="1" si="32"/>
        <v xml:space="preserve"> </v>
      </c>
      <c r="L229" s="119" t="e">
        <f ca="1">+IF($H$8="CDN",+HLOOKUP(+$F229,SOMMAIRE!$D$3:$F$30,21,FALSE),IF($H$8="USD",+HLOOKUP(+$F229,SOMMAIRE!$D$3:$F$30,23,FALSE)," "))</f>
        <v>#N/A</v>
      </c>
      <c r="M229" s="120" t="str">
        <f ca="1">+IFERROR(+IF($H$8="CDN",+HLOOKUP(+$F229,SOMMAIRE!$D$3:$F$30,21,FALSE)*HLOOKUP(+F229,CALCUL!$D$13:$F$22,10,FALSE),IF($H$8="USD",+HLOOKUP(+$F229,SOMMAIRE!$D$3:$F$30,23,FALSE)*HLOOKUP(+F229,CALCUL!$D$13:$F$22,10,FALSE)," "))," ")</f>
        <v xml:space="preserve"> </v>
      </c>
      <c r="N229" s="120" t="str">
        <f t="shared" ca="1" si="33"/>
        <v xml:space="preserve"> </v>
      </c>
      <c r="P229" s="133" t="str">
        <f t="shared" ca="1" si="29"/>
        <v xml:space="preserve"> </v>
      </c>
      <c r="Q229" s="338" t="str">
        <f t="shared" ca="1" si="26"/>
        <v xml:space="preserve"> </v>
      </c>
      <c r="R229" s="364" t="str">
        <f>+IF(+AND(+ISNONTEXT($U$9),+ISTEXT(EPSO!C216))=TRUE,U$10," ")</f>
        <v xml:space="preserve"> </v>
      </c>
      <c r="S229" s="117" t="str">
        <f t="shared" ca="1" si="30"/>
        <v xml:space="preserve"> </v>
      </c>
      <c r="T229" s="119" t="e">
        <f ca="1">+IF($H$8="CDN",+HLOOKUP(+$P229,SOMMAIRE!$D$32:$F$59,21,FALSE),IF($H$8="USD",+HLOOKUP(+$P229,SOMMAIRE!$D$32:$F$59,23,FALSE)," "))</f>
        <v>#N/A</v>
      </c>
      <c r="U229" s="120" t="str">
        <f ca="1">+IFERROR(+IF($H$8="CDN",+HLOOKUP(+$P229,SOMMAIRE!$D$32:$F$59,21,FALSE)*HLOOKUP(+P229,CALCUL!$D$13:$F$22,10,FALSE)*(1+R229),IF($H$8="USD",+HLOOKUP(+$P229,SOMMAIRE!$D$32:$F$59,23,FALSE)*HLOOKUP(+P229,CALCUL!$D$13:$F$22,10,FALSE)*(1+R229)," "))," ")</f>
        <v xml:space="preserve"> </v>
      </c>
      <c r="V229" s="222" t="str">
        <f t="shared" ca="1" si="31"/>
        <v xml:space="preserve"> </v>
      </c>
      <c r="W229" s="219"/>
      <c r="X229" s="154" t="str">
        <f t="shared" ca="1" si="27"/>
        <v xml:space="preserve"> </v>
      </c>
      <c r="Y229" s="339" t="str">
        <f t="shared" ca="1" si="28"/>
        <v xml:space="preserve"> </v>
      </c>
    </row>
    <row r="230" spans="1:25" ht="15.5" outlineLevel="1" x14ac:dyDescent="0.35">
      <c r="A230" s="5"/>
      <c r="B230" s="5"/>
      <c r="C230" s="5"/>
      <c r="D230" s="6"/>
      <c r="F230" s="121" t="str">
        <f ca="1">+IF(OFFSET(EPSO!$C216,+COLUMN(A216), 0, 1, 1)=0," ",+OFFSET(EPSO!$C216,+COLUMN(A216), 0, 1, 1))</f>
        <v xml:space="preserve"> </v>
      </c>
      <c r="G230" s="438" t="str">
        <f ca="1">+IFERROR(+VLOOKUP(+F230,EPSO!C:S,2,FALSE)," ")</f>
        <v xml:space="preserve"> </v>
      </c>
      <c r="H230" s="438"/>
      <c r="I230" s="117" t="str">
        <f ca="1">+IFERROR(+HLOOKUP(+F230,CALCUL!$D$13:$F$22,10,FALSE)," ")</f>
        <v xml:space="preserve"> </v>
      </c>
      <c r="J230" s="122" t="str">
        <f ca="1">+IFERROR(+VLOOKUP(+F230,EPSO!C:S,6,FALSE)," ")</f>
        <v xml:space="preserve"> </v>
      </c>
      <c r="K230" s="117" t="str">
        <f t="shared" ca="1" si="32"/>
        <v xml:space="preserve"> </v>
      </c>
      <c r="L230" s="119" t="e">
        <f ca="1">+IF($H$8="CDN",+HLOOKUP(+$F230,SOMMAIRE!$D$3:$F$30,21,FALSE),IF($H$8="USD",+HLOOKUP(+$F230,SOMMAIRE!$D$3:$F$30,23,FALSE)," "))</f>
        <v>#N/A</v>
      </c>
      <c r="M230" s="120" t="str">
        <f ca="1">+IFERROR(+IF($H$8="CDN",+HLOOKUP(+$F230,SOMMAIRE!$D$3:$F$30,21,FALSE)*HLOOKUP(+F230,CALCUL!$D$13:$F$22,10,FALSE),IF($H$8="USD",+HLOOKUP(+$F230,SOMMAIRE!$D$3:$F$30,23,FALSE)*HLOOKUP(+F230,CALCUL!$D$13:$F$22,10,FALSE)," "))," ")</f>
        <v xml:space="preserve"> </v>
      </c>
      <c r="N230" s="120" t="str">
        <f t="shared" ca="1" si="33"/>
        <v xml:space="preserve"> </v>
      </c>
      <c r="P230" s="133" t="str">
        <f t="shared" ca="1" si="29"/>
        <v xml:space="preserve"> </v>
      </c>
      <c r="Q230" s="338" t="str">
        <f t="shared" ca="1" si="26"/>
        <v xml:space="preserve"> </v>
      </c>
      <c r="R230" s="364" t="str">
        <f>+IF(+AND(+ISNONTEXT($U$9),+ISTEXT(EPSO!C217))=TRUE,U$10," ")</f>
        <v xml:space="preserve"> </v>
      </c>
      <c r="S230" s="117" t="str">
        <f t="shared" ca="1" si="30"/>
        <v xml:space="preserve"> </v>
      </c>
      <c r="T230" s="119" t="e">
        <f ca="1">+IF($H$8="CDN",+HLOOKUP(+$P230,SOMMAIRE!$D$32:$F$59,21,FALSE),IF($H$8="USD",+HLOOKUP(+$P230,SOMMAIRE!$D$32:$F$59,23,FALSE)," "))</f>
        <v>#N/A</v>
      </c>
      <c r="U230" s="120" t="str">
        <f ca="1">+IFERROR(+IF($H$8="CDN",+HLOOKUP(+$P230,SOMMAIRE!$D$32:$F$59,21,FALSE)*HLOOKUP(+P230,CALCUL!$D$13:$F$22,10,FALSE)*(1+R230),IF($H$8="USD",+HLOOKUP(+$P230,SOMMAIRE!$D$32:$F$59,23,FALSE)*HLOOKUP(+P230,CALCUL!$D$13:$F$22,10,FALSE)*(1+R230)," "))," ")</f>
        <v xml:space="preserve"> </v>
      </c>
      <c r="V230" s="222" t="str">
        <f t="shared" ca="1" si="31"/>
        <v xml:space="preserve"> </v>
      </c>
      <c r="W230" s="219"/>
      <c r="X230" s="154" t="str">
        <f t="shared" ca="1" si="27"/>
        <v xml:space="preserve"> </v>
      </c>
      <c r="Y230" s="339" t="str">
        <f t="shared" ca="1" si="28"/>
        <v xml:space="preserve"> </v>
      </c>
    </row>
    <row r="231" spans="1:25" ht="15.5" outlineLevel="1" x14ac:dyDescent="0.35">
      <c r="A231" s="5"/>
      <c r="B231" s="5"/>
      <c r="C231" s="5"/>
      <c r="D231" s="6"/>
      <c r="F231" s="121" t="str">
        <f ca="1">+IF(OFFSET(EPSO!$C217,+COLUMN(A217), 0, 1, 1)=0," ",+OFFSET(EPSO!$C217,+COLUMN(A217), 0, 1, 1))</f>
        <v xml:space="preserve"> </v>
      </c>
      <c r="G231" s="438" t="str">
        <f ca="1">+IFERROR(+VLOOKUP(+F231,EPSO!C:S,2,FALSE)," ")</f>
        <v xml:space="preserve"> </v>
      </c>
      <c r="H231" s="438"/>
      <c r="I231" s="117" t="str">
        <f ca="1">+IFERROR(+HLOOKUP(+F231,CALCUL!$D$13:$F$22,10,FALSE)," ")</f>
        <v xml:space="preserve"> </v>
      </c>
      <c r="J231" s="122" t="str">
        <f ca="1">+IFERROR(+VLOOKUP(+F231,EPSO!C:S,6,FALSE)," ")</f>
        <v xml:space="preserve"> </v>
      </c>
      <c r="K231" s="117" t="str">
        <f t="shared" ca="1" si="32"/>
        <v xml:space="preserve"> </v>
      </c>
      <c r="L231" s="119" t="e">
        <f ca="1">+IF($H$8="CDN",+HLOOKUP(+$F231,SOMMAIRE!$D$3:$F$30,21,FALSE),IF($H$8="USD",+HLOOKUP(+$F231,SOMMAIRE!$D$3:$F$30,23,FALSE)," "))</f>
        <v>#N/A</v>
      </c>
      <c r="M231" s="120" t="str">
        <f ca="1">+IFERROR(+IF($H$8="CDN",+HLOOKUP(+$F231,SOMMAIRE!$D$3:$F$30,21,FALSE)*HLOOKUP(+F231,CALCUL!$D$13:$F$22,10,FALSE),IF($H$8="USD",+HLOOKUP(+$F231,SOMMAIRE!$D$3:$F$30,23,FALSE)*HLOOKUP(+F231,CALCUL!$D$13:$F$22,10,FALSE)," "))," ")</f>
        <v xml:space="preserve"> </v>
      </c>
      <c r="N231" s="120" t="str">
        <f t="shared" ca="1" si="33"/>
        <v xml:space="preserve"> </v>
      </c>
      <c r="P231" s="133" t="str">
        <f t="shared" ca="1" si="29"/>
        <v xml:space="preserve"> </v>
      </c>
      <c r="Q231" s="338" t="str">
        <f t="shared" ca="1" si="26"/>
        <v xml:space="preserve"> </v>
      </c>
      <c r="R231" s="364" t="str">
        <f>+IF(+AND(+ISNONTEXT($U$9),+ISTEXT(EPSO!C218))=TRUE,U$10," ")</f>
        <v xml:space="preserve"> </v>
      </c>
      <c r="S231" s="117" t="str">
        <f t="shared" ca="1" si="30"/>
        <v xml:space="preserve"> </v>
      </c>
      <c r="T231" s="119" t="e">
        <f ca="1">+IF($H$8="CDN",+HLOOKUP(+$P231,SOMMAIRE!$D$32:$F$59,21,FALSE),IF($H$8="USD",+HLOOKUP(+$P231,SOMMAIRE!$D$32:$F$59,23,FALSE)," "))</f>
        <v>#N/A</v>
      </c>
      <c r="U231" s="120" t="str">
        <f ca="1">+IFERROR(+IF($H$8="CDN",+HLOOKUP(+$P231,SOMMAIRE!$D$32:$F$59,21,FALSE)*HLOOKUP(+P231,CALCUL!$D$13:$F$22,10,FALSE)*(1+R231),IF($H$8="USD",+HLOOKUP(+$P231,SOMMAIRE!$D$32:$F$59,23,FALSE)*HLOOKUP(+P231,CALCUL!$D$13:$F$22,10,FALSE)*(1+R231)," "))," ")</f>
        <v xml:space="preserve"> </v>
      </c>
      <c r="V231" s="222" t="str">
        <f t="shared" ca="1" si="31"/>
        <v xml:space="preserve"> </v>
      </c>
      <c r="W231" s="219"/>
      <c r="X231" s="154" t="str">
        <f t="shared" ca="1" si="27"/>
        <v xml:space="preserve"> </v>
      </c>
      <c r="Y231" s="339" t="str">
        <f t="shared" ca="1" si="28"/>
        <v xml:space="preserve"> </v>
      </c>
    </row>
    <row r="232" spans="1:25" ht="15.5" outlineLevel="1" x14ac:dyDescent="0.35">
      <c r="A232" s="5"/>
      <c r="B232" s="5"/>
      <c r="C232" s="5"/>
      <c r="D232" s="6"/>
      <c r="F232" s="121" t="str">
        <f ca="1">+IF(OFFSET(EPSO!$C218,+COLUMN(A218), 0, 1, 1)=0," ",+OFFSET(EPSO!$C218,+COLUMN(A218), 0, 1, 1))</f>
        <v xml:space="preserve"> </v>
      </c>
      <c r="G232" s="438" t="str">
        <f ca="1">+IFERROR(+VLOOKUP(+F232,EPSO!C:S,2,FALSE)," ")</f>
        <v xml:space="preserve"> </v>
      </c>
      <c r="H232" s="438"/>
      <c r="I232" s="117" t="str">
        <f ca="1">+IFERROR(+HLOOKUP(+F232,CALCUL!$D$13:$F$22,10,FALSE)," ")</f>
        <v xml:space="preserve"> </v>
      </c>
      <c r="J232" s="122" t="str">
        <f ca="1">+IFERROR(+VLOOKUP(+F232,EPSO!C:S,6,FALSE)," ")</f>
        <v xml:space="preserve"> </v>
      </c>
      <c r="K232" s="117" t="str">
        <f t="shared" ca="1" si="32"/>
        <v xml:space="preserve"> </v>
      </c>
      <c r="L232" s="119" t="e">
        <f ca="1">+IF($H$8="CDN",+HLOOKUP(+$F232,SOMMAIRE!$D$3:$F$30,21,FALSE),IF($H$8="USD",+HLOOKUP(+$F232,SOMMAIRE!$D$3:$F$30,23,FALSE)," "))</f>
        <v>#N/A</v>
      </c>
      <c r="M232" s="120" t="str">
        <f ca="1">+IFERROR(+IF($H$8="CDN",+HLOOKUP(+$F232,SOMMAIRE!$D$3:$F$30,21,FALSE)*HLOOKUP(+F232,CALCUL!$D$13:$F$22,10,FALSE),IF($H$8="USD",+HLOOKUP(+$F232,SOMMAIRE!$D$3:$F$30,23,FALSE)*HLOOKUP(+F232,CALCUL!$D$13:$F$22,10,FALSE)," "))," ")</f>
        <v xml:space="preserve"> </v>
      </c>
      <c r="N232" s="120" t="str">
        <f t="shared" ca="1" si="33"/>
        <v xml:space="preserve"> </v>
      </c>
      <c r="P232" s="133" t="str">
        <f t="shared" ca="1" si="29"/>
        <v xml:space="preserve"> </v>
      </c>
      <c r="Q232" s="338" t="str">
        <f t="shared" ca="1" si="26"/>
        <v xml:space="preserve"> </v>
      </c>
      <c r="R232" s="364" t="str">
        <f>+IF(+AND(+ISNONTEXT($U$9),+ISTEXT(EPSO!C219))=TRUE,U$10," ")</f>
        <v xml:space="preserve"> </v>
      </c>
      <c r="S232" s="117" t="str">
        <f t="shared" ca="1" si="30"/>
        <v xml:space="preserve"> </v>
      </c>
      <c r="T232" s="119" t="e">
        <f ca="1">+IF($H$8="CDN",+HLOOKUP(+$P232,SOMMAIRE!$D$32:$F$59,21,FALSE),IF($H$8="USD",+HLOOKUP(+$P232,SOMMAIRE!$D$32:$F$59,23,FALSE)," "))</f>
        <v>#N/A</v>
      </c>
      <c r="U232" s="120" t="str">
        <f ca="1">+IFERROR(+IF($H$8="CDN",+HLOOKUP(+$P232,SOMMAIRE!$D$32:$F$59,21,FALSE)*HLOOKUP(+P232,CALCUL!$D$13:$F$22,10,FALSE)*(1+R232),IF($H$8="USD",+HLOOKUP(+$P232,SOMMAIRE!$D$32:$F$59,23,FALSE)*HLOOKUP(+P232,CALCUL!$D$13:$F$22,10,FALSE)*(1+R232)," "))," ")</f>
        <v xml:space="preserve"> </v>
      </c>
      <c r="V232" s="222" t="str">
        <f t="shared" ca="1" si="31"/>
        <v xml:space="preserve"> </v>
      </c>
      <c r="W232" s="219"/>
      <c r="X232" s="154" t="str">
        <f t="shared" ca="1" si="27"/>
        <v xml:space="preserve"> </v>
      </c>
      <c r="Y232" s="339" t="str">
        <f t="shared" ca="1" si="28"/>
        <v xml:space="preserve"> </v>
      </c>
    </row>
    <row r="233" spans="1:25" ht="15.5" outlineLevel="1" x14ac:dyDescent="0.35">
      <c r="A233" s="5"/>
      <c r="B233" s="5"/>
      <c r="C233" s="5"/>
      <c r="D233" s="6"/>
      <c r="F233" s="121" t="str">
        <f ca="1">+IF(OFFSET(EPSO!$C219,+COLUMN(A219), 0, 1, 1)=0," ",+OFFSET(EPSO!$C219,+COLUMN(A219), 0, 1, 1))</f>
        <v xml:space="preserve"> </v>
      </c>
      <c r="G233" s="438" t="str">
        <f ca="1">+IFERROR(+VLOOKUP(+F233,EPSO!C:S,2,FALSE)," ")</f>
        <v xml:space="preserve"> </v>
      </c>
      <c r="H233" s="438"/>
      <c r="I233" s="117" t="str">
        <f ca="1">+IFERROR(+HLOOKUP(+F233,CALCUL!$D$13:$F$22,10,FALSE)," ")</f>
        <v xml:space="preserve"> </v>
      </c>
      <c r="J233" s="122" t="str">
        <f ca="1">+IFERROR(+VLOOKUP(+F233,EPSO!C:S,6,FALSE)," ")</f>
        <v xml:space="preserve"> </v>
      </c>
      <c r="K233" s="117" t="str">
        <f t="shared" ca="1" si="32"/>
        <v xml:space="preserve"> </v>
      </c>
      <c r="L233" s="119" t="e">
        <f ca="1">+IF($H$8="CDN",+HLOOKUP(+$F233,SOMMAIRE!$D$3:$F$30,21,FALSE),IF($H$8="USD",+HLOOKUP(+$F233,SOMMAIRE!$D$3:$F$30,23,FALSE)," "))</f>
        <v>#N/A</v>
      </c>
      <c r="M233" s="120" t="str">
        <f ca="1">+IFERROR(+IF($H$8="CDN",+HLOOKUP(+$F233,SOMMAIRE!$D$3:$F$30,21,FALSE)*HLOOKUP(+F233,CALCUL!$D$13:$F$22,10,FALSE),IF($H$8="USD",+HLOOKUP(+$F233,SOMMAIRE!$D$3:$F$30,23,FALSE)*HLOOKUP(+F233,CALCUL!$D$13:$F$22,10,FALSE)," "))," ")</f>
        <v xml:space="preserve"> </v>
      </c>
      <c r="N233" s="120" t="str">
        <f t="shared" ca="1" si="33"/>
        <v xml:space="preserve"> </v>
      </c>
      <c r="P233" s="133" t="str">
        <f t="shared" ca="1" si="29"/>
        <v xml:space="preserve"> </v>
      </c>
      <c r="Q233" s="338" t="str">
        <f t="shared" ca="1" si="26"/>
        <v xml:space="preserve"> </v>
      </c>
      <c r="R233" s="364" t="str">
        <f>+IF(+AND(+ISNONTEXT($U$9),+ISTEXT(EPSO!C220))=TRUE,U$10," ")</f>
        <v xml:space="preserve"> </v>
      </c>
      <c r="S233" s="117" t="str">
        <f t="shared" ca="1" si="30"/>
        <v xml:space="preserve"> </v>
      </c>
      <c r="T233" s="119" t="e">
        <f ca="1">+IF($H$8="CDN",+HLOOKUP(+$P233,SOMMAIRE!$D$32:$F$59,21,FALSE),IF($H$8="USD",+HLOOKUP(+$P233,SOMMAIRE!$D$32:$F$59,23,FALSE)," "))</f>
        <v>#N/A</v>
      </c>
      <c r="U233" s="120" t="str">
        <f ca="1">+IFERROR(+IF($H$8="CDN",+HLOOKUP(+$P233,SOMMAIRE!$D$32:$F$59,21,FALSE)*HLOOKUP(+P233,CALCUL!$D$13:$F$22,10,FALSE)*(1+R233),IF($H$8="USD",+HLOOKUP(+$P233,SOMMAIRE!$D$32:$F$59,23,FALSE)*HLOOKUP(+P233,CALCUL!$D$13:$F$22,10,FALSE)*(1+R233)," "))," ")</f>
        <v xml:space="preserve"> </v>
      </c>
      <c r="V233" s="222" t="str">
        <f t="shared" ca="1" si="31"/>
        <v xml:space="preserve"> </v>
      </c>
      <c r="W233" s="219"/>
      <c r="X233" s="154" t="str">
        <f t="shared" ca="1" si="27"/>
        <v xml:space="preserve"> </v>
      </c>
      <c r="Y233" s="339" t="str">
        <f t="shared" ca="1" si="28"/>
        <v xml:space="preserve"> </v>
      </c>
    </row>
    <row r="234" spans="1:25" ht="15.5" outlineLevel="1" x14ac:dyDescent="0.35">
      <c r="A234" s="5"/>
      <c r="B234" s="5"/>
      <c r="C234" s="5"/>
      <c r="D234" s="6"/>
      <c r="F234" s="121" t="str">
        <f ca="1">+IF(OFFSET(EPSO!$C220,+COLUMN(A220), 0, 1, 1)=0," ",+OFFSET(EPSO!$C220,+COLUMN(A220), 0, 1, 1))</f>
        <v xml:space="preserve"> </v>
      </c>
      <c r="G234" s="438" t="str">
        <f ca="1">+IFERROR(+VLOOKUP(+F234,EPSO!C:S,2,FALSE)," ")</f>
        <v xml:space="preserve"> </v>
      </c>
      <c r="H234" s="438"/>
      <c r="I234" s="117" t="str">
        <f ca="1">+IFERROR(+HLOOKUP(+F234,CALCUL!$D$13:$F$22,10,FALSE)," ")</f>
        <v xml:space="preserve"> </v>
      </c>
      <c r="J234" s="122" t="str">
        <f ca="1">+IFERROR(+VLOOKUP(+F234,EPSO!C:S,6,FALSE)," ")</f>
        <v xml:space="preserve"> </v>
      </c>
      <c r="K234" s="117" t="str">
        <f t="shared" ca="1" si="32"/>
        <v xml:space="preserve"> </v>
      </c>
      <c r="L234" s="119" t="e">
        <f ca="1">+IF($H$8="CDN",+HLOOKUP(+$F234,SOMMAIRE!$D$3:$F$30,21,FALSE),IF($H$8="USD",+HLOOKUP(+$F234,SOMMAIRE!$D$3:$F$30,23,FALSE)," "))</f>
        <v>#N/A</v>
      </c>
      <c r="M234" s="120" t="str">
        <f ca="1">+IFERROR(+IF($H$8="CDN",+HLOOKUP(+$F234,SOMMAIRE!$D$3:$F$30,21,FALSE)*HLOOKUP(+F234,CALCUL!$D$13:$F$22,10,FALSE),IF($H$8="USD",+HLOOKUP(+$F234,SOMMAIRE!$D$3:$F$30,23,FALSE)*HLOOKUP(+F234,CALCUL!$D$13:$F$22,10,FALSE)," "))," ")</f>
        <v xml:space="preserve"> </v>
      </c>
      <c r="N234" s="120" t="str">
        <f t="shared" ca="1" si="33"/>
        <v xml:space="preserve"> </v>
      </c>
      <c r="P234" s="133" t="str">
        <f t="shared" ca="1" si="29"/>
        <v xml:space="preserve"> </v>
      </c>
      <c r="Q234" s="338" t="str">
        <f t="shared" ca="1" si="26"/>
        <v xml:space="preserve"> </v>
      </c>
      <c r="R234" s="364" t="str">
        <f>+IF(+AND(+ISNONTEXT($U$9),+ISTEXT(EPSO!C221))=TRUE,U$10," ")</f>
        <v xml:space="preserve"> </v>
      </c>
      <c r="S234" s="117" t="str">
        <f t="shared" ca="1" si="30"/>
        <v xml:space="preserve"> </v>
      </c>
      <c r="T234" s="119" t="e">
        <f ca="1">+IF($H$8="CDN",+HLOOKUP(+$P234,SOMMAIRE!$D$32:$F$59,21,FALSE),IF($H$8="USD",+HLOOKUP(+$P234,SOMMAIRE!$D$32:$F$59,23,FALSE)," "))</f>
        <v>#N/A</v>
      </c>
      <c r="U234" s="120" t="str">
        <f ca="1">+IFERROR(+IF($H$8="CDN",+HLOOKUP(+$P234,SOMMAIRE!$D$32:$F$59,21,FALSE)*HLOOKUP(+P234,CALCUL!$D$13:$F$22,10,FALSE)*(1+R234),IF($H$8="USD",+HLOOKUP(+$P234,SOMMAIRE!$D$32:$F$59,23,FALSE)*HLOOKUP(+P234,CALCUL!$D$13:$F$22,10,FALSE)*(1+R234)," "))," ")</f>
        <v xml:space="preserve"> </v>
      </c>
      <c r="V234" s="222" t="str">
        <f t="shared" ca="1" si="31"/>
        <v xml:space="preserve"> </v>
      </c>
      <c r="W234" s="219"/>
      <c r="X234" s="154" t="str">
        <f t="shared" ca="1" si="27"/>
        <v xml:space="preserve"> </v>
      </c>
      <c r="Y234" s="339" t="str">
        <f t="shared" ca="1" si="28"/>
        <v xml:space="preserve"> </v>
      </c>
    </row>
    <row r="235" spans="1:25" ht="15.5" outlineLevel="1" x14ac:dyDescent="0.35">
      <c r="A235" s="5"/>
      <c r="B235" s="5"/>
      <c r="C235" s="5"/>
      <c r="D235" s="6"/>
      <c r="F235" s="121" t="str">
        <f ca="1">+IF(OFFSET(EPSO!$C221,+COLUMN(A221), 0, 1, 1)=0," ",+OFFSET(EPSO!$C221,+COLUMN(A221), 0, 1, 1))</f>
        <v xml:space="preserve"> </v>
      </c>
      <c r="G235" s="438" t="str">
        <f ca="1">+IFERROR(+VLOOKUP(+F235,EPSO!C:S,2,FALSE)," ")</f>
        <v xml:space="preserve"> </v>
      </c>
      <c r="H235" s="438"/>
      <c r="I235" s="117" t="str">
        <f ca="1">+IFERROR(+HLOOKUP(+F235,CALCUL!$D$13:$F$22,10,FALSE)," ")</f>
        <v xml:space="preserve"> </v>
      </c>
      <c r="J235" s="122" t="str">
        <f ca="1">+IFERROR(+VLOOKUP(+F235,EPSO!C:S,6,FALSE)," ")</f>
        <v xml:space="preserve"> </v>
      </c>
      <c r="K235" s="117" t="str">
        <f t="shared" ca="1" si="32"/>
        <v xml:space="preserve"> </v>
      </c>
      <c r="L235" s="119" t="e">
        <f ca="1">+IF($H$8="CDN",+HLOOKUP(+$F235,SOMMAIRE!$D$3:$F$30,21,FALSE),IF($H$8="USD",+HLOOKUP(+$F235,SOMMAIRE!$D$3:$F$30,23,FALSE)," "))</f>
        <v>#N/A</v>
      </c>
      <c r="M235" s="120" t="str">
        <f ca="1">+IFERROR(+IF($H$8="CDN",+HLOOKUP(+$F235,SOMMAIRE!$D$3:$F$30,21,FALSE)*HLOOKUP(+F235,CALCUL!$D$13:$F$22,10,FALSE),IF($H$8="USD",+HLOOKUP(+$F235,SOMMAIRE!$D$3:$F$30,23,FALSE)*HLOOKUP(+F235,CALCUL!$D$13:$F$22,10,FALSE)," "))," ")</f>
        <v xml:space="preserve"> </v>
      </c>
      <c r="N235" s="120" t="str">
        <f t="shared" ca="1" si="33"/>
        <v xml:space="preserve"> </v>
      </c>
      <c r="P235" s="133" t="str">
        <f t="shared" ca="1" si="29"/>
        <v xml:space="preserve"> </v>
      </c>
      <c r="Q235" s="338" t="str">
        <f t="shared" ca="1" si="26"/>
        <v xml:space="preserve"> </v>
      </c>
      <c r="R235" s="364" t="str">
        <f>+IF(+AND(+ISNONTEXT($U$9),+ISTEXT(EPSO!C222))=TRUE,U$10," ")</f>
        <v xml:space="preserve"> </v>
      </c>
      <c r="S235" s="117" t="str">
        <f t="shared" ca="1" si="30"/>
        <v xml:space="preserve"> </v>
      </c>
      <c r="T235" s="119" t="e">
        <f ca="1">+IF($H$8="CDN",+HLOOKUP(+$P235,SOMMAIRE!$D$32:$F$59,21,FALSE),IF($H$8="USD",+HLOOKUP(+$P235,SOMMAIRE!$D$32:$F$59,23,FALSE)," "))</f>
        <v>#N/A</v>
      </c>
      <c r="U235" s="120" t="str">
        <f ca="1">+IFERROR(+IF($H$8="CDN",+HLOOKUP(+$P235,SOMMAIRE!$D$32:$F$59,21,FALSE)*HLOOKUP(+P235,CALCUL!$D$13:$F$22,10,FALSE)*(1+R235),IF($H$8="USD",+HLOOKUP(+$P235,SOMMAIRE!$D$32:$F$59,23,FALSE)*HLOOKUP(+P235,CALCUL!$D$13:$F$22,10,FALSE)*(1+R235)," "))," ")</f>
        <v xml:space="preserve"> </v>
      </c>
      <c r="V235" s="222" t="str">
        <f t="shared" ca="1" si="31"/>
        <v xml:space="preserve"> </v>
      </c>
      <c r="W235" s="219"/>
      <c r="X235" s="154" t="str">
        <f t="shared" ca="1" si="27"/>
        <v xml:space="preserve"> </v>
      </c>
      <c r="Y235" s="339" t="str">
        <f t="shared" ca="1" si="28"/>
        <v xml:space="preserve"> </v>
      </c>
    </row>
    <row r="236" spans="1:25" ht="15.5" outlineLevel="1" x14ac:dyDescent="0.35">
      <c r="A236" s="5"/>
      <c r="B236" s="5"/>
      <c r="C236" s="5"/>
      <c r="D236" s="6"/>
      <c r="F236" s="121" t="str">
        <f ca="1">+IF(OFFSET(EPSO!$C222,+COLUMN(A222), 0, 1, 1)=0," ",+OFFSET(EPSO!$C222,+COLUMN(A222), 0, 1, 1))</f>
        <v xml:space="preserve"> </v>
      </c>
      <c r="G236" s="438" t="str">
        <f ca="1">+IFERROR(+VLOOKUP(+F236,EPSO!C:S,2,FALSE)," ")</f>
        <v xml:space="preserve"> </v>
      </c>
      <c r="H236" s="438"/>
      <c r="I236" s="117" t="str">
        <f ca="1">+IFERROR(+HLOOKUP(+F236,CALCUL!$D$13:$F$22,10,FALSE)," ")</f>
        <v xml:space="preserve"> </v>
      </c>
      <c r="J236" s="122" t="str">
        <f ca="1">+IFERROR(+VLOOKUP(+F236,EPSO!C:S,6,FALSE)," ")</f>
        <v xml:space="preserve"> </v>
      </c>
      <c r="K236" s="117" t="str">
        <f t="shared" ca="1" si="32"/>
        <v xml:space="preserve"> </v>
      </c>
      <c r="L236" s="119" t="e">
        <f ca="1">+IF($H$8="CDN",+HLOOKUP(+$F236,SOMMAIRE!$D$3:$F$30,21,FALSE),IF($H$8="USD",+HLOOKUP(+$F236,SOMMAIRE!$D$3:$F$30,23,FALSE)," "))</f>
        <v>#N/A</v>
      </c>
      <c r="M236" s="120" t="str">
        <f ca="1">+IFERROR(+IF($H$8="CDN",+HLOOKUP(+$F236,SOMMAIRE!$D$3:$F$30,21,FALSE)*HLOOKUP(+F236,CALCUL!$D$13:$F$22,10,FALSE),IF($H$8="USD",+HLOOKUP(+$F236,SOMMAIRE!$D$3:$F$30,23,FALSE)*HLOOKUP(+F236,CALCUL!$D$13:$F$22,10,FALSE)," "))," ")</f>
        <v xml:space="preserve"> </v>
      </c>
      <c r="N236" s="120" t="str">
        <f t="shared" ca="1" si="33"/>
        <v xml:space="preserve"> </v>
      </c>
      <c r="P236" s="133" t="str">
        <f t="shared" ca="1" si="29"/>
        <v xml:space="preserve"> </v>
      </c>
      <c r="Q236" s="338" t="str">
        <f t="shared" ca="1" si="26"/>
        <v xml:space="preserve"> </v>
      </c>
      <c r="R236" s="364" t="str">
        <f>+IF(+AND(+ISNONTEXT($U$9),+ISTEXT(EPSO!C223))=TRUE,U$10," ")</f>
        <v xml:space="preserve"> </v>
      </c>
      <c r="S236" s="117" t="str">
        <f t="shared" ca="1" si="30"/>
        <v xml:space="preserve"> </v>
      </c>
      <c r="T236" s="119" t="e">
        <f ca="1">+IF($H$8="CDN",+HLOOKUP(+$P236,SOMMAIRE!$D$32:$F$59,21,FALSE),IF($H$8="USD",+HLOOKUP(+$P236,SOMMAIRE!$D$32:$F$59,23,FALSE)," "))</f>
        <v>#N/A</v>
      </c>
      <c r="U236" s="120" t="str">
        <f ca="1">+IFERROR(+IF($H$8="CDN",+HLOOKUP(+$P236,SOMMAIRE!$D$32:$F$59,21,FALSE)*HLOOKUP(+P236,CALCUL!$D$13:$F$22,10,FALSE)*(1+R236),IF($H$8="USD",+HLOOKUP(+$P236,SOMMAIRE!$D$32:$F$59,23,FALSE)*HLOOKUP(+P236,CALCUL!$D$13:$F$22,10,FALSE)*(1+R236)," "))," ")</f>
        <v xml:space="preserve"> </v>
      </c>
      <c r="V236" s="222" t="str">
        <f t="shared" ca="1" si="31"/>
        <v xml:space="preserve"> </v>
      </c>
      <c r="W236" s="219"/>
      <c r="X236" s="154" t="str">
        <f t="shared" ca="1" si="27"/>
        <v xml:space="preserve"> </v>
      </c>
      <c r="Y236" s="339" t="str">
        <f t="shared" ca="1" si="28"/>
        <v xml:space="preserve"> </v>
      </c>
    </row>
    <row r="237" spans="1:25" ht="15.5" outlineLevel="1" x14ac:dyDescent="0.35">
      <c r="A237" s="5"/>
      <c r="B237" s="5"/>
      <c r="C237" s="5"/>
      <c r="D237" s="6"/>
      <c r="F237" s="121" t="str">
        <f ca="1">+IF(OFFSET(EPSO!$C223,+COLUMN(A223), 0, 1, 1)=0," ",+OFFSET(EPSO!$C223,+COLUMN(A223), 0, 1, 1))</f>
        <v xml:space="preserve"> </v>
      </c>
      <c r="G237" s="438" t="str">
        <f ca="1">+IFERROR(+VLOOKUP(+F237,EPSO!C:S,2,FALSE)," ")</f>
        <v xml:space="preserve"> </v>
      </c>
      <c r="H237" s="438"/>
      <c r="I237" s="117" t="str">
        <f ca="1">+IFERROR(+HLOOKUP(+F237,CALCUL!$D$13:$F$22,10,FALSE)," ")</f>
        <v xml:space="preserve"> </v>
      </c>
      <c r="J237" s="122" t="str">
        <f ca="1">+IFERROR(+VLOOKUP(+F237,EPSO!C:S,6,FALSE)," ")</f>
        <v xml:space="preserve"> </v>
      </c>
      <c r="K237" s="117" t="str">
        <f t="shared" ca="1" si="32"/>
        <v xml:space="preserve"> </v>
      </c>
      <c r="L237" s="119" t="e">
        <f ca="1">+IF($H$8="CDN",+HLOOKUP(+$F237,SOMMAIRE!$D$3:$F$30,21,FALSE),IF($H$8="USD",+HLOOKUP(+$F237,SOMMAIRE!$D$3:$F$30,23,FALSE)," "))</f>
        <v>#N/A</v>
      </c>
      <c r="M237" s="120" t="str">
        <f ca="1">+IFERROR(+IF($H$8="CDN",+HLOOKUP(+$F237,SOMMAIRE!$D$3:$F$30,21,FALSE)*HLOOKUP(+F237,CALCUL!$D$13:$F$22,10,FALSE),IF($H$8="USD",+HLOOKUP(+$F237,SOMMAIRE!$D$3:$F$30,23,FALSE)*HLOOKUP(+F237,CALCUL!$D$13:$F$22,10,FALSE)," "))," ")</f>
        <v xml:space="preserve"> </v>
      </c>
      <c r="N237" s="120" t="str">
        <f t="shared" ca="1" si="33"/>
        <v xml:space="preserve"> </v>
      </c>
      <c r="P237" s="133" t="str">
        <f t="shared" ca="1" si="29"/>
        <v xml:space="preserve"> </v>
      </c>
      <c r="Q237" s="338" t="str">
        <f t="shared" ca="1" si="26"/>
        <v xml:space="preserve"> </v>
      </c>
      <c r="R237" s="364" t="str">
        <f>+IF(+AND(+ISNONTEXT($U$9),+ISTEXT(EPSO!C224))=TRUE,U$10," ")</f>
        <v xml:space="preserve"> </v>
      </c>
      <c r="S237" s="117" t="str">
        <f t="shared" ca="1" si="30"/>
        <v xml:space="preserve"> </v>
      </c>
      <c r="T237" s="119" t="e">
        <f ca="1">+IF($H$8="CDN",+HLOOKUP(+$P237,SOMMAIRE!$D$32:$F$59,21,FALSE),IF($H$8="USD",+HLOOKUP(+$P237,SOMMAIRE!$D$32:$F$59,23,FALSE)," "))</f>
        <v>#N/A</v>
      </c>
      <c r="U237" s="120" t="str">
        <f ca="1">+IFERROR(+IF($H$8="CDN",+HLOOKUP(+$P237,SOMMAIRE!$D$32:$F$59,21,FALSE)*HLOOKUP(+P237,CALCUL!$D$13:$F$22,10,FALSE)*(1+R237),IF($H$8="USD",+HLOOKUP(+$P237,SOMMAIRE!$D$32:$F$59,23,FALSE)*HLOOKUP(+P237,CALCUL!$D$13:$F$22,10,FALSE)*(1+R237)," "))," ")</f>
        <v xml:space="preserve"> </v>
      </c>
      <c r="V237" s="222" t="str">
        <f t="shared" ca="1" si="31"/>
        <v xml:space="preserve"> </v>
      </c>
      <c r="W237" s="219"/>
      <c r="X237" s="154" t="str">
        <f t="shared" ca="1" si="27"/>
        <v xml:space="preserve"> </v>
      </c>
      <c r="Y237" s="339" t="str">
        <f t="shared" ca="1" si="28"/>
        <v xml:space="preserve"> </v>
      </c>
    </row>
    <row r="238" spans="1:25" ht="15.5" outlineLevel="1" x14ac:dyDescent="0.35">
      <c r="A238" s="5"/>
      <c r="B238" s="5"/>
      <c r="C238" s="5"/>
      <c r="D238" s="6"/>
      <c r="F238" s="121" t="str">
        <f ca="1">+IF(OFFSET(EPSO!$C224,+COLUMN(A224), 0, 1, 1)=0," ",+OFFSET(EPSO!$C224,+COLUMN(A224), 0, 1, 1))</f>
        <v xml:space="preserve"> </v>
      </c>
      <c r="G238" s="438" t="str">
        <f ca="1">+IFERROR(+VLOOKUP(+F238,EPSO!C:S,2,FALSE)," ")</f>
        <v xml:space="preserve"> </v>
      </c>
      <c r="H238" s="438"/>
      <c r="I238" s="117" t="str">
        <f ca="1">+IFERROR(+HLOOKUP(+F238,CALCUL!$D$13:$F$22,10,FALSE)," ")</f>
        <v xml:space="preserve"> </v>
      </c>
      <c r="J238" s="122" t="str">
        <f ca="1">+IFERROR(+VLOOKUP(+F238,EPSO!C:S,6,FALSE)," ")</f>
        <v xml:space="preserve"> </v>
      </c>
      <c r="K238" s="117" t="str">
        <f t="shared" ca="1" si="32"/>
        <v xml:space="preserve"> </v>
      </c>
      <c r="L238" s="119" t="e">
        <f ca="1">+IF($H$8="CDN",+HLOOKUP(+$F238,SOMMAIRE!$D$3:$F$30,21,FALSE),IF($H$8="USD",+HLOOKUP(+$F238,SOMMAIRE!$D$3:$F$30,23,FALSE)," "))</f>
        <v>#N/A</v>
      </c>
      <c r="M238" s="120" t="str">
        <f ca="1">+IFERROR(+IF($H$8="CDN",+HLOOKUP(+$F238,SOMMAIRE!$D$3:$F$30,21,FALSE)*HLOOKUP(+F238,CALCUL!$D$13:$F$22,10,FALSE),IF($H$8="USD",+HLOOKUP(+$F238,SOMMAIRE!$D$3:$F$30,23,FALSE)*HLOOKUP(+F238,CALCUL!$D$13:$F$22,10,FALSE)," "))," ")</f>
        <v xml:space="preserve"> </v>
      </c>
      <c r="N238" s="120" t="str">
        <f t="shared" ca="1" si="33"/>
        <v xml:space="preserve"> </v>
      </c>
      <c r="P238" s="133" t="str">
        <f t="shared" ca="1" si="29"/>
        <v xml:space="preserve"> </v>
      </c>
      <c r="Q238" s="338" t="str">
        <f t="shared" ca="1" si="26"/>
        <v xml:space="preserve"> </v>
      </c>
      <c r="R238" s="364" t="str">
        <f>+IF(+AND(+ISNONTEXT($U$9),+ISTEXT(EPSO!C225))=TRUE,U$10," ")</f>
        <v xml:space="preserve"> </v>
      </c>
      <c r="S238" s="117" t="str">
        <f t="shared" ca="1" si="30"/>
        <v xml:space="preserve"> </v>
      </c>
      <c r="T238" s="119" t="e">
        <f ca="1">+IF($H$8="CDN",+HLOOKUP(+$P238,SOMMAIRE!$D$32:$F$59,21,FALSE),IF($H$8="USD",+HLOOKUP(+$P238,SOMMAIRE!$D$32:$F$59,23,FALSE)," "))</f>
        <v>#N/A</v>
      </c>
      <c r="U238" s="120" t="str">
        <f ca="1">+IFERROR(+IF($H$8="CDN",+HLOOKUP(+$P238,SOMMAIRE!$D$32:$F$59,21,FALSE)*HLOOKUP(+P238,CALCUL!$D$13:$F$22,10,FALSE)*(1+R238),IF($H$8="USD",+HLOOKUP(+$P238,SOMMAIRE!$D$32:$F$59,23,FALSE)*HLOOKUP(+P238,CALCUL!$D$13:$F$22,10,FALSE)*(1+R238)," "))," ")</f>
        <v xml:space="preserve"> </v>
      </c>
      <c r="V238" s="222" t="str">
        <f t="shared" ca="1" si="31"/>
        <v xml:space="preserve"> </v>
      </c>
      <c r="W238" s="219"/>
      <c r="X238" s="154" t="str">
        <f t="shared" ca="1" si="27"/>
        <v xml:space="preserve"> </v>
      </c>
      <c r="Y238" s="339" t="str">
        <f t="shared" ca="1" si="28"/>
        <v xml:space="preserve"> </v>
      </c>
    </row>
    <row r="239" spans="1:25" ht="15.5" outlineLevel="1" x14ac:dyDescent="0.35">
      <c r="A239" s="5"/>
      <c r="B239" s="5"/>
      <c r="C239" s="5"/>
      <c r="D239" s="6"/>
      <c r="F239" s="121" t="str">
        <f ca="1">+IF(OFFSET(EPSO!$C225,+COLUMN(A225), 0, 1, 1)=0," ",+OFFSET(EPSO!$C225,+COLUMN(A225), 0, 1, 1))</f>
        <v xml:space="preserve"> </v>
      </c>
      <c r="G239" s="438" t="str">
        <f ca="1">+IFERROR(+VLOOKUP(+F239,EPSO!C:S,2,FALSE)," ")</f>
        <v xml:space="preserve"> </v>
      </c>
      <c r="H239" s="438"/>
      <c r="I239" s="117" t="str">
        <f ca="1">+IFERROR(+HLOOKUP(+F239,CALCUL!$D$13:$F$22,10,FALSE)," ")</f>
        <v xml:space="preserve"> </v>
      </c>
      <c r="J239" s="122" t="str">
        <f ca="1">+IFERROR(+VLOOKUP(+F239,EPSO!C:S,6,FALSE)," ")</f>
        <v xml:space="preserve"> </v>
      </c>
      <c r="K239" s="117" t="str">
        <f t="shared" ca="1" si="32"/>
        <v xml:space="preserve"> </v>
      </c>
      <c r="L239" s="119" t="e">
        <f ca="1">+IF($H$8="CDN",+HLOOKUP(+$F239,SOMMAIRE!$D$3:$F$30,21,FALSE),IF($H$8="USD",+HLOOKUP(+$F239,SOMMAIRE!$D$3:$F$30,23,FALSE)," "))</f>
        <v>#N/A</v>
      </c>
      <c r="M239" s="120" t="str">
        <f ca="1">+IFERROR(+IF($H$8="CDN",+HLOOKUP(+$F239,SOMMAIRE!$D$3:$F$30,21,FALSE)*HLOOKUP(+F239,CALCUL!$D$13:$F$22,10,FALSE),IF($H$8="USD",+HLOOKUP(+$F239,SOMMAIRE!$D$3:$F$30,23,FALSE)*HLOOKUP(+F239,CALCUL!$D$13:$F$22,10,FALSE)," "))," ")</f>
        <v xml:space="preserve"> </v>
      </c>
      <c r="N239" s="120" t="str">
        <f t="shared" ca="1" si="33"/>
        <v xml:space="preserve"> </v>
      </c>
      <c r="P239" s="133" t="str">
        <f t="shared" ca="1" si="29"/>
        <v xml:space="preserve"> </v>
      </c>
      <c r="Q239" s="338" t="str">
        <f t="shared" ca="1" si="26"/>
        <v xml:space="preserve"> </v>
      </c>
      <c r="R239" s="364" t="str">
        <f>+IF(+AND(+ISNONTEXT($U$9),+ISTEXT(EPSO!C226))=TRUE,U$10," ")</f>
        <v xml:space="preserve"> </v>
      </c>
      <c r="S239" s="117" t="str">
        <f t="shared" ca="1" si="30"/>
        <v xml:space="preserve"> </v>
      </c>
      <c r="T239" s="119" t="e">
        <f ca="1">+IF($H$8="CDN",+HLOOKUP(+$P239,SOMMAIRE!$D$32:$F$59,21,FALSE),IF($H$8="USD",+HLOOKUP(+$P239,SOMMAIRE!$D$32:$F$59,23,FALSE)," "))</f>
        <v>#N/A</v>
      </c>
      <c r="U239" s="120" t="str">
        <f ca="1">+IFERROR(+IF($H$8="CDN",+HLOOKUP(+$P239,SOMMAIRE!$D$32:$F$59,21,FALSE)*HLOOKUP(+P239,CALCUL!$D$13:$F$22,10,FALSE)*(1+R239),IF($H$8="USD",+HLOOKUP(+$P239,SOMMAIRE!$D$32:$F$59,23,FALSE)*HLOOKUP(+P239,CALCUL!$D$13:$F$22,10,FALSE)*(1+R239)," "))," ")</f>
        <v xml:space="preserve"> </v>
      </c>
      <c r="V239" s="222" t="str">
        <f t="shared" ca="1" si="31"/>
        <v xml:space="preserve"> </v>
      </c>
      <c r="W239" s="219"/>
      <c r="X239" s="154" t="str">
        <f t="shared" ca="1" si="27"/>
        <v xml:space="preserve"> </v>
      </c>
      <c r="Y239" s="339" t="str">
        <f t="shared" ca="1" si="28"/>
        <v xml:space="preserve"> </v>
      </c>
    </row>
    <row r="240" spans="1:25" ht="15.5" outlineLevel="1" x14ac:dyDescent="0.35">
      <c r="A240" s="5"/>
      <c r="B240" s="5"/>
      <c r="C240" s="5"/>
      <c r="D240" s="6"/>
      <c r="F240" s="121" t="str">
        <f ca="1">+IF(OFFSET(EPSO!$C226,+COLUMN(A226), 0, 1, 1)=0," ",+OFFSET(EPSO!$C226,+COLUMN(A226), 0, 1, 1))</f>
        <v xml:space="preserve"> </v>
      </c>
      <c r="G240" s="438" t="str">
        <f ca="1">+IFERROR(+VLOOKUP(+F240,EPSO!C:S,2,FALSE)," ")</f>
        <v xml:space="preserve"> </v>
      </c>
      <c r="H240" s="438"/>
      <c r="I240" s="117" t="str">
        <f ca="1">+IFERROR(+HLOOKUP(+F240,CALCUL!$D$13:$F$22,10,FALSE)," ")</f>
        <v xml:space="preserve"> </v>
      </c>
      <c r="J240" s="122" t="str">
        <f ca="1">+IFERROR(+VLOOKUP(+F240,EPSO!C:S,6,FALSE)," ")</f>
        <v xml:space="preserve"> </v>
      </c>
      <c r="K240" s="117" t="str">
        <f t="shared" ca="1" si="32"/>
        <v xml:space="preserve"> </v>
      </c>
      <c r="L240" s="119" t="e">
        <f ca="1">+IF($H$8="CDN",+HLOOKUP(+$F240,SOMMAIRE!$D$3:$F$30,21,FALSE),IF($H$8="USD",+HLOOKUP(+$F240,SOMMAIRE!$D$3:$F$30,23,FALSE)," "))</f>
        <v>#N/A</v>
      </c>
      <c r="M240" s="120" t="str">
        <f ca="1">+IFERROR(+IF($H$8="CDN",+HLOOKUP(+$F240,SOMMAIRE!$D$3:$F$30,21,FALSE)*HLOOKUP(+F240,CALCUL!$D$13:$F$22,10,FALSE),IF($H$8="USD",+HLOOKUP(+$F240,SOMMAIRE!$D$3:$F$30,23,FALSE)*HLOOKUP(+F240,CALCUL!$D$13:$F$22,10,FALSE)," "))," ")</f>
        <v xml:space="preserve"> </v>
      </c>
      <c r="N240" s="120" t="str">
        <f t="shared" ca="1" si="33"/>
        <v xml:space="preserve"> </v>
      </c>
      <c r="P240" s="133" t="str">
        <f t="shared" ca="1" si="29"/>
        <v xml:space="preserve"> </v>
      </c>
      <c r="Q240" s="338" t="str">
        <f t="shared" ca="1" si="26"/>
        <v xml:space="preserve"> </v>
      </c>
      <c r="R240" s="364" t="str">
        <f>+IF(+AND(+ISNONTEXT($U$9),+ISTEXT(EPSO!C227))=TRUE,U$10," ")</f>
        <v xml:space="preserve"> </v>
      </c>
      <c r="S240" s="117" t="str">
        <f t="shared" ca="1" si="30"/>
        <v xml:space="preserve"> </v>
      </c>
      <c r="T240" s="119" t="e">
        <f ca="1">+IF($H$8="CDN",+HLOOKUP(+$P240,SOMMAIRE!$D$32:$F$59,21,FALSE),IF($H$8="USD",+HLOOKUP(+$P240,SOMMAIRE!$D$32:$F$59,23,FALSE)," "))</f>
        <v>#N/A</v>
      </c>
      <c r="U240" s="120" t="str">
        <f ca="1">+IFERROR(+IF($H$8="CDN",+HLOOKUP(+$P240,SOMMAIRE!$D$32:$F$59,21,FALSE)*HLOOKUP(+P240,CALCUL!$D$13:$F$22,10,FALSE)*(1+R240),IF($H$8="USD",+HLOOKUP(+$P240,SOMMAIRE!$D$32:$F$59,23,FALSE)*HLOOKUP(+P240,CALCUL!$D$13:$F$22,10,FALSE)*(1+R240)," "))," ")</f>
        <v xml:space="preserve"> </v>
      </c>
      <c r="V240" s="222" t="str">
        <f t="shared" ca="1" si="31"/>
        <v xml:space="preserve"> </v>
      </c>
      <c r="W240" s="219"/>
      <c r="X240" s="154" t="str">
        <f t="shared" ca="1" si="27"/>
        <v xml:space="preserve"> </v>
      </c>
      <c r="Y240" s="339" t="str">
        <f t="shared" ca="1" si="28"/>
        <v xml:space="preserve"> </v>
      </c>
    </row>
    <row r="241" spans="1:25" ht="15.5" outlineLevel="1" x14ac:dyDescent="0.35">
      <c r="A241" s="5"/>
      <c r="B241" s="5"/>
      <c r="C241" s="5"/>
      <c r="D241" s="6"/>
      <c r="F241" s="121" t="str">
        <f ca="1">+IF(OFFSET(EPSO!$C227,+COLUMN(A227), 0, 1, 1)=0," ",+OFFSET(EPSO!$C227,+COLUMN(A227), 0, 1, 1))</f>
        <v xml:space="preserve"> </v>
      </c>
      <c r="G241" s="438" t="str">
        <f ca="1">+IFERROR(+VLOOKUP(+F241,EPSO!C:S,2,FALSE)," ")</f>
        <v xml:space="preserve"> </v>
      </c>
      <c r="H241" s="438"/>
      <c r="I241" s="117" t="str">
        <f ca="1">+IFERROR(+HLOOKUP(+F241,CALCUL!$D$13:$F$22,10,FALSE)," ")</f>
        <v xml:space="preserve"> </v>
      </c>
      <c r="J241" s="122" t="str">
        <f ca="1">+IFERROR(+VLOOKUP(+F241,EPSO!C:S,6,FALSE)," ")</f>
        <v xml:space="preserve"> </v>
      </c>
      <c r="K241" s="117" t="str">
        <f t="shared" ca="1" si="32"/>
        <v xml:space="preserve"> </v>
      </c>
      <c r="L241" s="119" t="e">
        <f ca="1">+IF($H$8="CDN",+HLOOKUP(+$F241,SOMMAIRE!$D$3:$F$30,21,FALSE),IF($H$8="USD",+HLOOKUP(+$F241,SOMMAIRE!$D$3:$F$30,23,FALSE)," "))</f>
        <v>#N/A</v>
      </c>
      <c r="M241" s="120" t="str">
        <f ca="1">+IFERROR(+IF($H$8="CDN",+HLOOKUP(+$F241,SOMMAIRE!$D$3:$F$30,21,FALSE)*HLOOKUP(+F241,CALCUL!$D$13:$F$22,10,FALSE),IF($H$8="USD",+HLOOKUP(+$F241,SOMMAIRE!$D$3:$F$30,23,FALSE)*HLOOKUP(+F241,CALCUL!$D$13:$F$22,10,FALSE)," "))," ")</f>
        <v xml:space="preserve"> </v>
      </c>
      <c r="N241" s="120" t="str">
        <f t="shared" ca="1" si="33"/>
        <v xml:space="preserve"> </v>
      </c>
      <c r="P241" s="133" t="str">
        <f t="shared" ca="1" si="29"/>
        <v xml:space="preserve"> </v>
      </c>
      <c r="Q241" s="338" t="str">
        <f t="shared" ca="1" si="26"/>
        <v xml:space="preserve"> </v>
      </c>
      <c r="R241" s="364" t="str">
        <f>+IF(+AND(+ISNONTEXT($U$9),+ISTEXT(EPSO!C228))=TRUE,U$10," ")</f>
        <v xml:space="preserve"> </v>
      </c>
      <c r="S241" s="117" t="str">
        <f t="shared" ca="1" si="30"/>
        <v xml:space="preserve"> </v>
      </c>
      <c r="T241" s="119" t="e">
        <f ca="1">+IF($H$8="CDN",+HLOOKUP(+$P241,SOMMAIRE!$D$32:$F$59,21,FALSE),IF($H$8="USD",+HLOOKUP(+$P241,SOMMAIRE!$D$32:$F$59,23,FALSE)," "))</f>
        <v>#N/A</v>
      </c>
      <c r="U241" s="120" t="str">
        <f ca="1">+IFERROR(+IF($H$8="CDN",+HLOOKUP(+$P241,SOMMAIRE!$D$32:$F$59,21,FALSE)*HLOOKUP(+P241,CALCUL!$D$13:$F$22,10,FALSE)*(1+R241),IF($H$8="USD",+HLOOKUP(+$P241,SOMMAIRE!$D$32:$F$59,23,FALSE)*HLOOKUP(+P241,CALCUL!$D$13:$F$22,10,FALSE)*(1+R241)," "))," ")</f>
        <v xml:space="preserve"> </v>
      </c>
      <c r="V241" s="222" t="str">
        <f t="shared" ca="1" si="31"/>
        <v xml:space="preserve"> </v>
      </c>
      <c r="W241" s="219"/>
      <c r="X241" s="154" t="str">
        <f t="shared" ca="1" si="27"/>
        <v xml:space="preserve"> </v>
      </c>
      <c r="Y241" s="339" t="str">
        <f t="shared" ca="1" si="28"/>
        <v xml:space="preserve"> </v>
      </c>
    </row>
    <row r="242" spans="1:25" ht="15.5" outlineLevel="1" x14ac:dyDescent="0.35">
      <c r="A242" s="5"/>
      <c r="B242" s="5"/>
      <c r="C242" s="5"/>
      <c r="D242" s="6"/>
      <c r="F242" s="121" t="str">
        <f ca="1">+IF(OFFSET(EPSO!$C228,+COLUMN(A228), 0, 1, 1)=0," ",+OFFSET(EPSO!$C228,+COLUMN(A228), 0, 1, 1))</f>
        <v xml:space="preserve"> </v>
      </c>
      <c r="G242" s="438" t="str">
        <f ca="1">+IFERROR(+VLOOKUP(+F242,EPSO!C:S,2,FALSE)," ")</f>
        <v xml:space="preserve"> </v>
      </c>
      <c r="H242" s="438"/>
      <c r="I242" s="117" t="str">
        <f ca="1">+IFERROR(+HLOOKUP(+F242,CALCUL!$D$13:$F$22,10,FALSE)," ")</f>
        <v xml:space="preserve"> </v>
      </c>
      <c r="J242" s="122" t="str">
        <f ca="1">+IFERROR(+VLOOKUP(+F242,EPSO!C:S,6,FALSE)," ")</f>
        <v xml:space="preserve"> </v>
      </c>
      <c r="K242" s="117" t="str">
        <f t="shared" ca="1" si="32"/>
        <v xml:space="preserve"> </v>
      </c>
      <c r="L242" s="119" t="e">
        <f ca="1">+IF($H$8="CDN",+HLOOKUP(+$F242,SOMMAIRE!$D$3:$F$30,21,FALSE),IF($H$8="USD",+HLOOKUP(+$F242,SOMMAIRE!$D$3:$F$30,23,FALSE)," "))</f>
        <v>#N/A</v>
      </c>
      <c r="M242" s="120" t="str">
        <f ca="1">+IFERROR(+IF($H$8="CDN",+HLOOKUP(+$F242,SOMMAIRE!$D$3:$F$30,21,FALSE)*HLOOKUP(+F242,CALCUL!$D$13:$F$22,10,FALSE),IF($H$8="USD",+HLOOKUP(+$F242,SOMMAIRE!$D$3:$F$30,23,FALSE)*HLOOKUP(+F242,CALCUL!$D$13:$F$22,10,FALSE)," "))," ")</f>
        <v xml:space="preserve"> </v>
      </c>
      <c r="N242" s="120" t="str">
        <f t="shared" ca="1" si="33"/>
        <v xml:space="preserve"> </v>
      </c>
      <c r="P242" s="133" t="str">
        <f t="shared" ca="1" si="29"/>
        <v xml:space="preserve"> </v>
      </c>
      <c r="Q242" s="338" t="str">
        <f t="shared" ca="1" si="26"/>
        <v xml:space="preserve"> </v>
      </c>
      <c r="R242" s="364" t="str">
        <f>+IF(+AND(+ISNONTEXT($U$9),+ISTEXT(EPSO!C229))=TRUE,U$10," ")</f>
        <v xml:space="preserve"> </v>
      </c>
      <c r="S242" s="117" t="str">
        <f t="shared" ca="1" si="30"/>
        <v xml:space="preserve"> </v>
      </c>
      <c r="T242" s="119" t="e">
        <f ca="1">+IF($H$8="CDN",+HLOOKUP(+$P242,SOMMAIRE!$D$32:$F$59,21,FALSE),IF($H$8="USD",+HLOOKUP(+$P242,SOMMAIRE!$D$32:$F$59,23,FALSE)," "))</f>
        <v>#N/A</v>
      </c>
      <c r="U242" s="120" t="str">
        <f ca="1">+IFERROR(+IF($H$8="CDN",+HLOOKUP(+$P242,SOMMAIRE!$D$32:$F$59,21,FALSE)*HLOOKUP(+P242,CALCUL!$D$13:$F$22,10,FALSE)*(1+R242),IF($H$8="USD",+HLOOKUP(+$P242,SOMMAIRE!$D$32:$F$59,23,FALSE)*HLOOKUP(+P242,CALCUL!$D$13:$F$22,10,FALSE)*(1+R242)," "))," ")</f>
        <v xml:space="preserve"> </v>
      </c>
      <c r="V242" s="222" t="str">
        <f t="shared" ca="1" si="31"/>
        <v xml:space="preserve"> </v>
      </c>
      <c r="W242" s="219"/>
      <c r="X242" s="154" t="str">
        <f t="shared" ca="1" si="27"/>
        <v xml:space="preserve"> </v>
      </c>
      <c r="Y242" s="339" t="str">
        <f t="shared" ca="1" si="28"/>
        <v xml:space="preserve"> </v>
      </c>
    </row>
    <row r="243" spans="1:25" ht="15.5" outlineLevel="1" x14ac:dyDescent="0.35">
      <c r="A243" s="5"/>
      <c r="B243" s="5"/>
      <c r="C243" s="5"/>
      <c r="D243" s="6"/>
      <c r="F243" s="121" t="str">
        <f ca="1">+IF(OFFSET(EPSO!$C229,+COLUMN(A229), 0, 1, 1)=0," ",+OFFSET(EPSO!$C229,+COLUMN(A229), 0, 1, 1))</f>
        <v xml:space="preserve"> </v>
      </c>
      <c r="G243" s="438" t="str">
        <f ca="1">+IFERROR(+VLOOKUP(+F243,EPSO!C:S,2,FALSE)," ")</f>
        <v xml:space="preserve"> </v>
      </c>
      <c r="H243" s="438"/>
      <c r="I243" s="117" t="str">
        <f ca="1">+IFERROR(+HLOOKUP(+F243,CALCUL!$D$13:$F$22,10,FALSE)," ")</f>
        <v xml:space="preserve"> </v>
      </c>
      <c r="J243" s="122" t="str">
        <f ca="1">+IFERROR(+VLOOKUP(+F243,EPSO!C:S,6,FALSE)," ")</f>
        <v xml:space="preserve"> </v>
      </c>
      <c r="K243" s="117" t="str">
        <f t="shared" ca="1" si="32"/>
        <v xml:space="preserve"> </v>
      </c>
      <c r="L243" s="119" t="e">
        <f ca="1">+IF($H$8="CDN",+HLOOKUP(+$F243,SOMMAIRE!$D$3:$F$30,21,FALSE),IF($H$8="USD",+HLOOKUP(+$F243,SOMMAIRE!$D$3:$F$30,23,FALSE)," "))</f>
        <v>#N/A</v>
      </c>
      <c r="M243" s="120" t="str">
        <f ca="1">+IFERROR(+IF($H$8="CDN",+HLOOKUP(+$F243,SOMMAIRE!$D$3:$F$30,21,FALSE)*HLOOKUP(+F243,CALCUL!$D$13:$F$22,10,FALSE),IF($H$8="USD",+HLOOKUP(+$F243,SOMMAIRE!$D$3:$F$30,23,FALSE)*HLOOKUP(+F243,CALCUL!$D$13:$F$22,10,FALSE)," "))," ")</f>
        <v xml:space="preserve"> </v>
      </c>
      <c r="N243" s="120" t="str">
        <f t="shared" ca="1" si="33"/>
        <v xml:space="preserve"> </v>
      </c>
      <c r="P243" s="133" t="str">
        <f t="shared" ca="1" si="29"/>
        <v xml:space="preserve"> </v>
      </c>
      <c r="Q243" s="338" t="str">
        <f t="shared" ca="1" si="26"/>
        <v xml:space="preserve"> </v>
      </c>
      <c r="R243" s="364" t="str">
        <f>+IF(+AND(+ISNONTEXT($U$9),+ISTEXT(EPSO!C230))=TRUE,U$10," ")</f>
        <v xml:space="preserve"> </v>
      </c>
      <c r="S243" s="117" t="str">
        <f t="shared" ca="1" si="30"/>
        <v xml:space="preserve"> </v>
      </c>
      <c r="T243" s="119" t="e">
        <f ca="1">+IF($H$8="CDN",+HLOOKUP(+$P243,SOMMAIRE!$D$32:$F$59,21,FALSE),IF($H$8="USD",+HLOOKUP(+$P243,SOMMAIRE!$D$32:$F$59,23,FALSE)," "))</f>
        <v>#N/A</v>
      </c>
      <c r="U243" s="120" t="str">
        <f ca="1">+IFERROR(+IF($H$8="CDN",+HLOOKUP(+$P243,SOMMAIRE!$D$32:$F$59,21,FALSE)*HLOOKUP(+P243,CALCUL!$D$13:$F$22,10,FALSE)*(1+R243),IF($H$8="USD",+HLOOKUP(+$P243,SOMMAIRE!$D$32:$F$59,23,FALSE)*HLOOKUP(+P243,CALCUL!$D$13:$F$22,10,FALSE)*(1+R243)," "))," ")</f>
        <v xml:space="preserve"> </v>
      </c>
      <c r="V243" s="222" t="str">
        <f t="shared" ca="1" si="31"/>
        <v xml:space="preserve"> </v>
      </c>
      <c r="W243" s="219"/>
      <c r="X243" s="154" t="str">
        <f t="shared" ca="1" si="27"/>
        <v xml:space="preserve"> </v>
      </c>
      <c r="Y243" s="339" t="str">
        <f t="shared" ca="1" si="28"/>
        <v xml:space="preserve"> </v>
      </c>
    </row>
    <row r="244" spans="1:25" ht="15.5" outlineLevel="1" x14ac:dyDescent="0.35">
      <c r="A244" s="5"/>
      <c r="B244" s="5"/>
      <c r="C244" s="5"/>
      <c r="D244" s="6"/>
      <c r="F244" s="121" t="str">
        <f ca="1">+IF(OFFSET(EPSO!$C230,+COLUMN(A230), 0, 1, 1)=0," ",+OFFSET(EPSO!$C230,+COLUMN(A230), 0, 1, 1))</f>
        <v xml:space="preserve"> </v>
      </c>
      <c r="G244" s="438" t="str">
        <f ca="1">+IFERROR(+VLOOKUP(+F244,EPSO!C:S,2,FALSE)," ")</f>
        <v xml:space="preserve"> </v>
      </c>
      <c r="H244" s="438"/>
      <c r="I244" s="117" t="str">
        <f ca="1">+IFERROR(+HLOOKUP(+F244,CALCUL!$D$13:$F$22,10,FALSE)," ")</f>
        <v xml:space="preserve"> </v>
      </c>
      <c r="J244" s="122" t="str">
        <f ca="1">+IFERROR(+VLOOKUP(+F244,EPSO!C:S,6,FALSE)," ")</f>
        <v xml:space="preserve"> </v>
      </c>
      <c r="K244" s="117" t="str">
        <f t="shared" ca="1" si="32"/>
        <v xml:space="preserve"> </v>
      </c>
      <c r="L244" s="119" t="e">
        <f ca="1">+IF($H$8="CDN",+HLOOKUP(+$F244,SOMMAIRE!$D$3:$F$30,21,FALSE),IF($H$8="USD",+HLOOKUP(+$F244,SOMMAIRE!$D$3:$F$30,23,FALSE)," "))</f>
        <v>#N/A</v>
      </c>
      <c r="M244" s="120" t="str">
        <f ca="1">+IFERROR(+IF($H$8="CDN",+HLOOKUP(+$F244,SOMMAIRE!$D$3:$F$30,21,FALSE)*HLOOKUP(+F244,CALCUL!$D$13:$F$22,10,FALSE),IF($H$8="USD",+HLOOKUP(+$F244,SOMMAIRE!$D$3:$F$30,23,FALSE)*HLOOKUP(+F244,CALCUL!$D$13:$F$22,10,FALSE)," "))," ")</f>
        <v xml:space="preserve"> </v>
      </c>
      <c r="N244" s="120" t="str">
        <f t="shared" ca="1" si="33"/>
        <v xml:space="preserve"> </v>
      </c>
      <c r="P244" s="133" t="str">
        <f t="shared" ca="1" si="29"/>
        <v xml:space="preserve"> </v>
      </c>
      <c r="Q244" s="338" t="str">
        <f t="shared" ca="1" si="26"/>
        <v xml:space="preserve"> </v>
      </c>
      <c r="R244" s="364" t="str">
        <f>+IF(+AND(+ISNONTEXT($U$9),+ISTEXT(EPSO!C231))=TRUE,U$10," ")</f>
        <v xml:space="preserve"> </v>
      </c>
      <c r="S244" s="117" t="str">
        <f t="shared" ca="1" si="30"/>
        <v xml:space="preserve"> </v>
      </c>
      <c r="T244" s="119" t="e">
        <f ca="1">+IF($H$8="CDN",+HLOOKUP(+$P244,SOMMAIRE!$D$32:$F$59,21,FALSE),IF($H$8="USD",+HLOOKUP(+$P244,SOMMAIRE!$D$32:$F$59,23,FALSE)," "))</f>
        <v>#N/A</v>
      </c>
      <c r="U244" s="120" t="str">
        <f ca="1">+IFERROR(+IF($H$8="CDN",+HLOOKUP(+$P244,SOMMAIRE!$D$32:$F$59,21,FALSE)*HLOOKUP(+P244,CALCUL!$D$13:$F$22,10,FALSE)*(1+R244),IF($H$8="USD",+HLOOKUP(+$P244,SOMMAIRE!$D$32:$F$59,23,FALSE)*HLOOKUP(+P244,CALCUL!$D$13:$F$22,10,FALSE)*(1+R244)," "))," ")</f>
        <v xml:space="preserve"> </v>
      </c>
      <c r="V244" s="222" t="str">
        <f t="shared" ca="1" si="31"/>
        <v xml:space="preserve"> </v>
      </c>
      <c r="W244" s="219"/>
      <c r="X244" s="154" t="str">
        <f t="shared" ca="1" si="27"/>
        <v xml:space="preserve"> </v>
      </c>
      <c r="Y244" s="339" t="str">
        <f t="shared" ca="1" si="28"/>
        <v xml:space="preserve"> </v>
      </c>
    </row>
    <row r="245" spans="1:25" ht="15.5" outlineLevel="1" x14ac:dyDescent="0.35">
      <c r="A245" s="5"/>
      <c r="B245" s="5"/>
      <c r="C245" s="5"/>
      <c r="D245" s="6"/>
      <c r="F245" s="121" t="str">
        <f ca="1">+IF(OFFSET(EPSO!$C231,+COLUMN(A231), 0, 1, 1)=0," ",+OFFSET(EPSO!$C231,+COLUMN(A231), 0, 1, 1))</f>
        <v xml:space="preserve"> </v>
      </c>
      <c r="G245" s="438" t="str">
        <f ca="1">+IFERROR(+VLOOKUP(+F245,EPSO!C:S,2,FALSE)," ")</f>
        <v xml:space="preserve"> </v>
      </c>
      <c r="H245" s="438"/>
      <c r="I245" s="117" t="str">
        <f ca="1">+IFERROR(+HLOOKUP(+F245,CALCUL!$D$13:$F$22,10,FALSE)," ")</f>
        <v xml:space="preserve"> </v>
      </c>
      <c r="J245" s="122" t="str">
        <f ca="1">+IFERROR(+VLOOKUP(+F245,EPSO!C:S,6,FALSE)," ")</f>
        <v xml:space="preserve"> </v>
      </c>
      <c r="K245" s="117" t="str">
        <f t="shared" ca="1" si="32"/>
        <v xml:space="preserve"> </v>
      </c>
      <c r="L245" s="119" t="e">
        <f ca="1">+IF($H$8="CDN",+HLOOKUP(+$F245,SOMMAIRE!$D$3:$F$30,21,FALSE),IF($H$8="USD",+HLOOKUP(+$F245,SOMMAIRE!$D$3:$F$30,23,FALSE)," "))</f>
        <v>#N/A</v>
      </c>
      <c r="M245" s="120" t="str">
        <f ca="1">+IFERROR(+IF($H$8="CDN",+HLOOKUP(+$F245,SOMMAIRE!$D$3:$F$30,21,FALSE)*HLOOKUP(+F245,CALCUL!$D$13:$F$22,10,FALSE),IF($H$8="USD",+HLOOKUP(+$F245,SOMMAIRE!$D$3:$F$30,23,FALSE)*HLOOKUP(+F245,CALCUL!$D$13:$F$22,10,FALSE)," "))," ")</f>
        <v xml:space="preserve"> </v>
      </c>
      <c r="N245" s="120" t="str">
        <f t="shared" ca="1" si="33"/>
        <v xml:space="preserve"> </v>
      </c>
      <c r="P245" s="133" t="str">
        <f t="shared" ca="1" si="29"/>
        <v xml:space="preserve"> </v>
      </c>
      <c r="Q245" s="338" t="str">
        <f t="shared" ca="1" si="26"/>
        <v xml:space="preserve"> </v>
      </c>
      <c r="R245" s="364" t="str">
        <f>+IF(+AND(+ISNONTEXT($U$9),+ISTEXT(EPSO!C232))=TRUE,U$10," ")</f>
        <v xml:space="preserve"> </v>
      </c>
      <c r="S245" s="117" t="str">
        <f t="shared" ca="1" si="30"/>
        <v xml:space="preserve"> </v>
      </c>
      <c r="T245" s="119" t="e">
        <f ca="1">+IF($H$8="CDN",+HLOOKUP(+$P245,SOMMAIRE!$D$32:$F$59,21,FALSE),IF($H$8="USD",+HLOOKUP(+$P245,SOMMAIRE!$D$32:$F$59,23,FALSE)," "))</f>
        <v>#N/A</v>
      </c>
      <c r="U245" s="120" t="str">
        <f ca="1">+IFERROR(+IF($H$8="CDN",+HLOOKUP(+$P245,SOMMAIRE!$D$32:$F$59,21,FALSE)*HLOOKUP(+P245,CALCUL!$D$13:$F$22,10,FALSE)*(1+R245),IF($H$8="USD",+HLOOKUP(+$P245,SOMMAIRE!$D$32:$F$59,23,FALSE)*HLOOKUP(+P245,CALCUL!$D$13:$F$22,10,FALSE)*(1+R245)," "))," ")</f>
        <v xml:space="preserve"> </v>
      </c>
      <c r="V245" s="222" t="str">
        <f t="shared" ca="1" si="31"/>
        <v xml:space="preserve"> </v>
      </c>
      <c r="W245" s="219"/>
      <c r="X245" s="154" t="str">
        <f t="shared" ca="1" si="27"/>
        <v xml:space="preserve"> </v>
      </c>
      <c r="Y245" s="339" t="str">
        <f t="shared" ca="1" si="28"/>
        <v xml:space="preserve"> </v>
      </c>
    </row>
    <row r="246" spans="1:25" ht="15.5" outlineLevel="1" x14ac:dyDescent="0.35">
      <c r="A246" s="5"/>
      <c r="B246" s="5"/>
      <c r="C246" s="5"/>
      <c r="D246" s="6"/>
      <c r="F246" s="121" t="str">
        <f ca="1">+IF(OFFSET(EPSO!$C232,+COLUMN(A232), 0, 1, 1)=0," ",+OFFSET(EPSO!$C232,+COLUMN(A232), 0, 1, 1))</f>
        <v xml:space="preserve"> </v>
      </c>
      <c r="G246" s="438" t="str">
        <f ca="1">+IFERROR(+VLOOKUP(+F246,EPSO!C:S,2,FALSE)," ")</f>
        <v xml:space="preserve"> </v>
      </c>
      <c r="H246" s="438"/>
      <c r="I246" s="117" t="str">
        <f ca="1">+IFERROR(+HLOOKUP(+F246,CALCUL!$D$13:$F$22,10,FALSE)," ")</f>
        <v xml:space="preserve"> </v>
      </c>
      <c r="J246" s="122" t="str">
        <f ca="1">+IFERROR(+VLOOKUP(+F246,EPSO!C:S,6,FALSE)," ")</f>
        <v xml:space="preserve"> </v>
      </c>
      <c r="K246" s="117" t="str">
        <f t="shared" ca="1" si="32"/>
        <v xml:space="preserve"> </v>
      </c>
      <c r="L246" s="119" t="e">
        <f ca="1">+IF($H$8="CDN",+HLOOKUP(+$F246,SOMMAIRE!$D$3:$F$30,21,FALSE),IF($H$8="USD",+HLOOKUP(+$F246,SOMMAIRE!$D$3:$F$30,23,FALSE)," "))</f>
        <v>#N/A</v>
      </c>
      <c r="M246" s="120" t="str">
        <f ca="1">+IFERROR(+IF($H$8="CDN",+HLOOKUP(+$F246,SOMMAIRE!$D$3:$F$30,21,FALSE)*HLOOKUP(+F246,CALCUL!$D$13:$F$22,10,FALSE),IF($H$8="USD",+HLOOKUP(+$F246,SOMMAIRE!$D$3:$F$30,23,FALSE)*HLOOKUP(+F246,CALCUL!$D$13:$F$22,10,FALSE)," "))," ")</f>
        <v xml:space="preserve"> </v>
      </c>
      <c r="N246" s="120" t="str">
        <f t="shared" ca="1" si="33"/>
        <v xml:space="preserve"> </v>
      </c>
      <c r="P246" s="133" t="str">
        <f t="shared" ca="1" si="29"/>
        <v xml:space="preserve"> </v>
      </c>
      <c r="Q246" s="338" t="str">
        <f t="shared" ca="1" si="26"/>
        <v xml:space="preserve"> </v>
      </c>
      <c r="R246" s="364" t="str">
        <f>+IF(+AND(+ISNONTEXT($U$9),+ISTEXT(EPSO!C233))=TRUE,U$10," ")</f>
        <v xml:space="preserve"> </v>
      </c>
      <c r="S246" s="117" t="str">
        <f t="shared" ca="1" si="30"/>
        <v xml:space="preserve"> </v>
      </c>
      <c r="T246" s="119" t="e">
        <f ca="1">+IF($H$8="CDN",+HLOOKUP(+$P246,SOMMAIRE!$D$32:$F$59,21,FALSE),IF($H$8="USD",+HLOOKUP(+$P246,SOMMAIRE!$D$32:$F$59,23,FALSE)," "))</f>
        <v>#N/A</v>
      </c>
      <c r="U246" s="120" t="str">
        <f ca="1">+IFERROR(+IF($H$8="CDN",+HLOOKUP(+$P246,SOMMAIRE!$D$32:$F$59,21,FALSE)*HLOOKUP(+P246,CALCUL!$D$13:$F$22,10,FALSE)*(1+R246),IF($H$8="USD",+HLOOKUP(+$P246,SOMMAIRE!$D$32:$F$59,23,FALSE)*HLOOKUP(+P246,CALCUL!$D$13:$F$22,10,FALSE)*(1+R246)," "))," ")</f>
        <v xml:space="preserve"> </v>
      </c>
      <c r="V246" s="222" t="str">
        <f t="shared" ca="1" si="31"/>
        <v xml:space="preserve"> </v>
      </c>
      <c r="W246" s="219"/>
      <c r="X246" s="154" t="str">
        <f t="shared" ca="1" si="27"/>
        <v xml:space="preserve"> </v>
      </c>
      <c r="Y246" s="339" t="str">
        <f t="shared" ca="1" si="28"/>
        <v xml:space="preserve"> </v>
      </c>
    </row>
    <row r="247" spans="1:25" ht="15.5" outlineLevel="1" x14ac:dyDescent="0.35">
      <c r="A247" s="5"/>
      <c r="B247" s="5"/>
      <c r="C247" s="5"/>
      <c r="D247" s="6"/>
      <c r="F247" s="121" t="str">
        <f ca="1">+IF(OFFSET(EPSO!$C233,+COLUMN(A233), 0, 1, 1)=0," ",+OFFSET(EPSO!$C233,+COLUMN(A233), 0, 1, 1))</f>
        <v xml:space="preserve"> </v>
      </c>
      <c r="G247" s="438" t="str">
        <f ca="1">+IFERROR(+VLOOKUP(+F247,EPSO!C:S,2,FALSE)," ")</f>
        <v xml:space="preserve"> </v>
      </c>
      <c r="H247" s="438"/>
      <c r="I247" s="117" t="str">
        <f ca="1">+IFERROR(+HLOOKUP(+F247,CALCUL!$D$13:$F$22,10,FALSE)," ")</f>
        <v xml:space="preserve"> </v>
      </c>
      <c r="J247" s="122" t="str">
        <f ca="1">+IFERROR(+VLOOKUP(+F247,EPSO!C:S,6,FALSE)," ")</f>
        <v xml:space="preserve"> </v>
      </c>
      <c r="K247" s="117" t="str">
        <f t="shared" ca="1" si="32"/>
        <v xml:space="preserve"> </v>
      </c>
      <c r="L247" s="119" t="e">
        <f ca="1">+IF($H$8="CDN",+HLOOKUP(+$F247,SOMMAIRE!$D$3:$F$30,21,FALSE),IF($H$8="USD",+HLOOKUP(+$F247,SOMMAIRE!$D$3:$F$30,23,FALSE)," "))</f>
        <v>#N/A</v>
      </c>
      <c r="M247" s="120" t="str">
        <f ca="1">+IFERROR(+IF($H$8="CDN",+HLOOKUP(+$F247,SOMMAIRE!$D$3:$F$30,21,FALSE)*HLOOKUP(+F247,CALCUL!$D$13:$F$22,10,FALSE),IF($H$8="USD",+HLOOKUP(+$F247,SOMMAIRE!$D$3:$F$30,23,FALSE)*HLOOKUP(+F247,CALCUL!$D$13:$F$22,10,FALSE)," "))," ")</f>
        <v xml:space="preserve"> </v>
      </c>
      <c r="N247" s="120" t="str">
        <f t="shared" ca="1" si="33"/>
        <v xml:space="preserve"> </v>
      </c>
      <c r="P247" s="133" t="str">
        <f t="shared" ca="1" si="29"/>
        <v xml:space="preserve"> </v>
      </c>
      <c r="Q247" s="338" t="str">
        <f t="shared" ca="1" si="26"/>
        <v xml:space="preserve"> </v>
      </c>
      <c r="R247" s="364" t="str">
        <f>+IF(+AND(+ISNONTEXT($U$9),+ISTEXT(EPSO!C234))=TRUE,U$10," ")</f>
        <v xml:space="preserve"> </v>
      </c>
      <c r="S247" s="117" t="str">
        <f t="shared" ca="1" si="30"/>
        <v xml:space="preserve"> </v>
      </c>
      <c r="T247" s="119" t="e">
        <f ca="1">+IF($H$8="CDN",+HLOOKUP(+$P247,SOMMAIRE!$D$32:$F$59,21,FALSE),IF($H$8="USD",+HLOOKUP(+$P247,SOMMAIRE!$D$32:$F$59,23,FALSE)," "))</f>
        <v>#N/A</v>
      </c>
      <c r="U247" s="120" t="str">
        <f ca="1">+IFERROR(+IF($H$8="CDN",+HLOOKUP(+$P247,SOMMAIRE!$D$32:$F$59,21,FALSE)*HLOOKUP(+P247,CALCUL!$D$13:$F$22,10,FALSE)*(1+R247),IF($H$8="USD",+HLOOKUP(+$P247,SOMMAIRE!$D$32:$F$59,23,FALSE)*HLOOKUP(+P247,CALCUL!$D$13:$F$22,10,FALSE)*(1+R247)," "))," ")</f>
        <v xml:space="preserve"> </v>
      </c>
      <c r="V247" s="222" t="str">
        <f t="shared" ca="1" si="31"/>
        <v xml:space="preserve"> </v>
      </c>
      <c r="W247" s="219"/>
      <c r="X247" s="154" t="str">
        <f t="shared" ca="1" si="27"/>
        <v xml:space="preserve"> </v>
      </c>
      <c r="Y247" s="339" t="str">
        <f t="shared" ca="1" si="28"/>
        <v xml:space="preserve"> </v>
      </c>
    </row>
    <row r="248" spans="1:25" ht="15.5" outlineLevel="1" x14ac:dyDescent="0.35">
      <c r="A248" s="5"/>
      <c r="B248" s="5"/>
      <c r="C248" s="5"/>
      <c r="D248" s="6"/>
      <c r="F248" s="121" t="str">
        <f ca="1">+IF(OFFSET(EPSO!$C234,+COLUMN(A234), 0, 1, 1)=0," ",+OFFSET(EPSO!$C234,+COLUMN(A234), 0, 1, 1))</f>
        <v xml:space="preserve"> </v>
      </c>
      <c r="G248" s="438" t="str">
        <f ca="1">+IFERROR(+VLOOKUP(+F248,EPSO!C:S,2,FALSE)," ")</f>
        <v xml:space="preserve"> </v>
      </c>
      <c r="H248" s="438"/>
      <c r="I248" s="117" t="str">
        <f ca="1">+IFERROR(+HLOOKUP(+F248,CALCUL!$D$13:$F$22,10,FALSE)," ")</f>
        <v xml:space="preserve"> </v>
      </c>
      <c r="J248" s="122" t="str">
        <f ca="1">+IFERROR(+VLOOKUP(+F248,EPSO!C:S,6,FALSE)," ")</f>
        <v xml:space="preserve"> </v>
      </c>
      <c r="K248" s="117" t="str">
        <f t="shared" ca="1" si="32"/>
        <v xml:space="preserve"> </v>
      </c>
      <c r="L248" s="119" t="e">
        <f ca="1">+IF($H$8="CDN",+HLOOKUP(+$F248,SOMMAIRE!$D$3:$F$30,21,FALSE),IF($H$8="USD",+HLOOKUP(+$F248,SOMMAIRE!$D$3:$F$30,23,FALSE)," "))</f>
        <v>#N/A</v>
      </c>
      <c r="M248" s="120" t="str">
        <f ca="1">+IFERROR(+IF($H$8="CDN",+HLOOKUP(+$F248,SOMMAIRE!$D$3:$F$30,21,FALSE)*HLOOKUP(+F248,CALCUL!$D$13:$F$22,10,FALSE),IF($H$8="USD",+HLOOKUP(+$F248,SOMMAIRE!$D$3:$F$30,23,FALSE)*HLOOKUP(+F248,CALCUL!$D$13:$F$22,10,FALSE)," "))," ")</f>
        <v xml:space="preserve"> </v>
      </c>
      <c r="N248" s="120" t="str">
        <f t="shared" ca="1" si="33"/>
        <v xml:space="preserve"> </v>
      </c>
      <c r="P248" s="133" t="str">
        <f t="shared" ca="1" si="29"/>
        <v xml:space="preserve"> </v>
      </c>
      <c r="Q248" s="338" t="str">
        <f t="shared" ca="1" si="26"/>
        <v xml:space="preserve"> </v>
      </c>
      <c r="R248" s="364" t="str">
        <f>+IF(+AND(+ISNONTEXT($U$9),+ISTEXT(EPSO!C235))=TRUE,U$10," ")</f>
        <v xml:space="preserve"> </v>
      </c>
      <c r="S248" s="117" t="str">
        <f t="shared" ca="1" si="30"/>
        <v xml:space="preserve"> </v>
      </c>
      <c r="T248" s="119" t="e">
        <f ca="1">+IF($H$8="CDN",+HLOOKUP(+$P248,SOMMAIRE!$D$32:$F$59,21,FALSE),IF($H$8="USD",+HLOOKUP(+$P248,SOMMAIRE!$D$32:$F$59,23,FALSE)," "))</f>
        <v>#N/A</v>
      </c>
      <c r="U248" s="120" t="str">
        <f ca="1">+IFERROR(+IF($H$8="CDN",+HLOOKUP(+$P248,SOMMAIRE!$D$32:$F$59,21,FALSE)*HLOOKUP(+P248,CALCUL!$D$13:$F$22,10,FALSE)*(1+R248),IF($H$8="USD",+HLOOKUP(+$P248,SOMMAIRE!$D$32:$F$59,23,FALSE)*HLOOKUP(+P248,CALCUL!$D$13:$F$22,10,FALSE)*(1+R248)," "))," ")</f>
        <v xml:space="preserve"> </v>
      </c>
      <c r="V248" s="222" t="str">
        <f t="shared" ca="1" si="31"/>
        <v xml:space="preserve"> </v>
      </c>
      <c r="W248" s="219"/>
      <c r="X248" s="154" t="str">
        <f t="shared" ca="1" si="27"/>
        <v xml:space="preserve"> </v>
      </c>
      <c r="Y248" s="339" t="str">
        <f t="shared" ca="1" si="28"/>
        <v xml:space="preserve"> </v>
      </c>
    </row>
    <row r="249" spans="1:25" ht="15.5" outlineLevel="1" x14ac:dyDescent="0.35">
      <c r="A249" s="5"/>
      <c r="B249" s="5"/>
      <c r="C249" s="5"/>
      <c r="D249" s="6"/>
      <c r="F249" s="121" t="str">
        <f ca="1">+IF(OFFSET(EPSO!$C235,+COLUMN(A235), 0, 1, 1)=0," ",+OFFSET(EPSO!$C235,+COLUMN(A235), 0, 1, 1))</f>
        <v xml:space="preserve"> </v>
      </c>
      <c r="G249" s="438" t="str">
        <f ca="1">+IFERROR(+VLOOKUP(+F249,EPSO!C:S,2,FALSE)," ")</f>
        <v xml:space="preserve"> </v>
      </c>
      <c r="H249" s="438"/>
      <c r="I249" s="117" t="str">
        <f ca="1">+IFERROR(+HLOOKUP(+F249,CALCUL!$D$13:$F$22,10,FALSE)," ")</f>
        <v xml:space="preserve"> </v>
      </c>
      <c r="J249" s="122" t="str">
        <f ca="1">+IFERROR(+VLOOKUP(+F249,EPSO!C:S,6,FALSE)," ")</f>
        <v xml:space="preserve"> </v>
      </c>
      <c r="K249" s="117" t="str">
        <f t="shared" ca="1" si="32"/>
        <v xml:space="preserve"> </v>
      </c>
      <c r="L249" s="119" t="e">
        <f ca="1">+IF($H$8="CDN",+HLOOKUP(+$F249,SOMMAIRE!$D$3:$F$30,21,FALSE),IF($H$8="USD",+HLOOKUP(+$F249,SOMMAIRE!$D$3:$F$30,23,FALSE)," "))</f>
        <v>#N/A</v>
      </c>
      <c r="M249" s="120" t="str">
        <f ca="1">+IFERROR(+IF($H$8="CDN",+HLOOKUP(+$F249,SOMMAIRE!$D$3:$F$30,21,FALSE)*HLOOKUP(+F249,CALCUL!$D$13:$F$22,10,FALSE),IF($H$8="USD",+HLOOKUP(+$F249,SOMMAIRE!$D$3:$F$30,23,FALSE)*HLOOKUP(+F249,CALCUL!$D$13:$F$22,10,FALSE)," "))," ")</f>
        <v xml:space="preserve"> </v>
      </c>
      <c r="N249" s="120" t="str">
        <f t="shared" ca="1" si="33"/>
        <v xml:space="preserve"> </v>
      </c>
      <c r="P249" s="133" t="str">
        <f t="shared" ca="1" si="29"/>
        <v xml:space="preserve"> </v>
      </c>
      <c r="Q249" s="338" t="str">
        <f t="shared" ca="1" si="26"/>
        <v xml:space="preserve"> </v>
      </c>
      <c r="R249" s="364" t="str">
        <f>+IF(+AND(+ISNONTEXT($U$9),+ISTEXT(EPSO!C236))=TRUE,U$10," ")</f>
        <v xml:space="preserve"> </v>
      </c>
      <c r="S249" s="117" t="str">
        <f t="shared" ca="1" si="30"/>
        <v xml:space="preserve"> </v>
      </c>
      <c r="T249" s="119" t="e">
        <f ca="1">+IF($H$8="CDN",+HLOOKUP(+$P249,SOMMAIRE!$D$32:$F$59,21,FALSE),IF($H$8="USD",+HLOOKUP(+$P249,SOMMAIRE!$D$32:$F$59,23,FALSE)," "))</f>
        <v>#N/A</v>
      </c>
      <c r="U249" s="120" t="str">
        <f ca="1">+IFERROR(+IF($H$8="CDN",+HLOOKUP(+$P249,SOMMAIRE!$D$32:$F$59,21,FALSE)*HLOOKUP(+P249,CALCUL!$D$13:$F$22,10,FALSE)*(1+R249),IF($H$8="USD",+HLOOKUP(+$P249,SOMMAIRE!$D$32:$F$59,23,FALSE)*HLOOKUP(+P249,CALCUL!$D$13:$F$22,10,FALSE)*(1+R249)," "))," ")</f>
        <v xml:space="preserve"> </v>
      </c>
      <c r="V249" s="222" t="str">
        <f t="shared" ca="1" si="31"/>
        <v xml:space="preserve"> </v>
      </c>
      <c r="W249" s="219"/>
      <c r="X249" s="154" t="str">
        <f t="shared" ca="1" si="27"/>
        <v xml:space="preserve"> </v>
      </c>
      <c r="Y249" s="339" t="str">
        <f t="shared" ca="1" si="28"/>
        <v xml:space="preserve"> </v>
      </c>
    </row>
    <row r="250" spans="1:25" ht="15.5" outlineLevel="1" x14ac:dyDescent="0.35">
      <c r="A250" s="5"/>
      <c r="B250" s="5"/>
      <c r="C250" s="5"/>
      <c r="D250" s="6"/>
      <c r="F250" s="121" t="str">
        <f ca="1">+IF(OFFSET(EPSO!$C236,+COLUMN(A236), 0, 1, 1)=0," ",+OFFSET(EPSO!$C236,+COLUMN(A236), 0, 1, 1))</f>
        <v xml:space="preserve"> </v>
      </c>
      <c r="G250" s="438" t="str">
        <f ca="1">+IFERROR(+VLOOKUP(+F250,EPSO!C:S,2,FALSE)," ")</f>
        <v xml:space="preserve"> </v>
      </c>
      <c r="H250" s="438"/>
      <c r="I250" s="117" t="str">
        <f ca="1">+IFERROR(+HLOOKUP(+F250,CALCUL!$D$13:$F$22,10,FALSE)," ")</f>
        <v xml:space="preserve"> </v>
      </c>
      <c r="J250" s="122" t="str">
        <f ca="1">+IFERROR(+VLOOKUP(+F250,EPSO!C:S,6,FALSE)," ")</f>
        <v xml:space="preserve"> </v>
      </c>
      <c r="K250" s="117" t="str">
        <f t="shared" ca="1" si="32"/>
        <v xml:space="preserve"> </v>
      </c>
      <c r="L250" s="119" t="e">
        <f ca="1">+IF($H$8="CDN",+HLOOKUP(+$F250,SOMMAIRE!$D$3:$F$30,21,FALSE),IF($H$8="USD",+HLOOKUP(+$F250,SOMMAIRE!$D$3:$F$30,23,FALSE)," "))</f>
        <v>#N/A</v>
      </c>
      <c r="M250" s="120" t="str">
        <f ca="1">+IFERROR(+IF($H$8="CDN",+HLOOKUP(+$F250,SOMMAIRE!$D$3:$F$30,21,FALSE)*HLOOKUP(+F250,CALCUL!$D$13:$F$22,10,FALSE),IF($H$8="USD",+HLOOKUP(+$F250,SOMMAIRE!$D$3:$F$30,23,FALSE)*HLOOKUP(+F250,CALCUL!$D$13:$F$22,10,FALSE)," "))," ")</f>
        <v xml:space="preserve"> </v>
      </c>
      <c r="N250" s="120" t="str">
        <f t="shared" ca="1" si="33"/>
        <v xml:space="preserve"> </v>
      </c>
      <c r="P250" s="133" t="str">
        <f t="shared" ca="1" si="29"/>
        <v xml:space="preserve"> </v>
      </c>
      <c r="Q250" s="338" t="str">
        <f t="shared" ca="1" si="26"/>
        <v xml:space="preserve"> </v>
      </c>
      <c r="R250" s="364" t="str">
        <f>+IF(+AND(+ISNONTEXT($U$9),+ISTEXT(EPSO!C237))=TRUE,U$10," ")</f>
        <v xml:space="preserve"> </v>
      </c>
      <c r="S250" s="117" t="str">
        <f t="shared" ca="1" si="30"/>
        <v xml:space="preserve"> </v>
      </c>
      <c r="T250" s="119" t="e">
        <f ca="1">+IF($H$8="CDN",+HLOOKUP(+$P250,SOMMAIRE!$D$32:$F$59,21,FALSE),IF($H$8="USD",+HLOOKUP(+$P250,SOMMAIRE!$D$32:$F$59,23,FALSE)," "))</f>
        <v>#N/A</v>
      </c>
      <c r="U250" s="120" t="str">
        <f ca="1">+IFERROR(+IF($H$8="CDN",+HLOOKUP(+$P250,SOMMAIRE!$D$32:$F$59,21,FALSE)*HLOOKUP(+P250,CALCUL!$D$13:$F$22,10,FALSE)*(1+R250),IF($H$8="USD",+HLOOKUP(+$P250,SOMMAIRE!$D$32:$F$59,23,FALSE)*HLOOKUP(+P250,CALCUL!$D$13:$F$22,10,FALSE)*(1+R250)," "))," ")</f>
        <v xml:space="preserve"> </v>
      </c>
      <c r="V250" s="222" t="str">
        <f t="shared" ca="1" si="31"/>
        <v xml:space="preserve"> </v>
      </c>
      <c r="W250" s="219"/>
      <c r="X250" s="154" t="str">
        <f t="shared" ca="1" si="27"/>
        <v xml:space="preserve"> </v>
      </c>
      <c r="Y250" s="339" t="str">
        <f t="shared" ca="1" si="28"/>
        <v xml:space="preserve"> </v>
      </c>
    </row>
    <row r="251" spans="1:25" ht="15.5" outlineLevel="1" x14ac:dyDescent="0.35">
      <c r="A251" s="5"/>
      <c r="B251" s="5"/>
      <c r="C251" s="5"/>
      <c r="D251" s="6"/>
      <c r="F251" s="121" t="str">
        <f ca="1">+IF(OFFSET(EPSO!$C237,+COLUMN(A237), 0, 1, 1)=0," ",+OFFSET(EPSO!$C237,+COLUMN(A237), 0, 1, 1))</f>
        <v xml:space="preserve"> </v>
      </c>
      <c r="G251" s="438" t="str">
        <f ca="1">+IFERROR(+VLOOKUP(+F251,EPSO!C:S,2,FALSE)," ")</f>
        <v xml:space="preserve"> </v>
      </c>
      <c r="H251" s="438"/>
      <c r="I251" s="117" t="str">
        <f ca="1">+IFERROR(+HLOOKUP(+F251,CALCUL!$D$13:$F$22,10,FALSE)," ")</f>
        <v xml:space="preserve"> </v>
      </c>
      <c r="J251" s="122" t="str">
        <f ca="1">+IFERROR(+VLOOKUP(+F251,EPSO!C:S,6,FALSE)," ")</f>
        <v xml:space="preserve"> </v>
      </c>
      <c r="K251" s="117" t="str">
        <f t="shared" ca="1" si="32"/>
        <v xml:space="preserve"> </v>
      </c>
      <c r="L251" s="119" t="e">
        <f ca="1">+IF($H$8="CDN",+HLOOKUP(+$F251,SOMMAIRE!$D$3:$F$30,21,FALSE),IF($H$8="USD",+HLOOKUP(+$F251,SOMMAIRE!$D$3:$F$30,23,FALSE)," "))</f>
        <v>#N/A</v>
      </c>
      <c r="M251" s="120" t="str">
        <f ca="1">+IFERROR(+IF($H$8="CDN",+HLOOKUP(+$F251,SOMMAIRE!$D$3:$F$30,21,FALSE)*HLOOKUP(+F251,CALCUL!$D$13:$F$22,10,FALSE),IF($H$8="USD",+HLOOKUP(+$F251,SOMMAIRE!$D$3:$F$30,23,FALSE)*HLOOKUP(+F251,CALCUL!$D$13:$F$22,10,FALSE)," "))," ")</f>
        <v xml:space="preserve"> </v>
      </c>
      <c r="N251" s="120" t="str">
        <f t="shared" ca="1" si="33"/>
        <v xml:space="preserve"> </v>
      </c>
      <c r="P251" s="133" t="str">
        <f t="shared" ca="1" si="29"/>
        <v xml:space="preserve"> </v>
      </c>
      <c r="Q251" s="338" t="str">
        <f t="shared" ca="1" si="26"/>
        <v xml:space="preserve"> </v>
      </c>
      <c r="R251" s="364" t="str">
        <f>+IF(+AND(+ISNONTEXT($U$9),+ISTEXT(EPSO!C238))=TRUE,U$10," ")</f>
        <v xml:space="preserve"> </v>
      </c>
      <c r="S251" s="117" t="str">
        <f t="shared" ca="1" si="30"/>
        <v xml:space="preserve"> </v>
      </c>
      <c r="T251" s="119" t="e">
        <f ca="1">+IF($H$8="CDN",+HLOOKUP(+$P251,SOMMAIRE!$D$32:$F$59,21,FALSE),IF($H$8="USD",+HLOOKUP(+$P251,SOMMAIRE!$D$32:$F$59,23,FALSE)," "))</f>
        <v>#N/A</v>
      </c>
      <c r="U251" s="120" t="str">
        <f ca="1">+IFERROR(+IF($H$8="CDN",+HLOOKUP(+$P251,SOMMAIRE!$D$32:$F$59,21,FALSE)*HLOOKUP(+P251,CALCUL!$D$13:$F$22,10,FALSE)*(1+R251),IF($H$8="USD",+HLOOKUP(+$P251,SOMMAIRE!$D$32:$F$59,23,FALSE)*HLOOKUP(+P251,CALCUL!$D$13:$F$22,10,FALSE)*(1+R251)," "))," ")</f>
        <v xml:space="preserve"> </v>
      </c>
      <c r="V251" s="222" t="str">
        <f t="shared" ca="1" si="31"/>
        <v xml:space="preserve"> </v>
      </c>
      <c r="W251" s="219"/>
      <c r="X251" s="154" t="str">
        <f t="shared" ca="1" si="27"/>
        <v xml:space="preserve"> </v>
      </c>
      <c r="Y251" s="339" t="str">
        <f t="shared" ca="1" si="28"/>
        <v xml:space="preserve"> </v>
      </c>
    </row>
    <row r="252" spans="1:25" ht="15.5" outlineLevel="1" x14ac:dyDescent="0.35">
      <c r="A252" s="5"/>
      <c r="B252" s="5"/>
      <c r="C252" s="5"/>
      <c r="D252" s="6"/>
      <c r="F252" s="121" t="str">
        <f ca="1">+IF(OFFSET(EPSO!$C238,+COLUMN(A238), 0, 1, 1)=0," ",+OFFSET(EPSO!$C238,+COLUMN(A238), 0, 1, 1))</f>
        <v xml:space="preserve"> </v>
      </c>
      <c r="G252" s="438" t="str">
        <f ca="1">+IFERROR(+VLOOKUP(+F252,EPSO!C:S,2,FALSE)," ")</f>
        <v xml:space="preserve"> </v>
      </c>
      <c r="H252" s="438"/>
      <c r="I252" s="117" t="str">
        <f ca="1">+IFERROR(+HLOOKUP(+F252,CALCUL!$D$13:$F$22,10,FALSE)," ")</f>
        <v xml:space="preserve"> </v>
      </c>
      <c r="J252" s="122" t="str">
        <f ca="1">+IFERROR(+VLOOKUP(+F252,EPSO!C:S,6,FALSE)," ")</f>
        <v xml:space="preserve"> </v>
      </c>
      <c r="K252" s="117" t="str">
        <f t="shared" ca="1" si="32"/>
        <v xml:space="preserve"> </v>
      </c>
      <c r="L252" s="119" t="e">
        <f ca="1">+IF($H$8="CDN",+HLOOKUP(+$F252,SOMMAIRE!$D$3:$F$30,21,FALSE),IF($H$8="USD",+HLOOKUP(+$F252,SOMMAIRE!$D$3:$F$30,23,FALSE)," "))</f>
        <v>#N/A</v>
      </c>
      <c r="M252" s="120" t="str">
        <f ca="1">+IFERROR(+IF($H$8="CDN",+HLOOKUP(+$F252,SOMMAIRE!$D$3:$F$30,21,FALSE)*HLOOKUP(+F252,CALCUL!$D$13:$F$22,10,FALSE),IF($H$8="USD",+HLOOKUP(+$F252,SOMMAIRE!$D$3:$F$30,23,FALSE)*HLOOKUP(+F252,CALCUL!$D$13:$F$22,10,FALSE)," "))," ")</f>
        <v xml:space="preserve"> </v>
      </c>
      <c r="N252" s="120" t="str">
        <f t="shared" ca="1" si="33"/>
        <v xml:space="preserve"> </v>
      </c>
      <c r="P252" s="133" t="str">
        <f t="shared" ca="1" si="29"/>
        <v xml:space="preserve"> </v>
      </c>
      <c r="Q252" s="338" t="str">
        <f t="shared" ca="1" si="26"/>
        <v xml:space="preserve"> </v>
      </c>
      <c r="R252" s="364" t="str">
        <f>+IF(+AND(+ISNONTEXT($U$9),+ISTEXT(EPSO!C239))=TRUE,U$10," ")</f>
        <v xml:space="preserve"> </v>
      </c>
      <c r="S252" s="117" t="str">
        <f t="shared" ca="1" si="30"/>
        <v xml:space="preserve"> </v>
      </c>
      <c r="T252" s="119" t="e">
        <f ca="1">+IF($H$8="CDN",+HLOOKUP(+$P252,SOMMAIRE!$D$32:$F$59,21,FALSE),IF($H$8="USD",+HLOOKUP(+$P252,SOMMAIRE!$D$32:$F$59,23,FALSE)," "))</f>
        <v>#N/A</v>
      </c>
      <c r="U252" s="120" t="str">
        <f ca="1">+IFERROR(+IF($H$8="CDN",+HLOOKUP(+$P252,SOMMAIRE!$D$32:$F$59,21,FALSE)*HLOOKUP(+P252,CALCUL!$D$13:$F$22,10,FALSE)*(1+R252),IF($H$8="USD",+HLOOKUP(+$P252,SOMMAIRE!$D$32:$F$59,23,FALSE)*HLOOKUP(+P252,CALCUL!$D$13:$F$22,10,FALSE)*(1+R252)," "))," ")</f>
        <v xml:space="preserve"> </v>
      </c>
      <c r="V252" s="222" t="str">
        <f t="shared" ca="1" si="31"/>
        <v xml:space="preserve"> </v>
      </c>
      <c r="W252" s="219"/>
      <c r="X252" s="154" t="str">
        <f t="shared" ca="1" si="27"/>
        <v xml:space="preserve"> </v>
      </c>
      <c r="Y252" s="339" t="str">
        <f t="shared" ca="1" si="28"/>
        <v xml:space="preserve"> </v>
      </c>
    </row>
    <row r="253" spans="1:25" ht="15.5" outlineLevel="1" x14ac:dyDescent="0.35">
      <c r="A253" s="5"/>
      <c r="B253" s="5"/>
      <c r="C253" s="5"/>
      <c r="D253" s="6"/>
      <c r="F253" s="121" t="str">
        <f ca="1">+IF(OFFSET(EPSO!$C239,+COLUMN(A239), 0, 1, 1)=0," ",+OFFSET(EPSO!$C239,+COLUMN(A239), 0, 1, 1))</f>
        <v xml:space="preserve"> </v>
      </c>
      <c r="G253" s="438" t="str">
        <f ca="1">+IFERROR(+VLOOKUP(+F253,EPSO!C:S,2,FALSE)," ")</f>
        <v xml:space="preserve"> </v>
      </c>
      <c r="H253" s="438"/>
      <c r="I253" s="117" t="str">
        <f ca="1">+IFERROR(+HLOOKUP(+F253,CALCUL!$D$13:$F$22,10,FALSE)," ")</f>
        <v xml:space="preserve"> </v>
      </c>
      <c r="J253" s="122" t="str">
        <f ca="1">+IFERROR(+VLOOKUP(+F253,EPSO!C:S,6,FALSE)," ")</f>
        <v xml:space="preserve"> </v>
      </c>
      <c r="K253" s="117" t="str">
        <f t="shared" ca="1" si="32"/>
        <v xml:space="preserve"> </v>
      </c>
      <c r="L253" s="119" t="e">
        <f ca="1">+IF($H$8="CDN",+HLOOKUP(+$F253,SOMMAIRE!$D$3:$F$30,21,FALSE),IF($H$8="USD",+HLOOKUP(+$F253,SOMMAIRE!$D$3:$F$30,23,FALSE)," "))</f>
        <v>#N/A</v>
      </c>
      <c r="M253" s="120" t="str">
        <f ca="1">+IFERROR(+IF($H$8="CDN",+HLOOKUP(+$F253,SOMMAIRE!$D$3:$F$30,21,FALSE)*HLOOKUP(+F253,CALCUL!$D$13:$F$22,10,FALSE),IF($H$8="USD",+HLOOKUP(+$F253,SOMMAIRE!$D$3:$F$30,23,FALSE)*HLOOKUP(+F253,CALCUL!$D$13:$F$22,10,FALSE)," "))," ")</f>
        <v xml:space="preserve"> </v>
      </c>
      <c r="N253" s="120" t="str">
        <f t="shared" ca="1" si="33"/>
        <v xml:space="preserve"> </v>
      </c>
      <c r="P253" s="133" t="str">
        <f t="shared" ca="1" si="29"/>
        <v xml:space="preserve"> </v>
      </c>
      <c r="Q253" s="338" t="str">
        <f t="shared" ca="1" si="26"/>
        <v xml:space="preserve"> </v>
      </c>
      <c r="R253" s="364" t="str">
        <f>+IF(+AND(+ISNONTEXT($U$9),+ISTEXT(EPSO!C240))=TRUE,U$10," ")</f>
        <v xml:space="preserve"> </v>
      </c>
      <c r="S253" s="117" t="str">
        <f t="shared" ca="1" si="30"/>
        <v xml:space="preserve"> </v>
      </c>
      <c r="T253" s="119" t="e">
        <f ca="1">+IF($H$8="CDN",+HLOOKUP(+$P253,SOMMAIRE!$D$32:$F$59,21,FALSE),IF($H$8="USD",+HLOOKUP(+$P253,SOMMAIRE!$D$32:$F$59,23,FALSE)," "))</f>
        <v>#N/A</v>
      </c>
      <c r="U253" s="120" t="str">
        <f ca="1">+IFERROR(+IF($H$8="CDN",+HLOOKUP(+$P253,SOMMAIRE!$D$32:$F$59,21,FALSE)*HLOOKUP(+P253,CALCUL!$D$13:$F$22,10,FALSE)*(1+R253),IF($H$8="USD",+HLOOKUP(+$P253,SOMMAIRE!$D$32:$F$59,23,FALSE)*HLOOKUP(+P253,CALCUL!$D$13:$F$22,10,FALSE)*(1+R253)," "))," ")</f>
        <v xml:space="preserve"> </v>
      </c>
      <c r="V253" s="222" t="str">
        <f t="shared" ca="1" si="31"/>
        <v xml:space="preserve"> </v>
      </c>
      <c r="W253" s="219"/>
      <c r="X253" s="154" t="str">
        <f t="shared" ca="1" si="27"/>
        <v xml:space="preserve"> </v>
      </c>
      <c r="Y253" s="339" t="str">
        <f t="shared" ca="1" si="28"/>
        <v xml:space="preserve"> </v>
      </c>
    </row>
    <row r="254" spans="1:25" ht="15.5" outlineLevel="1" x14ac:dyDescent="0.35">
      <c r="A254" s="5"/>
      <c r="B254" s="5"/>
      <c r="C254" s="5"/>
      <c r="D254" s="6"/>
      <c r="F254" s="121" t="str">
        <f ca="1">+IF(OFFSET(EPSO!$C240,+COLUMN(A240), 0, 1, 1)=0," ",+OFFSET(EPSO!$C240,+COLUMN(A240), 0, 1, 1))</f>
        <v xml:space="preserve"> </v>
      </c>
      <c r="G254" s="438" t="str">
        <f ca="1">+IFERROR(+VLOOKUP(+F254,EPSO!C:S,2,FALSE)," ")</f>
        <v xml:space="preserve"> </v>
      </c>
      <c r="H254" s="438"/>
      <c r="I254" s="117" t="str">
        <f ca="1">+IFERROR(+HLOOKUP(+F254,CALCUL!$D$13:$F$22,10,FALSE)," ")</f>
        <v xml:space="preserve"> </v>
      </c>
      <c r="J254" s="122" t="str">
        <f ca="1">+IFERROR(+VLOOKUP(+F254,EPSO!C:S,6,FALSE)," ")</f>
        <v xml:space="preserve"> </v>
      </c>
      <c r="K254" s="117" t="str">
        <f t="shared" ca="1" si="32"/>
        <v xml:space="preserve"> </v>
      </c>
      <c r="L254" s="119" t="e">
        <f ca="1">+IF($H$8="CDN",+HLOOKUP(+$F254,SOMMAIRE!$D$3:$F$30,21,FALSE),IF($H$8="USD",+HLOOKUP(+$F254,SOMMAIRE!$D$3:$F$30,23,FALSE)," "))</f>
        <v>#N/A</v>
      </c>
      <c r="M254" s="120" t="str">
        <f ca="1">+IFERROR(+IF($H$8="CDN",+HLOOKUP(+$F254,SOMMAIRE!$D$3:$F$30,21,FALSE)*HLOOKUP(+F254,CALCUL!$D$13:$F$22,10,FALSE),IF($H$8="USD",+HLOOKUP(+$F254,SOMMAIRE!$D$3:$F$30,23,FALSE)*HLOOKUP(+F254,CALCUL!$D$13:$F$22,10,FALSE)," "))," ")</f>
        <v xml:space="preserve"> </v>
      </c>
      <c r="N254" s="120" t="str">
        <f t="shared" ca="1" si="33"/>
        <v xml:space="preserve"> </v>
      </c>
      <c r="P254" s="133" t="str">
        <f t="shared" ca="1" si="29"/>
        <v xml:space="preserve"> </v>
      </c>
      <c r="Q254" s="338" t="str">
        <f t="shared" ca="1" si="26"/>
        <v xml:space="preserve"> </v>
      </c>
      <c r="R254" s="364" t="str">
        <f>+IF(+AND(+ISNONTEXT($U$9),+ISTEXT(EPSO!C241))=TRUE,U$10," ")</f>
        <v xml:space="preserve"> </v>
      </c>
      <c r="S254" s="117" t="str">
        <f t="shared" ca="1" si="30"/>
        <v xml:space="preserve"> </v>
      </c>
      <c r="T254" s="119" t="e">
        <f ca="1">+IF($H$8="CDN",+HLOOKUP(+$P254,SOMMAIRE!$D$32:$F$59,21,FALSE),IF($H$8="USD",+HLOOKUP(+$P254,SOMMAIRE!$D$32:$F$59,23,FALSE)," "))</f>
        <v>#N/A</v>
      </c>
      <c r="U254" s="120" t="str">
        <f ca="1">+IFERROR(+IF($H$8="CDN",+HLOOKUP(+$P254,SOMMAIRE!$D$32:$F$59,21,FALSE)*HLOOKUP(+P254,CALCUL!$D$13:$F$22,10,FALSE)*(1+R254),IF($H$8="USD",+HLOOKUP(+$P254,SOMMAIRE!$D$32:$F$59,23,FALSE)*HLOOKUP(+P254,CALCUL!$D$13:$F$22,10,FALSE)*(1+R254)," "))," ")</f>
        <v xml:space="preserve"> </v>
      </c>
      <c r="V254" s="222" t="str">
        <f t="shared" ca="1" si="31"/>
        <v xml:space="preserve"> </v>
      </c>
      <c r="W254" s="219"/>
      <c r="X254" s="154" t="str">
        <f t="shared" ca="1" si="27"/>
        <v xml:space="preserve"> </v>
      </c>
      <c r="Y254" s="339" t="str">
        <f t="shared" ca="1" si="28"/>
        <v xml:space="preserve"> </v>
      </c>
    </row>
    <row r="255" spans="1:25" ht="15.5" outlineLevel="1" x14ac:dyDescent="0.35">
      <c r="A255" s="5"/>
      <c r="B255" s="5"/>
      <c r="C255" s="5"/>
      <c r="D255" s="6"/>
      <c r="F255" s="121" t="str">
        <f ca="1">+IF(OFFSET(EPSO!$C241,+COLUMN(A241), 0, 1, 1)=0," ",+OFFSET(EPSO!$C241,+COLUMN(A241), 0, 1, 1))</f>
        <v xml:space="preserve"> </v>
      </c>
      <c r="G255" s="438" t="str">
        <f ca="1">+IFERROR(+VLOOKUP(+F255,EPSO!C:S,2,FALSE)," ")</f>
        <v xml:space="preserve"> </v>
      </c>
      <c r="H255" s="438"/>
      <c r="I255" s="117" t="str">
        <f ca="1">+IFERROR(+HLOOKUP(+F255,CALCUL!$D$13:$F$22,10,FALSE)," ")</f>
        <v xml:space="preserve"> </v>
      </c>
      <c r="J255" s="122" t="str">
        <f ca="1">+IFERROR(+VLOOKUP(+F255,EPSO!C:S,6,FALSE)," ")</f>
        <v xml:space="preserve"> </v>
      </c>
      <c r="K255" s="117" t="str">
        <f t="shared" ca="1" si="32"/>
        <v xml:space="preserve"> </v>
      </c>
      <c r="L255" s="119" t="e">
        <f ca="1">+IF($H$8="CDN",+HLOOKUP(+$F255,SOMMAIRE!$D$3:$F$30,21,FALSE),IF($H$8="USD",+HLOOKUP(+$F255,SOMMAIRE!$D$3:$F$30,23,FALSE)," "))</f>
        <v>#N/A</v>
      </c>
      <c r="M255" s="120" t="str">
        <f ca="1">+IFERROR(+IF($H$8="CDN",+HLOOKUP(+$F255,SOMMAIRE!$D$3:$F$30,21,FALSE)*HLOOKUP(+F255,CALCUL!$D$13:$F$22,10,FALSE),IF($H$8="USD",+HLOOKUP(+$F255,SOMMAIRE!$D$3:$F$30,23,FALSE)*HLOOKUP(+F255,CALCUL!$D$13:$F$22,10,FALSE)," "))," ")</f>
        <v xml:space="preserve"> </v>
      </c>
      <c r="N255" s="120" t="str">
        <f t="shared" ca="1" si="33"/>
        <v xml:space="preserve"> </v>
      </c>
      <c r="P255" s="133" t="str">
        <f t="shared" ca="1" si="29"/>
        <v xml:space="preserve"> </v>
      </c>
      <c r="Q255" s="338" t="str">
        <f t="shared" ca="1" si="26"/>
        <v xml:space="preserve"> </v>
      </c>
      <c r="R255" s="364" t="str">
        <f>+IF(+AND(+ISNONTEXT($U$9),+ISTEXT(EPSO!C242))=TRUE,U$10," ")</f>
        <v xml:space="preserve"> </v>
      </c>
      <c r="S255" s="117" t="str">
        <f t="shared" ca="1" si="30"/>
        <v xml:space="preserve"> </v>
      </c>
      <c r="T255" s="119" t="e">
        <f ca="1">+IF($H$8="CDN",+HLOOKUP(+$P255,SOMMAIRE!$D$32:$F$59,21,FALSE),IF($H$8="USD",+HLOOKUP(+$P255,SOMMAIRE!$D$32:$F$59,23,FALSE)," "))</f>
        <v>#N/A</v>
      </c>
      <c r="U255" s="120" t="str">
        <f ca="1">+IFERROR(+IF($H$8="CDN",+HLOOKUP(+$P255,SOMMAIRE!$D$32:$F$59,21,FALSE)*HLOOKUP(+P255,CALCUL!$D$13:$F$22,10,FALSE)*(1+R255),IF($H$8="USD",+HLOOKUP(+$P255,SOMMAIRE!$D$32:$F$59,23,FALSE)*HLOOKUP(+P255,CALCUL!$D$13:$F$22,10,FALSE)*(1+R255)," "))," ")</f>
        <v xml:space="preserve"> </v>
      </c>
      <c r="V255" s="222" t="str">
        <f t="shared" ca="1" si="31"/>
        <v xml:space="preserve"> </v>
      </c>
      <c r="W255" s="219"/>
      <c r="X255" s="154" t="str">
        <f t="shared" ca="1" si="27"/>
        <v xml:space="preserve"> </v>
      </c>
      <c r="Y255" s="339" t="str">
        <f t="shared" ca="1" si="28"/>
        <v xml:space="preserve"> </v>
      </c>
    </row>
    <row r="256" spans="1:25" ht="15.5" outlineLevel="1" x14ac:dyDescent="0.35">
      <c r="A256" s="5"/>
      <c r="B256" s="5"/>
      <c r="C256" s="5"/>
      <c r="D256" s="6"/>
      <c r="F256" s="121" t="str">
        <f ca="1">+IF(OFFSET(EPSO!$C242,+COLUMN(A242), 0, 1, 1)=0," ",+OFFSET(EPSO!$C242,+COLUMN(A242), 0, 1, 1))</f>
        <v xml:space="preserve"> </v>
      </c>
      <c r="G256" s="438" t="str">
        <f ca="1">+IFERROR(+VLOOKUP(+F256,EPSO!C:S,2,FALSE)," ")</f>
        <v xml:space="preserve"> </v>
      </c>
      <c r="H256" s="438"/>
      <c r="I256" s="117" t="str">
        <f ca="1">+IFERROR(+HLOOKUP(+F256,CALCUL!$D$13:$F$22,10,FALSE)," ")</f>
        <v xml:space="preserve"> </v>
      </c>
      <c r="J256" s="122" t="str">
        <f ca="1">+IFERROR(+VLOOKUP(+F256,EPSO!C:S,6,FALSE)," ")</f>
        <v xml:space="preserve"> </v>
      </c>
      <c r="K256" s="117" t="str">
        <f t="shared" ca="1" si="32"/>
        <v xml:space="preserve"> </v>
      </c>
      <c r="L256" s="119" t="e">
        <f ca="1">+IF($H$8="CDN",+HLOOKUP(+$F256,SOMMAIRE!$D$3:$F$30,21,FALSE),IF($H$8="USD",+HLOOKUP(+$F256,SOMMAIRE!$D$3:$F$30,23,FALSE)," "))</f>
        <v>#N/A</v>
      </c>
      <c r="M256" s="120" t="str">
        <f ca="1">+IFERROR(+IF($H$8="CDN",+HLOOKUP(+$F256,SOMMAIRE!$D$3:$F$30,21,FALSE)*HLOOKUP(+F256,CALCUL!$D$13:$F$22,10,FALSE),IF($H$8="USD",+HLOOKUP(+$F256,SOMMAIRE!$D$3:$F$30,23,FALSE)*HLOOKUP(+F256,CALCUL!$D$13:$F$22,10,FALSE)," "))," ")</f>
        <v xml:space="preserve"> </v>
      </c>
      <c r="N256" s="120" t="str">
        <f t="shared" ca="1" si="33"/>
        <v xml:space="preserve"> </v>
      </c>
      <c r="P256" s="133" t="str">
        <f t="shared" ca="1" si="29"/>
        <v xml:space="preserve"> </v>
      </c>
      <c r="Q256" s="338" t="str">
        <f t="shared" ca="1" si="26"/>
        <v xml:space="preserve"> </v>
      </c>
      <c r="R256" s="364" t="str">
        <f>+IF(+AND(+ISNONTEXT($U$9),+ISTEXT(EPSO!C243))=TRUE,U$10," ")</f>
        <v xml:space="preserve"> </v>
      </c>
      <c r="S256" s="117" t="str">
        <f t="shared" ca="1" si="30"/>
        <v xml:space="preserve"> </v>
      </c>
      <c r="T256" s="119" t="e">
        <f ca="1">+IF($H$8="CDN",+HLOOKUP(+$P256,SOMMAIRE!$D$32:$F$59,21,FALSE),IF($H$8="USD",+HLOOKUP(+$P256,SOMMAIRE!$D$32:$F$59,23,FALSE)," "))</f>
        <v>#N/A</v>
      </c>
      <c r="U256" s="120" t="str">
        <f ca="1">+IFERROR(+IF($H$8="CDN",+HLOOKUP(+$P256,SOMMAIRE!$D$32:$F$59,21,FALSE)*HLOOKUP(+P256,CALCUL!$D$13:$F$22,10,FALSE)*(1+R256),IF($H$8="USD",+HLOOKUP(+$P256,SOMMAIRE!$D$32:$F$59,23,FALSE)*HLOOKUP(+P256,CALCUL!$D$13:$F$22,10,FALSE)*(1+R256)," "))," ")</f>
        <v xml:space="preserve"> </v>
      </c>
      <c r="V256" s="222" t="str">
        <f t="shared" ca="1" si="31"/>
        <v xml:space="preserve"> </v>
      </c>
      <c r="W256" s="219"/>
      <c r="X256" s="154" t="str">
        <f t="shared" ca="1" si="27"/>
        <v xml:space="preserve"> </v>
      </c>
      <c r="Y256" s="339" t="str">
        <f t="shared" ca="1" si="28"/>
        <v xml:space="preserve"> </v>
      </c>
    </row>
    <row r="257" spans="1:25" ht="15.5" outlineLevel="1" x14ac:dyDescent="0.35">
      <c r="A257" s="5"/>
      <c r="B257" s="5"/>
      <c r="C257" s="5"/>
      <c r="D257" s="6"/>
      <c r="F257" s="121" t="str">
        <f ca="1">+IF(OFFSET(EPSO!$C243,+COLUMN(A243), 0, 1, 1)=0," ",+OFFSET(EPSO!$C243,+COLUMN(A243), 0, 1, 1))</f>
        <v xml:space="preserve"> </v>
      </c>
      <c r="G257" s="438" t="str">
        <f ca="1">+IFERROR(+VLOOKUP(+F257,EPSO!C:S,2,FALSE)," ")</f>
        <v xml:space="preserve"> </v>
      </c>
      <c r="H257" s="438"/>
      <c r="I257" s="117" t="str">
        <f ca="1">+IFERROR(+HLOOKUP(+F257,CALCUL!$D$13:$F$22,10,FALSE)," ")</f>
        <v xml:space="preserve"> </v>
      </c>
      <c r="J257" s="122" t="str">
        <f ca="1">+IFERROR(+VLOOKUP(+F257,EPSO!C:S,6,FALSE)," ")</f>
        <v xml:space="preserve"> </v>
      </c>
      <c r="K257" s="117" t="str">
        <f t="shared" ca="1" si="32"/>
        <v xml:space="preserve"> </v>
      </c>
      <c r="L257" s="119" t="e">
        <f ca="1">+IF($H$8="CDN",+HLOOKUP(+$F257,SOMMAIRE!$D$3:$F$30,21,FALSE),IF($H$8="USD",+HLOOKUP(+$F257,SOMMAIRE!$D$3:$F$30,23,FALSE)," "))</f>
        <v>#N/A</v>
      </c>
      <c r="M257" s="120" t="str">
        <f ca="1">+IFERROR(+IF($H$8="CDN",+HLOOKUP(+$F257,SOMMAIRE!$D$3:$F$30,21,FALSE)*HLOOKUP(+F257,CALCUL!$D$13:$F$22,10,FALSE),IF($H$8="USD",+HLOOKUP(+$F257,SOMMAIRE!$D$3:$F$30,23,FALSE)*HLOOKUP(+F257,CALCUL!$D$13:$F$22,10,FALSE)," "))," ")</f>
        <v xml:space="preserve"> </v>
      </c>
      <c r="N257" s="120" t="str">
        <f t="shared" ca="1" si="33"/>
        <v xml:space="preserve"> </v>
      </c>
      <c r="P257" s="133" t="str">
        <f t="shared" ca="1" si="29"/>
        <v xml:space="preserve"> </v>
      </c>
      <c r="Q257" s="338" t="str">
        <f t="shared" ca="1" si="26"/>
        <v xml:space="preserve"> </v>
      </c>
      <c r="R257" s="364" t="str">
        <f>+IF(+AND(+ISNONTEXT($U$9),+ISTEXT(EPSO!C244))=TRUE,U$10," ")</f>
        <v xml:space="preserve"> </v>
      </c>
      <c r="S257" s="117" t="str">
        <f t="shared" ca="1" si="30"/>
        <v xml:space="preserve"> </v>
      </c>
      <c r="T257" s="119" t="e">
        <f ca="1">+IF($H$8="CDN",+HLOOKUP(+$P257,SOMMAIRE!$D$32:$F$59,21,FALSE),IF($H$8="USD",+HLOOKUP(+$P257,SOMMAIRE!$D$32:$F$59,23,FALSE)," "))</f>
        <v>#N/A</v>
      </c>
      <c r="U257" s="120" t="str">
        <f ca="1">+IFERROR(+IF($H$8="CDN",+HLOOKUP(+$P257,SOMMAIRE!$D$32:$F$59,21,FALSE)*HLOOKUP(+P257,CALCUL!$D$13:$F$22,10,FALSE)*(1+R257),IF($H$8="USD",+HLOOKUP(+$P257,SOMMAIRE!$D$32:$F$59,23,FALSE)*HLOOKUP(+P257,CALCUL!$D$13:$F$22,10,FALSE)*(1+R257)," "))," ")</f>
        <v xml:space="preserve"> </v>
      </c>
      <c r="V257" s="222" t="str">
        <f t="shared" ca="1" si="31"/>
        <v xml:space="preserve"> </v>
      </c>
      <c r="W257" s="219"/>
      <c r="X257" s="154" t="str">
        <f t="shared" ca="1" si="27"/>
        <v xml:space="preserve"> </v>
      </c>
      <c r="Y257" s="339" t="str">
        <f t="shared" ca="1" si="28"/>
        <v xml:space="preserve"> </v>
      </c>
    </row>
    <row r="258" spans="1:25" ht="15.5" outlineLevel="1" x14ac:dyDescent="0.35">
      <c r="A258" s="5"/>
      <c r="B258" s="5"/>
      <c r="C258" s="5"/>
      <c r="D258" s="6"/>
      <c r="F258" s="121" t="str">
        <f ca="1">+IF(OFFSET(EPSO!$C244,+COLUMN(A244), 0, 1, 1)=0," ",+OFFSET(EPSO!$C244,+COLUMN(A244), 0, 1, 1))</f>
        <v xml:space="preserve"> </v>
      </c>
      <c r="G258" s="438" t="str">
        <f ca="1">+IFERROR(+VLOOKUP(+F258,EPSO!C:S,2,FALSE)," ")</f>
        <v xml:space="preserve"> </v>
      </c>
      <c r="H258" s="438"/>
      <c r="I258" s="117" t="str">
        <f ca="1">+IFERROR(+HLOOKUP(+F258,CALCUL!$D$13:$F$22,10,FALSE)," ")</f>
        <v xml:space="preserve"> </v>
      </c>
      <c r="J258" s="122" t="str">
        <f ca="1">+IFERROR(+VLOOKUP(+F258,EPSO!C:S,6,FALSE)," ")</f>
        <v xml:space="preserve"> </v>
      </c>
      <c r="K258" s="117" t="str">
        <f t="shared" ca="1" si="32"/>
        <v xml:space="preserve"> </v>
      </c>
      <c r="L258" s="119" t="e">
        <f ca="1">+IF($H$8="CDN",+HLOOKUP(+$F258,SOMMAIRE!$D$3:$F$30,21,FALSE),IF($H$8="USD",+HLOOKUP(+$F258,SOMMAIRE!$D$3:$F$30,23,FALSE)," "))</f>
        <v>#N/A</v>
      </c>
      <c r="M258" s="120" t="str">
        <f ca="1">+IFERROR(+IF($H$8="CDN",+HLOOKUP(+$F258,SOMMAIRE!$D$3:$F$30,21,FALSE)*HLOOKUP(+F258,CALCUL!$D$13:$F$22,10,FALSE),IF($H$8="USD",+HLOOKUP(+$F258,SOMMAIRE!$D$3:$F$30,23,FALSE)*HLOOKUP(+F258,CALCUL!$D$13:$F$22,10,FALSE)," "))," ")</f>
        <v xml:space="preserve"> </v>
      </c>
      <c r="N258" s="120" t="str">
        <f t="shared" ca="1" si="33"/>
        <v xml:space="preserve"> </v>
      </c>
      <c r="P258" s="133" t="str">
        <f t="shared" ca="1" si="29"/>
        <v xml:space="preserve"> </v>
      </c>
      <c r="Q258" s="338" t="str">
        <f t="shared" ca="1" si="26"/>
        <v xml:space="preserve"> </v>
      </c>
      <c r="R258" s="364" t="str">
        <f>+IF(+AND(+ISNONTEXT($U$9),+ISTEXT(EPSO!C245))=TRUE,U$10," ")</f>
        <v xml:space="preserve"> </v>
      </c>
      <c r="S258" s="117" t="str">
        <f t="shared" ca="1" si="30"/>
        <v xml:space="preserve"> </v>
      </c>
      <c r="T258" s="119" t="e">
        <f ca="1">+IF($H$8="CDN",+HLOOKUP(+$P258,SOMMAIRE!$D$32:$F$59,21,FALSE),IF($H$8="USD",+HLOOKUP(+$P258,SOMMAIRE!$D$32:$F$59,23,FALSE)," "))</f>
        <v>#N/A</v>
      </c>
      <c r="U258" s="120" t="str">
        <f ca="1">+IFERROR(+IF($H$8="CDN",+HLOOKUP(+$P258,SOMMAIRE!$D$32:$F$59,21,FALSE)*HLOOKUP(+P258,CALCUL!$D$13:$F$22,10,FALSE)*(1+R258),IF($H$8="USD",+HLOOKUP(+$P258,SOMMAIRE!$D$32:$F$59,23,FALSE)*HLOOKUP(+P258,CALCUL!$D$13:$F$22,10,FALSE)*(1+R258)," "))," ")</f>
        <v xml:space="preserve"> </v>
      </c>
      <c r="V258" s="222" t="str">
        <f t="shared" ca="1" si="31"/>
        <v xml:space="preserve"> </v>
      </c>
      <c r="W258" s="219"/>
      <c r="X258" s="154" t="str">
        <f t="shared" ca="1" si="27"/>
        <v xml:space="preserve"> </v>
      </c>
      <c r="Y258" s="339" t="str">
        <f t="shared" ca="1" si="28"/>
        <v xml:space="preserve"> </v>
      </c>
    </row>
    <row r="259" spans="1:25" ht="15.5" outlineLevel="1" x14ac:dyDescent="0.35">
      <c r="A259" s="5"/>
      <c r="B259" s="5"/>
      <c r="C259" s="5"/>
      <c r="D259" s="6"/>
      <c r="F259" s="121" t="str">
        <f ca="1">+IF(OFFSET(EPSO!$C245,+COLUMN(A245), 0, 1, 1)=0," ",+OFFSET(EPSO!$C245,+COLUMN(A245), 0, 1, 1))</f>
        <v xml:space="preserve"> </v>
      </c>
      <c r="G259" s="438" t="str">
        <f ca="1">+IFERROR(+VLOOKUP(+F259,EPSO!C:S,2,FALSE)," ")</f>
        <v xml:space="preserve"> </v>
      </c>
      <c r="H259" s="438"/>
      <c r="I259" s="117" t="str">
        <f ca="1">+IFERROR(+HLOOKUP(+F259,CALCUL!$D$13:$F$22,10,FALSE)," ")</f>
        <v xml:space="preserve"> </v>
      </c>
      <c r="J259" s="122" t="str">
        <f ca="1">+IFERROR(+VLOOKUP(+F259,EPSO!C:S,6,FALSE)," ")</f>
        <v xml:space="preserve"> </v>
      </c>
      <c r="K259" s="117" t="str">
        <f t="shared" ca="1" si="32"/>
        <v xml:space="preserve"> </v>
      </c>
      <c r="L259" s="119" t="e">
        <f ca="1">+IF($H$8="CDN",+HLOOKUP(+$F259,SOMMAIRE!$D$3:$F$30,21,FALSE),IF($H$8="USD",+HLOOKUP(+$F259,SOMMAIRE!$D$3:$F$30,23,FALSE)," "))</f>
        <v>#N/A</v>
      </c>
      <c r="M259" s="120" t="str">
        <f ca="1">+IFERROR(+IF($H$8="CDN",+HLOOKUP(+$F259,SOMMAIRE!$D$3:$F$30,21,FALSE)*HLOOKUP(+F259,CALCUL!$D$13:$F$22,10,FALSE),IF($H$8="USD",+HLOOKUP(+$F259,SOMMAIRE!$D$3:$F$30,23,FALSE)*HLOOKUP(+F259,CALCUL!$D$13:$F$22,10,FALSE)," "))," ")</f>
        <v xml:space="preserve"> </v>
      </c>
      <c r="N259" s="120" t="str">
        <f t="shared" ca="1" si="33"/>
        <v xml:space="preserve"> </v>
      </c>
      <c r="P259" s="133" t="str">
        <f t="shared" ca="1" si="29"/>
        <v xml:space="preserve"> </v>
      </c>
      <c r="Q259" s="338" t="str">
        <f t="shared" ca="1" si="26"/>
        <v xml:space="preserve"> </v>
      </c>
      <c r="R259" s="364" t="str">
        <f>+IF(+AND(+ISNONTEXT($U$9),+ISTEXT(EPSO!C246))=TRUE,U$10," ")</f>
        <v xml:space="preserve"> </v>
      </c>
      <c r="S259" s="117" t="str">
        <f t="shared" ca="1" si="30"/>
        <v xml:space="preserve"> </v>
      </c>
      <c r="T259" s="119" t="e">
        <f ca="1">+IF($H$8="CDN",+HLOOKUP(+$P259,SOMMAIRE!$D$32:$F$59,21,FALSE),IF($H$8="USD",+HLOOKUP(+$P259,SOMMAIRE!$D$32:$F$59,23,FALSE)," "))</f>
        <v>#N/A</v>
      </c>
      <c r="U259" s="120" t="str">
        <f ca="1">+IFERROR(+IF($H$8="CDN",+HLOOKUP(+$P259,SOMMAIRE!$D$32:$F$59,21,FALSE)*HLOOKUP(+P259,CALCUL!$D$13:$F$22,10,FALSE)*(1+R259),IF($H$8="USD",+HLOOKUP(+$P259,SOMMAIRE!$D$32:$F$59,23,FALSE)*HLOOKUP(+P259,CALCUL!$D$13:$F$22,10,FALSE)*(1+R259)," "))," ")</f>
        <v xml:space="preserve"> </v>
      </c>
      <c r="V259" s="222" t="str">
        <f t="shared" ca="1" si="31"/>
        <v xml:space="preserve"> </v>
      </c>
      <c r="W259" s="219"/>
      <c r="X259" s="154" t="str">
        <f t="shared" ca="1" si="27"/>
        <v xml:space="preserve"> </v>
      </c>
      <c r="Y259" s="339" t="str">
        <f t="shared" ca="1" si="28"/>
        <v xml:space="preserve"> </v>
      </c>
    </row>
    <row r="260" spans="1:25" ht="15.5" outlineLevel="1" x14ac:dyDescent="0.35">
      <c r="A260" s="5"/>
      <c r="B260" s="5"/>
      <c r="C260" s="5"/>
      <c r="D260" s="6"/>
      <c r="F260" s="121" t="str">
        <f ca="1">+IF(OFFSET(EPSO!$C246,+COLUMN(A246), 0, 1, 1)=0," ",+OFFSET(EPSO!$C246,+COLUMN(A246), 0, 1, 1))</f>
        <v xml:space="preserve"> </v>
      </c>
      <c r="G260" s="438" t="str">
        <f ca="1">+IFERROR(+VLOOKUP(+F260,EPSO!C:S,2,FALSE)," ")</f>
        <v xml:space="preserve"> </v>
      </c>
      <c r="H260" s="438"/>
      <c r="I260" s="117" t="str">
        <f ca="1">+IFERROR(+HLOOKUP(+F260,CALCUL!$D$13:$F$22,10,FALSE)," ")</f>
        <v xml:space="preserve"> </v>
      </c>
      <c r="J260" s="122" t="str">
        <f ca="1">+IFERROR(+VLOOKUP(+F260,EPSO!C:S,6,FALSE)," ")</f>
        <v xml:space="preserve"> </v>
      </c>
      <c r="K260" s="117" t="str">
        <f t="shared" ca="1" si="32"/>
        <v xml:space="preserve"> </v>
      </c>
      <c r="L260" s="119" t="e">
        <f ca="1">+IF($H$8="CDN",+HLOOKUP(+$F260,SOMMAIRE!$D$3:$F$30,21,FALSE),IF($H$8="USD",+HLOOKUP(+$F260,SOMMAIRE!$D$3:$F$30,23,FALSE)," "))</f>
        <v>#N/A</v>
      </c>
      <c r="M260" s="120" t="str">
        <f ca="1">+IFERROR(+IF($H$8="CDN",+HLOOKUP(+$F260,SOMMAIRE!$D$3:$F$30,21,FALSE)*HLOOKUP(+F260,CALCUL!$D$13:$F$22,10,FALSE),IF($H$8="USD",+HLOOKUP(+$F260,SOMMAIRE!$D$3:$F$30,23,FALSE)*HLOOKUP(+F260,CALCUL!$D$13:$F$22,10,FALSE)," "))," ")</f>
        <v xml:space="preserve"> </v>
      </c>
      <c r="N260" s="120" t="str">
        <f t="shared" ca="1" si="33"/>
        <v xml:space="preserve"> </v>
      </c>
      <c r="P260" s="133" t="str">
        <f t="shared" ca="1" si="29"/>
        <v xml:space="preserve"> </v>
      </c>
      <c r="Q260" s="338" t="str">
        <f t="shared" ca="1" si="26"/>
        <v xml:space="preserve"> </v>
      </c>
      <c r="R260" s="364" t="str">
        <f>+IF(+AND(+ISNONTEXT($U$9),+ISTEXT(EPSO!C247))=TRUE,U$10," ")</f>
        <v xml:space="preserve"> </v>
      </c>
      <c r="S260" s="117" t="str">
        <f t="shared" ca="1" si="30"/>
        <v xml:space="preserve"> </v>
      </c>
      <c r="T260" s="119" t="e">
        <f ca="1">+IF($H$8="CDN",+HLOOKUP(+$P260,SOMMAIRE!$D$32:$F$59,21,FALSE),IF($H$8="USD",+HLOOKUP(+$P260,SOMMAIRE!$D$32:$F$59,23,FALSE)," "))</f>
        <v>#N/A</v>
      </c>
      <c r="U260" s="120" t="str">
        <f ca="1">+IFERROR(+IF($H$8="CDN",+HLOOKUP(+$P260,SOMMAIRE!$D$32:$F$59,21,FALSE)*HLOOKUP(+P260,CALCUL!$D$13:$F$22,10,FALSE)*(1+R260),IF($H$8="USD",+HLOOKUP(+$P260,SOMMAIRE!$D$32:$F$59,23,FALSE)*HLOOKUP(+P260,CALCUL!$D$13:$F$22,10,FALSE)*(1+R260)," "))," ")</f>
        <v xml:space="preserve"> </v>
      </c>
      <c r="V260" s="222" t="str">
        <f t="shared" ca="1" si="31"/>
        <v xml:space="preserve"> </v>
      </c>
      <c r="W260" s="219"/>
      <c r="X260" s="154" t="str">
        <f t="shared" ca="1" si="27"/>
        <v xml:space="preserve"> </v>
      </c>
      <c r="Y260" s="339" t="str">
        <f t="shared" ca="1" si="28"/>
        <v xml:space="preserve"> </v>
      </c>
    </row>
    <row r="261" spans="1:25" ht="15.5" outlineLevel="1" x14ac:dyDescent="0.35">
      <c r="A261" s="5"/>
      <c r="B261" s="5"/>
      <c r="C261" s="5"/>
      <c r="D261" s="6"/>
      <c r="F261" s="121" t="str">
        <f ca="1">+IF(OFFSET(EPSO!$C247,+COLUMN(A247), 0, 1, 1)=0," ",+OFFSET(EPSO!$C247,+COLUMN(A247), 0, 1, 1))</f>
        <v xml:space="preserve"> </v>
      </c>
      <c r="G261" s="438" t="str">
        <f ca="1">+IFERROR(+VLOOKUP(+F261,EPSO!C:S,2,FALSE)," ")</f>
        <v xml:space="preserve"> </v>
      </c>
      <c r="H261" s="438"/>
      <c r="I261" s="117" t="str">
        <f ca="1">+IFERROR(+HLOOKUP(+F261,CALCUL!$D$13:$F$22,10,FALSE)," ")</f>
        <v xml:space="preserve"> </v>
      </c>
      <c r="J261" s="122" t="str">
        <f ca="1">+IFERROR(+VLOOKUP(+F261,EPSO!C:S,6,FALSE)," ")</f>
        <v xml:space="preserve"> </v>
      </c>
      <c r="K261" s="117" t="str">
        <f t="shared" ca="1" si="32"/>
        <v xml:space="preserve"> </v>
      </c>
      <c r="L261" s="119" t="e">
        <f ca="1">+IF($H$8="CDN",+HLOOKUP(+$F261,SOMMAIRE!$D$3:$F$30,21,FALSE),IF($H$8="USD",+HLOOKUP(+$F261,SOMMAIRE!$D$3:$F$30,23,FALSE)," "))</f>
        <v>#N/A</v>
      </c>
      <c r="M261" s="120" t="str">
        <f ca="1">+IFERROR(+IF($H$8="CDN",+HLOOKUP(+$F261,SOMMAIRE!$D$3:$F$30,21,FALSE)*HLOOKUP(+F261,CALCUL!$D$13:$F$22,10,FALSE),IF($H$8="USD",+HLOOKUP(+$F261,SOMMAIRE!$D$3:$F$30,23,FALSE)*HLOOKUP(+F261,CALCUL!$D$13:$F$22,10,FALSE)," "))," ")</f>
        <v xml:space="preserve"> </v>
      </c>
      <c r="N261" s="120" t="str">
        <f t="shared" ca="1" si="33"/>
        <v xml:space="preserve"> </v>
      </c>
      <c r="P261" s="133" t="str">
        <f t="shared" ca="1" si="29"/>
        <v xml:space="preserve"> </v>
      </c>
      <c r="Q261" s="338" t="str">
        <f t="shared" ca="1" si="26"/>
        <v xml:space="preserve"> </v>
      </c>
      <c r="R261" s="364" t="str">
        <f>+IF(+AND(+ISNONTEXT($U$9),+ISTEXT(EPSO!C248))=TRUE,U$10," ")</f>
        <v xml:space="preserve"> </v>
      </c>
      <c r="S261" s="117" t="str">
        <f t="shared" ca="1" si="30"/>
        <v xml:space="preserve"> </v>
      </c>
      <c r="T261" s="119" t="e">
        <f ca="1">+IF($H$8="CDN",+HLOOKUP(+$P261,SOMMAIRE!$D$32:$F$59,21,FALSE),IF($H$8="USD",+HLOOKUP(+$P261,SOMMAIRE!$D$32:$F$59,23,FALSE)," "))</f>
        <v>#N/A</v>
      </c>
      <c r="U261" s="120" t="str">
        <f ca="1">+IFERROR(+IF($H$8="CDN",+HLOOKUP(+$P261,SOMMAIRE!$D$32:$F$59,21,FALSE)*HLOOKUP(+P261,CALCUL!$D$13:$F$22,10,FALSE)*(1+R261),IF($H$8="USD",+HLOOKUP(+$P261,SOMMAIRE!$D$32:$F$59,23,FALSE)*HLOOKUP(+P261,CALCUL!$D$13:$F$22,10,FALSE)*(1+R261)," "))," ")</f>
        <v xml:space="preserve"> </v>
      </c>
      <c r="V261" s="222" t="str">
        <f t="shared" ca="1" si="31"/>
        <v xml:space="preserve"> </v>
      </c>
      <c r="W261" s="219"/>
      <c r="X261" s="154" t="str">
        <f t="shared" ca="1" si="27"/>
        <v xml:space="preserve"> </v>
      </c>
      <c r="Y261" s="339" t="str">
        <f t="shared" ca="1" si="28"/>
        <v xml:space="preserve"> </v>
      </c>
    </row>
    <row r="262" spans="1:25" ht="15.5" outlineLevel="1" x14ac:dyDescent="0.35">
      <c r="A262" s="5"/>
      <c r="B262" s="5"/>
      <c r="C262" s="5"/>
      <c r="D262" s="6"/>
      <c r="F262" s="121" t="str">
        <f ca="1">+IF(OFFSET(EPSO!$C248,+COLUMN(A248), 0, 1, 1)=0," ",+OFFSET(EPSO!$C248,+COLUMN(A248), 0, 1, 1))</f>
        <v xml:space="preserve"> </v>
      </c>
      <c r="G262" s="438" t="str">
        <f ca="1">+IFERROR(+VLOOKUP(+F262,EPSO!C:S,2,FALSE)," ")</f>
        <v xml:space="preserve"> </v>
      </c>
      <c r="H262" s="438"/>
      <c r="I262" s="117" t="str">
        <f ca="1">+IFERROR(+HLOOKUP(+F262,CALCUL!$D$13:$F$22,10,FALSE)," ")</f>
        <v xml:space="preserve"> </v>
      </c>
      <c r="J262" s="122" t="str">
        <f ca="1">+IFERROR(+VLOOKUP(+F262,EPSO!C:S,6,FALSE)," ")</f>
        <v xml:space="preserve"> </v>
      </c>
      <c r="K262" s="117" t="str">
        <f t="shared" ca="1" si="32"/>
        <v xml:space="preserve"> </v>
      </c>
      <c r="L262" s="119" t="e">
        <f ca="1">+IF($H$8="CDN",+HLOOKUP(+$F262,SOMMAIRE!$D$3:$F$30,21,FALSE),IF($H$8="USD",+HLOOKUP(+$F262,SOMMAIRE!$D$3:$F$30,23,FALSE)," "))</f>
        <v>#N/A</v>
      </c>
      <c r="M262" s="120" t="str">
        <f ca="1">+IFERROR(+IF($H$8="CDN",+HLOOKUP(+$F262,SOMMAIRE!$D$3:$F$30,21,FALSE)*HLOOKUP(+F262,CALCUL!$D$13:$F$22,10,FALSE),IF($H$8="USD",+HLOOKUP(+$F262,SOMMAIRE!$D$3:$F$30,23,FALSE)*HLOOKUP(+F262,CALCUL!$D$13:$F$22,10,FALSE)," "))," ")</f>
        <v xml:space="preserve"> </v>
      </c>
      <c r="N262" s="120" t="str">
        <f t="shared" ca="1" si="33"/>
        <v xml:space="preserve"> </v>
      </c>
      <c r="P262" s="133" t="str">
        <f t="shared" ca="1" si="29"/>
        <v xml:space="preserve"> </v>
      </c>
      <c r="Q262" s="338" t="str">
        <f t="shared" ca="1" si="26"/>
        <v xml:space="preserve"> </v>
      </c>
      <c r="R262" s="364" t="str">
        <f>+IF(+AND(+ISNONTEXT($U$9),+ISTEXT(EPSO!C249))=TRUE,U$10," ")</f>
        <v xml:space="preserve"> </v>
      </c>
      <c r="S262" s="117" t="str">
        <f t="shared" ca="1" si="30"/>
        <v xml:space="preserve"> </v>
      </c>
      <c r="T262" s="119" t="e">
        <f ca="1">+IF($H$8="CDN",+HLOOKUP(+$P262,SOMMAIRE!$D$32:$F$59,21,FALSE),IF($H$8="USD",+HLOOKUP(+$P262,SOMMAIRE!$D$32:$F$59,23,FALSE)," "))</f>
        <v>#N/A</v>
      </c>
      <c r="U262" s="120" t="str">
        <f ca="1">+IFERROR(+IF($H$8="CDN",+HLOOKUP(+$P262,SOMMAIRE!$D$32:$F$59,21,FALSE)*HLOOKUP(+P262,CALCUL!$D$13:$F$22,10,FALSE)*(1+R262),IF($H$8="USD",+HLOOKUP(+$P262,SOMMAIRE!$D$32:$F$59,23,FALSE)*HLOOKUP(+P262,CALCUL!$D$13:$F$22,10,FALSE)*(1+R262)," "))," ")</f>
        <v xml:space="preserve"> </v>
      </c>
      <c r="V262" s="222" t="str">
        <f t="shared" ca="1" si="31"/>
        <v xml:space="preserve"> </v>
      </c>
      <c r="W262" s="219"/>
      <c r="X262" s="154" t="str">
        <f t="shared" ca="1" si="27"/>
        <v xml:space="preserve"> </v>
      </c>
      <c r="Y262" s="339" t="str">
        <f t="shared" ca="1" si="28"/>
        <v xml:space="preserve"> </v>
      </c>
    </row>
    <row r="263" spans="1:25" ht="15.5" outlineLevel="1" x14ac:dyDescent="0.35">
      <c r="A263" s="5"/>
      <c r="B263" s="5"/>
      <c r="C263" s="5"/>
      <c r="D263" s="6"/>
      <c r="F263" s="121" t="str">
        <f ca="1">+IF(OFFSET(EPSO!$C249,+COLUMN(A249), 0, 1, 1)=0," ",+OFFSET(EPSO!$C249,+COLUMN(A249), 0, 1, 1))</f>
        <v xml:space="preserve"> </v>
      </c>
      <c r="G263" s="438" t="str">
        <f ca="1">+IFERROR(+VLOOKUP(+F263,EPSO!C:S,2,FALSE)," ")</f>
        <v xml:space="preserve"> </v>
      </c>
      <c r="H263" s="438"/>
      <c r="I263" s="117" t="str">
        <f ca="1">+IFERROR(+HLOOKUP(+F263,CALCUL!$D$13:$F$22,10,FALSE)," ")</f>
        <v xml:space="preserve"> </v>
      </c>
      <c r="J263" s="122" t="str">
        <f ca="1">+IFERROR(+VLOOKUP(+F263,EPSO!C:S,6,FALSE)," ")</f>
        <v xml:space="preserve"> </v>
      </c>
      <c r="K263" s="117" t="str">
        <f t="shared" ca="1" si="32"/>
        <v xml:space="preserve"> </v>
      </c>
      <c r="L263" s="119" t="e">
        <f ca="1">+IF($H$8="CDN",+HLOOKUP(+$F263,SOMMAIRE!$D$3:$F$30,21,FALSE),IF($H$8="USD",+HLOOKUP(+$F263,SOMMAIRE!$D$3:$F$30,23,FALSE)," "))</f>
        <v>#N/A</v>
      </c>
      <c r="M263" s="120" t="str">
        <f ca="1">+IFERROR(+IF($H$8="CDN",+HLOOKUP(+$F263,SOMMAIRE!$D$3:$F$30,21,FALSE)*HLOOKUP(+F263,CALCUL!$D$13:$F$22,10,FALSE),IF($H$8="USD",+HLOOKUP(+$F263,SOMMAIRE!$D$3:$F$30,23,FALSE)*HLOOKUP(+F263,CALCUL!$D$13:$F$22,10,FALSE)," "))," ")</f>
        <v xml:space="preserve"> </v>
      </c>
      <c r="N263" s="120" t="str">
        <f t="shared" ca="1" si="33"/>
        <v xml:space="preserve"> </v>
      </c>
      <c r="P263" s="133" t="str">
        <f t="shared" ca="1" si="29"/>
        <v xml:space="preserve"> </v>
      </c>
      <c r="Q263" s="338" t="str">
        <f t="shared" ca="1" si="26"/>
        <v xml:space="preserve"> </v>
      </c>
      <c r="R263" s="364" t="str">
        <f>+IF(+AND(+ISNONTEXT($U$9),+ISTEXT(EPSO!C250))=TRUE,U$10," ")</f>
        <v xml:space="preserve"> </v>
      </c>
      <c r="S263" s="117" t="str">
        <f t="shared" ca="1" si="30"/>
        <v xml:space="preserve"> </v>
      </c>
      <c r="T263" s="119" t="e">
        <f ca="1">+IF($H$8="CDN",+HLOOKUP(+$P263,SOMMAIRE!$D$32:$F$59,21,FALSE),IF($H$8="USD",+HLOOKUP(+$P263,SOMMAIRE!$D$32:$F$59,23,FALSE)," "))</f>
        <v>#N/A</v>
      </c>
      <c r="U263" s="120" t="str">
        <f ca="1">+IFERROR(+IF($H$8="CDN",+HLOOKUP(+$P263,SOMMAIRE!$D$32:$F$59,21,FALSE)*HLOOKUP(+P263,CALCUL!$D$13:$F$22,10,FALSE)*(1+R263),IF($H$8="USD",+HLOOKUP(+$P263,SOMMAIRE!$D$32:$F$59,23,FALSE)*HLOOKUP(+P263,CALCUL!$D$13:$F$22,10,FALSE)*(1+R263)," "))," ")</f>
        <v xml:space="preserve"> </v>
      </c>
      <c r="V263" s="222" t="str">
        <f t="shared" ca="1" si="31"/>
        <v xml:space="preserve"> </v>
      </c>
      <c r="W263" s="219"/>
      <c r="X263" s="154" t="str">
        <f t="shared" ca="1" si="27"/>
        <v xml:space="preserve"> </v>
      </c>
      <c r="Y263" s="339" t="str">
        <f t="shared" ca="1" si="28"/>
        <v xml:space="preserve"> </v>
      </c>
    </row>
    <row r="264" spans="1:25" ht="15.5" outlineLevel="1" x14ac:dyDescent="0.35">
      <c r="A264" s="5"/>
      <c r="B264" s="5"/>
      <c r="C264" s="5"/>
      <c r="D264" s="6"/>
      <c r="F264" s="121" t="str">
        <f ca="1">+IF(OFFSET(EPSO!$C250,+COLUMN(A250), 0, 1, 1)=0," ",+OFFSET(EPSO!$C250,+COLUMN(A250), 0, 1, 1))</f>
        <v xml:space="preserve"> </v>
      </c>
      <c r="G264" s="438" t="str">
        <f ca="1">+IFERROR(+VLOOKUP(+F264,EPSO!C:S,2,FALSE)," ")</f>
        <v xml:space="preserve"> </v>
      </c>
      <c r="H264" s="438"/>
      <c r="I264" s="117" t="str">
        <f ca="1">+IFERROR(+HLOOKUP(+F264,CALCUL!$D$13:$F$22,10,FALSE)," ")</f>
        <v xml:space="preserve"> </v>
      </c>
      <c r="J264" s="122" t="str">
        <f ca="1">+IFERROR(+VLOOKUP(+F264,EPSO!C:S,6,FALSE)," ")</f>
        <v xml:space="preserve"> </v>
      </c>
      <c r="K264" s="117" t="str">
        <f t="shared" ca="1" si="32"/>
        <v xml:space="preserve"> </v>
      </c>
      <c r="L264" s="119" t="e">
        <f ca="1">+IF($H$8="CDN",+HLOOKUP(+$F264,SOMMAIRE!$D$3:$F$30,21,FALSE),IF($H$8="USD",+HLOOKUP(+$F264,SOMMAIRE!$D$3:$F$30,23,FALSE)," "))</f>
        <v>#N/A</v>
      </c>
      <c r="M264" s="120" t="str">
        <f ca="1">+IFERROR(+IF($H$8="CDN",+HLOOKUP(+$F264,SOMMAIRE!$D$3:$F$30,21,FALSE)*HLOOKUP(+F264,CALCUL!$D$13:$F$22,10,FALSE),IF($H$8="USD",+HLOOKUP(+$F264,SOMMAIRE!$D$3:$F$30,23,FALSE)*HLOOKUP(+F264,CALCUL!$D$13:$F$22,10,FALSE)," "))," ")</f>
        <v xml:space="preserve"> </v>
      </c>
      <c r="N264" s="120" t="str">
        <f t="shared" ca="1" si="33"/>
        <v xml:space="preserve"> </v>
      </c>
      <c r="P264" s="133" t="str">
        <f t="shared" ca="1" si="29"/>
        <v xml:space="preserve"> </v>
      </c>
      <c r="Q264" s="338" t="str">
        <f t="shared" ca="1" si="26"/>
        <v xml:space="preserve"> </v>
      </c>
      <c r="R264" s="364" t="str">
        <f>+IF(+AND(+ISNONTEXT($U$9),+ISTEXT(EPSO!C251))=TRUE,U$10," ")</f>
        <v xml:space="preserve"> </v>
      </c>
      <c r="S264" s="117" t="str">
        <f t="shared" ca="1" si="30"/>
        <v xml:space="preserve"> </v>
      </c>
      <c r="T264" s="119" t="e">
        <f ca="1">+IF($H$8="CDN",+HLOOKUP(+$P264,SOMMAIRE!$D$32:$F$59,21,FALSE),IF($H$8="USD",+HLOOKUP(+$P264,SOMMAIRE!$D$32:$F$59,23,FALSE)," "))</f>
        <v>#N/A</v>
      </c>
      <c r="U264" s="120" t="str">
        <f ca="1">+IFERROR(+IF($H$8="CDN",+HLOOKUP(+$P264,SOMMAIRE!$D$32:$F$59,21,FALSE)*HLOOKUP(+P264,CALCUL!$D$13:$F$22,10,FALSE)*(1+R264),IF($H$8="USD",+HLOOKUP(+$P264,SOMMAIRE!$D$32:$F$59,23,FALSE)*HLOOKUP(+P264,CALCUL!$D$13:$F$22,10,FALSE)*(1+R264)," "))," ")</f>
        <v xml:space="preserve"> </v>
      </c>
      <c r="V264" s="222" t="str">
        <f t="shared" ca="1" si="31"/>
        <v xml:space="preserve"> </v>
      </c>
      <c r="W264" s="219"/>
      <c r="X264" s="154" t="str">
        <f t="shared" ca="1" si="27"/>
        <v xml:space="preserve"> </v>
      </c>
      <c r="Y264" s="339" t="str">
        <f t="shared" ca="1" si="28"/>
        <v xml:space="preserve"> </v>
      </c>
    </row>
    <row r="265" spans="1:25" ht="15.5" outlineLevel="1" x14ac:dyDescent="0.35">
      <c r="A265" s="5"/>
      <c r="B265" s="5"/>
      <c r="C265" s="5"/>
      <c r="D265" s="6"/>
      <c r="F265" s="121" t="str">
        <f ca="1">+IF(OFFSET(EPSO!$C251,+COLUMN(A251), 0, 1, 1)=0," ",+OFFSET(EPSO!$C251,+COLUMN(A251), 0, 1, 1))</f>
        <v xml:space="preserve"> </v>
      </c>
      <c r="G265" s="438" t="str">
        <f ca="1">+IFERROR(+VLOOKUP(+F265,EPSO!C:S,2,FALSE)," ")</f>
        <v xml:space="preserve"> </v>
      </c>
      <c r="H265" s="438"/>
      <c r="I265" s="117" t="str">
        <f ca="1">+IFERROR(+HLOOKUP(+F265,CALCUL!$D$13:$F$22,10,FALSE)," ")</f>
        <v xml:space="preserve"> </v>
      </c>
      <c r="J265" s="122" t="str">
        <f ca="1">+IFERROR(+VLOOKUP(+F265,EPSO!C:S,6,FALSE)," ")</f>
        <v xml:space="preserve"> </v>
      </c>
      <c r="K265" s="117" t="str">
        <f t="shared" ca="1" si="32"/>
        <v xml:space="preserve"> </v>
      </c>
      <c r="L265" s="119" t="e">
        <f ca="1">+IF($H$8="CDN",+HLOOKUP(+$F265,SOMMAIRE!$D$3:$F$30,21,FALSE),IF($H$8="USD",+HLOOKUP(+$F265,SOMMAIRE!$D$3:$F$30,23,FALSE)," "))</f>
        <v>#N/A</v>
      </c>
      <c r="M265" s="120" t="str">
        <f ca="1">+IFERROR(+IF($H$8="CDN",+HLOOKUP(+$F265,SOMMAIRE!$D$3:$F$30,21,FALSE)*HLOOKUP(+F265,CALCUL!$D$13:$F$22,10,FALSE),IF($H$8="USD",+HLOOKUP(+$F265,SOMMAIRE!$D$3:$F$30,23,FALSE)*HLOOKUP(+F265,CALCUL!$D$13:$F$22,10,FALSE)," "))," ")</f>
        <v xml:space="preserve"> </v>
      </c>
      <c r="N265" s="120" t="str">
        <f t="shared" ca="1" si="33"/>
        <v xml:space="preserve"> </v>
      </c>
      <c r="P265" s="133" t="str">
        <f t="shared" ca="1" si="29"/>
        <v xml:space="preserve"> </v>
      </c>
      <c r="Q265" s="338" t="str">
        <f t="shared" ca="1" si="26"/>
        <v xml:space="preserve"> </v>
      </c>
      <c r="R265" s="364" t="str">
        <f>+IF(+AND(+ISNONTEXT($U$9),+ISTEXT(EPSO!C252))=TRUE,U$10," ")</f>
        <v xml:space="preserve"> </v>
      </c>
      <c r="S265" s="117" t="str">
        <f t="shared" ca="1" si="30"/>
        <v xml:space="preserve"> </v>
      </c>
      <c r="T265" s="119" t="e">
        <f ca="1">+IF($H$8="CDN",+HLOOKUP(+$P265,SOMMAIRE!$D$32:$F$59,21,FALSE),IF($H$8="USD",+HLOOKUP(+$P265,SOMMAIRE!$D$32:$F$59,23,FALSE)," "))</f>
        <v>#N/A</v>
      </c>
      <c r="U265" s="120" t="str">
        <f ca="1">+IFERROR(+IF($H$8="CDN",+HLOOKUP(+$P265,SOMMAIRE!$D$32:$F$59,21,FALSE)*HLOOKUP(+P265,CALCUL!$D$13:$F$22,10,FALSE)*(1+R265),IF($H$8="USD",+HLOOKUP(+$P265,SOMMAIRE!$D$32:$F$59,23,FALSE)*HLOOKUP(+P265,CALCUL!$D$13:$F$22,10,FALSE)*(1+R265)," "))," ")</f>
        <v xml:space="preserve"> </v>
      </c>
      <c r="V265" s="222" t="str">
        <f t="shared" ca="1" si="31"/>
        <v xml:space="preserve"> </v>
      </c>
      <c r="W265" s="219"/>
      <c r="X265" s="154" t="str">
        <f t="shared" ca="1" si="27"/>
        <v xml:space="preserve"> </v>
      </c>
      <c r="Y265" s="339" t="str">
        <f t="shared" ca="1" si="28"/>
        <v xml:space="preserve"> </v>
      </c>
    </row>
    <row r="266" spans="1:25" ht="15.5" outlineLevel="1" x14ac:dyDescent="0.35">
      <c r="A266" s="5"/>
      <c r="B266" s="5"/>
      <c r="C266" s="5"/>
      <c r="D266" s="6"/>
      <c r="F266" s="121" t="str">
        <f ca="1">+IF(OFFSET(EPSO!$C252,+COLUMN(A252), 0, 1, 1)=0," ",+OFFSET(EPSO!$C252,+COLUMN(A252), 0, 1, 1))</f>
        <v xml:space="preserve"> </v>
      </c>
      <c r="G266" s="438" t="str">
        <f ca="1">+IFERROR(+VLOOKUP(+F266,EPSO!C:S,2,FALSE)," ")</f>
        <v xml:space="preserve"> </v>
      </c>
      <c r="H266" s="438"/>
      <c r="I266" s="117" t="str">
        <f ca="1">+IFERROR(+HLOOKUP(+F266,CALCUL!$D$13:$F$22,10,FALSE)," ")</f>
        <v xml:space="preserve"> </v>
      </c>
      <c r="J266" s="122" t="str">
        <f ca="1">+IFERROR(+VLOOKUP(+F266,EPSO!C:S,6,FALSE)," ")</f>
        <v xml:space="preserve"> </v>
      </c>
      <c r="K266" s="117" t="str">
        <f t="shared" ca="1" si="32"/>
        <v xml:space="preserve"> </v>
      </c>
      <c r="L266" s="119" t="e">
        <f ca="1">+IF($H$8="CDN",+HLOOKUP(+$F266,SOMMAIRE!$D$3:$F$30,21,FALSE),IF($H$8="USD",+HLOOKUP(+$F266,SOMMAIRE!$D$3:$F$30,23,FALSE)," "))</f>
        <v>#N/A</v>
      </c>
      <c r="M266" s="120" t="str">
        <f ca="1">+IFERROR(+IF($H$8="CDN",+HLOOKUP(+$F266,SOMMAIRE!$D$3:$F$30,21,FALSE)*HLOOKUP(+F266,CALCUL!$D$13:$F$22,10,FALSE),IF($H$8="USD",+HLOOKUP(+$F266,SOMMAIRE!$D$3:$F$30,23,FALSE)*HLOOKUP(+F266,CALCUL!$D$13:$F$22,10,FALSE)," "))," ")</f>
        <v xml:space="preserve"> </v>
      </c>
      <c r="N266" s="120" t="str">
        <f t="shared" ca="1" si="33"/>
        <v xml:space="preserve"> </v>
      </c>
      <c r="P266" s="133" t="str">
        <f t="shared" ca="1" si="29"/>
        <v xml:space="preserve"> </v>
      </c>
      <c r="Q266" s="338" t="str">
        <f t="shared" ca="1" si="26"/>
        <v xml:space="preserve"> </v>
      </c>
      <c r="R266" s="364" t="str">
        <f>+IF(+AND(+ISNONTEXT($U$9),+ISTEXT(EPSO!C253))=TRUE,U$10," ")</f>
        <v xml:space="preserve"> </v>
      </c>
      <c r="S266" s="117" t="str">
        <f t="shared" ca="1" si="30"/>
        <v xml:space="preserve"> </v>
      </c>
      <c r="T266" s="119" t="e">
        <f ca="1">+IF($H$8="CDN",+HLOOKUP(+$P266,SOMMAIRE!$D$32:$F$59,21,FALSE),IF($H$8="USD",+HLOOKUP(+$P266,SOMMAIRE!$D$32:$F$59,23,FALSE)," "))</f>
        <v>#N/A</v>
      </c>
      <c r="U266" s="120" t="str">
        <f ca="1">+IFERROR(+IF($H$8="CDN",+HLOOKUP(+$P266,SOMMAIRE!$D$32:$F$59,21,FALSE)*HLOOKUP(+P266,CALCUL!$D$13:$F$22,10,FALSE)*(1+R266),IF($H$8="USD",+HLOOKUP(+$P266,SOMMAIRE!$D$32:$F$59,23,FALSE)*HLOOKUP(+P266,CALCUL!$D$13:$F$22,10,FALSE)*(1+R266)," "))," ")</f>
        <v xml:space="preserve"> </v>
      </c>
      <c r="V266" s="222" t="str">
        <f t="shared" ca="1" si="31"/>
        <v xml:space="preserve"> </v>
      </c>
      <c r="W266" s="219"/>
      <c r="X266" s="154" t="str">
        <f t="shared" ca="1" si="27"/>
        <v xml:space="preserve"> </v>
      </c>
      <c r="Y266" s="339" t="str">
        <f t="shared" ca="1" si="28"/>
        <v xml:space="preserve"> </v>
      </c>
    </row>
    <row r="267" spans="1:25" ht="15.5" outlineLevel="1" x14ac:dyDescent="0.35">
      <c r="A267" s="5"/>
      <c r="B267" s="5"/>
      <c r="C267" s="5"/>
      <c r="D267" s="6"/>
      <c r="F267" s="121" t="str">
        <f ca="1">+IF(OFFSET(EPSO!$C253,+COLUMN(A253), 0, 1, 1)=0," ",+OFFSET(EPSO!$C253,+COLUMN(A253), 0, 1, 1))</f>
        <v xml:space="preserve"> </v>
      </c>
      <c r="G267" s="438" t="str">
        <f ca="1">+IFERROR(+VLOOKUP(+F267,EPSO!C:S,2,FALSE)," ")</f>
        <v xml:space="preserve"> </v>
      </c>
      <c r="H267" s="438"/>
      <c r="I267" s="117" t="str">
        <f ca="1">+IFERROR(+HLOOKUP(+F267,CALCUL!$D$13:$F$22,10,FALSE)," ")</f>
        <v xml:space="preserve"> </v>
      </c>
      <c r="J267" s="122" t="str">
        <f ca="1">+IFERROR(+VLOOKUP(+F267,EPSO!C:S,6,FALSE)," ")</f>
        <v xml:space="preserve"> </v>
      </c>
      <c r="K267" s="117" t="str">
        <f t="shared" ca="1" si="32"/>
        <v xml:space="preserve"> </v>
      </c>
      <c r="L267" s="119" t="e">
        <f ca="1">+IF($H$8="CDN",+HLOOKUP(+$F267,SOMMAIRE!$D$3:$F$30,21,FALSE),IF($H$8="USD",+HLOOKUP(+$F267,SOMMAIRE!$D$3:$F$30,23,FALSE)," "))</f>
        <v>#N/A</v>
      </c>
      <c r="M267" s="120" t="str">
        <f ca="1">+IFERROR(+IF($H$8="CDN",+HLOOKUP(+$F267,SOMMAIRE!$D$3:$F$30,21,FALSE)*HLOOKUP(+F267,CALCUL!$D$13:$F$22,10,FALSE),IF($H$8="USD",+HLOOKUP(+$F267,SOMMAIRE!$D$3:$F$30,23,FALSE)*HLOOKUP(+F267,CALCUL!$D$13:$F$22,10,FALSE)," "))," ")</f>
        <v xml:space="preserve"> </v>
      </c>
      <c r="N267" s="120" t="str">
        <f t="shared" ca="1" si="33"/>
        <v xml:space="preserve"> </v>
      </c>
      <c r="P267" s="133" t="str">
        <f t="shared" ca="1" si="29"/>
        <v xml:space="preserve"> </v>
      </c>
      <c r="Q267" s="338" t="str">
        <f t="shared" ca="1" si="26"/>
        <v xml:space="preserve"> </v>
      </c>
      <c r="R267" s="364" t="str">
        <f>+IF(+AND(+ISNONTEXT($U$9),+ISTEXT(EPSO!C254))=TRUE,U$10," ")</f>
        <v xml:space="preserve"> </v>
      </c>
      <c r="S267" s="117" t="str">
        <f t="shared" ca="1" si="30"/>
        <v xml:space="preserve"> </v>
      </c>
      <c r="T267" s="119" t="e">
        <f ca="1">+IF($H$8="CDN",+HLOOKUP(+$P267,SOMMAIRE!$D$32:$F$59,21,FALSE),IF($H$8="USD",+HLOOKUP(+$P267,SOMMAIRE!$D$32:$F$59,23,FALSE)," "))</f>
        <v>#N/A</v>
      </c>
      <c r="U267" s="120" t="str">
        <f ca="1">+IFERROR(+IF($H$8="CDN",+HLOOKUP(+$P267,SOMMAIRE!$D$32:$F$59,21,FALSE)*HLOOKUP(+P267,CALCUL!$D$13:$F$22,10,FALSE)*(1+R267),IF($H$8="USD",+HLOOKUP(+$P267,SOMMAIRE!$D$32:$F$59,23,FALSE)*HLOOKUP(+P267,CALCUL!$D$13:$F$22,10,FALSE)*(1+R267)," "))," ")</f>
        <v xml:space="preserve"> </v>
      </c>
      <c r="V267" s="222" t="str">
        <f t="shared" ca="1" si="31"/>
        <v xml:space="preserve"> </v>
      </c>
      <c r="W267" s="219"/>
      <c r="X267" s="154" t="str">
        <f t="shared" ca="1" si="27"/>
        <v xml:space="preserve"> </v>
      </c>
      <c r="Y267" s="339" t="str">
        <f t="shared" ca="1" si="28"/>
        <v xml:space="preserve"> </v>
      </c>
    </row>
    <row r="268" spans="1:25" ht="15.5" outlineLevel="1" x14ac:dyDescent="0.35">
      <c r="A268" s="5"/>
      <c r="B268" s="5"/>
      <c r="C268" s="5"/>
      <c r="D268" s="6"/>
      <c r="F268" s="121" t="str">
        <f ca="1">+IF(OFFSET(EPSO!$C254,+COLUMN(A254), 0, 1, 1)=0," ",+OFFSET(EPSO!$C254,+COLUMN(A254), 0, 1, 1))</f>
        <v xml:space="preserve"> </v>
      </c>
      <c r="G268" s="438" t="str">
        <f ca="1">+IFERROR(+VLOOKUP(+F268,EPSO!C:S,2,FALSE)," ")</f>
        <v xml:space="preserve"> </v>
      </c>
      <c r="H268" s="438"/>
      <c r="I268" s="117" t="str">
        <f ca="1">+IFERROR(+HLOOKUP(+F268,CALCUL!$D$13:$F$22,10,FALSE)," ")</f>
        <v xml:space="preserve"> </v>
      </c>
      <c r="J268" s="122" t="str">
        <f ca="1">+IFERROR(+VLOOKUP(+F268,EPSO!C:S,6,FALSE)," ")</f>
        <v xml:space="preserve"> </v>
      </c>
      <c r="K268" s="117" t="str">
        <f t="shared" ca="1" si="32"/>
        <v xml:space="preserve"> </v>
      </c>
      <c r="L268" s="119" t="e">
        <f ca="1">+IF($H$8="CDN",+HLOOKUP(+$F268,SOMMAIRE!$D$3:$F$30,21,FALSE),IF($H$8="USD",+HLOOKUP(+$F268,SOMMAIRE!$D$3:$F$30,23,FALSE)," "))</f>
        <v>#N/A</v>
      </c>
      <c r="M268" s="120" t="str">
        <f ca="1">+IFERROR(+IF($H$8="CDN",+HLOOKUP(+$F268,SOMMAIRE!$D$3:$F$30,21,FALSE)*HLOOKUP(+F268,CALCUL!$D$13:$F$22,10,FALSE),IF($H$8="USD",+HLOOKUP(+$F268,SOMMAIRE!$D$3:$F$30,23,FALSE)*HLOOKUP(+F268,CALCUL!$D$13:$F$22,10,FALSE)," "))," ")</f>
        <v xml:space="preserve"> </v>
      </c>
      <c r="N268" s="120" t="str">
        <f t="shared" ca="1" si="33"/>
        <v xml:space="preserve"> </v>
      </c>
      <c r="P268" s="133" t="str">
        <f t="shared" ca="1" si="29"/>
        <v xml:space="preserve"> </v>
      </c>
      <c r="Q268" s="338" t="str">
        <f t="shared" ca="1" si="26"/>
        <v xml:space="preserve"> </v>
      </c>
      <c r="R268" s="364" t="str">
        <f>+IF(+AND(+ISNONTEXT($U$9),+ISTEXT(EPSO!C255))=TRUE,U$10," ")</f>
        <v xml:space="preserve"> </v>
      </c>
      <c r="S268" s="117" t="str">
        <f t="shared" ca="1" si="30"/>
        <v xml:space="preserve"> </v>
      </c>
      <c r="T268" s="119" t="e">
        <f ca="1">+IF($H$8="CDN",+HLOOKUP(+$P268,SOMMAIRE!$D$32:$F$59,21,FALSE),IF($H$8="USD",+HLOOKUP(+$P268,SOMMAIRE!$D$32:$F$59,23,FALSE)," "))</f>
        <v>#N/A</v>
      </c>
      <c r="U268" s="120" t="str">
        <f ca="1">+IFERROR(+IF($H$8="CDN",+HLOOKUP(+$P268,SOMMAIRE!$D$32:$F$59,21,FALSE)*HLOOKUP(+P268,CALCUL!$D$13:$F$22,10,FALSE)*(1+R268),IF($H$8="USD",+HLOOKUP(+$P268,SOMMAIRE!$D$32:$F$59,23,FALSE)*HLOOKUP(+P268,CALCUL!$D$13:$F$22,10,FALSE)*(1+R268)," "))," ")</f>
        <v xml:space="preserve"> </v>
      </c>
      <c r="V268" s="222" t="str">
        <f t="shared" ca="1" si="31"/>
        <v xml:space="preserve"> </v>
      </c>
      <c r="W268" s="219"/>
      <c r="X268" s="154" t="str">
        <f t="shared" ca="1" si="27"/>
        <v xml:space="preserve"> </v>
      </c>
      <c r="Y268" s="339" t="str">
        <f t="shared" ca="1" si="28"/>
        <v xml:space="preserve"> </v>
      </c>
    </row>
    <row r="269" spans="1:25" ht="15.5" outlineLevel="1" x14ac:dyDescent="0.35">
      <c r="A269" s="5"/>
      <c r="B269" s="5"/>
      <c r="C269" s="5"/>
      <c r="D269" s="6"/>
      <c r="F269" s="121" t="str">
        <f ca="1">+IF(OFFSET(EPSO!$C255,+COLUMN(A255), 0, 1, 1)=0," ",+OFFSET(EPSO!$C255,+COLUMN(A255), 0, 1, 1))</f>
        <v xml:space="preserve"> </v>
      </c>
      <c r="G269" s="438" t="str">
        <f ca="1">+IFERROR(+VLOOKUP(+F269,EPSO!C:S,2,FALSE)," ")</f>
        <v xml:space="preserve"> </v>
      </c>
      <c r="H269" s="438"/>
      <c r="I269" s="117" t="str">
        <f ca="1">+IFERROR(+HLOOKUP(+F269,CALCUL!$D$13:$F$22,10,FALSE)," ")</f>
        <v xml:space="preserve"> </v>
      </c>
      <c r="J269" s="122" t="str">
        <f ca="1">+IFERROR(+VLOOKUP(+F269,EPSO!C:S,6,FALSE)," ")</f>
        <v xml:space="preserve"> </v>
      </c>
      <c r="K269" s="117" t="str">
        <f t="shared" ca="1" si="32"/>
        <v xml:space="preserve"> </v>
      </c>
      <c r="L269" s="119" t="e">
        <f ca="1">+IF($H$8="CDN",+HLOOKUP(+$F269,SOMMAIRE!$D$3:$F$30,21,FALSE),IF($H$8="USD",+HLOOKUP(+$F269,SOMMAIRE!$D$3:$F$30,23,FALSE)," "))</f>
        <v>#N/A</v>
      </c>
      <c r="M269" s="120" t="str">
        <f ca="1">+IFERROR(+IF($H$8="CDN",+HLOOKUP(+$F269,SOMMAIRE!$D$3:$F$30,21,FALSE)*HLOOKUP(+F269,CALCUL!$D$13:$F$22,10,FALSE),IF($H$8="USD",+HLOOKUP(+$F269,SOMMAIRE!$D$3:$F$30,23,FALSE)*HLOOKUP(+F269,CALCUL!$D$13:$F$22,10,FALSE)," "))," ")</f>
        <v xml:space="preserve"> </v>
      </c>
      <c r="N269" s="120" t="str">
        <f t="shared" ca="1" si="33"/>
        <v xml:space="preserve"> </v>
      </c>
      <c r="P269" s="133" t="str">
        <f t="shared" ca="1" si="29"/>
        <v xml:space="preserve"> </v>
      </c>
      <c r="Q269" s="338" t="str">
        <f t="shared" ca="1" si="26"/>
        <v xml:space="preserve"> </v>
      </c>
      <c r="R269" s="364" t="str">
        <f>+IF(+AND(+ISNONTEXT($U$9),+ISTEXT(EPSO!C256))=TRUE,U$10," ")</f>
        <v xml:space="preserve"> </v>
      </c>
      <c r="S269" s="117" t="str">
        <f t="shared" ca="1" si="30"/>
        <v xml:space="preserve"> </v>
      </c>
      <c r="T269" s="119" t="e">
        <f ca="1">+IF($H$8="CDN",+HLOOKUP(+$P269,SOMMAIRE!$D$32:$F$59,21,FALSE),IF($H$8="USD",+HLOOKUP(+$P269,SOMMAIRE!$D$32:$F$59,23,FALSE)," "))</f>
        <v>#N/A</v>
      </c>
      <c r="U269" s="120" t="str">
        <f ca="1">+IFERROR(+IF($H$8="CDN",+HLOOKUP(+$P269,SOMMAIRE!$D$32:$F$59,21,FALSE)*HLOOKUP(+P269,CALCUL!$D$13:$F$22,10,FALSE)*(1+R269),IF($H$8="USD",+HLOOKUP(+$P269,SOMMAIRE!$D$32:$F$59,23,FALSE)*HLOOKUP(+P269,CALCUL!$D$13:$F$22,10,FALSE)*(1+R269)," "))," ")</f>
        <v xml:space="preserve"> </v>
      </c>
      <c r="V269" s="222" t="str">
        <f t="shared" ca="1" si="31"/>
        <v xml:space="preserve"> </v>
      </c>
      <c r="W269" s="219"/>
      <c r="X269" s="154" t="str">
        <f t="shared" ca="1" si="27"/>
        <v xml:space="preserve"> </v>
      </c>
      <c r="Y269" s="339" t="str">
        <f t="shared" ca="1" si="28"/>
        <v xml:space="preserve"> </v>
      </c>
    </row>
    <row r="270" spans="1:25" ht="15.5" outlineLevel="1" x14ac:dyDescent="0.35">
      <c r="A270" s="5"/>
      <c r="B270" s="5"/>
      <c r="C270" s="5"/>
      <c r="D270" s="6"/>
      <c r="F270" s="121" t="str">
        <f ca="1">+IF(OFFSET(EPSO!$C256,+COLUMN(A256), 0, 1, 1)=0," ",+OFFSET(EPSO!$C256,+COLUMN(A256), 0, 1, 1))</f>
        <v xml:space="preserve"> </v>
      </c>
      <c r="G270" s="438" t="str">
        <f ca="1">+IFERROR(+VLOOKUP(+F270,EPSO!C:S,2,FALSE)," ")</f>
        <v xml:space="preserve"> </v>
      </c>
      <c r="H270" s="438"/>
      <c r="I270" s="117" t="str">
        <f ca="1">+IFERROR(+HLOOKUP(+F270,CALCUL!$D$13:$F$22,10,FALSE)," ")</f>
        <v xml:space="preserve"> </v>
      </c>
      <c r="J270" s="122" t="str">
        <f ca="1">+IFERROR(+VLOOKUP(+F270,EPSO!C:S,6,FALSE)," ")</f>
        <v xml:space="preserve"> </v>
      </c>
      <c r="K270" s="117" t="str">
        <f t="shared" ca="1" si="32"/>
        <v xml:space="preserve"> </v>
      </c>
      <c r="L270" s="119" t="e">
        <f ca="1">+IF($H$8="CDN",+HLOOKUP(+$F270,SOMMAIRE!$D$3:$F$30,21,FALSE),IF($H$8="USD",+HLOOKUP(+$F270,SOMMAIRE!$D$3:$F$30,23,FALSE)," "))</f>
        <v>#N/A</v>
      </c>
      <c r="M270" s="120" t="str">
        <f ca="1">+IFERROR(+IF($H$8="CDN",+HLOOKUP(+$F270,SOMMAIRE!$D$3:$F$30,21,FALSE)*HLOOKUP(+F270,CALCUL!$D$13:$F$22,10,FALSE),IF($H$8="USD",+HLOOKUP(+$F270,SOMMAIRE!$D$3:$F$30,23,FALSE)*HLOOKUP(+F270,CALCUL!$D$13:$F$22,10,FALSE)," "))," ")</f>
        <v xml:space="preserve"> </v>
      </c>
      <c r="N270" s="120" t="str">
        <f t="shared" ca="1" si="33"/>
        <v xml:space="preserve"> </v>
      </c>
      <c r="P270" s="133" t="str">
        <f t="shared" ca="1" si="29"/>
        <v xml:space="preserve"> </v>
      </c>
      <c r="Q270" s="338" t="str">
        <f t="shared" ca="1" si="26"/>
        <v xml:space="preserve"> </v>
      </c>
      <c r="R270" s="364" t="str">
        <f>+IF(+AND(+ISNONTEXT($U$9),+ISTEXT(EPSO!C257))=TRUE,U$10," ")</f>
        <v xml:space="preserve"> </v>
      </c>
      <c r="S270" s="117" t="str">
        <f t="shared" ca="1" si="30"/>
        <v xml:space="preserve"> </v>
      </c>
      <c r="T270" s="119" t="e">
        <f ca="1">+IF($H$8="CDN",+HLOOKUP(+$P270,SOMMAIRE!$D$32:$F$59,21,FALSE),IF($H$8="USD",+HLOOKUP(+$P270,SOMMAIRE!$D$32:$F$59,23,FALSE)," "))</f>
        <v>#N/A</v>
      </c>
      <c r="U270" s="120" t="str">
        <f ca="1">+IFERROR(+IF($H$8="CDN",+HLOOKUP(+$P270,SOMMAIRE!$D$32:$F$59,21,FALSE)*HLOOKUP(+P270,CALCUL!$D$13:$F$22,10,FALSE)*(1+R270),IF($H$8="USD",+HLOOKUP(+$P270,SOMMAIRE!$D$32:$F$59,23,FALSE)*HLOOKUP(+P270,CALCUL!$D$13:$F$22,10,FALSE)*(1+R270)," "))," ")</f>
        <v xml:space="preserve"> </v>
      </c>
      <c r="V270" s="222" t="str">
        <f t="shared" ca="1" si="31"/>
        <v xml:space="preserve"> </v>
      </c>
      <c r="W270" s="219"/>
      <c r="X270" s="154" t="str">
        <f t="shared" ca="1" si="27"/>
        <v xml:space="preserve"> </v>
      </c>
      <c r="Y270" s="339" t="str">
        <f t="shared" ca="1" si="28"/>
        <v xml:space="preserve"> </v>
      </c>
    </row>
    <row r="271" spans="1:25" ht="15.5" outlineLevel="1" x14ac:dyDescent="0.35">
      <c r="A271" s="5"/>
      <c r="B271" s="5"/>
      <c r="C271" s="5"/>
      <c r="D271" s="6"/>
      <c r="F271" s="121" t="str">
        <f ca="1">+IF(OFFSET(EPSO!$C257,+COLUMN(A257), 0, 1, 1)=0," ",+OFFSET(EPSO!$C257,+COLUMN(A257), 0, 1, 1))</f>
        <v xml:space="preserve"> </v>
      </c>
      <c r="G271" s="438" t="str">
        <f ca="1">+IFERROR(+VLOOKUP(+F271,EPSO!C:S,2,FALSE)," ")</f>
        <v xml:space="preserve"> </v>
      </c>
      <c r="H271" s="438"/>
      <c r="I271" s="117" t="str">
        <f ca="1">+IFERROR(+HLOOKUP(+F271,CALCUL!$D$13:$F$22,10,FALSE)," ")</f>
        <v xml:space="preserve"> </v>
      </c>
      <c r="J271" s="122" t="str">
        <f ca="1">+IFERROR(+VLOOKUP(+F271,EPSO!C:S,6,FALSE)," ")</f>
        <v xml:space="preserve"> </v>
      </c>
      <c r="K271" s="117" t="str">
        <f t="shared" ca="1" si="32"/>
        <v xml:space="preserve"> </v>
      </c>
      <c r="L271" s="119" t="e">
        <f ca="1">+IF($H$8="CDN",+HLOOKUP(+$F271,SOMMAIRE!$D$3:$F$30,21,FALSE),IF($H$8="USD",+HLOOKUP(+$F271,SOMMAIRE!$D$3:$F$30,23,FALSE)," "))</f>
        <v>#N/A</v>
      </c>
      <c r="M271" s="120" t="str">
        <f ca="1">+IFERROR(+IF($H$8="CDN",+HLOOKUP(+$F271,SOMMAIRE!$D$3:$F$30,21,FALSE)*HLOOKUP(+F271,CALCUL!$D$13:$F$22,10,FALSE),IF($H$8="USD",+HLOOKUP(+$F271,SOMMAIRE!$D$3:$F$30,23,FALSE)*HLOOKUP(+F271,CALCUL!$D$13:$F$22,10,FALSE)," "))," ")</f>
        <v xml:space="preserve"> </v>
      </c>
      <c r="N271" s="120" t="str">
        <f t="shared" ca="1" si="33"/>
        <v xml:space="preserve"> </v>
      </c>
      <c r="P271" s="133" t="str">
        <f t="shared" ca="1" si="29"/>
        <v xml:space="preserve"> </v>
      </c>
      <c r="Q271" s="338" t="str">
        <f t="shared" ca="1" si="26"/>
        <v xml:space="preserve"> </v>
      </c>
      <c r="R271" s="364" t="str">
        <f>+IF(+AND(+ISNONTEXT($U$9),+ISTEXT(EPSO!C258))=TRUE,U$10," ")</f>
        <v xml:space="preserve"> </v>
      </c>
      <c r="S271" s="117" t="str">
        <f t="shared" ca="1" si="30"/>
        <v xml:space="preserve"> </v>
      </c>
      <c r="T271" s="119" t="e">
        <f ca="1">+IF($H$8="CDN",+HLOOKUP(+$P271,SOMMAIRE!$D$32:$F$59,21,FALSE),IF($H$8="USD",+HLOOKUP(+$P271,SOMMAIRE!$D$32:$F$59,23,FALSE)," "))</f>
        <v>#N/A</v>
      </c>
      <c r="U271" s="120" t="str">
        <f ca="1">+IFERROR(+IF($H$8="CDN",+HLOOKUP(+$P271,SOMMAIRE!$D$32:$F$59,21,FALSE)*HLOOKUP(+P271,CALCUL!$D$13:$F$22,10,FALSE)*(1+R271),IF($H$8="USD",+HLOOKUP(+$P271,SOMMAIRE!$D$32:$F$59,23,FALSE)*HLOOKUP(+P271,CALCUL!$D$13:$F$22,10,FALSE)*(1+R271)," "))," ")</f>
        <v xml:space="preserve"> </v>
      </c>
      <c r="V271" s="222" t="str">
        <f t="shared" ca="1" si="31"/>
        <v xml:space="preserve"> </v>
      </c>
      <c r="W271" s="219"/>
      <c r="X271" s="154" t="str">
        <f t="shared" ca="1" si="27"/>
        <v xml:space="preserve"> </v>
      </c>
      <c r="Y271" s="339" t="str">
        <f t="shared" ca="1" si="28"/>
        <v xml:space="preserve"> </v>
      </c>
    </row>
    <row r="272" spans="1:25" ht="15.5" outlineLevel="1" x14ac:dyDescent="0.35">
      <c r="A272" s="5"/>
      <c r="B272" s="5"/>
      <c r="C272" s="5"/>
      <c r="D272" s="6"/>
      <c r="F272" s="121" t="str">
        <f ca="1">+IF(OFFSET(EPSO!$C258,+COLUMN(A258), 0, 1, 1)=0," ",+OFFSET(EPSO!$C258,+COLUMN(A258), 0, 1, 1))</f>
        <v xml:space="preserve"> </v>
      </c>
      <c r="G272" s="438" t="str">
        <f ca="1">+IFERROR(+VLOOKUP(+F272,EPSO!C:S,2,FALSE)," ")</f>
        <v xml:space="preserve"> </v>
      </c>
      <c r="H272" s="438"/>
      <c r="I272" s="117" t="str">
        <f ca="1">+IFERROR(+HLOOKUP(+F272,CALCUL!$D$13:$F$22,10,FALSE)," ")</f>
        <v xml:space="preserve"> </v>
      </c>
      <c r="J272" s="122" t="str">
        <f ca="1">+IFERROR(+VLOOKUP(+F272,EPSO!C:S,6,FALSE)," ")</f>
        <v xml:space="preserve"> </v>
      </c>
      <c r="K272" s="117" t="str">
        <f t="shared" ca="1" si="32"/>
        <v xml:space="preserve"> </v>
      </c>
      <c r="L272" s="119" t="e">
        <f ca="1">+IF($H$8="CDN",+HLOOKUP(+$F272,SOMMAIRE!$D$3:$F$30,21,FALSE),IF($H$8="USD",+HLOOKUP(+$F272,SOMMAIRE!$D$3:$F$30,23,FALSE)," "))</f>
        <v>#N/A</v>
      </c>
      <c r="M272" s="120" t="str">
        <f ca="1">+IFERROR(+IF($H$8="CDN",+HLOOKUP(+$F272,SOMMAIRE!$D$3:$F$30,21,FALSE)*HLOOKUP(+F272,CALCUL!$D$13:$F$22,10,FALSE),IF($H$8="USD",+HLOOKUP(+$F272,SOMMAIRE!$D$3:$F$30,23,FALSE)*HLOOKUP(+F272,CALCUL!$D$13:$F$22,10,FALSE)," "))," ")</f>
        <v xml:space="preserve"> </v>
      </c>
      <c r="N272" s="120" t="str">
        <f t="shared" ca="1" si="33"/>
        <v xml:space="preserve"> </v>
      </c>
      <c r="P272" s="133" t="str">
        <f t="shared" ca="1" si="29"/>
        <v xml:space="preserve"> </v>
      </c>
      <c r="Q272" s="338" t="str">
        <f t="shared" ref="Q272:Q300" ca="1" si="34">+IFERROR(+J272*$U$13," ")</f>
        <v xml:space="preserve"> </v>
      </c>
      <c r="R272" s="364" t="str">
        <f>+IF(+AND(+ISNONTEXT($U$9),+ISTEXT(EPSO!C259))=TRUE,U$10," ")</f>
        <v xml:space="preserve"> </v>
      </c>
      <c r="S272" s="117" t="str">
        <f t="shared" ca="1" si="30"/>
        <v xml:space="preserve"> </v>
      </c>
      <c r="T272" s="119" t="e">
        <f ca="1">+IF($H$8="CDN",+HLOOKUP(+$P272,SOMMAIRE!$D$32:$F$59,21,FALSE),IF($H$8="USD",+HLOOKUP(+$P272,SOMMAIRE!$D$32:$F$59,23,FALSE)," "))</f>
        <v>#N/A</v>
      </c>
      <c r="U272" s="120" t="str">
        <f ca="1">+IFERROR(+IF($H$8="CDN",+HLOOKUP(+$P272,SOMMAIRE!$D$32:$F$59,21,FALSE)*HLOOKUP(+P272,CALCUL!$D$13:$F$22,10,FALSE)*(1+R272),IF($H$8="USD",+HLOOKUP(+$P272,SOMMAIRE!$D$32:$F$59,23,FALSE)*HLOOKUP(+P272,CALCUL!$D$13:$F$22,10,FALSE)*(1+R272)," "))," ")</f>
        <v xml:space="preserve"> </v>
      </c>
      <c r="V272" s="222" t="str">
        <f t="shared" ca="1" si="31"/>
        <v xml:space="preserve"> </v>
      </c>
      <c r="W272" s="219"/>
      <c r="X272" s="154" t="str">
        <f t="shared" ref="X272:X300" ca="1" si="35">+IFERROR(+U272-M272," ")</f>
        <v xml:space="preserve"> </v>
      </c>
      <c r="Y272" s="339" t="str">
        <f t="shared" ref="Y272:Y300" ca="1" si="36">+IFERROR(+X272/M272," ")</f>
        <v xml:space="preserve"> </v>
      </c>
    </row>
    <row r="273" spans="1:25" ht="15.5" outlineLevel="1" x14ac:dyDescent="0.35">
      <c r="A273" s="5"/>
      <c r="B273" s="5"/>
      <c r="C273" s="5"/>
      <c r="D273" s="6"/>
      <c r="F273" s="121" t="str">
        <f ca="1">+IF(OFFSET(EPSO!$C259,+COLUMN(A259), 0, 1, 1)=0," ",+OFFSET(EPSO!$C259,+COLUMN(A259), 0, 1, 1))</f>
        <v xml:space="preserve"> </v>
      </c>
      <c r="G273" s="438" t="str">
        <f ca="1">+IFERROR(+VLOOKUP(+F273,EPSO!C:S,2,FALSE)," ")</f>
        <v xml:space="preserve"> </v>
      </c>
      <c r="H273" s="438"/>
      <c r="I273" s="117" t="str">
        <f ca="1">+IFERROR(+HLOOKUP(+F273,CALCUL!$D$13:$F$22,10,FALSE)," ")</f>
        <v xml:space="preserve"> </v>
      </c>
      <c r="J273" s="122" t="str">
        <f ca="1">+IFERROR(+VLOOKUP(+F273,EPSO!C:S,6,FALSE)," ")</f>
        <v xml:space="preserve"> </v>
      </c>
      <c r="K273" s="117" t="str">
        <f t="shared" ca="1" si="32"/>
        <v xml:space="preserve"> </v>
      </c>
      <c r="L273" s="119" t="e">
        <f ca="1">+IF($H$8="CDN",+HLOOKUP(+$F273,SOMMAIRE!$D$3:$F$30,21,FALSE),IF($H$8="USD",+HLOOKUP(+$F273,SOMMAIRE!$D$3:$F$30,23,FALSE)," "))</f>
        <v>#N/A</v>
      </c>
      <c r="M273" s="120" t="str">
        <f ca="1">+IFERROR(+IF($H$8="CDN",+HLOOKUP(+$F273,SOMMAIRE!$D$3:$F$30,21,FALSE)*HLOOKUP(+F273,CALCUL!$D$13:$F$22,10,FALSE),IF($H$8="USD",+HLOOKUP(+$F273,SOMMAIRE!$D$3:$F$30,23,FALSE)*HLOOKUP(+F273,CALCUL!$D$13:$F$22,10,FALSE)," "))," ")</f>
        <v xml:space="preserve"> </v>
      </c>
      <c r="N273" s="120" t="str">
        <f t="shared" ca="1" si="33"/>
        <v xml:space="preserve"> </v>
      </c>
      <c r="P273" s="133" t="str">
        <f t="shared" ref="P273:P300" ca="1" si="37">+F273</f>
        <v xml:space="preserve"> </v>
      </c>
      <c r="Q273" s="338" t="str">
        <f t="shared" ca="1" si="34"/>
        <v xml:space="preserve"> </v>
      </c>
      <c r="R273" s="364" t="str">
        <f>+IF(+AND(+ISNONTEXT($U$9),+ISTEXT(EPSO!C260))=TRUE,U$10," ")</f>
        <v xml:space="preserve"> </v>
      </c>
      <c r="S273" s="117" t="str">
        <f t="shared" ref="S273:S300" ca="1" si="38">+IFERROR(+Q273*I273," ")</f>
        <v xml:space="preserve"> </v>
      </c>
      <c r="T273" s="119" t="e">
        <f ca="1">+IF($H$8="CDN",+HLOOKUP(+$P273,SOMMAIRE!$D$32:$F$59,21,FALSE),IF($H$8="USD",+HLOOKUP(+$P273,SOMMAIRE!$D$32:$F$59,23,FALSE)," "))</f>
        <v>#N/A</v>
      </c>
      <c r="U273" s="120" t="str">
        <f ca="1">+IFERROR(+IF($H$8="CDN",+HLOOKUP(+$P273,SOMMAIRE!$D$32:$F$59,21,FALSE)*HLOOKUP(+P273,CALCUL!$D$13:$F$22,10,FALSE)*(1+R273),IF($H$8="USD",+HLOOKUP(+$P273,SOMMAIRE!$D$32:$F$59,23,FALSE)*HLOOKUP(+P273,CALCUL!$D$13:$F$22,10,FALSE)*(1+R273)," "))," ")</f>
        <v xml:space="preserve"> </v>
      </c>
      <c r="V273" s="222" t="str">
        <f t="shared" ref="V273:V300" ca="1" si="39">+IFERROR(+Q273*U273," ")</f>
        <v xml:space="preserve"> </v>
      </c>
      <c r="W273" s="219"/>
      <c r="X273" s="154" t="str">
        <f t="shared" ca="1" si="35"/>
        <v xml:space="preserve"> </v>
      </c>
      <c r="Y273" s="339" t="str">
        <f t="shared" ca="1" si="36"/>
        <v xml:space="preserve"> </v>
      </c>
    </row>
    <row r="274" spans="1:25" ht="15.5" outlineLevel="1" x14ac:dyDescent="0.35">
      <c r="A274" s="5"/>
      <c r="B274" s="5"/>
      <c r="C274" s="5"/>
      <c r="D274" s="6"/>
      <c r="F274" s="121" t="str">
        <f ca="1">+IF(OFFSET(EPSO!$C260,+COLUMN(A260), 0, 1, 1)=0," ",+OFFSET(EPSO!$C260,+COLUMN(A260), 0, 1, 1))</f>
        <v xml:space="preserve"> </v>
      </c>
      <c r="G274" s="438" t="str">
        <f ca="1">+IFERROR(+VLOOKUP(+F274,EPSO!C:S,2,FALSE)," ")</f>
        <v xml:space="preserve"> </v>
      </c>
      <c r="H274" s="438"/>
      <c r="I274" s="117" t="str">
        <f ca="1">+IFERROR(+HLOOKUP(+F274,CALCUL!$D$13:$F$22,10,FALSE)," ")</f>
        <v xml:space="preserve"> </v>
      </c>
      <c r="J274" s="122" t="str">
        <f ca="1">+IFERROR(+VLOOKUP(+F274,EPSO!C:S,6,FALSE)," ")</f>
        <v xml:space="preserve"> </v>
      </c>
      <c r="K274" s="117" t="str">
        <f t="shared" ref="K274:K300" ca="1" si="40">+IFERROR(+J274*I274," ")</f>
        <v xml:space="preserve"> </v>
      </c>
      <c r="L274" s="119" t="e">
        <f ca="1">+IF($H$8="CDN",+HLOOKUP(+$F274,SOMMAIRE!$D$3:$F$30,21,FALSE),IF($H$8="USD",+HLOOKUP(+$F274,SOMMAIRE!$D$3:$F$30,23,FALSE)," "))</f>
        <v>#N/A</v>
      </c>
      <c r="M274" s="120" t="str">
        <f ca="1">+IFERROR(+IF($H$8="CDN",+HLOOKUP(+$F274,SOMMAIRE!$D$3:$F$30,21,FALSE)*HLOOKUP(+F274,CALCUL!$D$13:$F$22,10,FALSE),IF($H$8="USD",+HLOOKUP(+$F274,SOMMAIRE!$D$3:$F$30,23,FALSE)*HLOOKUP(+F274,CALCUL!$D$13:$F$22,10,FALSE)," "))," ")</f>
        <v xml:space="preserve"> </v>
      </c>
      <c r="N274" s="120" t="str">
        <f t="shared" ref="N274:N300" ca="1" si="41">+IFERROR(+J274*M274," ")</f>
        <v xml:space="preserve"> </v>
      </c>
      <c r="P274" s="133" t="str">
        <f t="shared" ca="1" si="37"/>
        <v xml:space="preserve"> </v>
      </c>
      <c r="Q274" s="338" t="str">
        <f t="shared" ca="1" si="34"/>
        <v xml:space="preserve"> </v>
      </c>
      <c r="R274" s="364" t="str">
        <f>+IF(+AND(+ISNONTEXT($U$9),+ISTEXT(EPSO!C261))=TRUE,U$10," ")</f>
        <v xml:space="preserve"> </v>
      </c>
      <c r="S274" s="117" t="str">
        <f t="shared" ca="1" si="38"/>
        <v xml:space="preserve"> </v>
      </c>
      <c r="T274" s="119" t="e">
        <f ca="1">+IF($H$8="CDN",+HLOOKUP(+$P274,SOMMAIRE!$D$32:$F$59,21,FALSE),IF($H$8="USD",+HLOOKUP(+$P274,SOMMAIRE!$D$32:$F$59,23,FALSE)," "))</f>
        <v>#N/A</v>
      </c>
      <c r="U274" s="120" t="str">
        <f ca="1">+IFERROR(+IF($H$8="CDN",+HLOOKUP(+$P274,SOMMAIRE!$D$32:$F$59,21,FALSE)*HLOOKUP(+P274,CALCUL!$D$13:$F$22,10,FALSE)*(1+R274),IF($H$8="USD",+HLOOKUP(+$P274,SOMMAIRE!$D$32:$F$59,23,FALSE)*HLOOKUP(+P274,CALCUL!$D$13:$F$22,10,FALSE)*(1+R274)," "))," ")</f>
        <v xml:space="preserve"> </v>
      </c>
      <c r="V274" s="222" t="str">
        <f t="shared" ca="1" si="39"/>
        <v xml:space="preserve"> </v>
      </c>
      <c r="W274" s="219"/>
      <c r="X274" s="154" t="str">
        <f t="shared" ca="1" si="35"/>
        <v xml:space="preserve"> </v>
      </c>
      <c r="Y274" s="339" t="str">
        <f t="shared" ca="1" si="36"/>
        <v xml:space="preserve"> </v>
      </c>
    </row>
    <row r="275" spans="1:25" ht="15.5" outlineLevel="1" x14ac:dyDescent="0.35">
      <c r="A275" s="5"/>
      <c r="B275" s="5"/>
      <c r="C275" s="5"/>
      <c r="D275" s="6"/>
      <c r="F275" s="121" t="str">
        <f ca="1">+IF(OFFSET(EPSO!$C261,+COLUMN(A261), 0, 1, 1)=0," ",+OFFSET(EPSO!$C261,+COLUMN(A261), 0, 1, 1))</f>
        <v xml:space="preserve"> </v>
      </c>
      <c r="G275" s="438" t="str">
        <f ca="1">+IFERROR(+VLOOKUP(+F275,EPSO!C:S,2,FALSE)," ")</f>
        <v xml:space="preserve"> </v>
      </c>
      <c r="H275" s="438"/>
      <c r="I275" s="117" t="str">
        <f ca="1">+IFERROR(+HLOOKUP(+F275,CALCUL!$D$13:$F$22,10,FALSE)," ")</f>
        <v xml:space="preserve"> </v>
      </c>
      <c r="J275" s="122" t="str">
        <f ca="1">+IFERROR(+VLOOKUP(+F275,EPSO!C:S,6,FALSE)," ")</f>
        <v xml:space="preserve"> </v>
      </c>
      <c r="K275" s="117" t="str">
        <f t="shared" ca="1" si="40"/>
        <v xml:space="preserve"> </v>
      </c>
      <c r="L275" s="119" t="e">
        <f ca="1">+IF($H$8="CDN",+HLOOKUP(+$F275,SOMMAIRE!$D$3:$F$30,21,FALSE),IF($H$8="USD",+HLOOKUP(+$F275,SOMMAIRE!$D$3:$F$30,23,FALSE)," "))</f>
        <v>#N/A</v>
      </c>
      <c r="M275" s="120" t="str">
        <f ca="1">+IFERROR(+IF($H$8="CDN",+HLOOKUP(+$F275,SOMMAIRE!$D$3:$F$30,21,FALSE)*HLOOKUP(+F275,CALCUL!$D$13:$F$22,10,FALSE),IF($H$8="USD",+HLOOKUP(+$F275,SOMMAIRE!$D$3:$F$30,23,FALSE)*HLOOKUP(+F275,CALCUL!$D$13:$F$22,10,FALSE)," "))," ")</f>
        <v xml:space="preserve"> </v>
      </c>
      <c r="N275" s="120" t="str">
        <f t="shared" ca="1" si="41"/>
        <v xml:space="preserve"> </v>
      </c>
      <c r="P275" s="133" t="str">
        <f t="shared" ca="1" si="37"/>
        <v xml:space="preserve"> </v>
      </c>
      <c r="Q275" s="338" t="str">
        <f t="shared" ca="1" si="34"/>
        <v xml:space="preserve"> </v>
      </c>
      <c r="R275" s="364" t="str">
        <f>+IF(+AND(+ISNONTEXT($U$9),+ISTEXT(EPSO!C262))=TRUE,U$10," ")</f>
        <v xml:space="preserve"> </v>
      </c>
      <c r="S275" s="117" t="str">
        <f t="shared" ca="1" si="38"/>
        <v xml:space="preserve"> </v>
      </c>
      <c r="T275" s="119" t="e">
        <f ca="1">+IF($H$8="CDN",+HLOOKUP(+$P275,SOMMAIRE!$D$32:$F$59,21,FALSE),IF($H$8="USD",+HLOOKUP(+$P275,SOMMAIRE!$D$32:$F$59,23,FALSE)," "))</f>
        <v>#N/A</v>
      </c>
      <c r="U275" s="120" t="str">
        <f ca="1">+IFERROR(+IF($H$8="CDN",+HLOOKUP(+$P275,SOMMAIRE!$D$32:$F$59,21,FALSE)*HLOOKUP(+P275,CALCUL!$D$13:$F$22,10,FALSE)*(1+R275),IF($H$8="USD",+HLOOKUP(+$P275,SOMMAIRE!$D$32:$F$59,23,FALSE)*HLOOKUP(+P275,CALCUL!$D$13:$F$22,10,FALSE)*(1+R275)," "))," ")</f>
        <v xml:space="preserve"> </v>
      </c>
      <c r="V275" s="222" t="str">
        <f t="shared" ca="1" si="39"/>
        <v xml:space="preserve"> </v>
      </c>
      <c r="W275" s="219"/>
      <c r="X275" s="154" t="str">
        <f t="shared" ca="1" si="35"/>
        <v xml:space="preserve"> </v>
      </c>
      <c r="Y275" s="339" t="str">
        <f t="shared" ca="1" si="36"/>
        <v xml:space="preserve"> </v>
      </c>
    </row>
    <row r="276" spans="1:25" ht="15.5" outlineLevel="1" x14ac:dyDescent="0.35">
      <c r="A276" s="5"/>
      <c r="B276" s="5"/>
      <c r="C276" s="5"/>
      <c r="D276" s="6"/>
      <c r="F276" s="121" t="str">
        <f ca="1">+IF(OFFSET(EPSO!$C262,+COLUMN(A262), 0, 1, 1)=0," ",+OFFSET(EPSO!$C262,+COLUMN(A262), 0, 1, 1))</f>
        <v xml:space="preserve"> </v>
      </c>
      <c r="G276" s="438" t="str">
        <f ca="1">+IFERROR(+VLOOKUP(+F276,EPSO!C:S,2,FALSE)," ")</f>
        <v xml:space="preserve"> </v>
      </c>
      <c r="H276" s="438"/>
      <c r="I276" s="117" t="str">
        <f ca="1">+IFERROR(+HLOOKUP(+F276,CALCUL!$D$13:$F$22,10,FALSE)," ")</f>
        <v xml:space="preserve"> </v>
      </c>
      <c r="J276" s="122" t="str">
        <f ca="1">+IFERROR(+VLOOKUP(+F276,EPSO!C:S,6,FALSE)," ")</f>
        <v xml:space="preserve"> </v>
      </c>
      <c r="K276" s="117" t="str">
        <f t="shared" ca="1" si="40"/>
        <v xml:space="preserve"> </v>
      </c>
      <c r="L276" s="119" t="e">
        <f ca="1">+IF($H$8="CDN",+HLOOKUP(+$F276,SOMMAIRE!$D$3:$F$30,21,FALSE),IF($H$8="USD",+HLOOKUP(+$F276,SOMMAIRE!$D$3:$F$30,23,FALSE)," "))</f>
        <v>#N/A</v>
      </c>
      <c r="M276" s="120" t="str">
        <f ca="1">+IFERROR(+IF($H$8="CDN",+HLOOKUP(+$F276,SOMMAIRE!$D$3:$F$30,21,FALSE)*HLOOKUP(+F276,CALCUL!$D$13:$F$22,10,FALSE),IF($H$8="USD",+HLOOKUP(+$F276,SOMMAIRE!$D$3:$F$30,23,FALSE)*HLOOKUP(+F276,CALCUL!$D$13:$F$22,10,FALSE)," "))," ")</f>
        <v xml:space="preserve"> </v>
      </c>
      <c r="N276" s="120" t="str">
        <f t="shared" ca="1" si="41"/>
        <v xml:space="preserve"> </v>
      </c>
      <c r="P276" s="133" t="str">
        <f t="shared" ca="1" si="37"/>
        <v xml:space="preserve"> </v>
      </c>
      <c r="Q276" s="338" t="str">
        <f t="shared" ca="1" si="34"/>
        <v xml:space="preserve"> </v>
      </c>
      <c r="R276" s="364" t="str">
        <f>+IF(+AND(+ISNONTEXT($U$9),+ISTEXT(EPSO!C263))=TRUE,U$10," ")</f>
        <v xml:space="preserve"> </v>
      </c>
      <c r="S276" s="117" t="str">
        <f t="shared" ca="1" si="38"/>
        <v xml:space="preserve"> </v>
      </c>
      <c r="T276" s="119" t="e">
        <f ca="1">+IF($H$8="CDN",+HLOOKUP(+$P276,SOMMAIRE!$D$32:$F$59,21,FALSE),IF($H$8="USD",+HLOOKUP(+$P276,SOMMAIRE!$D$32:$F$59,23,FALSE)," "))</f>
        <v>#N/A</v>
      </c>
      <c r="U276" s="120" t="str">
        <f ca="1">+IFERROR(+IF($H$8="CDN",+HLOOKUP(+$P276,SOMMAIRE!$D$32:$F$59,21,FALSE)*HLOOKUP(+P276,CALCUL!$D$13:$F$22,10,FALSE)*(1+R276),IF($H$8="USD",+HLOOKUP(+$P276,SOMMAIRE!$D$32:$F$59,23,FALSE)*HLOOKUP(+P276,CALCUL!$D$13:$F$22,10,FALSE)*(1+R276)," "))," ")</f>
        <v xml:space="preserve"> </v>
      </c>
      <c r="V276" s="222" t="str">
        <f t="shared" ca="1" si="39"/>
        <v xml:space="preserve"> </v>
      </c>
      <c r="W276" s="219"/>
      <c r="X276" s="154" t="str">
        <f t="shared" ca="1" si="35"/>
        <v xml:space="preserve"> </v>
      </c>
      <c r="Y276" s="339" t="str">
        <f t="shared" ca="1" si="36"/>
        <v xml:space="preserve"> </v>
      </c>
    </row>
    <row r="277" spans="1:25" ht="15.5" outlineLevel="1" x14ac:dyDescent="0.35">
      <c r="A277" s="5"/>
      <c r="B277" s="5"/>
      <c r="C277" s="5"/>
      <c r="D277" s="6"/>
      <c r="F277" s="121" t="str">
        <f ca="1">+IF(OFFSET(EPSO!$C263,+COLUMN(A263), 0, 1, 1)=0," ",+OFFSET(EPSO!$C263,+COLUMN(A263), 0, 1, 1))</f>
        <v xml:space="preserve"> </v>
      </c>
      <c r="G277" s="438" t="str">
        <f ca="1">+IFERROR(+VLOOKUP(+F277,EPSO!C:S,2,FALSE)," ")</f>
        <v xml:space="preserve"> </v>
      </c>
      <c r="H277" s="438"/>
      <c r="I277" s="117" t="str">
        <f ca="1">+IFERROR(+HLOOKUP(+F277,CALCUL!$D$13:$F$22,10,FALSE)," ")</f>
        <v xml:space="preserve"> </v>
      </c>
      <c r="J277" s="122" t="str">
        <f ca="1">+IFERROR(+VLOOKUP(+F277,EPSO!C:S,6,FALSE)," ")</f>
        <v xml:space="preserve"> </v>
      </c>
      <c r="K277" s="117" t="str">
        <f t="shared" ca="1" si="40"/>
        <v xml:space="preserve"> </v>
      </c>
      <c r="L277" s="119" t="e">
        <f ca="1">+IF($H$8="CDN",+HLOOKUP(+$F277,SOMMAIRE!$D$3:$F$30,21,FALSE),IF($H$8="USD",+HLOOKUP(+$F277,SOMMAIRE!$D$3:$F$30,23,FALSE)," "))</f>
        <v>#N/A</v>
      </c>
      <c r="M277" s="120" t="str">
        <f ca="1">+IFERROR(+IF($H$8="CDN",+HLOOKUP(+$F277,SOMMAIRE!$D$3:$F$30,21,FALSE)*HLOOKUP(+F277,CALCUL!$D$13:$F$22,10,FALSE),IF($H$8="USD",+HLOOKUP(+$F277,SOMMAIRE!$D$3:$F$30,23,FALSE)*HLOOKUP(+F277,CALCUL!$D$13:$F$22,10,FALSE)," "))," ")</f>
        <v xml:space="preserve"> </v>
      </c>
      <c r="N277" s="120" t="str">
        <f t="shared" ca="1" si="41"/>
        <v xml:space="preserve"> </v>
      </c>
      <c r="P277" s="133" t="str">
        <f t="shared" ca="1" si="37"/>
        <v xml:space="preserve"> </v>
      </c>
      <c r="Q277" s="338" t="str">
        <f t="shared" ca="1" si="34"/>
        <v xml:space="preserve"> </v>
      </c>
      <c r="R277" s="364" t="str">
        <f>+IF(+AND(+ISNONTEXT($U$9),+ISTEXT(EPSO!C264))=TRUE,U$10," ")</f>
        <v xml:space="preserve"> </v>
      </c>
      <c r="S277" s="117" t="str">
        <f t="shared" ca="1" si="38"/>
        <v xml:space="preserve"> </v>
      </c>
      <c r="T277" s="119" t="e">
        <f ca="1">+IF($H$8="CDN",+HLOOKUP(+$P277,SOMMAIRE!$D$32:$F$59,21,FALSE),IF($H$8="USD",+HLOOKUP(+$P277,SOMMAIRE!$D$32:$F$59,23,FALSE)," "))</f>
        <v>#N/A</v>
      </c>
      <c r="U277" s="120" t="str">
        <f ca="1">+IFERROR(+IF($H$8="CDN",+HLOOKUP(+$P277,SOMMAIRE!$D$32:$F$59,21,FALSE)*HLOOKUP(+P277,CALCUL!$D$13:$F$22,10,FALSE)*(1+R277),IF($H$8="USD",+HLOOKUP(+$P277,SOMMAIRE!$D$32:$F$59,23,FALSE)*HLOOKUP(+P277,CALCUL!$D$13:$F$22,10,FALSE)*(1+R277)," "))," ")</f>
        <v xml:space="preserve"> </v>
      </c>
      <c r="V277" s="222" t="str">
        <f t="shared" ca="1" si="39"/>
        <v xml:space="preserve"> </v>
      </c>
      <c r="W277" s="219"/>
      <c r="X277" s="154" t="str">
        <f t="shared" ca="1" si="35"/>
        <v xml:space="preserve"> </v>
      </c>
      <c r="Y277" s="339" t="str">
        <f t="shared" ca="1" si="36"/>
        <v xml:space="preserve"> </v>
      </c>
    </row>
    <row r="278" spans="1:25" ht="15.5" outlineLevel="1" x14ac:dyDescent="0.35">
      <c r="A278" s="5"/>
      <c r="B278" s="5"/>
      <c r="C278" s="5"/>
      <c r="D278" s="6"/>
      <c r="F278" s="121" t="str">
        <f ca="1">+IF(OFFSET(EPSO!$C264,+COLUMN(A264), 0, 1, 1)=0," ",+OFFSET(EPSO!$C264,+COLUMN(A264), 0, 1, 1))</f>
        <v xml:space="preserve"> </v>
      </c>
      <c r="G278" s="438" t="str">
        <f ca="1">+IFERROR(+VLOOKUP(+F278,EPSO!C:S,2,FALSE)," ")</f>
        <v xml:space="preserve"> </v>
      </c>
      <c r="H278" s="438"/>
      <c r="I278" s="117" t="str">
        <f ca="1">+IFERROR(+HLOOKUP(+F278,CALCUL!$D$13:$F$22,10,FALSE)," ")</f>
        <v xml:space="preserve"> </v>
      </c>
      <c r="J278" s="122" t="str">
        <f ca="1">+IFERROR(+VLOOKUP(+F278,EPSO!C:S,6,FALSE)," ")</f>
        <v xml:space="preserve"> </v>
      </c>
      <c r="K278" s="117" t="str">
        <f t="shared" ca="1" si="40"/>
        <v xml:space="preserve"> </v>
      </c>
      <c r="L278" s="119" t="e">
        <f ca="1">+IF($H$8="CDN",+HLOOKUP(+$F278,SOMMAIRE!$D$3:$F$30,21,FALSE),IF($H$8="USD",+HLOOKUP(+$F278,SOMMAIRE!$D$3:$F$30,23,FALSE)," "))</f>
        <v>#N/A</v>
      </c>
      <c r="M278" s="120" t="str">
        <f ca="1">+IFERROR(+IF($H$8="CDN",+HLOOKUP(+$F278,SOMMAIRE!$D$3:$F$30,21,FALSE)*HLOOKUP(+F278,CALCUL!$D$13:$F$22,10,FALSE),IF($H$8="USD",+HLOOKUP(+$F278,SOMMAIRE!$D$3:$F$30,23,FALSE)*HLOOKUP(+F278,CALCUL!$D$13:$F$22,10,FALSE)," "))," ")</f>
        <v xml:space="preserve"> </v>
      </c>
      <c r="N278" s="120" t="str">
        <f t="shared" ca="1" si="41"/>
        <v xml:space="preserve"> </v>
      </c>
      <c r="P278" s="133" t="str">
        <f t="shared" ca="1" si="37"/>
        <v xml:space="preserve"> </v>
      </c>
      <c r="Q278" s="338" t="str">
        <f t="shared" ca="1" si="34"/>
        <v xml:space="preserve"> </v>
      </c>
      <c r="R278" s="364" t="str">
        <f>+IF(+AND(+ISNONTEXT($U$9),+ISTEXT(EPSO!C265))=TRUE,U$10," ")</f>
        <v xml:space="preserve"> </v>
      </c>
      <c r="S278" s="117" t="str">
        <f t="shared" ca="1" si="38"/>
        <v xml:space="preserve"> </v>
      </c>
      <c r="T278" s="119" t="e">
        <f ca="1">+IF($H$8="CDN",+HLOOKUP(+$P278,SOMMAIRE!$D$32:$F$59,21,FALSE),IF($H$8="USD",+HLOOKUP(+$P278,SOMMAIRE!$D$32:$F$59,23,FALSE)," "))</f>
        <v>#N/A</v>
      </c>
      <c r="U278" s="120" t="str">
        <f ca="1">+IFERROR(+IF($H$8="CDN",+HLOOKUP(+$P278,SOMMAIRE!$D$32:$F$59,21,FALSE)*HLOOKUP(+P278,CALCUL!$D$13:$F$22,10,FALSE)*(1+R278),IF($H$8="USD",+HLOOKUP(+$P278,SOMMAIRE!$D$32:$F$59,23,FALSE)*HLOOKUP(+P278,CALCUL!$D$13:$F$22,10,FALSE)*(1+R278)," "))," ")</f>
        <v xml:space="preserve"> </v>
      </c>
      <c r="V278" s="222" t="str">
        <f t="shared" ca="1" si="39"/>
        <v xml:space="preserve"> </v>
      </c>
      <c r="W278" s="219"/>
      <c r="X278" s="154" t="str">
        <f t="shared" ca="1" si="35"/>
        <v xml:space="preserve"> </v>
      </c>
      <c r="Y278" s="339" t="str">
        <f t="shared" ca="1" si="36"/>
        <v xml:space="preserve"> </v>
      </c>
    </row>
    <row r="279" spans="1:25" ht="15.5" outlineLevel="1" x14ac:dyDescent="0.35">
      <c r="A279" s="5"/>
      <c r="B279" s="5"/>
      <c r="C279" s="5"/>
      <c r="D279" s="6"/>
      <c r="F279" s="121" t="str">
        <f ca="1">+IF(OFFSET(EPSO!$C265,+COLUMN(A265), 0, 1, 1)=0," ",+OFFSET(EPSO!$C265,+COLUMN(A265), 0, 1, 1))</f>
        <v xml:space="preserve"> </v>
      </c>
      <c r="G279" s="438" t="str">
        <f ca="1">+IFERROR(+VLOOKUP(+F279,EPSO!C:S,2,FALSE)," ")</f>
        <v xml:space="preserve"> </v>
      </c>
      <c r="H279" s="438"/>
      <c r="I279" s="117" t="str">
        <f ca="1">+IFERROR(+HLOOKUP(+F279,CALCUL!$D$13:$F$22,10,FALSE)," ")</f>
        <v xml:space="preserve"> </v>
      </c>
      <c r="J279" s="122" t="str">
        <f ca="1">+IFERROR(+VLOOKUP(+F279,EPSO!C:S,6,FALSE)," ")</f>
        <v xml:space="preserve"> </v>
      </c>
      <c r="K279" s="117" t="str">
        <f t="shared" ca="1" si="40"/>
        <v xml:space="preserve"> </v>
      </c>
      <c r="L279" s="119" t="e">
        <f ca="1">+IF($H$8="CDN",+HLOOKUP(+$F279,SOMMAIRE!$D$3:$F$30,21,FALSE),IF($H$8="USD",+HLOOKUP(+$F279,SOMMAIRE!$D$3:$F$30,23,FALSE)," "))</f>
        <v>#N/A</v>
      </c>
      <c r="M279" s="120" t="str">
        <f ca="1">+IFERROR(+IF($H$8="CDN",+HLOOKUP(+$F279,SOMMAIRE!$D$3:$F$30,21,FALSE)*HLOOKUP(+F279,CALCUL!$D$13:$F$22,10,FALSE),IF($H$8="USD",+HLOOKUP(+$F279,SOMMAIRE!$D$3:$F$30,23,FALSE)*HLOOKUP(+F279,CALCUL!$D$13:$F$22,10,FALSE)," "))," ")</f>
        <v xml:space="preserve"> </v>
      </c>
      <c r="N279" s="120" t="str">
        <f t="shared" ca="1" si="41"/>
        <v xml:space="preserve"> </v>
      </c>
      <c r="P279" s="133" t="str">
        <f t="shared" ca="1" si="37"/>
        <v xml:space="preserve"> </v>
      </c>
      <c r="Q279" s="338" t="str">
        <f t="shared" ca="1" si="34"/>
        <v xml:space="preserve"> </v>
      </c>
      <c r="R279" s="364" t="str">
        <f>+IF(+AND(+ISNONTEXT($U$9),+ISTEXT(EPSO!C266))=TRUE,U$10," ")</f>
        <v xml:space="preserve"> </v>
      </c>
      <c r="S279" s="117" t="str">
        <f t="shared" ca="1" si="38"/>
        <v xml:space="preserve"> </v>
      </c>
      <c r="T279" s="119" t="e">
        <f ca="1">+IF($H$8="CDN",+HLOOKUP(+$P279,SOMMAIRE!$D$32:$F$59,21,FALSE),IF($H$8="USD",+HLOOKUP(+$P279,SOMMAIRE!$D$32:$F$59,23,FALSE)," "))</f>
        <v>#N/A</v>
      </c>
      <c r="U279" s="120" t="str">
        <f ca="1">+IFERROR(+IF($H$8="CDN",+HLOOKUP(+$P279,SOMMAIRE!$D$32:$F$59,21,FALSE)*HLOOKUP(+P279,CALCUL!$D$13:$F$22,10,FALSE)*(1+R279),IF($H$8="USD",+HLOOKUP(+$P279,SOMMAIRE!$D$32:$F$59,23,FALSE)*HLOOKUP(+P279,CALCUL!$D$13:$F$22,10,FALSE)*(1+R279)," "))," ")</f>
        <v xml:space="preserve"> </v>
      </c>
      <c r="V279" s="222" t="str">
        <f t="shared" ca="1" si="39"/>
        <v xml:space="preserve"> </v>
      </c>
      <c r="W279" s="219"/>
      <c r="X279" s="154" t="str">
        <f t="shared" ca="1" si="35"/>
        <v xml:space="preserve"> </v>
      </c>
      <c r="Y279" s="339" t="str">
        <f t="shared" ca="1" si="36"/>
        <v xml:space="preserve"> </v>
      </c>
    </row>
    <row r="280" spans="1:25" ht="15.5" outlineLevel="1" x14ac:dyDescent="0.35">
      <c r="A280" s="5"/>
      <c r="B280" s="5"/>
      <c r="C280" s="5"/>
      <c r="D280" s="6"/>
      <c r="F280" s="121" t="str">
        <f ca="1">+IF(OFFSET(EPSO!$C266,+COLUMN(A266), 0, 1, 1)=0," ",+OFFSET(EPSO!$C266,+COLUMN(A266), 0, 1, 1))</f>
        <v xml:space="preserve"> </v>
      </c>
      <c r="G280" s="438" t="str">
        <f ca="1">+IFERROR(+VLOOKUP(+F280,EPSO!C:S,2,FALSE)," ")</f>
        <v xml:space="preserve"> </v>
      </c>
      <c r="H280" s="438"/>
      <c r="I280" s="117" t="str">
        <f ca="1">+IFERROR(+HLOOKUP(+F280,CALCUL!$D$13:$F$22,10,FALSE)," ")</f>
        <v xml:space="preserve"> </v>
      </c>
      <c r="J280" s="122" t="str">
        <f ca="1">+IFERROR(+VLOOKUP(+F280,EPSO!C:S,6,FALSE)," ")</f>
        <v xml:space="preserve"> </v>
      </c>
      <c r="K280" s="117" t="str">
        <f t="shared" ca="1" si="40"/>
        <v xml:space="preserve"> </v>
      </c>
      <c r="L280" s="119" t="e">
        <f ca="1">+IF($H$8="CDN",+HLOOKUP(+$F280,SOMMAIRE!$D$3:$F$30,21,FALSE),IF($H$8="USD",+HLOOKUP(+$F280,SOMMAIRE!$D$3:$F$30,23,FALSE)," "))</f>
        <v>#N/A</v>
      </c>
      <c r="M280" s="120" t="str">
        <f ca="1">+IFERROR(+IF($H$8="CDN",+HLOOKUP(+$F280,SOMMAIRE!$D$3:$F$30,21,FALSE)*HLOOKUP(+F280,CALCUL!$D$13:$F$22,10,FALSE),IF($H$8="USD",+HLOOKUP(+$F280,SOMMAIRE!$D$3:$F$30,23,FALSE)*HLOOKUP(+F280,CALCUL!$D$13:$F$22,10,FALSE)," "))," ")</f>
        <v xml:space="preserve"> </v>
      </c>
      <c r="N280" s="120" t="str">
        <f t="shared" ca="1" si="41"/>
        <v xml:space="preserve"> </v>
      </c>
      <c r="P280" s="133" t="str">
        <f t="shared" ca="1" si="37"/>
        <v xml:space="preserve"> </v>
      </c>
      <c r="Q280" s="338" t="str">
        <f t="shared" ca="1" si="34"/>
        <v xml:space="preserve"> </v>
      </c>
      <c r="R280" s="364" t="str">
        <f>+IF(+AND(+ISNONTEXT($U$9),+ISTEXT(EPSO!C267))=TRUE,U$10," ")</f>
        <v xml:space="preserve"> </v>
      </c>
      <c r="S280" s="117" t="str">
        <f t="shared" ca="1" si="38"/>
        <v xml:space="preserve"> </v>
      </c>
      <c r="T280" s="119" t="e">
        <f ca="1">+IF($H$8="CDN",+HLOOKUP(+$P280,SOMMAIRE!$D$32:$F$59,21,FALSE),IF($H$8="USD",+HLOOKUP(+$P280,SOMMAIRE!$D$32:$F$59,23,FALSE)," "))</f>
        <v>#N/A</v>
      </c>
      <c r="U280" s="120" t="str">
        <f ca="1">+IFERROR(+IF($H$8="CDN",+HLOOKUP(+$P280,SOMMAIRE!$D$32:$F$59,21,FALSE)*HLOOKUP(+P280,CALCUL!$D$13:$F$22,10,FALSE)*(1+R280),IF($H$8="USD",+HLOOKUP(+$P280,SOMMAIRE!$D$32:$F$59,23,FALSE)*HLOOKUP(+P280,CALCUL!$D$13:$F$22,10,FALSE)*(1+R280)," "))," ")</f>
        <v xml:space="preserve"> </v>
      </c>
      <c r="V280" s="222" t="str">
        <f t="shared" ca="1" si="39"/>
        <v xml:space="preserve"> </v>
      </c>
      <c r="W280" s="219"/>
      <c r="X280" s="154" t="str">
        <f t="shared" ca="1" si="35"/>
        <v xml:space="preserve"> </v>
      </c>
      <c r="Y280" s="339" t="str">
        <f t="shared" ca="1" si="36"/>
        <v xml:space="preserve"> </v>
      </c>
    </row>
    <row r="281" spans="1:25" ht="15.5" outlineLevel="1" x14ac:dyDescent="0.35">
      <c r="A281" s="5"/>
      <c r="B281" s="5"/>
      <c r="C281" s="5"/>
      <c r="D281" s="6"/>
      <c r="F281" s="121" t="str">
        <f ca="1">+IF(OFFSET(EPSO!$C267,+COLUMN(A267), 0, 1, 1)=0," ",+OFFSET(EPSO!$C267,+COLUMN(A267), 0, 1, 1))</f>
        <v xml:space="preserve"> </v>
      </c>
      <c r="G281" s="438" t="str">
        <f ca="1">+IFERROR(+VLOOKUP(+F281,EPSO!C:S,2,FALSE)," ")</f>
        <v xml:space="preserve"> </v>
      </c>
      <c r="H281" s="438"/>
      <c r="I281" s="117" t="str">
        <f ca="1">+IFERROR(+HLOOKUP(+F281,CALCUL!$D$13:$F$22,10,FALSE)," ")</f>
        <v xml:space="preserve"> </v>
      </c>
      <c r="J281" s="122" t="str">
        <f ca="1">+IFERROR(+VLOOKUP(+F281,EPSO!C:S,6,FALSE)," ")</f>
        <v xml:space="preserve"> </v>
      </c>
      <c r="K281" s="117" t="str">
        <f t="shared" ca="1" si="40"/>
        <v xml:space="preserve"> </v>
      </c>
      <c r="L281" s="119" t="e">
        <f ca="1">+IF($H$8="CDN",+HLOOKUP(+$F281,SOMMAIRE!$D$3:$F$30,21,FALSE),IF($H$8="USD",+HLOOKUP(+$F281,SOMMAIRE!$D$3:$F$30,23,FALSE)," "))</f>
        <v>#N/A</v>
      </c>
      <c r="M281" s="120" t="str">
        <f ca="1">+IFERROR(+IF($H$8="CDN",+HLOOKUP(+$F281,SOMMAIRE!$D$3:$F$30,21,FALSE)*HLOOKUP(+F281,CALCUL!$D$13:$F$22,10,FALSE),IF($H$8="USD",+HLOOKUP(+$F281,SOMMAIRE!$D$3:$F$30,23,FALSE)*HLOOKUP(+F281,CALCUL!$D$13:$F$22,10,FALSE)," "))," ")</f>
        <v xml:space="preserve"> </v>
      </c>
      <c r="N281" s="120" t="str">
        <f t="shared" ca="1" si="41"/>
        <v xml:space="preserve"> </v>
      </c>
      <c r="P281" s="133" t="str">
        <f t="shared" ca="1" si="37"/>
        <v xml:space="preserve"> </v>
      </c>
      <c r="Q281" s="338" t="str">
        <f t="shared" ca="1" si="34"/>
        <v xml:space="preserve"> </v>
      </c>
      <c r="R281" s="364" t="str">
        <f>+IF(+AND(+ISNONTEXT($U$9),+ISTEXT(EPSO!C268))=TRUE,U$10," ")</f>
        <v xml:space="preserve"> </v>
      </c>
      <c r="S281" s="117" t="str">
        <f t="shared" ca="1" si="38"/>
        <v xml:space="preserve"> </v>
      </c>
      <c r="T281" s="119" t="e">
        <f ca="1">+IF($H$8="CDN",+HLOOKUP(+$P281,SOMMAIRE!$D$32:$F$59,21,FALSE),IF($H$8="USD",+HLOOKUP(+$P281,SOMMAIRE!$D$32:$F$59,23,FALSE)," "))</f>
        <v>#N/A</v>
      </c>
      <c r="U281" s="120" t="str">
        <f ca="1">+IFERROR(+IF($H$8="CDN",+HLOOKUP(+$P281,SOMMAIRE!$D$32:$F$59,21,FALSE)*HLOOKUP(+P281,CALCUL!$D$13:$F$22,10,FALSE)*(1+R281),IF($H$8="USD",+HLOOKUP(+$P281,SOMMAIRE!$D$32:$F$59,23,FALSE)*HLOOKUP(+P281,CALCUL!$D$13:$F$22,10,FALSE)*(1+R281)," "))," ")</f>
        <v xml:space="preserve"> </v>
      </c>
      <c r="V281" s="222" t="str">
        <f t="shared" ca="1" si="39"/>
        <v xml:space="preserve"> </v>
      </c>
      <c r="W281" s="219"/>
      <c r="X281" s="154" t="str">
        <f t="shared" ca="1" si="35"/>
        <v xml:space="preserve"> </v>
      </c>
      <c r="Y281" s="339" t="str">
        <f t="shared" ca="1" si="36"/>
        <v xml:space="preserve"> </v>
      </c>
    </row>
    <row r="282" spans="1:25" ht="15.5" outlineLevel="1" x14ac:dyDescent="0.35">
      <c r="A282" s="5"/>
      <c r="B282" s="5"/>
      <c r="C282" s="5"/>
      <c r="D282" s="6"/>
      <c r="F282" s="121" t="str">
        <f ca="1">+IF(OFFSET(EPSO!$C268,+COLUMN(A268), 0, 1, 1)=0," ",+OFFSET(EPSO!$C268,+COLUMN(A268), 0, 1, 1))</f>
        <v xml:space="preserve"> </v>
      </c>
      <c r="G282" s="438" t="str">
        <f ca="1">+IFERROR(+VLOOKUP(+F282,EPSO!C:S,2,FALSE)," ")</f>
        <v xml:space="preserve"> </v>
      </c>
      <c r="H282" s="438"/>
      <c r="I282" s="117" t="str">
        <f ca="1">+IFERROR(+HLOOKUP(+F282,CALCUL!$D$13:$F$22,10,FALSE)," ")</f>
        <v xml:space="preserve"> </v>
      </c>
      <c r="J282" s="122" t="str">
        <f ca="1">+IFERROR(+VLOOKUP(+F282,EPSO!C:S,6,FALSE)," ")</f>
        <v xml:space="preserve"> </v>
      </c>
      <c r="K282" s="117" t="str">
        <f t="shared" ca="1" si="40"/>
        <v xml:space="preserve"> </v>
      </c>
      <c r="L282" s="119" t="e">
        <f ca="1">+IF($H$8="CDN",+HLOOKUP(+$F282,SOMMAIRE!$D$3:$F$30,21,FALSE),IF($H$8="USD",+HLOOKUP(+$F282,SOMMAIRE!$D$3:$F$30,23,FALSE)," "))</f>
        <v>#N/A</v>
      </c>
      <c r="M282" s="120" t="str">
        <f ca="1">+IFERROR(+IF($H$8="CDN",+HLOOKUP(+$F282,SOMMAIRE!$D$3:$F$30,21,FALSE)*HLOOKUP(+F282,CALCUL!$D$13:$F$22,10,FALSE),IF($H$8="USD",+HLOOKUP(+$F282,SOMMAIRE!$D$3:$F$30,23,FALSE)*HLOOKUP(+F282,CALCUL!$D$13:$F$22,10,FALSE)," "))," ")</f>
        <v xml:space="preserve"> </v>
      </c>
      <c r="N282" s="120" t="str">
        <f t="shared" ca="1" si="41"/>
        <v xml:space="preserve"> </v>
      </c>
      <c r="P282" s="133" t="str">
        <f t="shared" ca="1" si="37"/>
        <v xml:space="preserve"> </v>
      </c>
      <c r="Q282" s="338" t="str">
        <f t="shared" ca="1" si="34"/>
        <v xml:space="preserve"> </v>
      </c>
      <c r="R282" s="364" t="str">
        <f>+IF(+AND(+ISNONTEXT($U$9),+ISTEXT(EPSO!C269))=TRUE,U$10," ")</f>
        <v xml:space="preserve"> </v>
      </c>
      <c r="S282" s="117" t="str">
        <f t="shared" ca="1" si="38"/>
        <v xml:space="preserve"> </v>
      </c>
      <c r="T282" s="119" t="e">
        <f ca="1">+IF($H$8="CDN",+HLOOKUP(+$P282,SOMMAIRE!$D$32:$F$59,21,FALSE),IF($H$8="USD",+HLOOKUP(+$P282,SOMMAIRE!$D$32:$F$59,23,FALSE)," "))</f>
        <v>#N/A</v>
      </c>
      <c r="U282" s="120" t="str">
        <f ca="1">+IFERROR(+IF($H$8="CDN",+HLOOKUP(+$P282,SOMMAIRE!$D$32:$F$59,21,FALSE)*HLOOKUP(+P282,CALCUL!$D$13:$F$22,10,FALSE)*(1+R282),IF($H$8="USD",+HLOOKUP(+$P282,SOMMAIRE!$D$32:$F$59,23,FALSE)*HLOOKUP(+P282,CALCUL!$D$13:$F$22,10,FALSE)*(1+R282)," "))," ")</f>
        <v xml:space="preserve"> </v>
      </c>
      <c r="V282" s="222" t="str">
        <f t="shared" ca="1" si="39"/>
        <v xml:space="preserve"> </v>
      </c>
      <c r="W282" s="219"/>
      <c r="X282" s="154" t="str">
        <f t="shared" ca="1" si="35"/>
        <v xml:space="preserve"> </v>
      </c>
      <c r="Y282" s="339" t="str">
        <f t="shared" ca="1" si="36"/>
        <v xml:space="preserve"> </v>
      </c>
    </row>
    <row r="283" spans="1:25" ht="15.5" outlineLevel="1" x14ac:dyDescent="0.35">
      <c r="A283" s="5"/>
      <c r="B283" s="5"/>
      <c r="C283" s="5"/>
      <c r="D283" s="6"/>
      <c r="F283" s="121" t="str">
        <f ca="1">+IF(OFFSET(EPSO!$C269,+COLUMN(A269), 0, 1, 1)=0," ",+OFFSET(EPSO!$C269,+COLUMN(A269), 0, 1, 1))</f>
        <v xml:space="preserve"> </v>
      </c>
      <c r="G283" s="438" t="str">
        <f ca="1">+IFERROR(+VLOOKUP(+F283,EPSO!C:S,2,FALSE)," ")</f>
        <v xml:space="preserve"> </v>
      </c>
      <c r="H283" s="438"/>
      <c r="I283" s="117" t="str">
        <f ca="1">+IFERROR(+HLOOKUP(+F283,CALCUL!$D$13:$F$22,10,FALSE)," ")</f>
        <v xml:space="preserve"> </v>
      </c>
      <c r="J283" s="122" t="str">
        <f ca="1">+IFERROR(+VLOOKUP(+F283,EPSO!C:S,6,FALSE)," ")</f>
        <v xml:space="preserve"> </v>
      </c>
      <c r="K283" s="117" t="str">
        <f t="shared" ca="1" si="40"/>
        <v xml:space="preserve"> </v>
      </c>
      <c r="L283" s="119" t="e">
        <f ca="1">+IF($H$8="CDN",+HLOOKUP(+$F283,SOMMAIRE!$D$3:$F$30,21,FALSE),IF($H$8="USD",+HLOOKUP(+$F283,SOMMAIRE!$D$3:$F$30,23,FALSE)," "))</f>
        <v>#N/A</v>
      </c>
      <c r="M283" s="120" t="str">
        <f ca="1">+IFERROR(+IF($H$8="CDN",+HLOOKUP(+$F283,SOMMAIRE!$D$3:$F$30,21,FALSE)*HLOOKUP(+F283,CALCUL!$D$13:$F$22,10,FALSE),IF($H$8="USD",+HLOOKUP(+$F283,SOMMAIRE!$D$3:$F$30,23,FALSE)*HLOOKUP(+F283,CALCUL!$D$13:$F$22,10,FALSE)," "))," ")</f>
        <v xml:space="preserve"> </v>
      </c>
      <c r="N283" s="120" t="str">
        <f t="shared" ca="1" si="41"/>
        <v xml:space="preserve"> </v>
      </c>
      <c r="P283" s="133" t="str">
        <f t="shared" ca="1" si="37"/>
        <v xml:space="preserve"> </v>
      </c>
      <c r="Q283" s="338" t="str">
        <f t="shared" ca="1" si="34"/>
        <v xml:space="preserve"> </v>
      </c>
      <c r="R283" s="364" t="str">
        <f>+IF(+AND(+ISNONTEXT($U$9),+ISTEXT(EPSO!C270))=TRUE,U$10," ")</f>
        <v xml:space="preserve"> </v>
      </c>
      <c r="S283" s="117" t="str">
        <f t="shared" ca="1" si="38"/>
        <v xml:space="preserve"> </v>
      </c>
      <c r="T283" s="119" t="e">
        <f ca="1">+IF($H$8="CDN",+HLOOKUP(+$P283,SOMMAIRE!$D$32:$F$59,21,FALSE),IF($H$8="USD",+HLOOKUP(+$P283,SOMMAIRE!$D$32:$F$59,23,FALSE)," "))</f>
        <v>#N/A</v>
      </c>
      <c r="U283" s="120" t="str">
        <f ca="1">+IFERROR(+IF($H$8="CDN",+HLOOKUP(+$P283,SOMMAIRE!$D$32:$F$59,21,FALSE)*HLOOKUP(+P283,CALCUL!$D$13:$F$22,10,FALSE)*(1+R283),IF($H$8="USD",+HLOOKUP(+$P283,SOMMAIRE!$D$32:$F$59,23,FALSE)*HLOOKUP(+P283,CALCUL!$D$13:$F$22,10,FALSE)*(1+R283)," "))," ")</f>
        <v xml:space="preserve"> </v>
      </c>
      <c r="V283" s="222" t="str">
        <f t="shared" ca="1" si="39"/>
        <v xml:space="preserve"> </v>
      </c>
      <c r="W283" s="219"/>
      <c r="X283" s="154" t="str">
        <f t="shared" ca="1" si="35"/>
        <v xml:space="preserve"> </v>
      </c>
      <c r="Y283" s="339" t="str">
        <f t="shared" ca="1" si="36"/>
        <v xml:space="preserve"> </v>
      </c>
    </row>
    <row r="284" spans="1:25" ht="15.5" outlineLevel="1" x14ac:dyDescent="0.35">
      <c r="A284" s="5"/>
      <c r="B284" s="5"/>
      <c r="C284" s="5"/>
      <c r="D284" s="6"/>
      <c r="F284" s="121" t="str">
        <f ca="1">+IF(OFFSET(EPSO!$C270,+COLUMN(A270), 0, 1, 1)=0," ",+OFFSET(EPSO!$C270,+COLUMN(A270), 0, 1, 1))</f>
        <v xml:space="preserve"> </v>
      </c>
      <c r="G284" s="438" t="str">
        <f ca="1">+IFERROR(+VLOOKUP(+F284,EPSO!C:S,2,FALSE)," ")</f>
        <v xml:space="preserve"> </v>
      </c>
      <c r="H284" s="438"/>
      <c r="I284" s="117" t="str">
        <f ca="1">+IFERROR(+HLOOKUP(+F284,CALCUL!$D$13:$F$22,10,FALSE)," ")</f>
        <v xml:space="preserve"> </v>
      </c>
      <c r="J284" s="122" t="str">
        <f ca="1">+IFERROR(+VLOOKUP(+F284,EPSO!C:S,6,FALSE)," ")</f>
        <v xml:space="preserve"> </v>
      </c>
      <c r="K284" s="117" t="str">
        <f t="shared" ca="1" si="40"/>
        <v xml:space="preserve"> </v>
      </c>
      <c r="L284" s="119" t="e">
        <f ca="1">+IF($H$8="CDN",+HLOOKUP(+$F284,SOMMAIRE!$D$3:$F$30,21,FALSE),IF($H$8="USD",+HLOOKUP(+$F284,SOMMAIRE!$D$3:$F$30,23,FALSE)," "))</f>
        <v>#N/A</v>
      </c>
      <c r="M284" s="120" t="str">
        <f ca="1">+IFERROR(+IF($H$8="CDN",+HLOOKUP(+$F284,SOMMAIRE!$D$3:$F$30,21,FALSE)*HLOOKUP(+F284,CALCUL!$D$13:$F$22,10,FALSE),IF($H$8="USD",+HLOOKUP(+$F284,SOMMAIRE!$D$3:$F$30,23,FALSE)*HLOOKUP(+F284,CALCUL!$D$13:$F$22,10,FALSE)," "))," ")</f>
        <v xml:space="preserve"> </v>
      </c>
      <c r="N284" s="120" t="str">
        <f t="shared" ca="1" si="41"/>
        <v xml:space="preserve"> </v>
      </c>
      <c r="P284" s="133" t="str">
        <f t="shared" ca="1" si="37"/>
        <v xml:space="preserve"> </v>
      </c>
      <c r="Q284" s="338" t="str">
        <f t="shared" ca="1" si="34"/>
        <v xml:space="preserve"> </v>
      </c>
      <c r="R284" s="364" t="str">
        <f>+IF(+AND(+ISNONTEXT($U$9),+ISTEXT(EPSO!C271))=TRUE,U$10," ")</f>
        <v xml:space="preserve"> </v>
      </c>
      <c r="S284" s="117" t="str">
        <f t="shared" ca="1" si="38"/>
        <v xml:space="preserve"> </v>
      </c>
      <c r="T284" s="119" t="e">
        <f ca="1">+IF($H$8="CDN",+HLOOKUP(+$P284,SOMMAIRE!$D$32:$F$59,21,FALSE),IF($H$8="USD",+HLOOKUP(+$P284,SOMMAIRE!$D$32:$F$59,23,FALSE)," "))</f>
        <v>#N/A</v>
      </c>
      <c r="U284" s="120" t="str">
        <f ca="1">+IFERROR(+IF($H$8="CDN",+HLOOKUP(+$P284,SOMMAIRE!$D$32:$F$59,21,FALSE)*HLOOKUP(+P284,CALCUL!$D$13:$F$22,10,FALSE)*(1+R284),IF($H$8="USD",+HLOOKUP(+$P284,SOMMAIRE!$D$32:$F$59,23,FALSE)*HLOOKUP(+P284,CALCUL!$D$13:$F$22,10,FALSE)*(1+R284)," "))," ")</f>
        <v xml:space="preserve"> </v>
      </c>
      <c r="V284" s="222" t="str">
        <f t="shared" ca="1" si="39"/>
        <v xml:space="preserve"> </v>
      </c>
      <c r="W284" s="219"/>
      <c r="X284" s="154" t="str">
        <f t="shared" ca="1" si="35"/>
        <v xml:space="preserve"> </v>
      </c>
      <c r="Y284" s="339" t="str">
        <f t="shared" ca="1" si="36"/>
        <v xml:space="preserve"> </v>
      </c>
    </row>
    <row r="285" spans="1:25" ht="15.5" outlineLevel="1" x14ac:dyDescent="0.35">
      <c r="A285" s="5"/>
      <c r="B285" s="5"/>
      <c r="C285" s="5"/>
      <c r="D285" s="6"/>
      <c r="F285" s="121" t="str">
        <f ca="1">+IF(OFFSET(EPSO!$C271,+COLUMN(A271), 0, 1, 1)=0," ",+OFFSET(EPSO!$C271,+COLUMN(A271), 0, 1, 1))</f>
        <v xml:space="preserve"> </v>
      </c>
      <c r="G285" s="438" t="str">
        <f ca="1">+IFERROR(+VLOOKUP(+F285,EPSO!C:S,2,FALSE)," ")</f>
        <v xml:space="preserve"> </v>
      </c>
      <c r="H285" s="438"/>
      <c r="I285" s="117" t="str">
        <f ca="1">+IFERROR(+HLOOKUP(+F285,CALCUL!$D$13:$F$22,10,FALSE)," ")</f>
        <v xml:space="preserve"> </v>
      </c>
      <c r="J285" s="122" t="str">
        <f ca="1">+IFERROR(+VLOOKUP(+F285,EPSO!C:S,6,FALSE)," ")</f>
        <v xml:space="preserve"> </v>
      </c>
      <c r="K285" s="117" t="str">
        <f t="shared" ca="1" si="40"/>
        <v xml:space="preserve"> </v>
      </c>
      <c r="L285" s="119" t="e">
        <f ca="1">+IF($H$8="CDN",+HLOOKUP(+$F285,SOMMAIRE!$D$3:$F$30,21,FALSE),IF($H$8="USD",+HLOOKUP(+$F285,SOMMAIRE!$D$3:$F$30,23,FALSE)," "))</f>
        <v>#N/A</v>
      </c>
      <c r="M285" s="120" t="str">
        <f ca="1">+IFERROR(+IF($H$8="CDN",+HLOOKUP(+$F285,SOMMAIRE!$D$3:$F$30,21,FALSE)*HLOOKUP(+F285,CALCUL!$D$13:$F$22,10,FALSE),IF($H$8="USD",+HLOOKUP(+$F285,SOMMAIRE!$D$3:$F$30,23,FALSE)*HLOOKUP(+F285,CALCUL!$D$13:$F$22,10,FALSE)," "))," ")</f>
        <v xml:space="preserve"> </v>
      </c>
      <c r="N285" s="120" t="str">
        <f t="shared" ca="1" si="41"/>
        <v xml:space="preserve"> </v>
      </c>
      <c r="P285" s="133" t="str">
        <f t="shared" ca="1" si="37"/>
        <v xml:space="preserve"> </v>
      </c>
      <c r="Q285" s="338" t="str">
        <f t="shared" ca="1" si="34"/>
        <v xml:space="preserve"> </v>
      </c>
      <c r="R285" s="364" t="str">
        <f>+IF(+AND(+ISNONTEXT($U$9),+ISTEXT(EPSO!C272))=TRUE,U$10," ")</f>
        <v xml:space="preserve"> </v>
      </c>
      <c r="S285" s="117" t="str">
        <f t="shared" ca="1" si="38"/>
        <v xml:space="preserve"> </v>
      </c>
      <c r="T285" s="119" t="e">
        <f ca="1">+IF($H$8="CDN",+HLOOKUP(+$P285,SOMMAIRE!$D$32:$F$59,21,FALSE),IF($H$8="USD",+HLOOKUP(+$P285,SOMMAIRE!$D$32:$F$59,23,FALSE)," "))</f>
        <v>#N/A</v>
      </c>
      <c r="U285" s="120" t="str">
        <f ca="1">+IFERROR(+IF($H$8="CDN",+HLOOKUP(+$P285,SOMMAIRE!$D$32:$F$59,21,FALSE)*HLOOKUP(+P285,CALCUL!$D$13:$F$22,10,FALSE)*(1+R285),IF($H$8="USD",+HLOOKUP(+$P285,SOMMAIRE!$D$32:$F$59,23,FALSE)*HLOOKUP(+P285,CALCUL!$D$13:$F$22,10,FALSE)*(1+R285)," "))," ")</f>
        <v xml:space="preserve"> </v>
      </c>
      <c r="V285" s="222" t="str">
        <f t="shared" ca="1" si="39"/>
        <v xml:space="preserve"> </v>
      </c>
      <c r="W285" s="219"/>
      <c r="X285" s="154" t="str">
        <f t="shared" ca="1" si="35"/>
        <v xml:space="preserve"> </v>
      </c>
      <c r="Y285" s="339" t="str">
        <f t="shared" ca="1" si="36"/>
        <v xml:space="preserve"> </v>
      </c>
    </row>
    <row r="286" spans="1:25" ht="15.5" outlineLevel="1" x14ac:dyDescent="0.35">
      <c r="A286" s="5"/>
      <c r="B286" s="5"/>
      <c r="C286" s="5"/>
      <c r="D286" s="6"/>
      <c r="F286" s="121" t="str">
        <f ca="1">+IF(OFFSET(EPSO!$C272,+COLUMN(A272), 0, 1, 1)=0," ",+OFFSET(EPSO!$C272,+COLUMN(A272), 0, 1, 1))</f>
        <v xml:space="preserve"> </v>
      </c>
      <c r="G286" s="438" t="str">
        <f ca="1">+IFERROR(+VLOOKUP(+F286,EPSO!C:S,2,FALSE)," ")</f>
        <v xml:space="preserve"> </v>
      </c>
      <c r="H286" s="438"/>
      <c r="I286" s="117" t="str">
        <f ca="1">+IFERROR(+HLOOKUP(+F286,CALCUL!$D$13:$F$22,10,FALSE)," ")</f>
        <v xml:space="preserve"> </v>
      </c>
      <c r="J286" s="122" t="str">
        <f ca="1">+IFERROR(+VLOOKUP(+F286,EPSO!C:S,6,FALSE)," ")</f>
        <v xml:space="preserve"> </v>
      </c>
      <c r="K286" s="117" t="str">
        <f t="shared" ca="1" si="40"/>
        <v xml:space="preserve"> </v>
      </c>
      <c r="L286" s="119" t="e">
        <f ca="1">+IF($H$8="CDN",+HLOOKUP(+$F286,SOMMAIRE!$D$3:$F$30,21,FALSE),IF($H$8="USD",+HLOOKUP(+$F286,SOMMAIRE!$D$3:$F$30,23,FALSE)," "))</f>
        <v>#N/A</v>
      </c>
      <c r="M286" s="120" t="str">
        <f ca="1">+IFERROR(+IF($H$8="CDN",+HLOOKUP(+$F286,SOMMAIRE!$D$3:$F$30,21,FALSE)*HLOOKUP(+F286,CALCUL!$D$13:$F$22,10,FALSE),IF($H$8="USD",+HLOOKUP(+$F286,SOMMAIRE!$D$3:$F$30,23,FALSE)*HLOOKUP(+F286,CALCUL!$D$13:$F$22,10,FALSE)," "))," ")</f>
        <v xml:space="preserve"> </v>
      </c>
      <c r="N286" s="120" t="str">
        <f t="shared" ca="1" si="41"/>
        <v xml:space="preserve"> </v>
      </c>
      <c r="P286" s="133" t="str">
        <f t="shared" ca="1" si="37"/>
        <v xml:space="preserve"> </v>
      </c>
      <c r="Q286" s="338" t="str">
        <f t="shared" ca="1" si="34"/>
        <v xml:space="preserve"> </v>
      </c>
      <c r="R286" s="364" t="str">
        <f>+IF(+AND(+ISNONTEXT($U$9),+ISTEXT(EPSO!C273))=TRUE,U$10," ")</f>
        <v xml:space="preserve"> </v>
      </c>
      <c r="S286" s="117" t="str">
        <f t="shared" ca="1" si="38"/>
        <v xml:space="preserve"> </v>
      </c>
      <c r="T286" s="119" t="e">
        <f ca="1">+IF($H$8="CDN",+HLOOKUP(+$P286,SOMMAIRE!$D$32:$F$59,21,FALSE),IF($H$8="USD",+HLOOKUP(+$P286,SOMMAIRE!$D$32:$F$59,23,FALSE)," "))</f>
        <v>#N/A</v>
      </c>
      <c r="U286" s="120" t="str">
        <f ca="1">+IFERROR(+IF($H$8="CDN",+HLOOKUP(+$P286,SOMMAIRE!$D$32:$F$59,21,FALSE)*HLOOKUP(+P286,CALCUL!$D$13:$F$22,10,FALSE)*(1+R286),IF($H$8="USD",+HLOOKUP(+$P286,SOMMAIRE!$D$32:$F$59,23,FALSE)*HLOOKUP(+P286,CALCUL!$D$13:$F$22,10,FALSE)*(1+R286)," "))," ")</f>
        <v xml:space="preserve"> </v>
      </c>
      <c r="V286" s="222" t="str">
        <f t="shared" ca="1" si="39"/>
        <v xml:space="preserve"> </v>
      </c>
      <c r="W286" s="219"/>
      <c r="X286" s="154" t="str">
        <f t="shared" ca="1" si="35"/>
        <v xml:space="preserve"> </v>
      </c>
      <c r="Y286" s="339" t="str">
        <f t="shared" ca="1" si="36"/>
        <v xml:space="preserve"> </v>
      </c>
    </row>
    <row r="287" spans="1:25" ht="15.5" outlineLevel="1" x14ac:dyDescent="0.35">
      <c r="A287" s="5"/>
      <c r="B287" s="5"/>
      <c r="C287" s="5"/>
      <c r="D287" s="6"/>
      <c r="F287" s="121" t="str">
        <f ca="1">+IF(OFFSET(EPSO!$C273,+COLUMN(A273), 0, 1, 1)=0," ",+OFFSET(EPSO!$C273,+COLUMN(A273), 0, 1, 1))</f>
        <v xml:space="preserve"> </v>
      </c>
      <c r="G287" s="438" t="str">
        <f ca="1">+IFERROR(+VLOOKUP(+F287,EPSO!C:S,2,FALSE)," ")</f>
        <v xml:space="preserve"> </v>
      </c>
      <c r="H287" s="438"/>
      <c r="I287" s="117" t="str">
        <f ca="1">+IFERROR(+HLOOKUP(+F287,CALCUL!$D$13:$F$22,10,FALSE)," ")</f>
        <v xml:space="preserve"> </v>
      </c>
      <c r="J287" s="122" t="str">
        <f ca="1">+IFERROR(+VLOOKUP(+F287,EPSO!C:S,6,FALSE)," ")</f>
        <v xml:space="preserve"> </v>
      </c>
      <c r="K287" s="117" t="str">
        <f t="shared" ca="1" si="40"/>
        <v xml:space="preserve"> </v>
      </c>
      <c r="L287" s="119" t="e">
        <f ca="1">+IF($H$8="CDN",+HLOOKUP(+$F287,SOMMAIRE!$D$3:$F$30,21,FALSE),IF($H$8="USD",+HLOOKUP(+$F287,SOMMAIRE!$D$3:$F$30,23,FALSE)," "))</f>
        <v>#N/A</v>
      </c>
      <c r="M287" s="120" t="str">
        <f ca="1">+IFERROR(+IF($H$8="CDN",+HLOOKUP(+$F287,SOMMAIRE!$D$3:$F$30,21,FALSE)*HLOOKUP(+F287,CALCUL!$D$13:$F$22,10,FALSE),IF($H$8="USD",+HLOOKUP(+$F287,SOMMAIRE!$D$3:$F$30,23,FALSE)*HLOOKUP(+F287,CALCUL!$D$13:$F$22,10,FALSE)," "))," ")</f>
        <v xml:space="preserve"> </v>
      </c>
      <c r="N287" s="120" t="str">
        <f t="shared" ca="1" si="41"/>
        <v xml:space="preserve"> </v>
      </c>
      <c r="P287" s="133" t="str">
        <f t="shared" ca="1" si="37"/>
        <v xml:space="preserve"> </v>
      </c>
      <c r="Q287" s="338" t="str">
        <f t="shared" ca="1" si="34"/>
        <v xml:space="preserve"> </v>
      </c>
      <c r="R287" s="364" t="str">
        <f>+IF(+AND(+ISNONTEXT($U$9),+ISTEXT(EPSO!C274))=TRUE,U$10," ")</f>
        <v xml:space="preserve"> </v>
      </c>
      <c r="S287" s="117" t="str">
        <f t="shared" ca="1" si="38"/>
        <v xml:space="preserve"> </v>
      </c>
      <c r="T287" s="119" t="e">
        <f ca="1">+IF($H$8="CDN",+HLOOKUP(+$P287,SOMMAIRE!$D$32:$F$59,21,FALSE),IF($H$8="USD",+HLOOKUP(+$P287,SOMMAIRE!$D$32:$F$59,23,FALSE)," "))</f>
        <v>#N/A</v>
      </c>
      <c r="U287" s="120" t="str">
        <f ca="1">+IFERROR(+IF($H$8="CDN",+HLOOKUP(+$P287,SOMMAIRE!$D$32:$F$59,21,FALSE)*HLOOKUP(+P287,CALCUL!$D$13:$F$22,10,FALSE)*(1+R287),IF($H$8="USD",+HLOOKUP(+$P287,SOMMAIRE!$D$32:$F$59,23,FALSE)*HLOOKUP(+P287,CALCUL!$D$13:$F$22,10,FALSE)*(1+R287)," "))," ")</f>
        <v xml:space="preserve"> </v>
      </c>
      <c r="V287" s="222" t="str">
        <f t="shared" ca="1" si="39"/>
        <v xml:space="preserve"> </v>
      </c>
      <c r="W287" s="219"/>
      <c r="X287" s="154" t="str">
        <f t="shared" ca="1" si="35"/>
        <v xml:space="preserve"> </v>
      </c>
      <c r="Y287" s="339" t="str">
        <f t="shared" ca="1" si="36"/>
        <v xml:space="preserve"> </v>
      </c>
    </row>
    <row r="288" spans="1:25" ht="15.5" outlineLevel="1" x14ac:dyDescent="0.35">
      <c r="A288" s="5"/>
      <c r="B288" s="5"/>
      <c r="C288" s="5"/>
      <c r="D288" s="6"/>
      <c r="F288" s="121" t="str">
        <f ca="1">+IF(OFFSET(EPSO!$C274,+COLUMN(A274), 0, 1, 1)=0," ",+OFFSET(EPSO!$C274,+COLUMN(A274), 0, 1, 1))</f>
        <v xml:space="preserve"> </v>
      </c>
      <c r="G288" s="438" t="str">
        <f ca="1">+IFERROR(+VLOOKUP(+F288,EPSO!C:S,2,FALSE)," ")</f>
        <v xml:space="preserve"> </v>
      </c>
      <c r="H288" s="438"/>
      <c r="I288" s="117" t="str">
        <f ca="1">+IFERROR(+HLOOKUP(+F288,CALCUL!$D$13:$F$22,10,FALSE)," ")</f>
        <v xml:space="preserve"> </v>
      </c>
      <c r="J288" s="122" t="str">
        <f ca="1">+IFERROR(+VLOOKUP(+F288,EPSO!C:S,6,FALSE)," ")</f>
        <v xml:space="preserve"> </v>
      </c>
      <c r="K288" s="117" t="str">
        <f t="shared" ca="1" si="40"/>
        <v xml:space="preserve"> </v>
      </c>
      <c r="L288" s="119" t="e">
        <f ca="1">+IF($H$8="CDN",+HLOOKUP(+$F288,SOMMAIRE!$D$3:$F$30,21,FALSE),IF($H$8="USD",+HLOOKUP(+$F288,SOMMAIRE!$D$3:$F$30,23,FALSE)," "))</f>
        <v>#N/A</v>
      </c>
      <c r="M288" s="120" t="str">
        <f ca="1">+IFERROR(+IF($H$8="CDN",+HLOOKUP(+$F288,SOMMAIRE!$D$3:$F$30,21,FALSE)*HLOOKUP(+F288,CALCUL!$D$13:$F$22,10,FALSE),IF($H$8="USD",+HLOOKUP(+$F288,SOMMAIRE!$D$3:$F$30,23,FALSE)*HLOOKUP(+F288,CALCUL!$D$13:$F$22,10,FALSE)," "))," ")</f>
        <v xml:space="preserve"> </v>
      </c>
      <c r="N288" s="120" t="str">
        <f t="shared" ca="1" si="41"/>
        <v xml:space="preserve"> </v>
      </c>
      <c r="P288" s="133" t="str">
        <f t="shared" ca="1" si="37"/>
        <v xml:space="preserve"> </v>
      </c>
      <c r="Q288" s="338" t="str">
        <f t="shared" ca="1" si="34"/>
        <v xml:space="preserve"> </v>
      </c>
      <c r="R288" s="364" t="str">
        <f>+IF(+AND(+ISNONTEXT($U$9),+ISTEXT(EPSO!C275))=TRUE,U$10," ")</f>
        <v xml:space="preserve"> </v>
      </c>
      <c r="S288" s="117" t="str">
        <f t="shared" ca="1" si="38"/>
        <v xml:space="preserve"> </v>
      </c>
      <c r="T288" s="119" t="e">
        <f ca="1">+IF($H$8="CDN",+HLOOKUP(+$P288,SOMMAIRE!$D$32:$F$59,21,FALSE),IF($H$8="USD",+HLOOKUP(+$P288,SOMMAIRE!$D$32:$F$59,23,FALSE)," "))</f>
        <v>#N/A</v>
      </c>
      <c r="U288" s="120" t="str">
        <f ca="1">+IFERROR(+IF($H$8="CDN",+HLOOKUP(+$P288,SOMMAIRE!$D$32:$F$59,21,FALSE)*HLOOKUP(+P288,CALCUL!$D$13:$F$22,10,FALSE)*(1+R288),IF($H$8="USD",+HLOOKUP(+$P288,SOMMAIRE!$D$32:$F$59,23,FALSE)*HLOOKUP(+P288,CALCUL!$D$13:$F$22,10,FALSE)*(1+R288)," "))," ")</f>
        <v xml:space="preserve"> </v>
      </c>
      <c r="V288" s="222" t="str">
        <f t="shared" ca="1" si="39"/>
        <v xml:space="preserve"> </v>
      </c>
      <c r="W288" s="219"/>
      <c r="X288" s="154" t="str">
        <f t="shared" ca="1" si="35"/>
        <v xml:space="preserve"> </v>
      </c>
      <c r="Y288" s="339" t="str">
        <f t="shared" ca="1" si="36"/>
        <v xml:space="preserve"> </v>
      </c>
    </row>
    <row r="289" spans="1:25" ht="15.5" outlineLevel="1" x14ac:dyDescent="0.35">
      <c r="A289" s="5"/>
      <c r="B289" s="5"/>
      <c r="C289" s="5"/>
      <c r="D289" s="6"/>
      <c r="F289" s="121" t="str">
        <f ca="1">+IF(OFFSET(EPSO!$C275,+COLUMN(A275), 0, 1, 1)=0," ",+OFFSET(EPSO!$C275,+COLUMN(A275), 0, 1, 1))</f>
        <v xml:space="preserve"> </v>
      </c>
      <c r="G289" s="438" t="str">
        <f ca="1">+IFERROR(+VLOOKUP(+F289,EPSO!C:S,2,FALSE)," ")</f>
        <v xml:space="preserve"> </v>
      </c>
      <c r="H289" s="438"/>
      <c r="I289" s="117" t="str">
        <f ca="1">+IFERROR(+HLOOKUP(+F289,CALCUL!$D$13:$F$22,10,FALSE)," ")</f>
        <v xml:space="preserve"> </v>
      </c>
      <c r="J289" s="122" t="str">
        <f ca="1">+IFERROR(+VLOOKUP(+F289,EPSO!C:S,6,FALSE)," ")</f>
        <v xml:space="preserve"> </v>
      </c>
      <c r="K289" s="117" t="str">
        <f t="shared" ca="1" si="40"/>
        <v xml:space="preserve"> </v>
      </c>
      <c r="L289" s="119" t="e">
        <f ca="1">+IF($H$8="CDN",+HLOOKUP(+$F289,SOMMAIRE!$D$3:$F$30,21,FALSE),IF($H$8="USD",+HLOOKUP(+$F289,SOMMAIRE!$D$3:$F$30,23,FALSE)," "))</f>
        <v>#N/A</v>
      </c>
      <c r="M289" s="120" t="str">
        <f ca="1">+IFERROR(+IF($H$8="CDN",+HLOOKUP(+$F289,SOMMAIRE!$D$3:$F$30,21,FALSE)*HLOOKUP(+F289,CALCUL!$D$13:$F$22,10,FALSE),IF($H$8="USD",+HLOOKUP(+$F289,SOMMAIRE!$D$3:$F$30,23,FALSE)*HLOOKUP(+F289,CALCUL!$D$13:$F$22,10,FALSE)," "))," ")</f>
        <v xml:space="preserve"> </v>
      </c>
      <c r="N289" s="120" t="str">
        <f t="shared" ca="1" si="41"/>
        <v xml:space="preserve"> </v>
      </c>
      <c r="P289" s="133" t="str">
        <f t="shared" ca="1" si="37"/>
        <v xml:space="preserve"> </v>
      </c>
      <c r="Q289" s="338" t="str">
        <f t="shared" ca="1" si="34"/>
        <v xml:space="preserve"> </v>
      </c>
      <c r="R289" s="364" t="str">
        <f>+IF(+AND(+ISNONTEXT($U$9),+ISTEXT(EPSO!C276))=TRUE,U$10," ")</f>
        <v xml:space="preserve"> </v>
      </c>
      <c r="S289" s="117" t="str">
        <f t="shared" ca="1" si="38"/>
        <v xml:space="preserve"> </v>
      </c>
      <c r="T289" s="119" t="e">
        <f ca="1">+IF($H$8="CDN",+HLOOKUP(+$P289,SOMMAIRE!$D$32:$F$59,21,FALSE),IF($H$8="USD",+HLOOKUP(+$P289,SOMMAIRE!$D$32:$F$59,23,FALSE)," "))</f>
        <v>#N/A</v>
      </c>
      <c r="U289" s="120" t="str">
        <f ca="1">+IFERROR(+IF($H$8="CDN",+HLOOKUP(+$P289,SOMMAIRE!$D$32:$F$59,21,FALSE)*HLOOKUP(+P289,CALCUL!$D$13:$F$22,10,FALSE)*(1+R289),IF($H$8="USD",+HLOOKUP(+$P289,SOMMAIRE!$D$32:$F$59,23,FALSE)*HLOOKUP(+P289,CALCUL!$D$13:$F$22,10,FALSE)*(1+R289)," "))," ")</f>
        <v xml:space="preserve"> </v>
      </c>
      <c r="V289" s="222" t="str">
        <f t="shared" ca="1" si="39"/>
        <v xml:space="preserve"> </v>
      </c>
      <c r="W289" s="219"/>
      <c r="X289" s="154" t="str">
        <f t="shared" ca="1" si="35"/>
        <v xml:space="preserve"> </v>
      </c>
      <c r="Y289" s="339" t="str">
        <f t="shared" ca="1" si="36"/>
        <v xml:space="preserve"> </v>
      </c>
    </row>
    <row r="290" spans="1:25" ht="15.5" outlineLevel="1" x14ac:dyDescent="0.35">
      <c r="A290" s="5"/>
      <c r="B290" s="5"/>
      <c r="C290" s="5"/>
      <c r="D290" s="6"/>
      <c r="F290" s="121" t="str">
        <f ca="1">+IF(OFFSET(EPSO!$C276,+COLUMN(A276), 0, 1, 1)=0," ",+OFFSET(EPSO!$C276,+COLUMN(A276), 0, 1, 1))</f>
        <v xml:space="preserve"> </v>
      </c>
      <c r="G290" s="438" t="str">
        <f ca="1">+IFERROR(+VLOOKUP(+F290,EPSO!C:S,2,FALSE)," ")</f>
        <v xml:space="preserve"> </v>
      </c>
      <c r="H290" s="438"/>
      <c r="I290" s="117" t="str">
        <f ca="1">+IFERROR(+HLOOKUP(+F290,CALCUL!$D$13:$F$22,10,FALSE)," ")</f>
        <v xml:space="preserve"> </v>
      </c>
      <c r="J290" s="122" t="str">
        <f ca="1">+IFERROR(+VLOOKUP(+F290,EPSO!C:S,6,FALSE)," ")</f>
        <v xml:space="preserve"> </v>
      </c>
      <c r="K290" s="117" t="str">
        <f t="shared" ca="1" si="40"/>
        <v xml:space="preserve"> </v>
      </c>
      <c r="L290" s="119" t="e">
        <f ca="1">+IF($H$8="CDN",+HLOOKUP(+$F290,SOMMAIRE!$D$3:$F$30,21,FALSE),IF($H$8="USD",+HLOOKUP(+$F290,SOMMAIRE!$D$3:$F$30,23,FALSE)," "))</f>
        <v>#N/A</v>
      </c>
      <c r="M290" s="120" t="str">
        <f ca="1">+IFERROR(+IF($H$8="CDN",+HLOOKUP(+$F290,SOMMAIRE!$D$3:$F$30,21,FALSE)*HLOOKUP(+F290,CALCUL!$D$13:$F$22,10,FALSE),IF($H$8="USD",+HLOOKUP(+$F290,SOMMAIRE!$D$3:$F$30,23,FALSE)*HLOOKUP(+F290,CALCUL!$D$13:$F$22,10,FALSE)," "))," ")</f>
        <v xml:space="preserve"> </v>
      </c>
      <c r="N290" s="120" t="str">
        <f t="shared" ca="1" si="41"/>
        <v xml:space="preserve"> </v>
      </c>
      <c r="P290" s="133" t="str">
        <f t="shared" ca="1" si="37"/>
        <v xml:space="preserve"> </v>
      </c>
      <c r="Q290" s="338" t="str">
        <f t="shared" ca="1" si="34"/>
        <v xml:space="preserve"> </v>
      </c>
      <c r="R290" s="364" t="str">
        <f>+IF(+AND(+ISNONTEXT($U$9),+ISTEXT(EPSO!C277))=TRUE,U$10," ")</f>
        <v xml:space="preserve"> </v>
      </c>
      <c r="S290" s="117" t="str">
        <f t="shared" ca="1" si="38"/>
        <v xml:space="preserve"> </v>
      </c>
      <c r="T290" s="119" t="e">
        <f ca="1">+IF($H$8="CDN",+HLOOKUP(+$P290,SOMMAIRE!$D$32:$F$59,21,FALSE),IF($H$8="USD",+HLOOKUP(+$P290,SOMMAIRE!$D$32:$F$59,23,FALSE)," "))</f>
        <v>#N/A</v>
      </c>
      <c r="U290" s="120" t="str">
        <f ca="1">+IFERROR(+IF($H$8="CDN",+HLOOKUP(+$P290,SOMMAIRE!$D$32:$F$59,21,FALSE)*HLOOKUP(+P290,CALCUL!$D$13:$F$22,10,FALSE)*(1+R290),IF($H$8="USD",+HLOOKUP(+$P290,SOMMAIRE!$D$32:$F$59,23,FALSE)*HLOOKUP(+P290,CALCUL!$D$13:$F$22,10,FALSE)*(1+R290)," "))," ")</f>
        <v xml:space="preserve"> </v>
      </c>
      <c r="V290" s="222" t="str">
        <f t="shared" ca="1" si="39"/>
        <v xml:space="preserve"> </v>
      </c>
      <c r="W290" s="219"/>
      <c r="X290" s="154" t="str">
        <f t="shared" ca="1" si="35"/>
        <v xml:space="preserve"> </v>
      </c>
      <c r="Y290" s="339" t="str">
        <f t="shared" ca="1" si="36"/>
        <v xml:space="preserve"> </v>
      </c>
    </row>
    <row r="291" spans="1:25" ht="15.5" outlineLevel="1" x14ac:dyDescent="0.35">
      <c r="A291" s="5"/>
      <c r="B291" s="5"/>
      <c r="C291" s="5"/>
      <c r="D291" s="6"/>
      <c r="F291" s="121" t="str">
        <f ca="1">+IF(OFFSET(EPSO!$C277,+COLUMN(A277), 0, 1, 1)=0," ",+OFFSET(EPSO!$C277,+COLUMN(A277), 0, 1, 1))</f>
        <v xml:space="preserve"> </v>
      </c>
      <c r="G291" s="438" t="str">
        <f ca="1">+IFERROR(+VLOOKUP(+F291,EPSO!C:S,2,FALSE)," ")</f>
        <v xml:space="preserve"> </v>
      </c>
      <c r="H291" s="438"/>
      <c r="I291" s="117" t="str">
        <f ca="1">+IFERROR(+HLOOKUP(+F291,CALCUL!$D$13:$F$22,10,FALSE)," ")</f>
        <v xml:space="preserve"> </v>
      </c>
      <c r="J291" s="122" t="str">
        <f ca="1">+IFERROR(+VLOOKUP(+F291,EPSO!C:S,6,FALSE)," ")</f>
        <v xml:space="preserve"> </v>
      </c>
      <c r="K291" s="117" t="str">
        <f t="shared" ca="1" si="40"/>
        <v xml:space="preserve"> </v>
      </c>
      <c r="L291" s="119" t="e">
        <f ca="1">+IF($H$8="CDN",+HLOOKUP(+$F291,SOMMAIRE!$D$3:$F$30,21,FALSE),IF($H$8="USD",+HLOOKUP(+$F291,SOMMAIRE!$D$3:$F$30,23,FALSE)," "))</f>
        <v>#N/A</v>
      </c>
      <c r="M291" s="120" t="str">
        <f ca="1">+IFERROR(+IF($H$8="CDN",+HLOOKUP(+$F291,SOMMAIRE!$D$3:$F$30,21,FALSE)*HLOOKUP(+F291,CALCUL!$D$13:$F$22,10,FALSE),IF($H$8="USD",+HLOOKUP(+$F291,SOMMAIRE!$D$3:$F$30,23,FALSE)*HLOOKUP(+F291,CALCUL!$D$13:$F$22,10,FALSE)," "))," ")</f>
        <v xml:space="preserve"> </v>
      </c>
      <c r="N291" s="120" t="str">
        <f t="shared" ca="1" si="41"/>
        <v xml:space="preserve"> </v>
      </c>
      <c r="P291" s="133" t="str">
        <f t="shared" ca="1" si="37"/>
        <v xml:space="preserve"> </v>
      </c>
      <c r="Q291" s="338" t="str">
        <f t="shared" ca="1" si="34"/>
        <v xml:space="preserve"> </v>
      </c>
      <c r="R291" s="364" t="str">
        <f>+IF(+AND(+ISNONTEXT($U$9),+ISTEXT(EPSO!C278))=TRUE,U$10," ")</f>
        <v xml:space="preserve"> </v>
      </c>
      <c r="S291" s="117" t="str">
        <f t="shared" ca="1" si="38"/>
        <v xml:space="preserve"> </v>
      </c>
      <c r="T291" s="119" t="e">
        <f ca="1">+IF($H$8="CDN",+HLOOKUP(+$P291,SOMMAIRE!$D$32:$F$59,21,FALSE),IF($H$8="USD",+HLOOKUP(+$P291,SOMMAIRE!$D$32:$F$59,23,FALSE)," "))</f>
        <v>#N/A</v>
      </c>
      <c r="U291" s="120" t="str">
        <f ca="1">+IFERROR(+IF($H$8="CDN",+HLOOKUP(+$P291,SOMMAIRE!$D$32:$F$59,21,FALSE)*HLOOKUP(+P291,CALCUL!$D$13:$F$22,10,FALSE)*(1+R291),IF($H$8="USD",+HLOOKUP(+$P291,SOMMAIRE!$D$32:$F$59,23,FALSE)*HLOOKUP(+P291,CALCUL!$D$13:$F$22,10,FALSE)*(1+R291)," "))," ")</f>
        <v xml:space="preserve"> </v>
      </c>
      <c r="V291" s="222" t="str">
        <f t="shared" ca="1" si="39"/>
        <v xml:space="preserve"> </v>
      </c>
      <c r="W291" s="219"/>
      <c r="X291" s="154" t="str">
        <f t="shared" ca="1" si="35"/>
        <v xml:space="preserve"> </v>
      </c>
      <c r="Y291" s="339" t="str">
        <f t="shared" ca="1" si="36"/>
        <v xml:space="preserve"> </v>
      </c>
    </row>
    <row r="292" spans="1:25" ht="15.5" outlineLevel="1" x14ac:dyDescent="0.35">
      <c r="A292" s="5"/>
      <c r="B292" s="5"/>
      <c r="C292" s="5"/>
      <c r="D292" s="6"/>
      <c r="F292" s="121" t="str">
        <f ca="1">+IF(OFFSET(EPSO!$C278,+COLUMN(A278), 0, 1, 1)=0," ",+OFFSET(EPSO!$C278,+COLUMN(A278), 0, 1, 1))</f>
        <v xml:space="preserve"> </v>
      </c>
      <c r="G292" s="438" t="str">
        <f ca="1">+IFERROR(+VLOOKUP(+F292,EPSO!C:S,2,FALSE)," ")</f>
        <v xml:space="preserve"> </v>
      </c>
      <c r="H292" s="438"/>
      <c r="I292" s="117" t="str">
        <f ca="1">+IFERROR(+HLOOKUP(+F292,CALCUL!$D$13:$F$22,10,FALSE)," ")</f>
        <v xml:space="preserve"> </v>
      </c>
      <c r="J292" s="122" t="str">
        <f ca="1">+IFERROR(+VLOOKUP(+F292,EPSO!C:S,6,FALSE)," ")</f>
        <v xml:space="preserve"> </v>
      </c>
      <c r="K292" s="117" t="str">
        <f t="shared" ca="1" si="40"/>
        <v xml:space="preserve"> </v>
      </c>
      <c r="L292" s="119" t="e">
        <f ca="1">+IF($H$8="CDN",+HLOOKUP(+$F292,SOMMAIRE!$D$3:$F$30,21,FALSE),IF($H$8="USD",+HLOOKUP(+$F292,SOMMAIRE!$D$3:$F$30,23,FALSE)," "))</f>
        <v>#N/A</v>
      </c>
      <c r="M292" s="120" t="str">
        <f ca="1">+IFERROR(+IF($H$8="CDN",+HLOOKUP(+$F292,SOMMAIRE!$D$3:$F$30,21,FALSE)*HLOOKUP(+F292,CALCUL!$D$13:$F$22,10,FALSE),IF($H$8="USD",+HLOOKUP(+$F292,SOMMAIRE!$D$3:$F$30,23,FALSE)*HLOOKUP(+F292,CALCUL!$D$13:$F$22,10,FALSE)," "))," ")</f>
        <v xml:space="preserve"> </v>
      </c>
      <c r="N292" s="120" t="str">
        <f t="shared" ca="1" si="41"/>
        <v xml:space="preserve"> </v>
      </c>
      <c r="P292" s="133" t="str">
        <f t="shared" ca="1" si="37"/>
        <v xml:space="preserve"> </v>
      </c>
      <c r="Q292" s="338" t="str">
        <f t="shared" ca="1" si="34"/>
        <v xml:space="preserve"> </v>
      </c>
      <c r="R292" s="364" t="str">
        <f>+IF(+AND(+ISNONTEXT($U$9),+ISTEXT(EPSO!C279))=TRUE,U$10," ")</f>
        <v xml:space="preserve"> </v>
      </c>
      <c r="S292" s="117" t="str">
        <f t="shared" ca="1" si="38"/>
        <v xml:space="preserve"> </v>
      </c>
      <c r="T292" s="119" t="e">
        <f ca="1">+IF($H$8="CDN",+HLOOKUP(+$P292,SOMMAIRE!$D$32:$F$59,21,FALSE),IF($H$8="USD",+HLOOKUP(+$P292,SOMMAIRE!$D$32:$F$59,23,FALSE)," "))</f>
        <v>#N/A</v>
      </c>
      <c r="U292" s="120" t="str">
        <f ca="1">+IFERROR(+IF($H$8="CDN",+HLOOKUP(+$P292,SOMMAIRE!$D$32:$F$59,21,FALSE)*HLOOKUP(+P292,CALCUL!$D$13:$F$22,10,FALSE)*(1+R292),IF($H$8="USD",+HLOOKUP(+$P292,SOMMAIRE!$D$32:$F$59,23,FALSE)*HLOOKUP(+P292,CALCUL!$D$13:$F$22,10,FALSE)*(1+R292)," "))," ")</f>
        <v xml:space="preserve"> </v>
      </c>
      <c r="V292" s="222" t="str">
        <f t="shared" ca="1" si="39"/>
        <v xml:space="preserve"> </v>
      </c>
      <c r="W292" s="219"/>
      <c r="X292" s="154" t="str">
        <f t="shared" ca="1" si="35"/>
        <v xml:space="preserve"> </v>
      </c>
      <c r="Y292" s="339" t="str">
        <f t="shared" ca="1" si="36"/>
        <v xml:space="preserve"> </v>
      </c>
    </row>
    <row r="293" spans="1:25" ht="15.5" outlineLevel="1" x14ac:dyDescent="0.35">
      <c r="A293" s="5"/>
      <c r="B293" s="5"/>
      <c r="C293" s="5"/>
      <c r="D293" s="6"/>
      <c r="F293" s="121" t="str">
        <f ca="1">+IF(OFFSET(EPSO!$C279,+COLUMN(A279), 0, 1, 1)=0," ",+OFFSET(EPSO!$C279,+COLUMN(A279), 0, 1, 1))</f>
        <v xml:space="preserve"> </v>
      </c>
      <c r="G293" s="438" t="str">
        <f ca="1">+IFERROR(+VLOOKUP(+F293,EPSO!C:S,2,FALSE)," ")</f>
        <v xml:space="preserve"> </v>
      </c>
      <c r="H293" s="438"/>
      <c r="I293" s="117" t="str">
        <f ca="1">+IFERROR(+HLOOKUP(+F293,CALCUL!$D$13:$F$22,10,FALSE)," ")</f>
        <v xml:space="preserve"> </v>
      </c>
      <c r="J293" s="122" t="str">
        <f ca="1">+IFERROR(+VLOOKUP(+F293,EPSO!C:S,6,FALSE)," ")</f>
        <v xml:space="preserve"> </v>
      </c>
      <c r="K293" s="117" t="str">
        <f t="shared" ca="1" si="40"/>
        <v xml:space="preserve"> </v>
      </c>
      <c r="L293" s="119" t="e">
        <f ca="1">+IF($H$8="CDN",+HLOOKUP(+$F293,SOMMAIRE!$D$3:$F$30,21,FALSE),IF($H$8="USD",+HLOOKUP(+$F293,SOMMAIRE!$D$3:$F$30,23,FALSE)," "))</f>
        <v>#N/A</v>
      </c>
      <c r="M293" s="120" t="str">
        <f ca="1">+IFERROR(+IF($H$8="CDN",+HLOOKUP(+$F293,SOMMAIRE!$D$3:$F$30,21,FALSE)*HLOOKUP(+F293,CALCUL!$D$13:$F$22,10,FALSE),IF($H$8="USD",+HLOOKUP(+$F293,SOMMAIRE!$D$3:$F$30,23,FALSE)*HLOOKUP(+F293,CALCUL!$D$13:$F$22,10,FALSE)," "))," ")</f>
        <v xml:space="preserve"> </v>
      </c>
      <c r="N293" s="120" t="str">
        <f t="shared" ca="1" si="41"/>
        <v xml:space="preserve"> </v>
      </c>
      <c r="P293" s="133" t="str">
        <f t="shared" ca="1" si="37"/>
        <v xml:space="preserve"> </v>
      </c>
      <c r="Q293" s="338" t="str">
        <f t="shared" ca="1" si="34"/>
        <v xml:space="preserve"> </v>
      </c>
      <c r="R293" s="364" t="str">
        <f>+IF(+AND(+ISNONTEXT($U$9),+ISTEXT(EPSO!C280))=TRUE,U$10," ")</f>
        <v xml:space="preserve"> </v>
      </c>
      <c r="S293" s="117" t="str">
        <f t="shared" ca="1" si="38"/>
        <v xml:space="preserve"> </v>
      </c>
      <c r="T293" s="119" t="e">
        <f ca="1">+IF($H$8="CDN",+HLOOKUP(+$P293,SOMMAIRE!$D$32:$F$59,21,FALSE),IF($H$8="USD",+HLOOKUP(+$P293,SOMMAIRE!$D$32:$F$59,23,FALSE)," "))</f>
        <v>#N/A</v>
      </c>
      <c r="U293" s="120" t="str">
        <f ca="1">+IFERROR(+IF($H$8="CDN",+HLOOKUP(+$P293,SOMMAIRE!$D$32:$F$59,21,FALSE)*HLOOKUP(+P293,CALCUL!$D$13:$F$22,10,FALSE)*(1+R293),IF($H$8="USD",+HLOOKUP(+$P293,SOMMAIRE!$D$32:$F$59,23,FALSE)*HLOOKUP(+P293,CALCUL!$D$13:$F$22,10,FALSE)*(1+R293)," "))," ")</f>
        <v xml:space="preserve"> </v>
      </c>
      <c r="V293" s="222" t="str">
        <f t="shared" ca="1" si="39"/>
        <v xml:space="preserve"> </v>
      </c>
      <c r="W293" s="219"/>
      <c r="X293" s="154" t="str">
        <f t="shared" ca="1" si="35"/>
        <v xml:space="preserve"> </v>
      </c>
      <c r="Y293" s="339" t="str">
        <f t="shared" ca="1" si="36"/>
        <v xml:space="preserve"> </v>
      </c>
    </row>
    <row r="294" spans="1:25" ht="15.5" outlineLevel="1" x14ac:dyDescent="0.35">
      <c r="A294" s="5"/>
      <c r="B294" s="5"/>
      <c r="C294" s="5"/>
      <c r="D294" s="6"/>
      <c r="F294" s="121" t="str">
        <f ca="1">+IF(OFFSET(EPSO!$C280,+COLUMN(A280), 0, 1, 1)=0," ",+OFFSET(EPSO!$C280,+COLUMN(A280), 0, 1, 1))</f>
        <v xml:space="preserve"> </v>
      </c>
      <c r="G294" s="438" t="str">
        <f ca="1">+IFERROR(+VLOOKUP(+F294,EPSO!C:S,2,FALSE)," ")</f>
        <v xml:space="preserve"> </v>
      </c>
      <c r="H294" s="438"/>
      <c r="I294" s="117" t="str">
        <f ca="1">+IFERROR(+HLOOKUP(+F294,CALCUL!$D$13:$F$22,10,FALSE)," ")</f>
        <v xml:space="preserve"> </v>
      </c>
      <c r="J294" s="122" t="str">
        <f ca="1">+IFERROR(+VLOOKUP(+F294,EPSO!C:S,6,FALSE)," ")</f>
        <v xml:space="preserve"> </v>
      </c>
      <c r="K294" s="117" t="str">
        <f t="shared" ca="1" si="40"/>
        <v xml:space="preserve"> </v>
      </c>
      <c r="L294" s="119" t="e">
        <f ca="1">+IF($H$8="CDN",+HLOOKUP(+$F294,SOMMAIRE!$D$3:$F$30,21,FALSE),IF($H$8="USD",+HLOOKUP(+$F294,SOMMAIRE!$D$3:$F$30,23,FALSE)," "))</f>
        <v>#N/A</v>
      </c>
      <c r="M294" s="120" t="str">
        <f ca="1">+IFERROR(+IF($H$8="CDN",+HLOOKUP(+$F294,SOMMAIRE!$D$3:$F$30,21,FALSE)*HLOOKUP(+F294,CALCUL!$D$13:$F$22,10,FALSE),IF($H$8="USD",+HLOOKUP(+$F294,SOMMAIRE!$D$3:$F$30,23,FALSE)*HLOOKUP(+F294,CALCUL!$D$13:$F$22,10,FALSE)," "))," ")</f>
        <v xml:space="preserve"> </v>
      </c>
      <c r="N294" s="120" t="str">
        <f t="shared" ca="1" si="41"/>
        <v xml:space="preserve"> </v>
      </c>
      <c r="P294" s="133" t="str">
        <f t="shared" ca="1" si="37"/>
        <v xml:space="preserve"> </v>
      </c>
      <c r="Q294" s="338" t="str">
        <f t="shared" ca="1" si="34"/>
        <v xml:space="preserve"> </v>
      </c>
      <c r="R294" s="364" t="str">
        <f>+IF(+AND(+ISNONTEXT($U$9),+ISTEXT(EPSO!C281))=TRUE,U$10," ")</f>
        <v xml:space="preserve"> </v>
      </c>
      <c r="S294" s="117" t="str">
        <f t="shared" ca="1" si="38"/>
        <v xml:space="preserve"> </v>
      </c>
      <c r="T294" s="119" t="e">
        <f ca="1">+IF($H$8="CDN",+HLOOKUP(+$P294,SOMMAIRE!$D$32:$F$59,21,FALSE),IF($H$8="USD",+HLOOKUP(+$P294,SOMMAIRE!$D$32:$F$59,23,FALSE)," "))</f>
        <v>#N/A</v>
      </c>
      <c r="U294" s="120" t="str">
        <f ca="1">+IFERROR(+IF($H$8="CDN",+HLOOKUP(+$P294,SOMMAIRE!$D$32:$F$59,21,FALSE)*HLOOKUP(+P294,CALCUL!$D$13:$F$22,10,FALSE)*(1+R294),IF($H$8="USD",+HLOOKUP(+$P294,SOMMAIRE!$D$32:$F$59,23,FALSE)*HLOOKUP(+P294,CALCUL!$D$13:$F$22,10,FALSE)*(1+R294)," "))," ")</f>
        <v xml:space="preserve"> </v>
      </c>
      <c r="V294" s="222" t="str">
        <f t="shared" ca="1" si="39"/>
        <v xml:space="preserve"> </v>
      </c>
      <c r="W294" s="219"/>
      <c r="X294" s="154" t="str">
        <f t="shared" ca="1" si="35"/>
        <v xml:space="preserve"> </v>
      </c>
      <c r="Y294" s="339" t="str">
        <f t="shared" ca="1" si="36"/>
        <v xml:space="preserve"> </v>
      </c>
    </row>
    <row r="295" spans="1:25" ht="15.5" outlineLevel="1" x14ac:dyDescent="0.35">
      <c r="A295" s="5"/>
      <c r="B295" s="5"/>
      <c r="C295" s="5"/>
      <c r="D295" s="6"/>
      <c r="F295" s="121" t="str">
        <f ca="1">+IF(OFFSET(EPSO!$C281,+COLUMN(A281), 0, 1, 1)=0," ",+OFFSET(EPSO!$C281,+COLUMN(A281), 0, 1, 1))</f>
        <v xml:space="preserve"> </v>
      </c>
      <c r="G295" s="438" t="str">
        <f ca="1">+IFERROR(+VLOOKUP(+F295,EPSO!C:S,2,FALSE)," ")</f>
        <v xml:space="preserve"> </v>
      </c>
      <c r="H295" s="438"/>
      <c r="I295" s="117" t="str">
        <f ca="1">+IFERROR(+HLOOKUP(+F295,CALCUL!$D$13:$F$22,10,FALSE)," ")</f>
        <v xml:space="preserve"> </v>
      </c>
      <c r="J295" s="122" t="str">
        <f ca="1">+IFERROR(+VLOOKUP(+F295,EPSO!C:S,6,FALSE)," ")</f>
        <v xml:space="preserve"> </v>
      </c>
      <c r="K295" s="117" t="str">
        <f t="shared" ca="1" si="40"/>
        <v xml:space="preserve"> </v>
      </c>
      <c r="L295" s="119" t="e">
        <f ca="1">+IF($H$8="CDN",+HLOOKUP(+$F295,SOMMAIRE!$D$3:$F$30,21,FALSE),IF($H$8="USD",+HLOOKUP(+$F295,SOMMAIRE!$D$3:$F$30,23,FALSE)," "))</f>
        <v>#N/A</v>
      </c>
      <c r="M295" s="120" t="str">
        <f ca="1">+IFERROR(+IF($H$8="CDN",+HLOOKUP(+$F295,SOMMAIRE!$D$3:$F$30,21,FALSE)*HLOOKUP(+F295,CALCUL!$D$13:$F$22,10,FALSE),IF($H$8="USD",+HLOOKUP(+$F295,SOMMAIRE!$D$3:$F$30,23,FALSE)*HLOOKUP(+F295,CALCUL!$D$13:$F$22,10,FALSE)," "))," ")</f>
        <v xml:space="preserve"> </v>
      </c>
      <c r="N295" s="120" t="str">
        <f t="shared" ca="1" si="41"/>
        <v xml:space="preserve"> </v>
      </c>
      <c r="P295" s="133" t="str">
        <f t="shared" ca="1" si="37"/>
        <v xml:space="preserve"> </v>
      </c>
      <c r="Q295" s="338" t="str">
        <f t="shared" ca="1" si="34"/>
        <v xml:space="preserve"> </v>
      </c>
      <c r="R295" s="364" t="str">
        <f>+IF(+AND(+ISNONTEXT($U$9),+ISTEXT(EPSO!C282))=TRUE,U$10," ")</f>
        <v xml:space="preserve"> </v>
      </c>
      <c r="S295" s="117" t="str">
        <f t="shared" ca="1" si="38"/>
        <v xml:space="preserve"> </v>
      </c>
      <c r="T295" s="119" t="e">
        <f ca="1">+IF($H$8="CDN",+HLOOKUP(+$P295,SOMMAIRE!$D$32:$F$59,21,FALSE),IF($H$8="USD",+HLOOKUP(+$P295,SOMMAIRE!$D$32:$F$59,23,FALSE)," "))</f>
        <v>#N/A</v>
      </c>
      <c r="U295" s="120" t="str">
        <f ca="1">+IFERROR(+IF($H$8="CDN",+HLOOKUP(+$P295,SOMMAIRE!$D$32:$F$59,21,FALSE)*HLOOKUP(+P295,CALCUL!$D$13:$F$22,10,FALSE)*(1+R295),IF($H$8="USD",+HLOOKUP(+$P295,SOMMAIRE!$D$32:$F$59,23,FALSE)*HLOOKUP(+P295,CALCUL!$D$13:$F$22,10,FALSE)*(1+R295)," "))," ")</f>
        <v xml:space="preserve"> </v>
      </c>
      <c r="V295" s="222" t="str">
        <f t="shared" ca="1" si="39"/>
        <v xml:space="preserve"> </v>
      </c>
      <c r="W295" s="219"/>
      <c r="X295" s="154" t="str">
        <f t="shared" ca="1" si="35"/>
        <v xml:space="preserve"> </v>
      </c>
      <c r="Y295" s="339" t="str">
        <f t="shared" ca="1" si="36"/>
        <v xml:space="preserve"> </v>
      </c>
    </row>
    <row r="296" spans="1:25" ht="15.5" outlineLevel="1" x14ac:dyDescent="0.35">
      <c r="A296" s="5"/>
      <c r="B296" s="5"/>
      <c r="C296" s="5"/>
      <c r="D296" s="6"/>
      <c r="F296" s="121" t="str">
        <f ca="1">+IF(OFFSET(EPSO!$C282,+COLUMN(A282), 0, 1, 1)=0," ",+OFFSET(EPSO!$C282,+COLUMN(A282), 0, 1, 1))</f>
        <v xml:space="preserve"> </v>
      </c>
      <c r="G296" s="438" t="str">
        <f ca="1">+IFERROR(+VLOOKUP(+F296,EPSO!C:S,2,FALSE)," ")</f>
        <v xml:space="preserve"> </v>
      </c>
      <c r="H296" s="438"/>
      <c r="I296" s="117" t="str">
        <f ca="1">+IFERROR(+HLOOKUP(+F296,CALCUL!$D$13:$F$22,10,FALSE)," ")</f>
        <v xml:space="preserve"> </v>
      </c>
      <c r="J296" s="122" t="str">
        <f ca="1">+IFERROR(+VLOOKUP(+F296,EPSO!C:S,6,FALSE)," ")</f>
        <v xml:space="preserve"> </v>
      </c>
      <c r="K296" s="117" t="str">
        <f t="shared" ca="1" si="40"/>
        <v xml:space="preserve"> </v>
      </c>
      <c r="L296" s="119" t="e">
        <f ca="1">+IF($H$8="CDN",+HLOOKUP(+$F296,SOMMAIRE!$D$3:$F$30,21,FALSE),IF($H$8="USD",+HLOOKUP(+$F296,SOMMAIRE!$D$3:$F$30,23,FALSE)," "))</f>
        <v>#N/A</v>
      </c>
      <c r="M296" s="120" t="str">
        <f ca="1">+IFERROR(+IF($H$8="CDN",+HLOOKUP(+$F296,SOMMAIRE!$D$3:$F$30,21,FALSE)*HLOOKUP(+F296,CALCUL!$D$13:$F$22,10,FALSE),IF($H$8="USD",+HLOOKUP(+$F296,SOMMAIRE!$D$3:$F$30,23,FALSE)*HLOOKUP(+F296,CALCUL!$D$13:$F$22,10,FALSE)," "))," ")</f>
        <v xml:space="preserve"> </v>
      </c>
      <c r="N296" s="120" t="str">
        <f t="shared" ca="1" si="41"/>
        <v xml:space="preserve"> </v>
      </c>
      <c r="P296" s="133" t="str">
        <f t="shared" ca="1" si="37"/>
        <v xml:space="preserve"> </v>
      </c>
      <c r="Q296" s="338" t="str">
        <f t="shared" ca="1" si="34"/>
        <v xml:space="preserve"> </v>
      </c>
      <c r="R296" s="364" t="str">
        <f>+IF(+AND(+ISNONTEXT($U$9),+ISTEXT(EPSO!C283))=TRUE,U$10," ")</f>
        <v xml:space="preserve"> </v>
      </c>
      <c r="S296" s="117" t="str">
        <f t="shared" ca="1" si="38"/>
        <v xml:space="preserve"> </v>
      </c>
      <c r="T296" s="119" t="e">
        <f ca="1">+IF($H$8="CDN",+HLOOKUP(+$P296,SOMMAIRE!$D$32:$F$59,21,FALSE),IF($H$8="USD",+HLOOKUP(+$P296,SOMMAIRE!$D$32:$F$59,23,FALSE)," "))</f>
        <v>#N/A</v>
      </c>
      <c r="U296" s="120" t="str">
        <f ca="1">+IFERROR(+IF($H$8="CDN",+HLOOKUP(+$P296,SOMMAIRE!$D$32:$F$59,21,FALSE)*HLOOKUP(+P296,CALCUL!$D$13:$F$22,10,FALSE)*(1+R296),IF($H$8="USD",+HLOOKUP(+$P296,SOMMAIRE!$D$32:$F$59,23,FALSE)*HLOOKUP(+P296,CALCUL!$D$13:$F$22,10,FALSE)*(1+R296)," "))," ")</f>
        <v xml:space="preserve"> </v>
      </c>
      <c r="V296" s="222" t="str">
        <f t="shared" ca="1" si="39"/>
        <v xml:space="preserve"> </v>
      </c>
      <c r="W296" s="219"/>
      <c r="X296" s="154" t="str">
        <f t="shared" ca="1" si="35"/>
        <v xml:space="preserve"> </v>
      </c>
      <c r="Y296" s="339" t="str">
        <f t="shared" ca="1" si="36"/>
        <v xml:space="preserve"> </v>
      </c>
    </row>
    <row r="297" spans="1:25" ht="15.5" outlineLevel="1" x14ac:dyDescent="0.35">
      <c r="A297" s="5"/>
      <c r="B297" s="5"/>
      <c r="C297" s="5"/>
      <c r="D297" s="6"/>
      <c r="F297" s="121" t="str">
        <f ca="1">+IF(OFFSET(EPSO!$C283,+COLUMN(A283), 0, 1, 1)=0," ",+OFFSET(EPSO!$C283,+COLUMN(A283), 0, 1, 1))</f>
        <v xml:space="preserve"> </v>
      </c>
      <c r="G297" s="438" t="str">
        <f ca="1">+IFERROR(+VLOOKUP(+F297,EPSO!C:S,2,FALSE)," ")</f>
        <v xml:space="preserve"> </v>
      </c>
      <c r="H297" s="438"/>
      <c r="I297" s="117" t="str">
        <f ca="1">+IFERROR(+HLOOKUP(+F297,CALCUL!$D$13:$F$22,10,FALSE)," ")</f>
        <v xml:space="preserve"> </v>
      </c>
      <c r="J297" s="122" t="str">
        <f ca="1">+IFERROR(+VLOOKUP(+F297,EPSO!C:S,6,FALSE)," ")</f>
        <v xml:space="preserve"> </v>
      </c>
      <c r="K297" s="117" t="str">
        <f t="shared" ca="1" si="40"/>
        <v xml:space="preserve"> </v>
      </c>
      <c r="L297" s="119" t="e">
        <f ca="1">+IF($H$8="CDN",+HLOOKUP(+$F297,SOMMAIRE!$D$3:$F$30,21,FALSE),IF($H$8="USD",+HLOOKUP(+$F297,SOMMAIRE!$D$3:$F$30,23,FALSE)," "))</f>
        <v>#N/A</v>
      </c>
      <c r="M297" s="120" t="str">
        <f ca="1">+IFERROR(+IF($H$8="CDN",+HLOOKUP(+$F297,SOMMAIRE!$D$3:$F$30,21,FALSE)*HLOOKUP(+F297,CALCUL!$D$13:$F$22,10,FALSE),IF($H$8="USD",+HLOOKUP(+$F297,SOMMAIRE!$D$3:$F$30,23,FALSE)*HLOOKUP(+F297,CALCUL!$D$13:$F$22,10,FALSE)," "))," ")</f>
        <v xml:space="preserve"> </v>
      </c>
      <c r="N297" s="120" t="str">
        <f t="shared" ca="1" si="41"/>
        <v xml:space="preserve"> </v>
      </c>
      <c r="P297" s="133" t="str">
        <f t="shared" ca="1" si="37"/>
        <v xml:space="preserve"> </v>
      </c>
      <c r="Q297" s="338" t="str">
        <f t="shared" ca="1" si="34"/>
        <v xml:space="preserve"> </v>
      </c>
      <c r="R297" s="364" t="str">
        <f>+IF(+AND(+ISNONTEXT($U$9),+ISTEXT(EPSO!C284))=TRUE,U$10," ")</f>
        <v xml:space="preserve"> </v>
      </c>
      <c r="S297" s="117" t="str">
        <f t="shared" ca="1" si="38"/>
        <v xml:space="preserve"> </v>
      </c>
      <c r="T297" s="119" t="e">
        <f ca="1">+IF($H$8="CDN",+HLOOKUP(+$P297,SOMMAIRE!$D$32:$F$59,21,FALSE),IF($H$8="USD",+HLOOKUP(+$P297,SOMMAIRE!$D$32:$F$59,23,FALSE)," "))</f>
        <v>#N/A</v>
      </c>
      <c r="U297" s="120" t="str">
        <f ca="1">+IFERROR(+IF($H$8="CDN",+HLOOKUP(+$P297,SOMMAIRE!$D$32:$F$59,21,FALSE)*HLOOKUP(+P297,CALCUL!$D$13:$F$22,10,FALSE)*(1+R297),IF($H$8="USD",+HLOOKUP(+$P297,SOMMAIRE!$D$32:$F$59,23,FALSE)*HLOOKUP(+P297,CALCUL!$D$13:$F$22,10,FALSE)*(1+R297)," "))," ")</f>
        <v xml:space="preserve"> </v>
      </c>
      <c r="V297" s="222" t="str">
        <f t="shared" ca="1" si="39"/>
        <v xml:space="preserve"> </v>
      </c>
      <c r="W297" s="219"/>
      <c r="X297" s="154" t="str">
        <f t="shared" ca="1" si="35"/>
        <v xml:space="preserve"> </v>
      </c>
      <c r="Y297" s="339" t="str">
        <f t="shared" ca="1" si="36"/>
        <v xml:space="preserve"> </v>
      </c>
    </row>
    <row r="298" spans="1:25" ht="15.5" outlineLevel="1" x14ac:dyDescent="0.35">
      <c r="A298" s="5"/>
      <c r="B298" s="5"/>
      <c r="C298" s="5"/>
      <c r="D298" s="6"/>
      <c r="F298" s="121" t="str">
        <f ca="1">+IF(OFFSET(EPSO!$C284,+COLUMN(A284), 0, 1, 1)=0," ",+OFFSET(EPSO!$C284,+COLUMN(A284), 0, 1, 1))</f>
        <v xml:space="preserve"> </v>
      </c>
      <c r="G298" s="438" t="str">
        <f ca="1">+IFERROR(+VLOOKUP(+F298,EPSO!C:S,2,FALSE)," ")</f>
        <v xml:space="preserve"> </v>
      </c>
      <c r="H298" s="438"/>
      <c r="I298" s="117" t="str">
        <f ca="1">+IFERROR(+HLOOKUP(+F298,CALCUL!$D$13:$F$22,10,FALSE)," ")</f>
        <v xml:space="preserve"> </v>
      </c>
      <c r="J298" s="122" t="str">
        <f ca="1">+IFERROR(+VLOOKUP(+F298,EPSO!C:S,6,FALSE)," ")</f>
        <v xml:space="preserve"> </v>
      </c>
      <c r="K298" s="117" t="str">
        <f t="shared" ca="1" si="40"/>
        <v xml:space="preserve"> </v>
      </c>
      <c r="L298" s="119" t="e">
        <f ca="1">+IF($H$8="CDN",+HLOOKUP(+$F298,SOMMAIRE!$D$3:$F$30,21,FALSE),IF($H$8="USD",+HLOOKUP(+$F298,SOMMAIRE!$D$3:$F$30,23,FALSE)," "))</f>
        <v>#N/A</v>
      </c>
      <c r="M298" s="120" t="str">
        <f ca="1">+IFERROR(+IF($H$8="CDN",+HLOOKUP(+$F298,SOMMAIRE!$D$3:$F$30,21,FALSE)*HLOOKUP(+F298,CALCUL!$D$13:$F$22,10,FALSE),IF($H$8="USD",+HLOOKUP(+$F298,SOMMAIRE!$D$3:$F$30,23,FALSE)*HLOOKUP(+F298,CALCUL!$D$13:$F$22,10,FALSE)," "))," ")</f>
        <v xml:space="preserve"> </v>
      </c>
      <c r="N298" s="120" t="str">
        <f t="shared" ca="1" si="41"/>
        <v xml:space="preserve"> </v>
      </c>
      <c r="P298" s="133" t="str">
        <f t="shared" ca="1" si="37"/>
        <v xml:space="preserve"> </v>
      </c>
      <c r="Q298" s="338" t="str">
        <f t="shared" ca="1" si="34"/>
        <v xml:space="preserve"> </v>
      </c>
      <c r="R298" s="364" t="str">
        <f>+IF(+AND(+ISNONTEXT($U$9),+ISTEXT(EPSO!C285))=TRUE,U$10," ")</f>
        <v xml:space="preserve"> </v>
      </c>
      <c r="S298" s="117" t="str">
        <f t="shared" ca="1" si="38"/>
        <v xml:space="preserve"> </v>
      </c>
      <c r="T298" s="119" t="e">
        <f ca="1">+IF($H$8="CDN",+HLOOKUP(+$P298,SOMMAIRE!$D$32:$F$59,21,FALSE),IF($H$8="USD",+HLOOKUP(+$P298,SOMMAIRE!$D$32:$F$59,23,FALSE)," "))</f>
        <v>#N/A</v>
      </c>
      <c r="U298" s="120" t="str">
        <f ca="1">+IFERROR(+IF($H$8="CDN",+HLOOKUP(+$P298,SOMMAIRE!$D$32:$F$59,21,FALSE)*HLOOKUP(+P298,CALCUL!$D$13:$F$22,10,FALSE)*(1+R298),IF($H$8="USD",+HLOOKUP(+$P298,SOMMAIRE!$D$32:$F$59,23,FALSE)*HLOOKUP(+P298,CALCUL!$D$13:$F$22,10,FALSE)*(1+R298)," "))," ")</f>
        <v xml:space="preserve"> </v>
      </c>
      <c r="V298" s="222" t="str">
        <f t="shared" ca="1" si="39"/>
        <v xml:space="preserve"> </v>
      </c>
      <c r="W298" s="219"/>
      <c r="X298" s="154" t="str">
        <f t="shared" ca="1" si="35"/>
        <v xml:space="preserve"> </v>
      </c>
      <c r="Y298" s="339" t="str">
        <f t="shared" ca="1" si="36"/>
        <v xml:space="preserve"> </v>
      </c>
    </row>
    <row r="299" spans="1:25" ht="15.5" outlineLevel="1" x14ac:dyDescent="0.35">
      <c r="A299" s="5"/>
      <c r="B299" s="5"/>
      <c r="C299" s="5"/>
      <c r="D299" s="6"/>
      <c r="F299" s="121" t="str">
        <f ca="1">+IF(OFFSET(EPSO!$C285,+COLUMN(A285), 0, 1, 1)=0," ",+OFFSET(EPSO!$C285,+COLUMN(A285), 0, 1, 1))</f>
        <v xml:space="preserve"> </v>
      </c>
      <c r="G299" s="438" t="str">
        <f ca="1">+IFERROR(+VLOOKUP(+F299,EPSO!C:S,2,FALSE)," ")</f>
        <v xml:space="preserve"> </v>
      </c>
      <c r="H299" s="438"/>
      <c r="I299" s="117" t="str">
        <f ca="1">+IFERROR(+HLOOKUP(+F299,CALCUL!$D$13:$F$22,10,FALSE)," ")</f>
        <v xml:space="preserve"> </v>
      </c>
      <c r="J299" s="122" t="str">
        <f ca="1">+IFERROR(+VLOOKUP(+F299,EPSO!C:S,6,FALSE)," ")</f>
        <v xml:space="preserve"> </v>
      </c>
      <c r="K299" s="117" t="str">
        <f t="shared" ca="1" si="40"/>
        <v xml:space="preserve"> </v>
      </c>
      <c r="L299" s="119" t="e">
        <f ca="1">+IF($H$8="CDN",+HLOOKUP(+$F299,SOMMAIRE!$D$3:$F$30,21,FALSE),IF($H$8="USD",+HLOOKUP(+$F299,SOMMAIRE!$D$3:$F$30,23,FALSE)," "))</f>
        <v>#N/A</v>
      </c>
      <c r="M299" s="120" t="str">
        <f ca="1">+IFERROR(+IF($H$8="CDN",+HLOOKUP(+$F299,SOMMAIRE!$D$3:$F$30,21,FALSE)*HLOOKUP(+F299,CALCUL!$D$13:$F$22,10,FALSE),IF($H$8="USD",+HLOOKUP(+$F299,SOMMAIRE!$D$3:$F$30,23,FALSE)*HLOOKUP(+F299,CALCUL!$D$13:$F$22,10,FALSE)," "))," ")</f>
        <v xml:space="preserve"> </v>
      </c>
      <c r="N299" s="120" t="str">
        <f t="shared" ca="1" si="41"/>
        <v xml:space="preserve"> </v>
      </c>
      <c r="P299" s="133" t="str">
        <f t="shared" ca="1" si="37"/>
        <v xml:space="preserve"> </v>
      </c>
      <c r="Q299" s="338" t="str">
        <f t="shared" ca="1" si="34"/>
        <v xml:space="preserve"> </v>
      </c>
      <c r="R299" s="364" t="str">
        <f>+IF(+AND(+ISNONTEXT($U$9),+ISTEXT(EPSO!C286))=TRUE,U$10," ")</f>
        <v xml:space="preserve"> </v>
      </c>
      <c r="S299" s="117" t="str">
        <f t="shared" ca="1" si="38"/>
        <v xml:space="preserve"> </v>
      </c>
      <c r="T299" s="119" t="e">
        <f ca="1">+IF($H$8="CDN",+HLOOKUP(+$P299,SOMMAIRE!$D$32:$F$59,21,FALSE),IF($H$8="USD",+HLOOKUP(+$P299,SOMMAIRE!$D$32:$F$59,23,FALSE)," "))</f>
        <v>#N/A</v>
      </c>
      <c r="U299" s="120" t="str">
        <f ca="1">+IFERROR(+IF($H$8="CDN",+HLOOKUP(+$P299,SOMMAIRE!$D$32:$F$59,21,FALSE)*HLOOKUP(+P299,CALCUL!$D$13:$F$22,10,FALSE)*(1+R299),IF($H$8="USD",+HLOOKUP(+$P299,SOMMAIRE!$D$32:$F$59,23,FALSE)*HLOOKUP(+P299,CALCUL!$D$13:$F$22,10,FALSE)*(1+R299)," "))," ")</f>
        <v xml:space="preserve"> </v>
      </c>
      <c r="V299" s="222" t="str">
        <f t="shared" ca="1" si="39"/>
        <v xml:space="preserve"> </v>
      </c>
      <c r="W299" s="219"/>
      <c r="X299" s="154" t="str">
        <f t="shared" ca="1" si="35"/>
        <v xml:space="preserve"> </v>
      </c>
      <c r="Y299" s="339" t="str">
        <f t="shared" ca="1" si="36"/>
        <v xml:space="preserve"> </v>
      </c>
    </row>
    <row r="300" spans="1:25" ht="16" outlineLevel="1" thickBot="1" x14ac:dyDescent="0.4">
      <c r="A300" s="5"/>
      <c r="B300" s="5"/>
      <c r="C300" s="5"/>
      <c r="D300" s="6"/>
      <c r="F300" s="123" t="str">
        <f ca="1">+IF(OFFSET(EPSO!$C286,+COLUMN(A286), 0, 1, 1)=0," ",+OFFSET(EPSO!$C286,+COLUMN(A286), 0, 1, 1))</f>
        <v xml:space="preserve"> </v>
      </c>
      <c r="G300" s="454" t="str">
        <f ca="1">+IFERROR(+VLOOKUP(+F300,EPSO!C:S,2,FALSE)," ")</f>
        <v xml:space="preserve"> </v>
      </c>
      <c r="H300" s="454"/>
      <c r="I300" s="124" t="str">
        <f ca="1">+IFERROR(+HLOOKUP(+F300,CALCUL!$D$13:$F$22,10,FALSE)," ")</f>
        <v xml:space="preserve"> </v>
      </c>
      <c r="J300" s="125" t="str">
        <f ca="1">+IFERROR(+VLOOKUP(+F300,EPSO!C:S,6,FALSE)," ")</f>
        <v xml:space="preserve"> </v>
      </c>
      <c r="K300" s="124" t="str">
        <f t="shared" ca="1" si="40"/>
        <v xml:space="preserve"> </v>
      </c>
      <c r="L300" s="119" t="e">
        <f ca="1">+IF($H$8="CDN",+HLOOKUP(+$F300,SOMMAIRE!$D$3:$F$30,21,FALSE),IF($H$8="USD",+HLOOKUP(+$F300,SOMMAIRE!$D$3:$F$30,23,FALSE)," "))</f>
        <v>#N/A</v>
      </c>
      <c r="M300" s="120" t="str">
        <f ca="1">+IFERROR(+IF($H$8="CDN",+HLOOKUP(+$F300,SOMMAIRE!$D$3:$F$30,21,FALSE)*HLOOKUP(+F300,CALCUL!$D$13:$F$22,10,FALSE),IF($H$8="USD",+HLOOKUP(+$F300,SOMMAIRE!$D$3:$F$30,23,FALSE)*HLOOKUP(+F300,CALCUL!$D$13:$F$22,10,FALSE)," "))," ")</f>
        <v xml:space="preserve"> </v>
      </c>
      <c r="N300" s="126" t="str">
        <f t="shared" ca="1" si="41"/>
        <v xml:space="preserve"> </v>
      </c>
      <c r="P300" s="134" t="str">
        <f t="shared" ca="1" si="37"/>
        <v xml:space="preserve"> </v>
      </c>
      <c r="Q300" s="338" t="str">
        <f t="shared" ca="1" si="34"/>
        <v xml:space="preserve"> </v>
      </c>
      <c r="R300" s="364" t="str">
        <f>+IF(+AND(+ISNONTEXT($U$9),+ISTEXT(EPSO!C287))=TRUE,U$10," ")</f>
        <v xml:space="preserve"> </v>
      </c>
      <c r="S300" s="124" t="str">
        <f t="shared" ca="1" si="38"/>
        <v xml:space="preserve"> </v>
      </c>
      <c r="T300" s="119" t="e">
        <f ca="1">+IF($H$8="CDN",+HLOOKUP(+$P300,SOMMAIRE!$D$32:$F$59,21,FALSE),IF($H$8="USD",+HLOOKUP(+$P300,SOMMAIRE!$D$32:$F$59,23,FALSE)," "))</f>
        <v>#N/A</v>
      </c>
      <c r="U300" s="120" t="str">
        <f ca="1">+IFERROR(+IF($H$8="CDN",+HLOOKUP(+$P300,SOMMAIRE!$D$32:$F$59,21,FALSE)*HLOOKUP(+P300,CALCUL!$D$13:$F$22,10,FALSE)*(1+R300),IF($H$8="USD",+HLOOKUP(+$P300,SOMMAIRE!$D$32:$F$59,23,FALSE)*HLOOKUP(+P300,CALCUL!$D$13:$F$22,10,FALSE)*(1+R300)," "))," ")</f>
        <v xml:space="preserve"> </v>
      </c>
      <c r="V300" s="223" t="str">
        <f t="shared" ca="1" si="39"/>
        <v xml:space="preserve"> </v>
      </c>
      <c r="W300" s="220"/>
      <c r="X300" s="154" t="str">
        <f t="shared" ca="1" si="35"/>
        <v xml:space="preserve"> </v>
      </c>
      <c r="Y300" s="339" t="str">
        <f t="shared" ca="1" si="36"/>
        <v xml:space="preserve"> </v>
      </c>
    </row>
    <row r="301" spans="1:25" ht="30.75" customHeight="1" thickBot="1" x14ac:dyDescent="0.4">
      <c r="A301" s="5"/>
      <c r="B301" s="5"/>
      <c r="C301" s="5"/>
      <c r="D301" s="6"/>
      <c r="F301" s="127"/>
      <c r="G301" s="128"/>
      <c r="H301" s="128"/>
      <c r="I301" s="128"/>
      <c r="J301" s="128"/>
      <c r="K301" s="129">
        <f ca="1">SUM(K15:K300)</f>
        <v>183283.8302</v>
      </c>
      <c r="L301" s="128"/>
      <c r="M301" s="128"/>
      <c r="N301" s="130">
        <f ca="1">SUM(N15:N300)</f>
        <v>0</v>
      </c>
      <c r="P301" s="151"/>
      <c r="Q301" s="152"/>
      <c r="R301" s="152"/>
      <c r="S301" s="129">
        <f t="shared" ref="S301" ca="1" si="42">SUM(S15:S300)</f>
        <v>1832838.3020000001</v>
      </c>
      <c r="T301" s="153"/>
      <c r="U301" s="153"/>
      <c r="V301" s="351">
        <f ca="1">SUM(V15:V300)</f>
        <v>0</v>
      </c>
      <c r="W301" s="153"/>
      <c r="X301" s="155"/>
      <c r="Y301" s="155"/>
    </row>
    <row r="302" spans="1:25" ht="15.5" x14ac:dyDescent="0.35">
      <c r="A302" s="5"/>
      <c r="B302" s="5"/>
      <c r="C302" s="5"/>
      <c r="D302" s="6"/>
    </row>
    <row r="303" spans="1:25" ht="15.5" x14ac:dyDescent="0.35">
      <c r="A303" s="5"/>
      <c r="B303" s="5"/>
      <c r="C303" s="5"/>
      <c r="D303" s="6"/>
    </row>
    <row r="304" spans="1:25" ht="15.5" x14ac:dyDescent="0.35">
      <c r="A304" s="5"/>
      <c r="B304" s="5"/>
      <c r="C304" s="5"/>
      <c r="D304" s="6"/>
    </row>
    <row r="305" spans="1:4" ht="15.5" x14ac:dyDescent="0.35">
      <c r="A305" s="5"/>
      <c r="B305" s="5"/>
      <c r="C305" s="5"/>
      <c r="D305" s="6"/>
    </row>
    <row r="306" spans="1:4" ht="15.5" x14ac:dyDescent="0.35">
      <c r="A306" s="5"/>
      <c r="B306" s="5"/>
      <c r="C306" s="5"/>
      <c r="D306" s="6"/>
    </row>
    <row r="307" spans="1:4" ht="15.5" x14ac:dyDescent="0.35">
      <c r="A307" s="5"/>
      <c r="B307" s="5"/>
      <c r="C307" s="5"/>
      <c r="D307" s="6"/>
    </row>
    <row r="308" spans="1:4" ht="15.5" x14ac:dyDescent="0.35">
      <c r="A308" s="5"/>
      <c r="B308" s="5"/>
      <c r="C308" s="5"/>
      <c r="D308" s="6"/>
    </row>
    <row r="309" spans="1:4" ht="15.5" x14ac:dyDescent="0.35">
      <c r="A309" s="5"/>
      <c r="B309" s="5"/>
      <c r="C309" s="5"/>
      <c r="D309" s="6"/>
    </row>
    <row r="310" spans="1:4" ht="15.5" x14ac:dyDescent="0.35">
      <c r="A310" s="5"/>
      <c r="B310" s="5"/>
      <c r="C310" s="5"/>
      <c r="D310" s="6"/>
    </row>
    <row r="311" spans="1:4" ht="15.5" x14ac:dyDescent="0.35">
      <c r="A311" s="5"/>
      <c r="B311" s="5"/>
      <c r="C311" s="5"/>
      <c r="D311" s="6"/>
    </row>
    <row r="312" spans="1:4" ht="15.5" x14ac:dyDescent="0.35">
      <c r="A312" s="5"/>
      <c r="B312" s="5"/>
      <c r="C312" s="5"/>
      <c r="D312" s="6"/>
    </row>
    <row r="313" spans="1:4" ht="15.5" x14ac:dyDescent="0.35">
      <c r="A313" s="5"/>
      <c r="B313" s="5"/>
      <c r="C313" s="5"/>
      <c r="D313" s="6"/>
    </row>
    <row r="314" spans="1:4" ht="15.5" x14ac:dyDescent="0.35">
      <c r="A314" s="5"/>
      <c r="B314" s="5"/>
      <c r="C314" s="5"/>
      <c r="D314" s="6"/>
    </row>
    <row r="315" spans="1:4" ht="15.5" x14ac:dyDescent="0.35">
      <c r="A315" s="5"/>
      <c r="B315" s="5"/>
      <c r="C315" s="5"/>
      <c r="D315" s="6"/>
    </row>
    <row r="316" spans="1:4" ht="15.5" x14ac:dyDescent="0.35">
      <c r="A316" s="5"/>
      <c r="B316" s="5"/>
      <c r="C316" s="5"/>
      <c r="D316" s="6"/>
    </row>
    <row r="317" spans="1:4" ht="15.5" x14ac:dyDescent="0.35">
      <c r="A317" s="5"/>
      <c r="B317" s="5"/>
      <c r="C317" s="5"/>
      <c r="D317" s="6"/>
    </row>
    <row r="318" spans="1:4" ht="15.5" x14ac:dyDescent="0.35">
      <c r="A318" s="5"/>
      <c r="B318" s="5"/>
      <c r="C318" s="5"/>
      <c r="D318" s="6"/>
    </row>
    <row r="319" spans="1:4" ht="15.5" x14ac:dyDescent="0.35">
      <c r="A319" s="5"/>
      <c r="B319" s="5"/>
      <c r="C319" s="5"/>
      <c r="D319" s="6"/>
    </row>
    <row r="320" spans="1:4" ht="15.5" x14ac:dyDescent="0.35">
      <c r="A320" s="5"/>
      <c r="B320" s="5"/>
      <c r="C320" s="5"/>
      <c r="D320" s="6"/>
    </row>
    <row r="321" spans="1:4" ht="15.5" x14ac:dyDescent="0.35">
      <c r="A321" s="5"/>
      <c r="B321" s="5"/>
      <c r="C321" s="5"/>
      <c r="D321" s="6"/>
    </row>
    <row r="322" spans="1:4" ht="15.5" x14ac:dyDescent="0.35">
      <c r="A322" s="5"/>
      <c r="B322" s="5"/>
      <c r="C322" s="5"/>
      <c r="D322" s="6"/>
    </row>
    <row r="323" spans="1:4" ht="15.5" x14ac:dyDescent="0.35">
      <c r="A323" s="5"/>
      <c r="B323" s="5"/>
      <c r="C323" s="5"/>
      <c r="D323" s="6"/>
    </row>
    <row r="324" spans="1:4" ht="15.5" x14ac:dyDescent="0.35">
      <c r="A324" s="5"/>
      <c r="B324" s="5"/>
      <c r="C324" s="5"/>
      <c r="D324" s="6"/>
    </row>
    <row r="325" spans="1:4" ht="15.5" x14ac:dyDescent="0.35">
      <c r="A325" s="5"/>
      <c r="B325" s="5"/>
      <c r="C325" s="5"/>
      <c r="D325" s="6"/>
    </row>
    <row r="326" spans="1:4" ht="15.5" x14ac:dyDescent="0.35">
      <c r="A326" s="5"/>
      <c r="B326" s="5"/>
      <c r="C326" s="5"/>
      <c r="D326" s="6"/>
    </row>
    <row r="327" spans="1:4" ht="15.5" x14ac:dyDescent="0.35">
      <c r="A327" s="5"/>
      <c r="B327" s="5"/>
      <c r="C327" s="5"/>
      <c r="D327" s="6"/>
    </row>
    <row r="328" spans="1:4" ht="15.5" x14ac:dyDescent="0.35">
      <c r="A328" s="5"/>
      <c r="B328" s="5"/>
      <c r="C328" s="5"/>
      <c r="D328" s="6"/>
    </row>
    <row r="329" spans="1:4" ht="15.5" x14ac:dyDescent="0.35">
      <c r="A329" s="5"/>
      <c r="B329" s="5"/>
      <c r="C329" s="5"/>
      <c r="D329" s="6"/>
    </row>
    <row r="330" spans="1:4" ht="15.5" x14ac:dyDescent="0.35">
      <c r="A330" s="5"/>
      <c r="B330" s="5"/>
      <c r="C330" s="5"/>
      <c r="D330" s="6"/>
    </row>
    <row r="331" spans="1:4" ht="15.5" x14ac:dyDescent="0.35">
      <c r="A331" s="5"/>
      <c r="B331" s="5"/>
      <c r="C331" s="5"/>
      <c r="D331" s="6"/>
    </row>
    <row r="332" spans="1:4" ht="15.5" x14ac:dyDescent="0.35">
      <c r="A332" s="5"/>
      <c r="B332" s="5"/>
      <c r="C332" s="5"/>
      <c r="D332" s="6"/>
    </row>
    <row r="333" spans="1:4" ht="15.5" x14ac:dyDescent="0.35">
      <c r="A333" s="5"/>
      <c r="B333" s="5"/>
      <c r="C333" s="5"/>
      <c r="D333" s="6"/>
    </row>
    <row r="334" spans="1:4" ht="15.5" x14ac:dyDescent="0.35">
      <c r="A334" s="5"/>
      <c r="B334" s="5"/>
      <c r="C334" s="5"/>
      <c r="D334" s="6"/>
    </row>
    <row r="335" spans="1:4" ht="15.5" x14ac:dyDescent="0.35">
      <c r="A335" s="5"/>
      <c r="B335" s="5"/>
      <c r="C335" s="5"/>
      <c r="D335" s="6"/>
    </row>
    <row r="336" spans="1:4" ht="15.5" x14ac:dyDescent="0.35">
      <c r="A336" s="5"/>
      <c r="B336" s="5"/>
      <c r="C336" s="5"/>
      <c r="D336" s="6"/>
    </row>
    <row r="337" spans="1:4" ht="15.5" x14ac:dyDescent="0.35">
      <c r="A337" s="5"/>
      <c r="B337" s="5"/>
      <c r="C337" s="5"/>
      <c r="D337" s="6"/>
    </row>
    <row r="338" spans="1:4" ht="15.5" x14ac:dyDescent="0.35">
      <c r="A338" s="5"/>
      <c r="B338" s="5"/>
      <c r="C338" s="5"/>
      <c r="D338" s="6"/>
    </row>
    <row r="339" spans="1:4" ht="15.5" x14ac:dyDescent="0.35">
      <c r="A339" s="5"/>
      <c r="B339" s="5"/>
      <c r="C339" s="5"/>
      <c r="D339" s="6"/>
    </row>
    <row r="340" spans="1:4" ht="15.5" x14ac:dyDescent="0.35">
      <c r="A340" s="5"/>
      <c r="B340" s="5"/>
      <c r="C340" s="5"/>
      <c r="D340" s="6"/>
    </row>
    <row r="341" spans="1:4" ht="15.5" x14ac:dyDescent="0.35">
      <c r="A341" s="5"/>
      <c r="B341" s="5"/>
      <c r="C341" s="5"/>
      <c r="D341" s="6"/>
    </row>
    <row r="342" spans="1:4" ht="15.5" x14ac:dyDescent="0.35">
      <c r="A342" s="5"/>
      <c r="B342" s="5"/>
      <c r="C342" s="5"/>
      <c r="D342" s="6"/>
    </row>
    <row r="343" spans="1:4" ht="15.5" x14ac:dyDescent="0.35">
      <c r="A343" s="5"/>
      <c r="B343" s="5"/>
      <c r="C343" s="5"/>
      <c r="D343" s="6"/>
    </row>
    <row r="344" spans="1:4" ht="15.5" x14ac:dyDescent="0.35">
      <c r="A344" s="5"/>
      <c r="B344" s="5"/>
      <c r="C344" s="5"/>
      <c r="D344" s="6"/>
    </row>
    <row r="345" spans="1:4" ht="15.5" x14ac:dyDescent="0.35">
      <c r="A345" s="5"/>
      <c r="B345" s="5"/>
      <c r="C345" s="5"/>
      <c r="D345" s="6"/>
    </row>
    <row r="346" spans="1:4" ht="15.5" x14ac:dyDescent="0.35">
      <c r="A346" s="5"/>
      <c r="B346" s="5"/>
      <c r="C346" s="5"/>
      <c r="D346" s="6"/>
    </row>
    <row r="347" spans="1:4" ht="15.5" x14ac:dyDescent="0.35">
      <c r="A347" s="5"/>
      <c r="B347" s="5"/>
      <c r="C347" s="5"/>
      <c r="D347" s="6"/>
    </row>
    <row r="348" spans="1:4" ht="15.5" x14ac:dyDescent="0.35">
      <c r="A348" s="5"/>
      <c r="B348" s="5"/>
      <c r="C348" s="5"/>
      <c r="D348" s="6"/>
    </row>
    <row r="349" spans="1:4" ht="15.5" x14ac:dyDescent="0.35">
      <c r="A349" s="5"/>
      <c r="B349" s="5"/>
      <c r="C349" s="5"/>
      <c r="D349" s="6"/>
    </row>
    <row r="350" spans="1:4" ht="15.5" x14ac:dyDescent="0.35">
      <c r="A350" s="5"/>
      <c r="B350" s="5"/>
      <c r="C350" s="5"/>
      <c r="D350" s="6"/>
    </row>
    <row r="351" spans="1:4" ht="15.5" x14ac:dyDescent="0.35">
      <c r="A351" s="5"/>
      <c r="B351" s="5"/>
      <c r="C351" s="5"/>
      <c r="D351" s="6"/>
    </row>
    <row r="352" spans="1:4" ht="15.5" x14ac:dyDescent="0.35">
      <c r="A352" s="5"/>
      <c r="B352" s="5"/>
      <c r="C352" s="5"/>
      <c r="D352" s="6"/>
    </row>
    <row r="353" spans="1:4" ht="15.5" x14ac:dyDescent="0.35">
      <c r="A353" s="5"/>
      <c r="B353" s="5"/>
      <c r="C353" s="5"/>
      <c r="D353" s="6"/>
    </row>
    <row r="354" spans="1:4" ht="15.5" x14ac:dyDescent="0.35">
      <c r="A354" s="5"/>
      <c r="B354" s="5"/>
      <c r="C354" s="5"/>
      <c r="D354" s="6"/>
    </row>
    <row r="355" spans="1:4" ht="15.5" x14ac:dyDescent="0.35">
      <c r="A355" s="5"/>
      <c r="B355" s="5"/>
      <c r="C355" s="5"/>
      <c r="D355" s="6"/>
    </row>
    <row r="356" spans="1:4" ht="15.5" x14ac:dyDescent="0.35">
      <c r="A356" s="5"/>
      <c r="B356" s="5"/>
      <c r="C356" s="5"/>
      <c r="D356" s="6"/>
    </row>
    <row r="357" spans="1:4" ht="15.5" x14ac:dyDescent="0.35">
      <c r="A357" s="5"/>
      <c r="B357" s="5"/>
      <c r="C357" s="5"/>
      <c r="D357" s="6"/>
    </row>
    <row r="358" spans="1:4" ht="15.5" x14ac:dyDescent="0.35">
      <c r="A358" s="5"/>
      <c r="B358" s="5"/>
      <c r="C358" s="5"/>
      <c r="D358" s="6"/>
    </row>
    <row r="359" spans="1:4" ht="15.5" x14ac:dyDescent="0.35">
      <c r="A359" s="5"/>
      <c r="B359" s="5"/>
      <c r="C359" s="5"/>
      <c r="D359" s="6"/>
    </row>
    <row r="360" spans="1:4" ht="15.5" x14ac:dyDescent="0.35">
      <c r="A360" s="5"/>
      <c r="B360" s="5"/>
      <c r="C360" s="5"/>
      <c r="D360" s="6"/>
    </row>
    <row r="361" spans="1:4" ht="15.5" x14ac:dyDescent="0.35">
      <c r="A361" s="5"/>
      <c r="B361" s="5"/>
      <c r="C361" s="5"/>
      <c r="D361" s="6"/>
    </row>
    <row r="362" spans="1:4" ht="15.5" x14ac:dyDescent="0.35">
      <c r="A362" s="5"/>
      <c r="B362" s="5"/>
      <c r="C362" s="5"/>
      <c r="D362" s="6"/>
    </row>
    <row r="363" spans="1:4" ht="15.5" x14ac:dyDescent="0.35">
      <c r="A363" s="5"/>
      <c r="B363" s="5"/>
      <c r="C363" s="5"/>
      <c r="D363" s="6"/>
    </row>
    <row r="364" spans="1:4" ht="15.5" x14ac:dyDescent="0.35">
      <c r="A364" s="5"/>
      <c r="B364" s="5"/>
      <c r="C364" s="5"/>
      <c r="D364" s="6"/>
    </row>
    <row r="365" spans="1:4" ht="15.5" x14ac:dyDescent="0.35">
      <c r="A365" s="5"/>
      <c r="B365" s="5"/>
      <c r="C365" s="5"/>
      <c r="D365" s="6"/>
    </row>
    <row r="366" spans="1:4" ht="15.5" x14ac:dyDescent="0.35">
      <c r="A366" s="5"/>
      <c r="B366" s="5"/>
      <c r="C366" s="5"/>
      <c r="D366" s="6"/>
    </row>
    <row r="367" spans="1:4" ht="15.5" x14ac:dyDescent="0.35">
      <c r="A367" s="5"/>
      <c r="B367" s="5"/>
      <c r="C367" s="5"/>
      <c r="D367" s="6"/>
    </row>
    <row r="368" spans="1:4" ht="15.5" x14ac:dyDescent="0.35">
      <c r="A368" s="5"/>
      <c r="B368" s="5"/>
      <c r="C368" s="5"/>
      <c r="D368" s="6"/>
    </row>
    <row r="369" spans="1:4" ht="15.5" x14ac:dyDescent="0.35">
      <c r="A369" s="5"/>
      <c r="B369" s="5"/>
      <c r="C369" s="5"/>
      <c r="D369" s="6"/>
    </row>
    <row r="370" spans="1:4" ht="15.5" x14ac:dyDescent="0.35">
      <c r="A370" s="5"/>
      <c r="B370" s="5"/>
      <c r="C370" s="5"/>
      <c r="D370" s="6"/>
    </row>
    <row r="371" spans="1:4" ht="15.5" x14ac:dyDescent="0.35">
      <c r="A371" s="5"/>
      <c r="B371" s="5"/>
      <c r="C371" s="5"/>
      <c r="D371" s="6"/>
    </row>
    <row r="372" spans="1:4" ht="15.5" x14ac:dyDescent="0.35">
      <c r="A372" s="5"/>
      <c r="B372" s="5"/>
      <c r="C372" s="5"/>
      <c r="D372" s="6"/>
    </row>
    <row r="373" spans="1:4" ht="15.5" x14ac:dyDescent="0.35">
      <c r="A373" s="5"/>
      <c r="B373" s="5"/>
      <c r="C373" s="5"/>
      <c r="D373" s="6"/>
    </row>
    <row r="374" spans="1:4" ht="15.5" x14ac:dyDescent="0.35">
      <c r="A374" s="5"/>
      <c r="B374" s="5"/>
      <c r="C374" s="5"/>
      <c r="D374" s="6"/>
    </row>
    <row r="375" spans="1:4" ht="15.5" x14ac:dyDescent="0.35">
      <c r="A375" s="5"/>
      <c r="B375" s="5"/>
      <c r="C375" s="5"/>
      <c r="D375" s="6"/>
    </row>
    <row r="376" spans="1:4" ht="15.5" x14ac:dyDescent="0.35">
      <c r="A376" s="5"/>
      <c r="B376" s="5"/>
      <c r="C376" s="5"/>
      <c r="D376" s="6"/>
    </row>
    <row r="377" spans="1:4" ht="15.5" x14ac:dyDescent="0.35">
      <c r="A377" s="5"/>
      <c r="B377" s="5"/>
      <c r="C377" s="5"/>
      <c r="D377" s="6"/>
    </row>
    <row r="378" spans="1:4" ht="15.5" x14ac:dyDescent="0.35">
      <c r="A378" s="5"/>
      <c r="B378" s="5"/>
      <c r="C378" s="5"/>
      <c r="D378" s="6"/>
    </row>
    <row r="379" spans="1:4" ht="15.5" x14ac:dyDescent="0.35">
      <c r="A379" s="5"/>
      <c r="B379" s="5"/>
      <c r="C379" s="5"/>
      <c r="D379" s="6"/>
    </row>
    <row r="380" spans="1:4" ht="15.5" x14ac:dyDescent="0.35">
      <c r="A380" s="5"/>
      <c r="B380" s="5"/>
      <c r="C380" s="5"/>
      <c r="D380" s="6"/>
    </row>
    <row r="381" spans="1:4" ht="15.5" x14ac:dyDescent="0.35">
      <c r="A381" s="5"/>
      <c r="B381" s="5"/>
      <c r="C381" s="5"/>
      <c r="D381" s="6"/>
    </row>
    <row r="382" spans="1:4" ht="15.5" x14ac:dyDescent="0.35">
      <c r="A382" s="5"/>
      <c r="B382" s="5"/>
      <c r="C382" s="5"/>
      <c r="D382" s="6"/>
    </row>
    <row r="383" spans="1:4" ht="15.5" x14ac:dyDescent="0.35">
      <c r="A383" s="5"/>
      <c r="B383" s="5"/>
      <c r="C383" s="5"/>
      <c r="D383" s="6"/>
    </row>
    <row r="384" spans="1:4" ht="15.5" x14ac:dyDescent="0.35">
      <c r="A384" s="5"/>
      <c r="B384" s="5"/>
      <c r="C384" s="5"/>
      <c r="D384" s="6"/>
    </row>
    <row r="385" spans="1:4" ht="15.5" x14ac:dyDescent="0.35">
      <c r="A385" s="5"/>
      <c r="B385" s="5"/>
      <c r="C385" s="5"/>
      <c r="D385" s="6"/>
    </row>
    <row r="386" spans="1:4" ht="15.5" x14ac:dyDescent="0.35">
      <c r="A386" s="5"/>
      <c r="B386" s="5"/>
      <c r="C386" s="5"/>
      <c r="D386" s="6"/>
    </row>
    <row r="387" spans="1:4" ht="15.5" x14ac:dyDescent="0.35">
      <c r="A387" s="5"/>
      <c r="B387" s="5"/>
      <c r="C387" s="5"/>
      <c r="D387" s="6"/>
    </row>
    <row r="388" spans="1:4" ht="15.5" x14ac:dyDescent="0.35">
      <c r="A388" s="5"/>
      <c r="B388" s="5"/>
      <c r="C388" s="5"/>
      <c r="D388" s="6"/>
    </row>
    <row r="389" spans="1:4" ht="15.5" x14ac:dyDescent="0.35">
      <c r="A389" s="5"/>
      <c r="B389" s="5"/>
      <c r="C389" s="5"/>
      <c r="D389" s="6"/>
    </row>
    <row r="390" spans="1:4" ht="15.5" x14ac:dyDescent="0.35">
      <c r="A390" s="5"/>
      <c r="B390" s="5"/>
      <c r="C390" s="5"/>
      <c r="D390" s="6"/>
    </row>
    <row r="391" spans="1:4" ht="15.5" x14ac:dyDescent="0.35">
      <c r="A391" s="5"/>
      <c r="B391" s="5"/>
      <c r="C391" s="5"/>
      <c r="D391" s="6"/>
    </row>
    <row r="392" spans="1:4" ht="15.5" x14ac:dyDescent="0.35">
      <c r="A392" s="5"/>
      <c r="B392" s="5"/>
      <c r="C392" s="5"/>
      <c r="D392" s="6"/>
    </row>
    <row r="393" spans="1:4" ht="15.5" x14ac:dyDescent="0.35">
      <c r="A393" s="5"/>
      <c r="B393" s="5"/>
      <c r="C393" s="5"/>
      <c r="D393" s="6"/>
    </row>
    <row r="394" spans="1:4" ht="15.5" x14ac:dyDescent="0.35">
      <c r="A394" s="5"/>
      <c r="B394" s="5"/>
      <c r="C394" s="5"/>
      <c r="D394" s="6"/>
    </row>
    <row r="395" spans="1:4" ht="15.5" x14ac:dyDescent="0.35">
      <c r="A395" s="5"/>
      <c r="B395" s="5"/>
      <c r="C395" s="5"/>
      <c r="D395" s="6"/>
    </row>
    <row r="396" spans="1:4" ht="15.5" x14ac:dyDescent="0.35">
      <c r="A396" s="5"/>
      <c r="B396" s="5"/>
      <c r="C396" s="5"/>
      <c r="D396" s="6"/>
    </row>
    <row r="397" spans="1:4" ht="15.5" x14ac:dyDescent="0.35">
      <c r="A397" s="5"/>
      <c r="B397" s="5"/>
      <c r="C397" s="5"/>
      <c r="D397" s="6"/>
    </row>
    <row r="398" spans="1:4" ht="15.5" x14ac:dyDescent="0.35">
      <c r="A398" s="5"/>
      <c r="B398" s="5"/>
      <c r="C398" s="5"/>
      <c r="D398" s="6"/>
    </row>
    <row r="399" spans="1:4" ht="15.5" x14ac:dyDescent="0.35">
      <c r="A399" s="5"/>
      <c r="B399" s="5"/>
      <c r="C399" s="5"/>
      <c r="D399" s="6"/>
    </row>
    <row r="400" spans="1:4" ht="15.5" x14ac:dyDescent="0.35">
      <c r="A400" s="5"/>
      <c r="B400" s="5"/>
      <c r="C400" s="5"/>
      <c r="D400" s="6"/>
    </row>
    <row r="401" spans="1:4" ht="15.5" x14ac:dyDescent="0.35">
      <c r="A401" s="5"/>
      <c r="B401" s="5"/>
      <c r="C401" s="5"/>
      <c r="D401" s="6"/>
    </row>
    <row r="402" spans="1:4" ht="15.5" x14ac:dyDescent="0.35">
      <c r="A402" s="5"/>
      <c r="B402" s="5"/>
      <c r="C402" s="5"/>
      <c r="D402" s="6"/>
    </row>
    <row r="403" spans="1:4" ht="15.5" x14ac:dyDescent="0.35">
      <c r="A403" s="5"/>
      <c r="B403" s="5"/>
      <c r="C403" s="5"/>
      <c r="D403" s="6"/>
    </row>
    <row r="404" spans="1:4" ht="15.5" x14ac:dyDescent="0.35">
      <c r="A404" s="5"/>
      <c r="B404" s="5"/>
      <c r="C404" s="5"/>
      <c r="D404" s="6"/>
    </row>
    <row r="405" spans="1:4" ht="15.5" x14ac:dyDescent="0.35">
      <c r="A405" s="5"/>
      <c r="B405" s="5"/>
      <c r="C405" s="5"/>
      <c r="D405" s="6"/>
    </row>
    <row r="406" spans="1:4" ht="15.5" x14ac:dyDescent="0.35">
      <c r="A406" s="5"/>
      <c r="B406" s="5"/>
      <c r="C406" s="5"/>
      <c r="D406" s="6"/>
    </row>
    <row r="407" spans="1:4" ht="15.5" x14ac:dyDescent="0.35">
      <c r="A407" s="5"/>
      <c r="B407" s="5"/>
      <c r="C407" s="5"/>
      <c r="D407" s="6"/>
    </row>
    <row r="408" spans="1:4" ht="15.5" x14ac:dyDescent="0.35">
      <c r="A408" s="5"/>
      <c r="B408" s="5"/>
      <c r="C408" s="5"/>
      <c r="D408" s="6"/>
    </row>
    <row r="409" spans="1:4" ht="15.5" x14ac:dyDescent="0.35">
      <c r="A409" s="5"/>
      <c r="B409" s="5"/>
      <c r="C409" s="5"/>
      <c r="D409" s="6"/>
    </row>
    <row r="410" spans="1:4" ht="15.5" x14ac:dyDescent="0.35">
      <c r="A410" s="5"/>
      <c r="B410" s="5"/>
      <c r="C410" s="5"/>
      <c r="D410" s="6"/>
    </row>
    <row r="411" spans="1:4" ht="15.5" x14ac:dyDescent="0.35">
      <c r="A411" s="5"/>
      <c r="B411" s="5"/>
      <c r="C411" s="5"/>
      <c r="D411" s="6"/>
    </row>
    <row r="412" spans="1:4" ht="15.5" x14ac:dyDescent="0.35">
      <c r="A412" s="5"/>
      <c r="B412" s="5"/>
      <c r="C412" s="5"/>
      <c r="D412" s="6"/>
    </row>
    <row r="413" spans="1:4" ht="15.5" x14ac:dyDescent="0.35">
      <c r="A413" s="5"/>
      <c r="B413" s="5"/>
      <c r="C413" s="5"/>
      <c r="D413" s="6"/>
    </row>
    <row r="414" spans="1:4" ht="15.5" x14ac:dyDescent="0.35">
      <c r="A414" s="5"/>
      <c r="B414" s="5"/>
      <c r="C414" s="5"/>
      <c r="D414" s="6"/>
    </row>
    <row r="415" spans="1:4" ht="15.5" x14ac:dyDescent="0.35">
      <c r="A415" s="5"/>
      <c r="B415" s="5"/>
      <c r="C415" s="5"/>
      <c r="D415" s="6"/>
    </row>
    <row r="416" spans="1:4" ht="15.5" x14ac:dyDescent="0.35">
      <c r="A416" s="5"/>
      <c r="B416" s="5"/>
      <c r="C416" s="5"/>
      <c r="D416" s="6"/>
    </row>
    <row r="417" spans="1:4" ht="15.5" x14ac:dyDescent="0.35">
      <c r="A417" s="5"/>
      <c r="B417" s="5"/>
      <c r="C417" s="5"/>
      <c r="D417" s="6"/>
    </row>
    <row r="418" spans="1:4" ht="15.5" x14ac:dyDescent="0.35">
      <c r="A418" s="5"/>
      <c r="B418" s="5"/>
      <c r="C418" s="5"/>
      <c r="D418" s="6"/>
    </row>
    <row r="419" spans="1:4" ht="15.5" x14ac:dyDescent="0.35">
      <c r="A419" s="5"/>
      <c r="B419" s="5"/>
      <c r="C419" s="5"/>
      <c r="D419" s="6"/>
    </row>
    <row r="420" spans="1:4" ht="15.5" x14ac:dyDescent="0.35">
      <c r="A420" s="5"/>
      <c r="B420" s="5"/>
      <c r="C420" s="5"/>
      <c r="D420" s="6"/>
    </row>
    <row r="421" spans="1:4" ht="15.5" x14ac:dyDescent="0.35">
      <c r="A421" s="5"/>
      <c r="B421" s="5"/>
      <c r="C421" s="5"/>
      <c r="D421" s="6"/>
    </row>
    <row r="422" spans="1:4" ht="15.5" x14ac:dyDescent="0.35">
      <c r="A422" s="5"/>
      <c r="B422" s="5"/>
      <c r="C422" s="5"/>
      <c r="D422" s="6"/>
    </row>
    <row r="423" spans="1:4" ht="15.5" x14ac:dyDescent="0.35">
      <c r="A423" s="5"/>
      <c r="B423" s="5"/>
      <c r="C423" s="5"/>
      <c r="D423" s="6"/>
    </row>
    <row r="424" spans="1:4" ht="15.5" x14ac:dyDescent="0.35">
      <c r="A424" s="5"/>
      <c r="B424" s="5"/>
      <c r="C424" s="5"/>
      <c r="D424" s="6"/>
    </row>
    <row r="425" spans="1:4" ht="15.5" x14ac:dyDescent="0.35">
      <c r="A425" s="5"/>
      <c r="B425" s="5"/>
      <c r="C425" s="5"/>
      <c r="D425" s="6"/>
    </row>
    <row r="426" spans="1:4" ht="15.5" x14ac:dyDescent="0.35">
      <c r="A426" s="5"/>
      <c r="B426" s="5"/>
      <c r="C426" s="5"/>
      <c r="D426" s="6"/>
    </row>
    <row r="427" spans="1:4" ht="15.5" x14ac:dyDescent="0.35">
      <c r="A427" s="5"/>
      <c r="B427" s="5"/>
      <c r="C427" s="5"/>
      <c r="D427" s="6"/>
    </row>
    <row r="428" spans="1:4" ht="15.5" x14ac:dyDescent="0.35">
      <c r="A428" s="5"/>
      <c r="B428" s="5"/>
      <c r="C428" s="5"/>
      <c r="D428" s="6"/>
    </row>
    <row r="429" spans="1:4" ht="15.5" x14ac:dyDescent="0.35">
      <c r="A429" s="5"/>
      <c r="B429" s="5"/>
      <c r="C429" s="5"/>
      <c r="D429" s="6"/>
    </row>
    <row r="430" spans="1:4" ht="15.5" x14ac:dyDescent="0.35">
      <c r="A430" s="5"/>
      <c r="B430" s="5"/>
      <c r="C430" s="5"/>
      <c r="D430" s="6"/>
    </row>
    <row r="431" spans="1:4" ht="15.5" x14ac:dyDescent="0.35">
      <c r="A431" s="5"/>
      <c r="B431" s="5"/>
      <c r="C431" s="5"/>
      <c r="D431" s="6"/>
    </row>
    <row r="432" spans="1:4" ht="15.5" x14ac:dyDescent="0.35">
      <c r="A432" s="5"/>
      <c r="B432" s="5"/>
      <c r="C432" s="5"/>
      <c r="D432" s="6"/>
    </row>
    <row r="433" spans="1:4" ht="15.5" x14ac:dyDescent="0.35">
      <c r="A433" s="5"/>
      <c r="B433" s="5"/>
      <c r="C433" s="5"/>
      <c r="D433" s="6"/>
    </row>
    <row r="434" spans="1:4" ht="15.5" x14ac:dyDescent="0.35">
      <c r="A434" s="5"/>
      <c r="B434" s="5"/>
      <c r="C434" s="5"/>
      <c r="D434" s="6"/>
    </row>
    <row r="435" spans="1:4" ht="15.5" x14ac:dyDescent="0.35">
      <c r="A435" s="5"/>
      <c r="B435" s="5"/>
      <c r="C435" s="5"/>
      <c r="D435" s="6"/>
    </row>
    <row r="436" spans="1:4" ht="15.5" x14ac:dyDescent="0.35">
      <c r="A436" s="5"/>
      <c r="B436" s="5"/>
      <c r="C436" s="5"/>
      <c r="D436" s="6"/>
    </row>
    <row r="437" spans="1:4" ht="15.5" x14ac:dyDescent="0.35">
      <c r="A437" s="5"/>
      <c r="B437" s="5"/>
      <c r="C437" s="5"/>
      <c r="D437" s="6"/>
    </row>
    <row r="438" spans="1:4" ht="15.5" x14ac:dyDescent="0.35">
      <c r="A438" s="5"/>
      <c r="B438" s="5"/>
      <c r="C438" s="5"/>
      <c r="D438" s="6"/>
    </row>
    <row r="439" spans="1:4" ht="15.5" x14ac:dyDescent="0.35">
      <c r="A439" s="5"/>
      <c r="B439" s="5"/>
      <c r="C439" s="5"/>
      <c r="D439" s="6"/>
    </row>
    <row r="440" spans="1:4" ht="15.5" x14ac:dyDescent="0.35">
      <c r="A440" s="5"/>
      <c r="B440" s="5"/>
      <c r="C440" s="5"/>
      <c r="D440" s="6"/>
    </row>
    <row r="441" spans="1:4" ht="15.5" x14ac:dyDescent="0.35">
      <c r="A441" s="5"/>
      <c r="B441" s="5"/>
      <c r="C441" s="5"/>
      <c r="D441" s="6"/>
    </row>
    <row r="442" spans="1:4" ht="15.5" x14ac:dyDescent="0.35">
      <c r="A442" s="5"/>
      <c r="B442" s="5"/>
      <c r="C442" s="5"/>
      <c r="D442" s="6"/>
    </row>
    <row r="443" spans="1:4" ht="15.5" x14ac:dyDescent="0.35">
      <c r="A443" s="5"/>
      <c r="B443" s="5"/>
      <c r="C443" s="5"/>
      <c r="D443" s="6"/>
    </row>
    <row r="444" spans="1:4" ht="15.5" x14ac:dyDescent="0.35">
      <c r="A444" s="5"/>
      <c r="B444" s="5"/>
      <c r="C444" s="5"/>
      <c r="D444" s="6"/>
    </row>
    <row r="445" spans="1:4" ht="15.5" x14ac:dyDescent="0.35">
      <c r="A445" s="5"/>
      <c r="B445" s="5"/>
      <c r="C445" s="5"/>
      <c r="D445" s="6"/>
    </row>
    <row r="446" spans="1:4" ht="15.5" x14ac:dyDescent="0.35">
      <c r="A446" s="5"/>
      <c r="B446" s="5"/>
      <c r="C446" s="5"/>
      <c r="D446" s="6"/>
    </row>
    <row r="447" spans="1:4" ht="15.5" x14ac:dyDescent="0.35">
      <c r="A447" s="5"/>
      <c r="B447" s="5"/>
      <c r="C447" s="5"/>
      <c r="D447" s="6"/>
    </row>
    <row r="448" spans="1:4" ht="15.5" x14ac:dyDescent="0.35">
      <c r="A448" s="5"/>
      <c r="B448" s="5"/>
      <c r="C448" s="5"/>
      <c r="D448" s="6"/>
    </row>
    <row r="449" spans="1:4" ht="15.5" x14ac:dyDescent="0.35">
      <c r="A449" s="5"/>
      <c r="B449" s="5"/>
      <c r="C449" s="5"/>
      <c r="D449" s="6"/>
    </row>
    <row r="450" spans="1:4" ht="15.5" x14ac:dyDescent="0.35">
      <c r="A450" s="5"/>
      <c r="B450" s="5"/>
      <c r="C450" s="5"/>
      <c r="D450" s="6"/>
    </row>
    <row r="451" spans="1:4" ht="15.5" x14ac:dyDescent="0.35">
      <c r="A451" s="5"/>
      <c r="B451" s="5"/>
      <c r="C451" s="5"/>
      <c r="D451" s="6"/>
    </row>
    <row r="452" spans="1:4" ht="15.5" x14ac:dyDescent="0.35">
      <c r="A452" s="5"/>
      <c r="B452" s="5"/>
      <c r="C452" s="5"/>
      <c r="D452" s="6"/>
    </row>
    <row r="453" spans="1:4" ht="15.5" x14ac:dyDescent="0.35">
      <c r="A453" s="5"/>
      <c r="B453" s="5"/>
      <c r="C453" s="5"/>
      <c r="D453" s="6"/>
    </row>
    <row r="454" spans="1:4" ht="15.5" x14ac:dyDescent="0.35">
      <c r="A454" s="5"/>
      <c r="B454" s="5"/>
      <c r="C454" s="5"/>
      <c r="D454" s="6"/>
    </row>
    <row r="455" spans="1:4" ht="15.5" x14ac:dyDescent="0.35">
      <c r="A455" s="5"/>
      <c r="B455" s="5"/>
      <c r="C455" s="5"/>
      <c r="D455" s="6"/>
    </row>
    <row r="456" spans="1:4" ht="15.5" x14ac:dyDescent="0.35">
      <c r="A456" s="5"/>
      <c r="B456" s="5"/>
      <c r="C456" s="5"/>
      <c r="D456" s="6"/>
    </row>
    <row r="457" spans="1:4" ht="15.5" x14ac:dyDescent="0.35">
      <c r="A457" s="5"/>
      <c r="B457" s="5"/>
      <c r="C457" s="5"/>
      <c r="D457" s="6"/>
    </row>
    <row r="458" spans="1:4" ht="15.5" x14ac:dyDescent="0.35">
      <c r="A458" s="5"/>
      <c r="B458" s="5"/>
      <c r="C458" s="5"/>
      <c r="D458" s="6"/>
    </row>
    <row r="459" spans="1:4" ht="15.5" x14ac:dyDescent="0.35">
      <c r="A459" s="5"/>
      <c r="B459" s="5"/>
      <c r="C459" s="5"/>
      <c r="D459" s="6"/>
    </row>
    <row r="460" spans="1:4" ht="15.5" x14ac:dyDescent="0.35">
      <c r="A460" s="5"/>
      <c r="B460" s="5"/>
      <c r="C460" s="5"/>
      <c r="D460" s="6"/>
    </row>
    <row r="461" spans="1:4" ht="15.5" x14ac:dyDescent="0.35">
      <c r="A461" s="5"/>
      <c r="B461" s="5"/>
      <c r="C461" s="5"/>
      <c r="D461" s="6"/>
    </row>
    <row r="462" spans="1:4" ht="15.5" x14ac:dyDescent="0.35">
      <c r="A462" s="5"/>
      <c r="B462" s="5"/>
      <c r="C462" s="5"/>
      <c r="D462" s="6"/>
    </row>
    <row r="463" spans="1:4" ht="15.5" x14ac:dyDescent="0.35">
      <c r="A463" s="5"/>
      <c r="B463" s="5"/>
      <c r="C463" s="5"/>
      <c r="D463" s="6"/>
    </row>
    <row r="464" spans="1:4" ht="15.5" x14ac:dyDescent="0.35">
      <c r="A464" s="5"/>
      <c r="B464" s="5"/>
      <c r="C464" s="5"/>
      <c r="D464" s="6"/>
    </row>
    <row r="465" spans="1:4" ht="15.5" x14ac:dyDescent="0.35">
      <c r="A465" s="5"/>
      <c r="B465" s="5"/>
      <c r="C465" s="5"/>
      <c r="D465" s="6"/>
    </row>
    <row r="466" spans="1:4" ht="15.5" x14ac:dyDescent="0.35">
      <c r="A466" s="5"/>
      <c r="B466" s="5"/>
      <c r="C466" s="5"/>
      <c r="D466" s="6"/>
    </row>
    <row r="467" spans="1:4" ht="15.5" x14ac:dyDescent="0.35">
      <c r="A467" s="5"/>
      <c r="B467" s="5"/>
      <c r="C467" s="5"/>
      <c r="D467" s="6"/>
    </row>
    <row r="468" spans="1:4" ht="15.5" x14ac:dyDescent="0.35">
      <c r="A468" s="5"/>
      <c r="B468" s="5"/>
      <c r="C468" s="5"/>
      <c r="D468" s="6"/>
    </row>
    <row r="469" spans="1:4" ht="15.5" x14ac:dyDescent="0.35">
      <c r="A469" s="5"/>
      <c r="B469" s="5"/>
      <c r="C469" s="5"/>
      <c r="D469" s="6"/>
    </row>
    <row r="470" spans="1:4" ht="15.5" x14ac:dyDescent="0.35">
      <c r="A470" s="5"/>
      <c r="B470" s="5"/>
      <c r="C470" s="5"/>
      <c r="D470" s="6"/>
    </row>
    <row r="471" spans="1:4" ht="15.5" x14ac:dyDescent="0.35">
      <c r="A471" s="5"/>
      <c r="B471" s="5"/>
      <c r="C471" s="5"/>
      <c r="D471" s="6"/>
    </row>
    <row r="472" spans="1:4" ht="15.5" x14ac:dyDescent="0.35">
      <c r="A472" s="5"/>
      <c r="B472" s="5"/>
      <c r="C472" s="5"/>
      <c r="D472" s="6"/>
    </row>
    <row r="473" spans="1:4" ht="15.5" x14ac:dyDescent="0.35">
      <c r="A473" s="5"/>
      <c r="B473" s="5"/>
      <c r="C473" s="5"/>
      <c r="D473" s="6"/>
    </row>
    <row r="474" spans="1:4" ht="15.5" x14ac:dyDescent="0.35">
      <c r="A474" s="5"/>
      <c r="B474" s="5"/>
      <c r="C474" s="5"/>
      <c r="D474" s="6"/>
    </row>
    <row r="475" spans="1:4" ht="15.5" x14ac:dyDescent="0.35">
      <c r="A475" s="5"/>
      <c r="B475" s="5"/>
      <c r="C475" s="5"/>
      <c r="D475" s="6"/>
    </row>
    <row r="476" spans="1:4" ht="15.5" x14ac:dyDescent="0.35">
      <c r="A476" s="5"/>
      <c r="B476" s="5"/>
      <c r="C476" s="5"/>
      <c r="D476" s="6"/>
    </row>
    <row r="477" spans="1:4" ht="15.5" x14ac:dyDescent="0.35">
      <c r="A477" s="5"/>
      <c r="B477" s="5"/>
      <c r="C477" s="5"/>
      <c r="D477" s="6"/>
    </row>
    <row r="478" spans="1:4" ht="15.5" x14ac:dyDescent="0.35">
      <c r="A478" s="5"/>
      <c r="B478" s="5"/>
      <c r="C478" s="5"/>
      <c r="D478" s="6"/>
    </row>
    <row r="479" spans="1:4" ht="15.5" x14ac:dyDescent="0.35">
      <c r="A479" s="5"/>
      <c r="B479" s="5"/>
      <c r="C479" s="5"/>
      <c r="D479" s="6"/>
    </row>
    <row r="480" spans="1:4" ht="15.5" x14ac:dyDescent="0.35">
      <c r="A480" s="5"/>
      <c r="B480" s="5"/>
      <c r="C480" s="5"/>
      <c r="D480" s="6"/>
    </row>
    <row r="481" spans="1:4" ht="15.5" x14ac:dyDescent="0.35">
      <c r="A481" s="5"/>
      <c r="B481" s="5"/>
      <c r="C481" s="5"/>
      <c r="D481" s="6"/>
    </row>
    <row r="482" spans="1:4" ht="15.5" x14ac:dyDescent="0.35">
      <c r="A482" s="5"/>
      <c r="B482" s="5"/>
      <c r="C482" s="5"/>
      <c r="D482" s="6"/>
    </row>
    <row r="483" spans="1:4" ht="15.5" x14ac:dyDescent="0.35">
      <c r="A483" s="5"/>
      <c r="B483" s="5"/>
      <c r="C483" s="5"/>
      <c r="D483" s="6"/>
    </row>
    <row r="484" spans="1:4" ht="15.5" x14ac:dyDescent="0.35">
      <c r="A484" s="5"/>
      <c r="B484" s="5"/>
      <c r="C484" s="5"/>
      <c r="D484" s="6"/>
    </row>
    <row r="485" spans="1:4" ht="15.5" x14ac:dyDescent="0.35">
      <c r="A485" s="5"/>
      <c r="B485" s="5"/>
      <c r="C485" s="5"/>
      <c r="D485" s="6"/>
    </row>
    <row r="486" spans="1:4" ht="15.5" x14ac:dyDescent="0.35">
      <c r="A486" s="5"/>
      <c r="B486" s="5"/>
      <c r="C486" s="5"/>
      <c r="D486" s="6"/>
    </row>
    <row r="487" spans="1:4" ht="15.5" x14ac:dyDescent="0.35">
      <c r="A487" s="5"/>
      <c r="B487" s="5"/>
      <c r="C487" s="5"/>
      <c r="D487" s="6"/>
    </row>
    <row r="488" spans="1:4" ht="15.5" x14ac:dyDescent="0.35">
      <c r="A488" s="5"/>
      <c r="B488" s="5"/>
      <c r="C488" s="5"/>
      <c r="D488" s="6"/>
    </row>
    <row r="489" spans="1:4" ht="15.5" x14ac:dyDescent="0.35">
      <c r="A489" s="5"/>
      <c r="B489" s="5"/>
      <c r="C489" s="5"/>
      <c r="D489" s="6"/>
    </row>
    <row r="490" spans="1:4" ht="15.5" x14ac:dyDescent="0.35">
      <c r="A490" s="5"/>
      <c r="B490" s="5"/>
      <c r="C490" s="5"/>
      <c r="D490" s="6"/>
    </row>
    <row r="491" spans="1:4" ht="15.5" x14ac:dyDescent="0.35">
      <c r="A491" s="5"/>
      <c r="B491" s="5"/>
      <c r="C491" s="5"/>
      <c r="D491" s="6"/>
    </row>
    <row r="492" spans="1:4" ht="15.5" x14ac:dyDescent="0.35">
      <c r="A492" s="5"/>
      <c r="B492" s="5"/>
      <c r="C492" s="5"/>
      <c r="D492" s="6"/>
    </row>
    <row r="493" spans="1:4" ht="15.5" x14ac:dyDescent="0.35">
      <c r="A493" s="5"/>
      <c r="B493" s="5"/>
      <c r="C493" s="5"/>
      <c r="D493" s="6"/>
    </row>
    <row r="494" spans="1:4" ht="15.5" x14ac:dyDescent="0.35">
      <c r="A494" s="5"/>
      <c r="B494" s="5"/>
      <c r="C494" s="5"/>
      <c r="D494" s="6"/>
    </row>
    <row r="495" spans="1:4" ht="15.5" x14ac:dyDescent="0.35">
      <c r="A495" s="5"/>
      <c r="B495" s="5"/>
      <c r="C495" s="5"/>
      <c r="D495" s="6"/>
    </row>
    <row r="496" spans="1:4" ht="15.5" x14ac:dyDescent="0.35">
      <c r="A496" s="5"/>
      <c r="B496" s="5"/>
      <c r="C496" s="5"/>
      <c r="D496" s="6"/>
    </row>
    <row r="497" spans="1:4" ht="15.5" x14ac:dyDescent="0.35">
      <c r="A497" s="5"/>
      <c r="B497" s="5"/>
      <c r="C497" s="5"/>
      <c r="D497" s="6"/>
    </row>
    <row r="498" spans="1:4" ht="15.5" x14ac:dyDescent="0.35">
      <c r="A498" s="5"/>
      <c r="B498" s="5"/>
      <c r="C498" s="5"/>
      <c r="D498" s="6"/>
    </row>
    <row r="499" spans="1:4" ht="15.5" x14ac:dyDescent="0.35">
      <c r="A499" s="5"/>
      <c r="B499" s="5"/>
      <c r="C499" s="5"/>
      <c r="D499" s="6"/>
    </row>
    <row r="500" spans="1:4" ht="15.5" x14ac:dyDescent="0.35">
      <c r="A500" s="5"/>
      <c r="B500" s="5"/>
      <c r="C500" s="5"/>
      <c r="D500" s="6"/>
    </row>
    <row r="501" spans="1:4" ht="15.5" x14ac:dyDescent="0.35">
      <c r="A501" s="5"/>
      <c r="B501" s="5"/>
      <c r="C501" s="5"/>
      <c r="D501" s="6"/>
    </row>
    <row r="502" spans="1:4" ht="15.5" x14ac:dyDescent="0.35">
      <c r="A502" s="5"/>
      <c r="B502" s="5"/>
      <c r="C502" s="5"/>
      <c r="D502" s="6"/>
    </row>
    <row r="503" spans="1:4" ht="15.5" x14ac:dyDescent="0.35">
      <c r="A503" s="5"/>
      <c r="B503" s="5"/>
      <c r="C503" s="5"/>
      <c r="D503" s="6"/>
    </row>
    <row r="504" spans="1:4" ht="15.5" x14ac:dyDescent="0.35">
      <c r="A504" s="5"/>
      <c r="B504" s="5"/>
      <c r="C504" s="5"/>
      <c r="D504" s="6"/>
    </row>
    <row r="505" spans="1:4" ht="15.5" x14ac:dyDescent="0.35">
      <c r="A505" s="5"/>
      <c r="B505" s="5"/>
      <c r="C505" s="5"/>
      <c r="D505" s="6"/>
    </row>
    <row r="506" spans="1:4" ht="15.5" x14ac:dyDescent="0.35">
      <c r="A506" s="5"/>
      <c r="B506" s="5"/>
      <c r="C506" s="5"/>
      <c r="D506" s="6"/>
    </row>
    <row r="507" spans="1:4" ht="15.5" x14ac:dyDescent="0.35">
      <c r="A507" s="5"/>
      <c r="B507" s="5"/>
      <c r="C507" s="5"/>
      <c r="D507" s="6"/>
    </row>
    <row r="508" spans="1:4" ht="15.5" x14ac:dyDescent="0.35">
      <c r="A508" s="5"/>
      <c r="B508" s="5"/>
      <c r="C508" s="5"/>
      <c r="D508" s="6"/>
    </row>
    <row r="509" spans="1:4" ht="15.5" x14ac:dyDescent="0.35">
      <c r="A509" s="5"/>
      <c r="B509" s="5"/>
      <c r="C509" s="5"/>
      <c r="D509" s="6"/>
    </row>
    <row r="510" spans="1:4" ht="15.5" x14ac:dyDescent="0.35">
      <c r="A510" s="5"/>
      <c r="B510" s="5"/>
      <c r="C510" s="5"/>
      <c r="D510" s="6"/>
    </row>
    <row r="511" spans="1:4" ht="15.5" x14ac:dyDescent="0.35">
      <c r="A511" s="5"/>
      <c r="B511" s="5"/>
      <c r="C511" s="5"/>
      <c r="D511" s="6"/>
    </row>
    <row r="512" spans="1:4" ht="15.5" x14ac:dyDescent="0.35">
      <c r="A512" s="5"/>
      <c r="B512" s="5"/>
      <c r="C512" s="5"/>
      <c r="D512" s="6"/>
    </row>
    <row r="513" spans="1:4" ht="15.5" x14ac:dyDescent="0.35">
      <c r="A513" s="5"/>
      <c r="B513" s="5"/>
      <c r="C513" s="5"/>
      <c r="D513" s="6"/>
    </row>
    <row r="514" spans="1:4" ht="15.5" x14ac:dyDescent="0.35">
      <c r="A514" s="5"/>
      <c r="B514" s="5"/>
      <c r="C514" s="5"/>
      <c r="D514" s="6"/>
    </row>
    <row r="515" spans="1:4" ht="15.5" x14ac:dyDescent="0.35">
      <c r="A515" s="5"/>
      <c r="B515" s="5"/>
      <c r="C515" s="5"/>
      <c r="D515" s="6"/>
    </row>
    <row r="516" spans="1:4" ht="15.5" x14ac:dyDescent="0.35">
      <c r="A516" s="5"/>
      <c r="B516" s="5"/>
      <c r="C516" s="5"/>
      <c r="D516" s="6"/>
    </row>
    <row r="517" spans="1:4" ht="15.5" x14ac:dyDescent="0.35">
      <c r="A517" s="5"/>
      <c r="B517" s="5"/>
      <c r="C517" s="5"/>
      <c r="D517" s="6"/>
    </row>
    <row r="518" spans="1:4" ht="15.5" x14ac:dyDescent="0.35">
      <c r="A518" s="5"/>
      <c r="B518" s="5"/>
      <c r="C518" s="5"/>
      <c r="D518" s="6"/>
    </row>
    <row r="519" spans="1:4" ht="15.5" x14ac:dyDescent="0.35">
      <c r="A519" s="5"/>
      <c r="B519" s="5"/>
      <c r="C519" s="5"/>
      <c r="D519" s="6"/>
    </row>
    <row r="520" spans="1:4" ht="15.5" x14ac:dyDescent="0.35">
      <c r="A520" s="5"/>
      <c r="B520" s="5"/>
      <c r="C520" s="5"/>
      <c r="D520" s="6"/>
    </row>
    <row r="521" spans="1:4" ht="15.5" x14ac:dyDescent="0.35">
      <c r="A521" s="5"/>
      <c r="B521" s="5"/>
      <c r="C521" s="5"/>
      <c r="D521" s="6"/>
    </row>
    <row r="522" spans="1:4" ht="15.5" x14ac:dyDescent="0.35">
      <c r="A522" s="5"/>
      <c r="B522" s="5"/>
      <c r="C522" s="5"/>
      <c r="D522" s="6"/>
    </row>
    <row r="523" spans="1:4" ht="15.5" x14ac:dyDescent="0.35">
      <c r="A523" s="5"/>
      <c r="B523" s="5"/>
      <c r="C523" s="5"/>
      <c r="D523" s="6"/>
    </row>
    <row r="524" spans="1:4" ht="15.5" x14ac:dyDescent="0.35">
      <c r="A524" s="5"/>
      <c r="B524" s="5"/>
      <c r="C524" s="5"/>
      <c r="D524" s="6"/>
    </row>
    <row r="525" spans="1:4" ht="15.5" x14ac:dyDescent="0.35">
      <c r="A525" s="5"/>
      <c r="B525" s="5"/>
      <c r="C525" s="5"/>
      <c r="D525" s="6"/>
    </row>
    <row r="526" spans="1:4" ht="15.5" x14ac:dyDescent="0.35">
      <c r="A526" s="5"/>
      <c r="B526" s="5"/>
      <c r="C526" s="5"/>
      <c r="D526" s="6"/>
    </row>
    <row r="527" spans="1:4" ht="15.5" x14ac:dyDescent="0.35">
      <c r="A527" s="5"/>
      <c r="B527" s="5"/>
      <c r="C527" s="5"/>
      <c r="D527" s="6"/>
    </row>
    <row r="528" spans="1:4" ht="15.5" x14ac:dyDescent="0.35">
      <c r="A528" s="5"/>
      <c r="B528" s="5"/>
      <c r="C528" s="5"/>
      <c r="D528" s="6"/>
    </row>
    <row r="529" spans="1:4" ht="15.5" x14ac:dyDescent="0.35">
      <c r="A529" s="5"/>
      <c r="B529" s="5"/>
      <c r="C529" s="5"/>
      <c r="D529" s="6"/>
    </row>
    <row r="530" spans="1:4" ht="15.5" x14ac:dyDescent="0.35">
      <c r="A530" s="5"/>
      <c r="B530" s="5"/>
      <c r="C530" s="5"/>
      <c r="D530" s="6"/>
    </row>
    <row r="531" spans="1:4" ht="15.5" x14ac:dyDescent="0.35">
      <c r="A531" s="5"/>
      <c r="B531" s="5"/>
      <c r="C531" s="5"/>
      <c r="D531" s="6"/>
    </row>
    <row r="532" spans="1:4" ht="15.5" x14ac:dyDescent="0.35">
      <c r="A532" s="5"/>
      <c r="B532" s="5"/>
      <c r="C532" s="5"/>
      <c r="D532" s="6"/>
    </row>
    <row r="533" spans="1:4" ht="15.5" x14ac:dyDescent="0.35">
      <c r="A533" s="5"/>
      <c r="B533" s="5"/>
      <c r="C533" s="5"/>
      <c r="D533" s="6"/>
    </row>
    <row r="534" spans="1:4" ht="15.5" x14ac:dyDescent="0.35">
      <c r="A534" s="5"/>
      <c r="B534" s="5"/>
      <c r="C534" s="5"/>
      <c r="D534" s="6"/>
    </row>
    <row r="535" spans="1:4" ht="15.5" x14ac:dyDescent="0.35">
      <c r="A535" s="5"/>
      <c r="B535" s="5"/>
      <c r="C535" s="5"/>
      <c r="D535" s="6"/>
    </row>
    <row r="536" spans="1:4" ht="15.5" x14ac:dyDescent="0.35">
      <c r="A536" s="5"/>
      <c r="B536" s="5"/>
      <c r="C536" s="5"/>
      <c r="D536" s="6"/>
    </row>
    <row r="537" spans="1:4" ht="15.5" x14ac:dyDescent="0.35">
      <c r="A537" s="5"/>
      <c r="B537" s="5"/>
      <c r="C537" s="5"/>
      <c r="D537" s="6"/>
    </row>
    <row r="538" spans="1:4" ht="15.5" x14ac:dyDescent="0.35">
      <c r="A538" s="5"/>
      <c r="B538" s="5"/>
      <c r="C538" s="5"/>
      <c r="D538" s="6"/>
    </row>
    <row r="539" spans="1:4" ht="15.5" x14ac:dyDescent="0.35">
      <c r="A539" s="5"/>
      <c r="B539" s="5"/>
      <c r="C539" s="5"/>
      <c r="D539" s="6"/>
    </row>
    <row r="540" spans="1:4" ht="15.5" x14ac:dyDescent="0.35">
      <c r="A540" s="5"/>
      <c r="B540" s="5"/>
      <c r="C540" s="5"/>
      <c r="D540" s="6"/>
    </row>
    <row r="541" spans="1:4" ht="15.5" x14ac:dyDescent="0.35">
      <c r="A541" s="5"/>
      <c r="B541" s="5"/>
      <c r="C541" s="5"/>
      <c r="D541" s="6"/>
    </row>
    <row r="542" spans="1:4" ht="15.5" x14ac:dyDescent="0.35">
      <c r="A542" s="5"/>
      <c r="B542" s="5"/>
      <c r="C542" s="5"/>
      <c r="D542" s="6"/>
    </row>
    <row r="543" spans="1:4" ht="15.5" x14ac:dyDescent="0.35">
      <c r="A543" s="5"/>
      <c r="B543" s="5"/>
      <c r="C543" s="5"/>
      <c r="D543" s="6"/>
    </row>
    <row r="544" spans="1:4" ht="15.5" x14ac:dyDescent="0.35">
      <c r="A544" s="5"/>
      <c r="B544" s="5"/>
      <c r="C544" s="5"/>
      <c r="D544" s="6"/>
    </row>
    <row r="545" spans="1:4" ht="15.5" x14ac:dyDescent="0.35">
      <c r="A545" s="5"/>
      <c r="B545" s="5"/>
      <c r="C545" s="5"/>
      <c r="D545" s="6"/>
    </row>
    <row r="546" spans="1:4" ht="15.5" x14ac:dyDescent="0.35">
      <c r="A546" s="5"/>
      <c r="B546" s="5"/>
      <c r="C546" s="5"/>
      <c r="D546" s="6"/>
    </row>
    <row r="547" spans="1:4" ht="15.5" x14ac:dyDescent="0.35">
      <c r="A547" s="5"/>
      <c r="B547" s="5"/>
      <c r="C547" s="5"/>
      <c r="D547" s="6"/>
    </row>
    <row r="548" spans="1:4" ht="15.5" x14ac:dyDescent="0.35">
      <c r="A548" s="5"/>
      <c r="B548" s="5"/>
      <c r="C548" s="5"/>
      <c r="D548" s="6"/>
    </row>
    <row r="549" spans="1:4" ht="15.5" x14ac:dyDescent="0.35">
      <c r="A549" s="5"/>
      <c r="B549" s="5"/>
      <c r="C549" s="5"/>
      <c r="D549" s="6"/>
    </row>
    <row r="550" spans="1:4" ht="15.5" x14ac:dyDescent="0.35">
      <c r="A550" s="5"/>
      <c r="B550" s="5"/>
      <c r="C550" s="5"/>
      <c r="D550" s="6"/>
    </row>
    <row r="551" spans="1:4" ht="15.5" x14ac:dyDescent="0.35">
      <c r="A551" s="5"/>
      <c r="B551" s="5"/>
      <c r="C551" s="5"/>
      <c r="D551" s="6"/>
    </row>
    <row r="552" spans="1:4" ht="15.5" x14ac:dyDescent="0.35">
      <c r="A552" s="5"/>
      <c r="B552" s="5"/>
      <c r="C552" s="5"/>
      <c r="D552" s="6"/>
    </row>
    <row r="553" spans="1:4" ht="15.5" x14ac:dyDescent="0.35">
      <c r="A553" s="5"/>
      <c r="B553" s="5"/>
      <c r="C553" s="5"/>
      <c r="D553" s="6"/>
    </row>
    <row r="554" spans="1:4" ht="15.5" x14ac:dyDescent="0.35">
      <c r="A554" s="5"/>
      <c r="B554" s="5"/>
      <c r="C554" s="5"/>
      <c r="D554" s="6"/>
    </row>
    <row r="555" spans="1:4" ht="15.5" x14ac:dyDescent="0.35">
      <c r="A555" s="5"/>
      <c r="B555" s="5"/>
      <c r="C555" s="5"/>
      <c r="D555" s="6"/>
    </row>
    <row r="556" spans="1:4" ht="15.5" x14ac:dyDescent="0.35">
      <c r="A556" s="5"/>
      <c r="B556" s="5"/>
      <c r="C556" s="5"/>
      <c r="D556" s="6"/>
    </row>
    <row r="557" spans="1:4" ht="15.5" x14ac:dyDescent="0.35">
      <c r="A557" s="5"/>
      <c r="B557" s="5"/>
      <c r="C557" s="5"/>
      <c r="D557" s="6"/>
    </row>
    <row r="558" spans="1:4" ht="15.5" x14ac:dyDescent="0.35">
      <c r="A558" s="5"/>
      <c r="B558" s="5"/>
      <c r="C558" s="5"/>
      <c r="D558" s="6"/>
    </row>
    <row r="559" spans="1:4" ht="15.5" x14ac:dyDescent="0.35">
      <c r="A559" s="5"/>
      <c r="B559" s="5"/>
      <c r="C559" s="5"/>
      <c r="D559" s="6"/>
    </row>
    <row r="560" spans="1:4" ht="15.5" x14ac:dyDescent="0.35">
      <c r="A560" s="5"/>
      <c r="B560" s="5"/>
      <c r="C560" s="5"/>
      <c r="D560" s="6"/>
    </row>
    <row r="561" spans="1:4" ht="15.5" x14ac:dyDescent="0.35">
      <c r="A561" s="5"/>
      <c r="B561" s="5"/>
      <c r="C561" s="5"/>
      <c r="D561" s="6"/>
    </row>
    <row r="562" spans="1:4" ht="15.5" x14ac:dyDescent="0.35">
      <c r="A562" s="5"/>
      <c r="B562" s="5"/>
      <c r="C562" s="5"/>
      <c r="D562" s="6"/>
    </row>
    <row r="563" spans="1:4" ht="15.5" x14ac:dyDescent="0.35">
      <c r="A563" s="5"/>
      <c r="B563" s="5"/>
      <c r="C563" s="5"/>
      <c r="D563" s="6"/>
    </row>
    <row r="564" spans="1:4" ht="15.5" x14ac:dyDescent="0.35">
      <c r="A564" s="5"/>
      <c r="B564" s="5"/>
      <c r="C564" s="5"/>
      <c r="D564" s="6"/>
    </row>
    <row r="565" spans="1:4" ht="15.5" x14ac:dyDescent="0.35">
      <c r="A565" s="5"/>
      <c r="B565" s="5"/>
      <c r="C565" s="5"/>
      <c r="D565" s="6"/>
    </row>
    <row r="566" spans="1:4" ht="15.5" x14ac:dyDescent="0.35">
      <c r="A566" s="5"/>
      <c r="B566" s="5"/>
      <c r="C566" s="5"/>
      <c r="D566" s="6"/>
    </row>
    <row r="567" spans="1:4" ht="15.5" x14ac:dyDescent="0.35">
      <c r="A567" s="5"/>
      <c r="B567" s="5"/>
      <c r="C567" s="5"/>
      <c r="D567" s="6"/>
    </row>
    <row r="568" spans="1:4" ht="15.5" x14ac:dyDescent="0.35">
      <c r="A568" s="5"/>
      <c r="B568" s="5"/>
      <c r="C568" s="5"/>
      <c r="D568" s="6"/>
    </row>
    <row r="569" spans="1:4" ht="15.5" x14ac:dyDescent="0.35">
      <c r="A569" s="5"/>
      <c r="B569" s="5"/>
      <c r="C569" s="5"/>
      <c r="D569" s="6"/>
    </row>
    <row r="570" spans="1:4" ht="15.5" x14ac:dyDescent="0.35">
      <c r="A570" s="5"/>
      <c r="B570" s="5"/>
      <c r="C570" s="5"/>
      <c r="D570" s="6"/>
    </row>
    <row r="571" spans="1:4" ht="15.5" x14ac:dyDescent="0.35">
      <c r="A571" s="5"/>
      <c r="B571" s="5"/>
      <c r="C571" s="5"/>
      <c r="D571" s="6"/>
    </row>
    <row r="572" spans="1:4" ht="15.5" x14ac:dyDescent="0.35">
      <c r="A572" s="5"/>
      <c r="B572" s="5"/>
      <c r="C572" s="5"/>
      <c r="D572" s="6"/>
    </row>
    <row r="573" spans="1:4" ht="15.5" x14ac:dyDescent="0.35">
      <c r="A573" s="5"/>
      <c r="B573" s="5"/>
      <c r="C573" s="5"/>
      <c r="D573" s="6"/>
    </row>
    <row r="574" spans="1:4" ht="15.5" x14ac:dyDescent="0.35">
      <c r="A574" s="5"/>
      <c r="B574" s="5"/>
      <c r="C574" s="5"/>
      <c r="D574" s="6"/>
    </row>
    <row r="575" spans="1:4" ht="15.5" x14ac:dyDescent="0.35">
      <c r="A575" s="5"/>
      <c r="B575" s="5"/>
      <c r="C575" s="5"/>
      <c r="D575" s="6"/>
    </row>
    <row r="576" spans="1:4" ht="15.5" x14ac:dyDescent="0.35">
      <c r="A576" s="5"/>
      <c r="B576" s="5"/>
      <c r="C576" s="5"/>
      <c r="D576" s="6"/>
    </row>
    <row r="577" spans="1:4" ht="15.5" x14ac:dyDescent="0.35">
      <c r="A577" s="5"/>
      <c r="B577" s="5"/>
      <c r="C577" s="5"/>
      <c r="D577" s="6"/>
    </row>
    <row r="578" spans="1:4" ht="15.5" x14ac:dyDescent="0.35">
      <c r="A578" s="5"/>
      <c r="B578" s="5"/>
      <c r="C578" s="5"/>
      <c r="D578" s="6"/>
    </row>
    <row r="579" spans="1:4" ht="15.5" x14ac:dyDescent="0.35">
      <c r="A579" s="5"/>
      <c r="B579" s="5"/>
      <c r="C579" s="5"/>
      <c r="D579" s="6"/>
    </row>
    <row r="580" spans="1:4" ht="15.5" x14ac:dyDescent="0.35">
      <c r="A580" s="5"/>
      <c r="B580" s="5"/>
      <c r="C580" s="5"/>
      <c r="D580" s="6"/>
    </row>
    <row r="581" spans="1:4" ht="15.5" x14ac:dyDescent="0.35">
      <c r="A581" s="5"/>
      <c r="B581" s="5"/>
      <c r="C581" s="5"/>
      <c r="D581" s="6"/>
    </row>
    <row r="582" spans="1:4" ht="15.5" x14ac:dyDescent="0.35">
      <c r="A582" s="5"/>
      <c r="B582" s="5"/>
      <c r="C582" s="5"/>
      <c r="D582" s="6"/>
    </row>
    <row r="583" spans="1:4" ht="15.5" x14ac:dyDescent="0.35">
      <c r="A583" s="5"/>
      <c r="B583" s="5"/>
      <c r="C583" s="5"/>
      <c r="D583" s="6"/>
    </row>
    <row r="584" spans="1:4" ht="15.5" x14ac:dyDescent="0.35">
      <c r="A584" s="5"/>
      <c r="B584" s="5"/>
      <c r="C584" s="5"/>
      <c r="D584" s="6"/>
    </row>
    <row r="585" spans="1:4" ht="15.5" x14ac:dyDescent="0.35">
      <c r="A585" s="5"/>
      <c r="B585" s="5"/>
      <c r="C585" s="5"/>
      <c r="D585" s="6"/>
    </row>
    <row r="586" spans="1:4" ht="15.5" x14ac:dyDescent="0.35">
      <c r="A586" s="5"/>
      <c r="B586" s="5"/>
      <c r="C586" s="5"/>
      <c r="D586" s="6"/>
    </row>
    <row r="587" spans="1:4" ht="15.5" x14ac:dyDescent="0.35">
      <c r="A587" s="5"/>
      <c r="B587" s="5"/>
      <c r="C587" s="5"/>
      <c r="D587" s="6"/>
    </row>
    <row r="588" spans="1:4" ht="15.5" x14ac:dyDescent="0.35">
      <c r="A588" s="5"/>
      <c r="B588" s="5"/>
      <c r="C588" s="5"/>
      <c r="D588" s="6"/>
    </row>
    <row r="589" spans="1:4" ht="15.5" x14ac:dyDescent="0.35">
      <c r="A589" s="5"/>
      <c r="B589" s="5"/>
      <c r="C589" s="5"/>
      <c r="D589" s="6"/>
    </row>
    <row r="590" spans="1:4" ht="15.5" x14ac:dyDescent="0.35">
      <c r="A590" s="5"/>
      <c r="B590" s="5"/>
      <c r="C590" s="5"/>
      <c r="D590" s="6"/>
    </row>
    <row r="591" spans="1:4" ht="15.5" x14ac:dyDescent="0.35">
      <c r="A591" s="5"/>
      <c r="B591" s="5"/>
      <c r="C591" s="5"/>
      <c r="D591" s="6"/>
    </row>
    <row r="592" spans="1:4" ht="15.5" x14ac:dyDescent="0.35">
      <c r="A592" s="5"/>
      <c r="B592" s="5"/>
      <c r="C592" s="5"/>
      <c r="D592" s="6"/>
    </row>
    <row r="593" spans="1:4" ht="15.5" x14ac:dyDescent="0.35">
      <c r="A593" s="5"/>
      <c r="B593" s="5"/>
      <c r="C593" s="5"/>
      <c r="D593" s="6"/>
    </row>
    <row r="594" spans="1:4" ht="15.5" x14ac:dyDescent="0.35">
      <c r="A594" s="5"/>
      <c r="B594" s="5"/>
      <c r="C594" s="5"/>
      <c r="D594" s="6"/>
    </row>
    <row r="595" spans="1:4" ht="15.5" x14ac:dyDescent="0.35">
      <c r="A595" s="5"/>
      <c r="B595" s="5"/>
      <c r="C595" s="5"/>
      <c r="D595" s="6"/>
    </row>
    <row r="596" spans="1:4" ht="15.5" x14ac:dyDescent="0.35">
      <c r="A596" s="5"/>
      <c r="B596" s="5"/>
      <c r="C596" s="5"/>
      <c r="D596" s="6"/>
    </row>
    <row r="597" spans="1:4" ht="15.5" x14ac:dyDescent="0.35">
      <c r="A597" s="5"/>
      <c r="B597" s="5"/>
      <c r="C597" s="5"/>
      <c r="D597" s="6"/>
    </row>
    <row r="598" spans="1:4" ht="15.5" x14ac:dyDescent="0.35">
      <c r="A598" s="5"/>
      <c r="B598" s="5"/>
      <c r="C598" s="5"/>
      <c r="D598" s="6"/>
    </row>
    <row r="599" spans="1:4" ht="15.5" x14ac:dyDescent="0.35">
      <c r="A599" s="5"/>
      <c r="B599" s="5"/>
      <c r="C599" s="5"/>
      <c r="D599" s="6"/>
    </row>
    <row r="600" spans="1:4" ht="15.5" x14ac:dyDescent="0.35">
      <c r="A600" s="5"/>
      <c r="B600" s="5"/>
      <c r="C600" s="5"/>
      <c r="D600" s="6"/>
    </row>
    <row r="601" spans="1:4" ht="15.5" x14ac:dyDescent="0.35">
      <c r="A601" s="5"/>
      <c r="B601" s="5"/>
      <c r="C601" s="5"/>
      <c r="D601" s="6"/>
    </row>
    <row r="602" spans="1:4" ht="15.5" x14ac:dyDescent="0.35">
      <c r="A602" s="5"/>
      <c r="B602" s="5"/>
      <c r="C602" s="5"/>
      <c r="D602" s="6"/>
    </row>
    <row r="603" spans="1:4" ht="15.5" x14ac:dyDescent="0.35">
      <c r="A603" s="5"/>
      <c r="B603" s="5"/>
      <c r="C603" s="5"/>
      <c r="D603" s="6"/>
    </row>
    <row r="604" spans="1:4" ht="15.5" x14ac:dyDescent="0.35">
      <c r="A604" s="5"/>
      <c r="B604" s="5"/>
      <c r="C604" s="5"/>
      <c r="D604" s="6"/>
    </row>
    <row r="605" spans="1:4" ht="15.5" x14ac:dyDescent="0.35">
      <c r="A605" s="5"/>
      <c r="B605" s="5"/>
      <c r="C605" s="5"/>
      <c r="D605" s="6"/>
    </row>
    <row r="606" spans="1:4" ht="15.5" x14ac:dyDescent="0.35">
      <c r="A606" s="5"/>
      <c r="B606" s="5"/>
      <c r="C606" s="5"/>
      <c r="D606" s="6"/>
    </row>
    <row r="607" spans="1:4" ht="15.5" x14ac:dyDescent="0.35">
      <c r="A607" s="5"/>
      <c r="B607" s="5"/>
      <c r="C607" s="5"/>
      <c r="D607" s="6"/>
    </row>
    <row r="608" spans="1:4" ht="15.5" x14ac:dyDescent="0.35">
      <c r="A608" s="5"/>
      <c r="B608" s="5"/>
      <c r="C608" s="5"/>
      <c r="D608" s="6"/>
    </row>
    <row r="609" spans="1:4" ht="15.5" x14ac:dyDescent="0.35">
      <c r="A609" s="5"/>
      <c r="B609" s="5"/>
      <c r="C609" s="5"/>
      <c r="D609" s="6"/>
    </row>
    <row r="610" spans="1:4" ht="15.5" x14ac:dyDescent="0.35">
      <c r="A610" s="5"/>
      <c r="B610" s="5"/>
      <c r="C610" s="5"/>
      <c r="D610" s="6"/>
    </row>
    <row r="611" spans="1:4" ht="15.5" x14ac:dyDescent="0.35">
      <c r="A611" s="5"/>
      <c r="B611" s="5"/>
      <c r="C611" s="5"/>
      <c r="D611" s="6"/>
    </row>
    <row r="612" spans="1:4" ht="15.5" x14ac:dyDescent="0.35">
      <c r="A612" s="5"/>
      <c r="B612" s="5"/>
      <c r="C612" s="5"/>
      <c r="D612" s="6"/>
    </row>
    <row r="613" spans="1:4" ht="15.5" x14ac:dyDescent="0.35">
      <c r="A613" s="5"/>
      <c r="B613" s="5"/>
      <c r="C613" s="5"/>
      <c r="D613" s="6"/>
    </row>
    <row r="614" spans="1:4" ht="15.5" x14ac:dyDescent="0.35">
      <c r="A614" s="5"/>
      <c r="B614" s="5"/>
      <c r="C614" s="5"/>
      <c r="D614" s="6"/>
    </row>
    <row r="615" spans="1:4" ht="15.5" x14ac:dyDescent="0.35">
      <c r="A615" s="5"/>
      <c r="B615" s="5"/>
      <c r="C615" s="5"/>
      <c r="D615" s="6"/>
    </row>
    <row r="616" spans="1:4" ht="15.5" x14ac:dyDescent="0.35">
      <c r="A616" s="5"/>
      <c r="B616" s="5"/>
      <c r="C616" s="5"/>
      <c r="D616" s="6"/>
    </row>
    <row r="617" spans="1:4" ht="15.5" x14ac:dyDescent="0.35">
      <c r="A617" s="5"/>
      <c r="B617" s="5"/>
      <c r="C617" s="5"/>
      <c r="D617" s="6"/>
    </row>
    <row r="618" spans="1:4" ht="15.5" x14ac:dyDescent="0.35">
      <c r="A618" s="5"/>
      <c r="B618" s="5"/>
      <c r="C618" s="5"/>
      <c r="D618" s="6"/>
    </row>
    <row r="619" spans="1:4" ht="15.5" x14ac:dyDescent="0.35">
      <c r="A619" s="5"/>
      <c r="B619" s="5"/>
      <c r="C619" s="5"/>
      <c r="D619" s="6"/>
    </row>
    <row r="620" spans="1:4" ht="15.5" x14ac:dyDescent="0.35">
      <c r="A620" s="5"/>
      <c r="B620" s="5"/>
      <c r="C620" s="5"/>
      <c r="D620" s="6"/>
    </row>
    <row r="621" spans="1:4" ht="15.5" x14ac:dyDescent="0.35">
      <c r="A621" s="5"/>
      <c r="B621" s="5"/>
      <c r="C621" s="5"/>
      <c r="D621" s="6"/>
    </row>
    <row r="622" spans="1:4" ht="15.5" x14ac:dyDescent="0.35">
      <c r="A622" s="5"/>
      <c r="B622" s="5"/>
      <c r="C622" s="5"/>
      <c r="D622" s="6"/>
    </row>
    <row r="623" spans="1:4" ht="15.5" x14ac:dyDescent="0.35">
      <c r="A623" s="5"/>
      <c r="B623" s="5"/>
      <c r="C623" s="5"/>
      <c r="D623" s="6"/>
    </row>
    <row r="624" spans="1:4" ht="15.5" x14ac:dyDescent="0.35">
      <c r="A624" s="5"/>
      <c r="B624" s="5"/>
      <c r="C624" s="5"/>
      <c r="D624" s="6"/>
    </row>
    <row r="625" spans="1:4" ht="15.5" x14ac:dyDescent="0.35">
      <c r="A625" s="5"/>
      <c r="B625" s="5"/>
      <c r="C625" s="5"/>
      <c r="D625" s="6"/>
    </row>
    <row r="626" spans="1:4" ht="15.5" x14ac:dyDescent="0.35">
      <c r="A626" s="5"/>
      <c r="B626" s="5"/>
      <c r="C626" s="5"/>
      <c r="D626" s="6"/>
    </row>
    <row r="627" spans="1:4" ht="15.5" x14ac:dyDescent="0.35">
      <c r="A627" s="5"/>
      <c r="B627" s="5"/>
      <c r="C627" s="5"/>
      <c r="D627" s="6"/>
    </row>
    <row r="628" spans="1:4" ht="15.5" x14ac:dyDescent="0.35">
      <c r="A628" s="5"/>
      <c r="B628" s="5"/>
      <c r="C628" s="5"/>
      <c r="D628" s="6"/>
    </row>
    <row r="629" spans="1:4" ht="15.5" x14ac:dyDescent="0.35">
      <c r="A629" s="5"/>
      <c r="B629" s="5"/>
      <c r="C629" s="5"/>
      <c r="D629" s="6"/>
    </row>
    <row r="630" spans="1:4" ht="15.5" x14ac:dyDescent="0.35">
      <c r="A630" s="5"/>
      <c r="B630" s="5"/>
      <c r="C630" s="5"/>
      <c r="D630" s="6"/>
    </row>
    <row r="631" spans="1:4" ht="15.5" x14ac:dyDescent="0.35">
      <c r="A631" s="5"/>
      <c r="B631" s="5"/>
      <c r="C631" s="5"/>
      <c r="D631" s="6"/>
    </row>
    <row r="632" spans="1:4" ht="15.5" x14ac:dyDescent="0.35">
      <c r="A632" s="5"/>
      <c r="B632" s="5"/>
      <c r="C632" s="5"/>
      <c r="D632" s="6"/>
    </row>
    <row r="633" spans="1:4" ht="15.5" x14ac:dyDescent="0.35">
      <c r="A633" s="5"/>
      <c r="B633" s="5"/>
      <c r="C633" s="5"/>
      <c r="D633" s="6"/>
    </row>
    <row r="634" spans="1:4" ht="15.5" x14ac:dyDescent="0.35">
      <c r="A634" s="5"/>
      <c r="B634" s="5"/>
      <c r="C634" s="5"/>
      <c r="D634" s="6"/>
    </row>
    <row r="635" spans="1:4" ht="15.5" x14ac:dyDescent="0.35">
      <c r="A635" s="5"/>
      <c r="B635" s="5"/>
      <c r="C635" s="5"/>
      <c r="D635" s="6"/>
    </row>
    <row r="636" spans="1:4" ht="15.5" x14ac:dyDescent="0.35">
      <c r="A636" s="5"/>
      <c r="B636" s="5"/>
      <c r="C636" s="5"/>
      <c r="D636" s="6"/>
    </row>
    <row r="637" spans="1:4" ht="15.5" x14ac:dyDescent="0.35">
      <c r="A637" s="5"/>
      <c r="B637" s="5"/>
      <c r="C637" s="5"/>
      <c r="D637" s="6"/>
    </row>
    <row r="638" spans="1:4" ht="15.5" x14ac:dyDescent="0.35">
      <c r="A638" s="5"/>
      <c r="B638" s="5"/>
      <c r="C638" s="5"/>
      <c r="D638" s="6"/>
    </row>
    <row r="639" spans="1:4" ht="15.5" x14ac:dyDescent="0.35">
      <c r="A639" s="5"/>
      <c r="B639" s="5"/>
      <c r="C639" s="5"/>
      <c r="D639" s="6"/>
    </row>
    <row r="640" spans="1:4" ht="15.5" x14ac:dyDescent="0.35">
      <c r="A640" s="5"/>
      <c r="B640" s="5"/>
      <c r="C640" s="5"/>
      <c r="D640" s="6"/>
    </row>
    <row r="641" spans="1:4" ht="15.5" x14ac:dyDescent="0.35">
      <c r="A641" s="5"/>
      <c r="B641" s="5"/>
      <c r="C641" s="5"/>
      <c r="D641" s="6"/>
    </row>
    <row r="642" spans="1:4" ht="15.5" x14ac:dyDescent="0.35">
      <c r="A642" s="5"/>
      <c r="B642" s="5"/>
      <c r="C642" s="5"/>
      <c r="D642" s="6"/>
    </row>
    <row r="643" spans="1:4" ht="15.5" x14ac:dyDescent="0.35">
      <c r="A643" s="5"/>
      <c r="B643" s="5"/>
      <c r="C643" s="5"/>
      <c r="D643" s="6"/>
    </row>
    <row r="644" spans="1:4" ht="15.5" x14ac:dyDescent="0.35">
      <c r="A644" s="5"/>
      <c r="B644" s="5"/>
      <c r="C644" s="5"/>
      <c r="D644" s="6"/>
    </row>
    <row r="645" spans="1:4" ht="15.5" x14ac:dyDescent="0.35">
      <c r="A645" s="5"/>
      <c r="B645" s="5"/>
      <c r="C645" s="5"/>
      <c r="D645" s="6"/>
    </row>
    <row r="646" spans="1:4" ht="15.5" x14ac:dyDescent="0.35">
      <c r="A646" s="5"/>
      <c r="B646" s="5"/>
      <c r="C646" s="5"/>
      <c r="D646" s="6"/>
    </row>
    <row r="647" spans="1:4" ht="15.5" x14ac:dyDescent="0.35">
      <c r="A647" s="5"/>
      <c r="B647" s="5"/>
      <c r="C647" s="5"/>
      <c r="D647" s="6"/>
    </row>
    <row r="648" spans="1:4" ht="15.5" x14ac:dyDescent="0.35">
      <c r="A648" s="5"/>
      <c r="B648" s="5"/>
      <c r="C648" s="5"/>
      <c r="D648" s="6"/>
    </row>
    <row r="649" spans="1:4" ht="15.5" x14ac:dyDescent="0.35">
      <c r="A649" s="5"/>
      <c r="B649" s="5"/>
      <c r="C649" s="5"/>
      <c r="D649" s="6"/>
    </row>
    <row r="650" spans="1:4" ht="15.5" x14ac:dyDescent="0.35">
      <c r="A650" s="5"/>
      <c r="B650" s="5"/>
      <c r="C650" s="5"/>
      <c r="D650" s="6"/>
    </row>
    <row r="651" spans="1:4" ht="15.5" x14ac:dyDescent="0.35">
      <c r="A651" s="5"/>
      <c r="B651" s="5"/>
      <c r="C651" s="5"/>
      <c r="D651" s="6"/>
    </row>
    <row r="652" spans="1:4" ht="15.5" x14ac:dyDescent="0.35">
      <c r="A652" s="5"/>
      <c r="B652" s="5"/>
      <c r="C652" s="5"/>
      <c r="D652" s="6"/>
    </row>
    <row r="653" spans="1:4" ht="15.5" x14ac:dyDescent="0.35">
      <c r="A653" s="5"/>
      <c r="B653" s="5"/>
      <c r="C653" s="5"/>
      <c r="D653" s="6"/>
    </row>
    <row r="654" spans="1:4" ht="15.5" x14ac:dyDescent="0.35">
      <c r="A654" s="5"/>
      <c r="B654" s="5"/>
      <c r="C654" s="5"/>
      <c r="D654" s="6"/>
    </row>
    <row r="655" spans="1:4" ht="15.5" x14ac:dyDescent="0.35">
      <c r="A655" s="5"/>
      <c r="B655" s="5"/>
      <c r="C655" s="5"/>
      <c r="D655" s="6"/>
    </row>
    <row r="656" spans="1:4" ht="15.5" x14ac:dyDescent="0.35">
      <c r="A656" s="5"/>
      <c r="B656" s="5"/>
      <c r="C656" s="5"/>
      <c r="D656" s="6"/>
    </row>
    <row r="657" spans="1:4" ht="15.5" x14ac:dyDescent="0.35">
      <c r="A657" s="5"/>
      <c r="B657" s="5"/>
      <c r="C657" s="5"/>
      <c r="D657" s="6"/>
    </row>
    <row r="658" spans="1:4" ht="15.5" x14ac:dyDescent="0.35">
      <c r="A658" s="5"/>
      <c r="B658" s="5"/>
      <c r="C658" s="5"/>
      <c r="D658" s="6"/>
    </row>
    <row r="659" spans="1:4" ht="15.5" x14ac:dyDescent="0.35">
      <c r="A659" s="5"/>
      <c r="B659" s="5"/>
      <c r="C659" s="5"/>
      <c r="D659" s="6"/>
    </row>
    <row r="660" spans="1:4" ht="15.5" x14ac:dyDescent="0.35">
      <c r="A660" s="5"/>
      <c r="B660" s="5"/>
      <c r="C660" s="5"/>
      <c r="D660" s="6"/>
    </row>
    <row r="661" spans="1:4" ht="15.5" x14ac:dyDescent="0.35">
      <c r="A661" s="5"/>
      <c r="B661" s="5"/>
      <c r="C661" s="5"/>
      <c r="D661" s="6"/>
    </row>
    <row r="662" spans="1:4" ht="15.5" x14ac:dyDescent="0.35">
      <c r="A662" s="5"/>
      <c r="B662" s="5"/>
      <c r="C662" s="5"/>
      <c r="D662" s="6"/>
    </row>
    <row r="663" spans="1:4" ht="15.5" x14ac:dyDescent="0.35">
      <c r="A663" s="5"/>
      <c r="B663" s="5"/>
      <c r="C663" s="5"/>
      <c r="D663" s="6"/>
    </row>
    <row r="664" spans="1:4" ht="15.5" x14ac:dyDescent="0.35">
      <c r="A664" s="5"/>
      <c r="B664" s="5"/>
      <c r="C664" s="5"/>
      <c r="D664" s="6"/>
    </row>
    <row r="665" spans="1:4" ht="15.5" x14ac:dyDescent="0.35">
      <c r="A665" s="5"/>
      <c r="B665" s="5"/>
      <c r="C665" s="5"/>
      <c r="D665" s="6"/>
    </row>
    <row r="666" spans="1:4" ht="15.5" x14ac:dyDescent="0.35">
      <c r="A666" s="5"/>
      <c r="B666" s="5"/>
      <c r="C666" s="5"/>
      <c r="D666" s="6"/>
    </row>
    <row r="667" spans="1:4" ht="15.5" x14ac:dyDescent="0.35">
      <c r="A667" s="5"/>
      <c r="B667" s="5"/>
      <c r="C667" s="5"/>
      <c r="D667" s="6"/>
    </row>
    <row r="668" spans="1:4" ht="15.5" x14ac:dyDescent="0.35">
      <c r="A668" s="5"/>
      <c r="B668" s="5"/>
      <c r="C668" s="5"/>
      <c r="D668" s="6"/>
    </row>
    <row r="669" spans="1:4" ht="15.5" x14ac:dyDescent="0.35">
      <c r="A669" s="5"/>
      <c r="B669" s="5"/>
      <c r="C669" s="5"/>
      <c r="D669" s="6"/>
    </row>
    <row r="670" spans="1:4" ht="15.5" x14ac:dyDescent="0.35">
      <c r="A670" s="5"/>
      <c r="B670" s="5"/>
      <c r="C670" s="5"/>
      <c r="D670" s="6"/>
    </row>
    <row r="671" spans="1:4" ht="15.5" x14ac:dyDescent="0.35">
      <c r="A671" s="5"/>
      <c r="B671" s="5"/>
      <c r="C671" s="5"/>
      <c r="D671" s="6"/>
    </row>
    <row r="672" spans="1:4" ht="15.5" x14ac:dyDescent="0.35">
      <c r="A672" s="5"/>
      <c r="B672" s="5"/>
      <c r="C672" s="5"/>
      <c r="D672" s="6"/>
    </row>
    <row r="673" spans="1:4" ht="15.5" x14ac:dyDescent="0.35">
      <c r="A673" s="5"/>
      <c r="B673" s="5"/>
      <c r="C673" s="5"/>
      <c r="D673" s="6"/>
    </row>
    <row r="674" spans="1:4" ht="15.5" x14ac:dyDescent="0.35">
      <c r="A674" s="5"/>
      <c r="B674" s="5"/>
      <c r="C674" s="5"/>
      <c r="D674" s="6"/>
    </row>
    <row r="675" spans="1:4" ht="15.5" x14ac:dyDescent="0.35">
      <c r="A675" s="5"/>
      <c r="B675" s="5"/>
      <c r="C675" s="5"/>
      <c r="D675" s="6"/>
    </row>
    <row r="676" spans="1:4" ht="15.5" x14ac:dyDescent="0.35">
      <c r="A676" s="5"/>
      <c r="B676" s="5"/>
      <c r="C676" s="5"/>
      <c r="D676" s="6"/>
    </row>
    <row r="677" spans="1:4" ht="15.5" x14ac:dyDescent="0.35">
      <c r="A677" s="5"/>
      <c r="B677" s="5"/>
      <c r="C677" s="5"/>
      <c r="D677" s="6"/>
    </row>
    <row r="678" spans="1:4" ht="15.5" x14ac:dyDescent="0.35">
      <c r="A678" s="5"/>
      <c r="B678" s="5"/>
      <c r="C678" s="5"/>
      <c r="D678" s="6"/>
    </row>
    <row r="679" spans="1:4" ht="15.5" x14ac:dyDescent="0.35">
      <c r="A679" s="5"/>
      <c r="B679" s="5"/>
      <c r="C679" s="5"/>
      <c r="D679" s="6"/>
    </row>
    <row r="680" spans="1:4" ht="15.5" x14ac:dyDescent="0.35">
      <c r="A680" s="5"/>
      <c r="B680" s="5"/>
      <c r="C680" s="5"/>
      <c r="D680" s="6"/>
    </row>
    <row r="681" spans="1:4" ht="15.5" x14ac:dyDescent="0.35">
      <c r="A681" s="5"/>
      <c r="B681" s="5"/>
      <c r="C681" s="5"/>
      <c r="D681" s="6"/>
    </row>
    <row r="682" spans="1:4" ht="15.5" x14ac:dyDescent="0.35">
      <c r="A682" s="5"/>
      <c r="B682" s="5"/>
      <c r="C682" s="5"/>
      <c r="D682" s="6"/>
    </row>
    <row r="683" spans="1:4" ht="15.5" x14ac:dyDescent="0.35">
      <c r="A683" s="5"/>
      <c r="B683" s="5"/>
      <c r="C683" s="5"/>
      <c r="D683" s="6"/>
    </row>
    <row r="684" spans="1:4" ht="15.5" x14ac:dyDescent="0.35">
      <c r="A684" s="5"/>
      <c r="B684" s="5"/>
      <c r="C684" s="5"/>
      <c r="D684" s="6"/>
    </row>
    <row r="685" spans="1:4" ht="15.5" x14ac:dyDescent="0.35">
      <c r="A685" s="5"/>
      <c r="B685" s="5"/>
      <c r="C685" s="5"/>
      <c r="D685" s="6"/>
    </row>
    <row r="686" spans="1:4" ht="15.5" x14ac:dyDescent="0.35">
      <c r="A686" s="5"/>
      <c r="B686" s="5"/>
      <c r="C686" s="5"/>
      <c r="D686" s="6"/>
    </row>
    <row r="687" spans="1:4" ht="15.5" x14ac:dyDescent="0.35">
      <c r="A687" s="5"/>
      <c r="B687" s="5"/>
      <c r="C687" s="5"/>
      <c r="D687" s="6"/>
    </row>
    <row r="688" spans="1:4" ht="15.5" x14ac:dyDescent="0.35">
      <c r="A688" s="5"/>
      <c r="B688" s="5"/>
      <c r="C688" s="5"/>
      <c r="D688" s="6"/>
    </row>
    <row r="689" spans="1:4" ht="15.5" x14ac:dyDescent="0.35">
      <c r="A689" s="5"/>
      <c r="B689" s="5"/>
      <c r="C689" s="5"/>
      <c r="D689" s="6"/>
    </row>
    <row r="690" spans="1:4" ht="15.5" x14ac:dyDescent="0.35">
      <c r="A690" s="5"/>
      <c r="B690" s="5"/>
      <c r="C690" s="5"/>
      <c r="D690" s="6"/>
    </row>
    <row r="691" spans="1:4" ht="15.5" x14ac:dyDescent="0.35">
      <c r="A691" s="5"/>
      <c r="B691" s="5"/>
      <c r="C691" s="5"/>
      <c r="D691" s="6"/>
    </row>
    <row r="692" spans="1:4" ht="15.5" x14ac:dyDescent="0.35">
      <c r="A692" s="5"/>
      <c r="B692" s="5"/>
      <c r="C692" s="5"/>
      <c r="D692" s="6"/>
    </row>
    <row r="693" spans="1:4" ht="15.5" x14ac:dyDescent="0.35">
      <c r="A693" s="5"/>
      <c r="B693" s="5"/>
      <c r="C693" s="5"/>
      <c r="D693" s="6"/>
    </row>
    <row r="694" spans="1:4" ht="15.5" x14ac:dyDescent="0.35">
      <c r="A694" s="5"/>
      <c r="B694" s="5"/>
      <c r="C694" s="5"/>
      <c r="D694" s="6"/>
    </row>
    <row r="695" spans="1:4" ht="15.5" x14ac:dyDescent="0.35">
      <c r="A695" s="5"/>
      <c r="B695" s="5"/>
      <c r="C695" s="5"/>
      <c r="D695" s="6"/>
    </row>
    <row r="696" spans="1:4" ht="15.5" x14ac:dyDescent="0.35">
      <c r="A696" s="5"/>
      <c r="B696" s="5"/>
      <c r="C696" s="5"/>
      <c r="D696" s="6"/>
    </row>
    <row r="697" spans="1:4" ht="15.5" x14ac:dyDescent="0.35">
      <c r="A697" s="5"/>
      <c r="B697" s="5"/>
      <c r="C697" s="5"/>
      <c r="D697" s="6"/>
    </row>
    <row r="698" spans="1:4" ht="15.5" x14ac:dyDescent="0.35">
      <c r="A698" s="5"/>
      <c r="B698" s="5"/>
      <c r="C698" s="5"/>
      <c r="D698" s="6"/>
    </row>
    <row r="699" spans="1:4" ht="15.5" x14ac:dyDescent="0.35">
      <c r="A699" s="5"/>
      <c r="B699" s="5"/>
      <c r="C699" s="5"/>
      <c r="D699" s="6"/>
    </row>
    <row r="700" spans="1:4" ht="15.5" x14ac:dyDescent="0.35">
      <c r="A700" s="5"/>
      <c r="B700" s="5"/>
      <c r="C700" s="5"/>
      <c r="D700" s="6"/>
    </row>
    <row r="701" spans="1:4" ht="15.5" x14ac:dyDescent="0.35">
      <c r="A701" s="5"/>
      <c r="B701" s="5"/>
      <c r="C701" s="5"/>
      <c r="D701" s="6"/>
    </row>
    <row r="702" spans="1:4" ht="15.5" x14ac:dyDescent="0.35">
      <c r="A702" s="5"/>
      <c r="B702" s="5"/>
      <c r="C702" s="5"/>
      <c r="D702" s="6"/>
    </row>
    <row r="703" spans="1:4" ht="15.5" x14ac:dyDescent="0.35">
      <c r="A703" s="5"/>
      <c r="B703" s="5"/>
      <c r="C703" s="5"/>
      <c r="D703" s="6"/>
    </row>
    <row r="704" spans="1:4" ht="15.5" x14ac:dyDescent="0.35">
      <c r="A704" s="5"/>
      <c r="B704" s="5"/>
      <c r="C704" s="5"/>
      <c r="D704" s="6"/>
    </row>
    <row r="705" spans="1:4" ht="15.5" x14ac:dyDescent="0.35">
      <c r="A705" s="5"/>
      <c r="B705" s="5"/>
      <c r="C705" s="5"/>
      <c r="D705" s="6"/>
    </row>
    <row r="706" spans="1:4" ht="15.5" x14ac:dyDescent="0.35">
      <c r="A706" s="5"/>
      <c r="B706" s="5"/>
      <c r="C706" s="5"/>
      <c r="D706" s="6"/>
    </row>
    <row r="707" spans="1:4" ht="15.5" x14ac:dyDescent="0.35">
      <c r="A707" s="5"/>
      <c r="B707" s="5"/>
      <c r="C707" s="5"/>
      <c r="D707" s="6"/>
    </row>
    <row r="708" spans="1:4" ht="15.5" x14ac:dyDescent="0.35">
      <c r="A708" s="5"/>
      <c r="B708" s="5"/>
      <c r="C708" s="5"/>
      <c r="D708" s="6"/>
    </row>
    <row r="709" spans="1:4" ht="15.5" x14ac:dyDescent="0.35">
      <c r="A709" s="5"/>
      <c r="B709" s="5"/>
      <c r="C709" s="5"/>
      <c r="D709" s="6"/>
    </row>
    <row r="710" spans="1:4" ht="15.5" x14ac:dyDescent="0.35">
      <c r="A710" s="5"/>
      <c r="B710" s="5"/>
      <c r="C710" s="5"/>
      <c r="D710" s="6"/>
    </row>
    <row r="711" spans="1:4" ht="15.5" x14ac:dyDescent="0.35">
      <c r="A711" s="5"/>
      <c r="B711" s="5"/>
      <c r="C711" s="5"/>
      <c r="D711" s="6"/>
    </row>
    <row r="712" spans="1:4" ht="15.5" x14ac:dyDescent="0.35">
      <c r="A712" s="5"/>
      <c r="B712" s="5"/>
      <c r="C712" s="5"/>
      <c r="D712" s="6"/>
    </row>
    <row r="713" spans="1:4" ht="15.5" x14ac:dyDescent="0.35">
      <c r="A713" s="5"/>
      <c r="B713" s="5"/>
      <c r="C713" s="5"/>
      <c r="D713" s="6"/>
    </row>
    <row r="714" spans="1:4" ht="15.5" x14ac:dyDescent="0.35">
      <c r="A714" s="5"/>
      <c r="B714" s="5"/>
      <c r="C714" s="5"/>
      <c r="D714" s="6"/>
    </row>
    <row r="715" spans="1:4" ht="15.5" x14ac:dyDescent="0.35">
      <c r="A715" s="5"/>
      <c r="B715" s="5"/>
      <c r="C715" s="5"/>
      <c r="D715" s="6"/>
    </row>
    <row r="716" spans="1:4" ht="15.5" x14ac:dyDescent="0.35">
      <c r="A716" s="5"/>
      <c r="B716" s="5"/>
      <c r="C716" s="5"/>
      <c r="D716" s="6"/>
    </row>
    <row r="717" spans="1:4" ht="15.5" x14ac:dyDescent="0.35">
      <c r="A717" s="5"/>
      <c r="B717" s="5"/>
      <c r="C717" s="5"/>
      <c r="D717" s="6"/>
    </row>
    <row r="718" spans="1:4" ht="15.5" x14ac:dyDescent="0.35">
      <c r="A718" s="5"/>
      <c r="B718" s="5"/>
      <c r="C718" s="5"/>
      <c r="D718" s="6"/>
    </row>
    <row r="719" spans="1:4" ht="15.5" x14ac:dyDescent="0.35">
      <c r="A719" s="5"/>
      <c r="B719" s="5"/>
      <c r="C719" s="5"/>
      <c r="D719" s="6"/>
    </row>
    <row r="720" spans="1:4" ht="15.5" x14ac:dyDescent="0.35">
      <c r="A720" s="5"/>
      <c r="B720" s="5"/>
      <c r="C720" s="5"/>
      <c r="D720" s="6"/>
    </row>
    <row r="721" spans="1:4" ht="15.5" x14ac:dyDescent="0.35">
      <c r="A721" s="5"/>
      <c r="B721" s="5"/>
      <c r="C721" s="5"/>
      <c r="D721" s="6"/>
    </row>
    <row r="722" spans="1:4" ht="15.5" x14ac:dyDescent="0.35">
      <c r="A722" s="5"/>
      <c r="B722" s="5"/>
      <c r="C722" s="5"/>
      <c r="D722" s="6"/>
    </row>
    <row r="723" spans="1:4" ht="15.5" x14ac:dyDescent="0.35">
      <c r="A723" s="5"/>
      <c r="B723" s="5"/>
      <c r="C723" s="5"/>
      <c r="D723" s="6"/>
    </row>
    <row r="724" spans="1:4" ht="15.5" x14ac:dyDescent="0.35">
      <c r="A724" s="5"/>
      <c r="B724" s="5"/>
      <c r="C724" s="5"/>
      <c r="D724" s="6"/>
    </row>
    <row r="725" spans="1:4" ht="15.5" x14ac:dyDescent="0.35">
      <c r="A725" s="5"/>
      <c r="B725" s="5"/>
      <c r="C725" s="5"/>
      <c r="D725" s="6"/>
    </row>
    <row r="726" spans="1:4" ht="15.5" x14ac:dyDescent="0.35">
      <c r="A726" s="5"/>
      <c r="B726" s="5"/>
      <c r="C726" s="5"/>
      <c r="D726" s="6"/>
    </row>
    <row r="727" spans="1:4" ht="15.5" x14ac:dyDescent="0.35">
      <c r="A727" s="5"/>
      <c r="B727" s="5"/>
      <c r="C727" s="5"/>
      <c r="D727" s="6"/>
    </row>
    <row r="728" spans="1:4" ht="15.5" x14ac:dyDescent="0.35">
      <c r="A728" s="5"/>
      <c r="B728" s="5"/>
      <c r="C728" s="5"/>
      <c r="D728" s="6"/>
    </row>
    <row r="729" spans="1:4" ht="15.5" x14ac:dyDescent="0.35">
      <c r="A729" s="5"/>
      <c r="B729" s="5"/>
      <c r="C729" s="5"/>
      <c r="D729" s="6"/>
    </row>
    <row r="730" spans="1:4" ht="15.5" x14ac:dyDescent="0.35">
      <c r="A730" s="5"/>
      <c r="B730" s="5"/>
      <c r="C730" s="5"/>
      <c r="D730" s="6"/>
    </row>
    <row r="731" spans="1:4" ht="15.5" x14ac:dyDescent="0.35">
      <c r="A731" s="5"/>
      <c r="B731" s="5"/>
      <c r="C731" s="5"/>
      <c r="D731" s="6"/>
    </row>
    <row r="732" spans="1:4" ht="15.5" x14ac:dyDescent="0.35">
      <c r="A732" s="5"/>
      <c r="B732" s="5"/>
      <c r="C732" s="5"/>
      <c r="D732" s="6"/>
    </row>
    <row r="733" spans="1:4" ht="15.5" x14ac:dyDescent="0.35">
      <c r="A733" s="5"/>
      <c r="B733" s="5"/>
      <c r="C733" s="5"/>
      <c r="D733" s="6"/>
    </row>
    <row r="734" spans="1:4" ht="15.5" x14ac:dyDescent="0.35">
      <c r="A734" s="5"/>
      <c r="B734" s="5"/>
      <c r="C734" s="5"/>
      <c r="D734" s="6"/>
    </row>
    <row r="735" spans="1:4" ht="15.5" x14ac:dyDescent="0.35">
      <c r="A735" s="5"/>
      <c r="B735" s="5"/>
      <c r="C735" s="5"/>
      <c r="D735" s="6"/>
    </row>
    <row r="736" spans="1:4" ht="15.5" x14ac:dyDescent="0.35">
      <c r="A736" s="5"/>
      <c r="B736" s="5"/>
      <c r="C736" s="5"/>
      <c r="D736" s="6"/>
    </row>
    <row r="737" spans="1:4" ht="15.5" x14ac:dyDescent="0.35">
      <c r="A737" s="5"/>
      <c r="B737" s="5"/>
      <c r="C737" s="5"/>
      <c r="D737" s="6"/>
    </row>
    <row r="738" spans="1:4" ht="15.5" x14ac:dyDescent="0.35">
      <c r="A738" s="5"/>
      <c r="B738" s="5"/>
      <c r="C738" s="5"/>
      <c r="D738" s="6"/>
    </row>
    <row r="739" spans="1:4" ht="15.5" x14ac:dyDescent="0.35">
      <c r="A739" s="5"/>
      <c r="B739" s="5"/>
      <c r="C739" s="5"/>
      <c r="D739" s="6"/>
    </row>
    <row r="740" spans="1:4" ht="15.5" x14ac:dyDescent="0.35">
      <c r="A740" s="5"/>
      <c r="B740" s="5"/>
      <c r="C740" s="5"/>
      <c r="D740" s="6"/>
    </row>
    <row r="741" spans="1:4" ht="15.5" x14ac:dyDescent="0.35">
      <c r="A741" s="5"/>
      <c r="B741" s="5"/>
      <c r="C741" s="5"/>
      <c r="D741" s="6"/>
    </row>
    <row r="742" spans="1:4" ht="15.5" x14ac:dyDescent="0.35">
      <c r="A742" s="5"/>
      <c r="B742" s="5"/>
      <c r="C742" s="5"/>
      <c r="D742" s="6"/>
    </row>
    <row r="743" spans="1:4" ht="15.5" x14ac:dyDescent="0.35">
      <c r="A743" s="5"/>
      <c r="B743" s="5"/>
      <c r="C743" s="5"/>
      <c r="D743" s="6"/>
    </row>
    <row r="744" spans="1:4" ht="15.5" x14ac:dyDescent="0.35">
      <c r="A744" s="5"/>
      <c r="B744" s="5"/>
      <c r="C744" s="5"/>
      <c r="D744" s="6"/>
    </row>
    <row r="745" spans="1:4" ht="15.5" x14ac:dyDescent="0.35">
      <c r="A745" s="5"/>
      <c r="B745" s="5"/>
      <c r="C745" s="5"/>
      <c r="D745" s="6"/>
    </row>
    <row r="746" spans="1:4" ht="15.5" x14ac:dyDescent="0.35">
      <c r="A746" s="5"/>
      <c r="B746" s="5"/>
      <c r="C746" s="5"/>
      <c r="D746" s="6"/>
    </row>
    <row r="747" spans="1:4" ht="15.5" x14ac:dyDescent="0.35">
      <c r="A747" s="5"/>
      <c r="B747" s="5"/>
      <c r="C747" s="5"/>
      <c r="D747" s="6"/>
    </row>
    <row r="748" spans="1:4" ht="15.5" x14ac:dyDescent="0.35">
      <c r="A748" s="5"/>
      <c r="B748" s="5"/>
      <c r="C748" s="5"/>
      <c r="D748" s="6"/>
    </row>
    <row r="749" spans="1:4" ht="15.5" x14ac:dyDescent="0.35">
      <c r="A749" s="5"/>
      <c r="B749" s="5"/>
      <c r="C749" s="5"/>
      <c r="D749" s="6"/>
    </row>
    <row r="750" spans="1:4" ht="15.5" x14ac:dyDescent="0.35">
      <c r="A750" s="5"/>
      <c r="B750" s="5"/>
      <c r="C750" s="5"/>
      <c r="D750" s="6"/>
    </row>
    <row r="751" spans="1:4" ht="15.5" x14ac:dyDescent="0.35">
      <c r="A751" s="5"/>
      <c r="B751" s="5"/>
      <c r="C751" s="5"/>
      <c r="D751" s="6"/>
    </row>
    <row r="752" spans="1:4" ht="15.5" x14ac:dyDescent="0.35">
      <c r="A752" s="5"/>
      <c r="B752" s="5"/>
      <c r="C752" s="5"/>
      <c r="D752" s="6"/>
    </row>
    <row r="753" spans="1:4" ht="15.5" x14ac:dyDescent="0.35">
      <c r="A753" s="5"/>
      <c r="B753" s="5"/>
      <c r="C753" s="5"/>
      <c r="D753" s="6"/>
    </row>
    <row r="754" spans="1:4" ht="15.5" x14ac:dyDescent="0.35">
      <c r="A754" s="5"/>
      <c r="B754" s="5"/>
      <c r="C754" s="5"/>
      <c r="D754" s="6"/>
    </row>
    <row r="755" spans="1:4" ht="15.5" x14ac:dyDescent="0.35">
      <c r="A755" s="5"/>
      <c r="B755" s="5"/>
      <c r="C755" s="5"/>
      <c r="D755" s="6"/>
    </row>
    <row r="756" spans="1:4" ht="15.5" x14ac:dyDescent="0.35">
      <c r="A756" s="5"/>
      <c r="B756" s="5"/>
      <c r="C756" s="5"/>
      <c r="D756" s="6"/>
    </row>
    <row r="757" spans="1:4" ht="15.5" x14ac:dyDescent="0.35">
      <c r="A757" s="5"/>
      <c r="B757" s="5"/>
      <c r="C757" s="5"/>
      <c r="D757" s="6"/>
    </row>
    <row r="758" spans="1:4" ht="15.5" x14ac:dyDescent="0.35">
      <c r="A758" s="5"/>
      <c r="B758" s="5"/>
      <c r="C758" s="5"/>
      <c r="D758" s="6"/>
    </row>
    <row r="759" spans="1:4" ht="15.5" x14ac:dyDescent="0.35">
      <c r="A759" s="5"/>
      <c r="B759" s="5"/>
      <c r="C759" s="5"/>
      <c r="D759" s="6"/>
    </row>
    <row r="760" spans="1:4" ht="15.5" x14ac:dyDescent="0.35">
      <c r="A760" s="5"/>
      <c r="B760" s="5"/>
      <c r="C760" s="5"/>
      <c r="D760" s="6"/>
    </row>
    <row r="761" spans="1:4" ht="15.5" x14ac:dyDescent="0.35">
      <c r="A761" s="5"/>
      <c r="B761" s="5"/>
      <c r="C761" s="5"/>
      <c r="D761" s="6"/>
    </row>
    <row r="762" spans="1:4" ht="15.5" x14ac:dyDescent="0.35">
      <c r="A762" s="5"/>
      <c r="B762" s="5"/>
      <c r="C762" s="5"/>
      <c r="D762" s="6"/>
    </row>
    <row r="763" spans="1:4" ht="15.5" x14ac:dyDescent="0.35">
      <c r="A763" s="5"/>
      <c r="B763" s="5"/>
      <c r="C763" s="5"/>
      <c r="D763" s="6"/>
    </row>
    <row r="764" spans="1:4" ht="15.5" x14ac:dyDescent="0.35">
      <c r="A764" s="5"/>
      <c r="B764" s="5"/>
      <c r="C764" s="5"/>
      <c r="D764" s="6"/>
    </row>
    <row r="765" spans="1:4" ht="15.5" x14ac:dyDescent="0.35">
      <c r="A765" s="5"/>
      <c r="B765" s="5"/>
      <c r="C765" s="5"/>
      <c r="D765" s="6"/>
    </row>
    <row r="766" spans="1:4" ht="15.5" x14ac:dyDescent="0.35">
      <c r="A766" s="5"/>
      <c r="B766" s="5"/>
      <c r="C766" s="5"/>
      <c r="D766" s="6"/>
    </row>
    <row r="767" spans="1:4" ht="15.5" x14ac:dyDescent="0.35">
      <c r="A767" s="5"/>
      <c r="B767" s="5"/>
      <c r="C767" s="5"/>
      <c r="D767" s="6"/>
    </row>
    <row r="768" spans="1:4" ht="15.5" x14ac:dyDescent="0.35">
      <c r="A768" s="5"/>
      <c r="B768" s="5"/>
      <c r="C768" s="5"/>
      <c r="D768" s="6"/>
    </row>
    <row r="769" spans="1:4" ht="15.5" x14ac:dyDescent="0.35">
      <c r="A769" s="5"/>
      <c r="B769" s="5"/>
      <c r="C769" s="5"/>
      <c r="D769" s="6"/>
    </row>
    <row r="770" spans="1:4" ht="15.5" x14ac:dyDescent="0.35">
      <c r="A770" s="5"/>
      <c r="B770" s="5"/>
      <c r="C770" s="5"/>
      <c r="D770" s="6"/>
    </row>
    <row r="771" spans="1:4" ht="15.5" x14ac:dyDescent="0.35">
      <c r="A771" s="5"/>
      <c r="B771" s="5"/>
      <c r="C771" s="5"/>
      <c r="D771" s="6"/>
    </row>
    <row r="772" spans="1:4" ht="15.5" x14ac:dyDescent="0.35">
      <c r="A772" s="5"/>
      <c r="B772" s="5"/>
      <c r="C772" s="5"/>
      <c r="D772" s="6"/>
    </row>
    <row r="773" spans="1:4" ht="15.5" x14ac:dyDescent="0.35">
      <c r="A773" s="5"/>
      <c r="B773" s="5"/>
      <c r="C773" s="5"/>
      <c r="D773" s="6"/>
    </row>
    <row r="774" spans="1:4" ht="15.5" x14ac:dyDescent="0.35">
      <c r="A774" s="5"/>
      <c r="B774" s="5"/>
      <c r="C774" s="5"/>
      <c r="D774" s="6"/>
    </row>
    <row r="775" spans="1:4" ht="15.5" x14ac:dyDescent="0.35">
      <c r="A775" s="5"/>
      <c r="B775" s="5"/>
      <c r="C775" s="5"/>
      <c r="D775" s="6"/>
    </row>
    <row r="776" spans="1:4" ht="15.5" x14ac:dyDescent="0.35">
      <c r="A776" s="5"/>
      <c r="B776" s="5"/>
      <c r="C776" s="5"/>
      <c r="D776" s="6"/>
    </row>
    <row r="777" spans="1:4" ht="15.5" x14ac:dyDescent="0.35">
      <c r="A777" s="5"/>
      <c r="B777" s="5"/>
      <c r="C777" s="5"/>
      <c r="D777" s="6"/>
    </row>
    <row r="778" spans="1:4" ht="15.5" x14ac:dyDescent="0.35">
      <c r="A778" s="5"/>
      <c r="B778" s="5"/>
      <c r="C778" s="5"/>
      <c r="D778" s="6"/>
    </row>
    <row r="779" spans="1:4" ht="15.5" x14ac:dyDescent="0.35">
      <c r="A779" s="5"/>
      <c r="B779" s="5"/>
      <c r="C779" s="5"/>
      <c r="D779" s="6"/>
    </row>
    <row r="780" spans="1:4" ht="15.5" x14ac:dyDescent="0.35">
      <c r="A780" s="5"/>
      <c r="B780" s="5"/>
      <c r="C780" s="5"/>
      <c r="D780" s="6"/>
    </row>
    <row r="781" spans="1:4" ht="15.5" x14ac:dyDescent="0.35">
      <c r="A781" s="5"/>
      <c r="B781" s="5"/>
      <c r="C781" s="5"/>
      <c r="D781" s="6"/>
    </row>
    <row r="782" spans="1:4" ht="15.5" x14ac:dyDescent="0.35">
      <c r="A782" s="5"/>
      <c r="B782" s="5"/>
      <c r="C782" s="5"/>
      <c r="D782" s="6"/>
    </row>
    <row r="783" spans="1:4" ht="15.5" x14ac:dyDescent="0.35">
      <c r="A783" s="5"/>
      <c r="B783" s="5"/>
      <c r="C783" s="5"/>
      <c r="D783" s="6"/>
    </row>
    <row r="784" spans="1:4" ht="15.5" x14ac:dyDescent="0.35">
      <c r="A784" s="5"/>
      <c r="B784" s="5"/>
      <c r="C784" s="5"/>
      <c r="D784" s="6"/>
    </row>
    <row r="785" spans="1:4" ht="15.5" x14ac:dyDescent="0.35">
      <c r="A785" s="5"/>
      <c r="B785" s="5"/>
      <c r="C785" s="5"/>
      <c r="D785" s="6"/>
    </row>
    <row r="786" spans="1:4" ht="15.5" x14ac:dyDescent="0.35">
      <c r="A786" s="5"/>
      <c r="B786" s="5"/>
      <c r="C786" s="5"/>
      <c r="D786" s="6"/>
    </row>
    <row r="787" spans="1:4" ht="15.5" x14ac:dyDescent="0.35">
      <c r="A787" s="5"/>
      <c r="B787" s="5"/>
      <c r="C787" s="5"/>
      <c r="D787" s="6"/>
    </row>
    <row r="788" spans="1:4" ht="15.5" x14ac:dyDescent="0.35">
      <c r="A788" s="5"/>
      <c r="B788" s="5"/>
      <c r="C788" s="5"/>
      <c r="D788" s="6"/>
    </row>
    <row r="789" spans="1:4" ht="15.5" x14ac:dyDescent="0.35">
      <c r="A789" s="5"/>
      <c r="B789" s="5"/>
      <c r="C789" s="5"/>
      <c r="D789" s="6"/>
    </row>
    <row r="790" spans="1:4" ht="15.5" x14ac:dyDescent="0.35">
      <c r="A790" s="5"/>
      <c r="B790" s="5"/>
      <c r="C790" s="5"/>
      <c r="D790" s="6"/>
    </row>
    <row r="791" spans="1:4" ht="15.5" x14ac:dyDescent="0.35">
      <c r="A791" s="5"/>
      <c r="B791" s="5"/>
      <c r="C791" s="5"/>
      <c r="D791" s="6"/>
    </row>
    <row r="792" spans="1:4" ht="15.5" x14ac:dyDescent="0.35">
      <c r="A792" s="5"/>
      <c r="B792" s="5"/>
      <c r="C792" s="5"/>
      <c r="D792" s="6"/>
    </row>
    <row r="793" spans="1:4" ht="15.5" x14ac:dyDescent="0.35">
      <c r="A793" s="5"/>
      <c r="B793" s="5"/>
      <c r="C793" s="5"/>
      <c r="D793" s="6"/>
    </row>
    <row r="794" spans="1:4" ht="15.5" x14ac:dyDescent="0.35">
      <c r="A794" s="5"/>
      <c r="B794" s="5"/>
      <c r="C794" s="5"/>
      <c r="D794" s="6"/>
    </row>
    <row r="795" spans="1:4" ht="15.5" x14ac:dyDescent="0.35">
      <c r="A795" s="5"/>
      <c r="B795" s="5"/>
      <c r="C795" s="5"/>
      <c r="D795" s="6"/>
    </row>
    <row r="796" spans="1:4" ht="15.5" x14ac:dyDescent="0.35">
      <c r="A796" s="5"/>
      <c r="B796" s="5"/>
      <c r="C796" s="5"/>
      <c r="D796" s="6"/>
    </row>
    <row r="797" spans="1:4" ht="15.5" x14ac:dyDescent="0.35">
      <c r="A797" s="5"/>
      <c r="B797" s="5"/>
      <c r="C797" s="5"/>
      <c r="D797" s="6"/>
    </row>
    <row r="798" spans="1:4" ht="15.5" x14ac:dyDescent="0.35">
      <c r="A798" s="5"/>
      <c r="B798" s="5"/>
      <c r="C798" s="5"/>
      <c r="D798" s="6"/>
    </row>
    <row r="799" spans="1:4" ht="15.5" x14ac:dyDescent="0.35">
      <c r="A799" s="5"/>
      <c r="B799" s="5"/>
      <c r="C799" s="5"/>
      <c r="D799" s="6"/>
    </row>
    <row r="800" spans="1:4" ht="15.5" x14ac:dyDescent="0.35">
      <c r="A800" s="5"/>
      <c r="B800" s="5"/>
      <c r="C800" s="5"/>
      <c r="D800" s="6"/>
    </row>
    <row r="801" spans="1:4" ht="15.5" x14ac:dyDescent="0.35">
      <c r="A801" s="5"/>
      <c r="B801" s="5"/>
      <c r="C801" s="5"/>
      <c r="D801" s="6"/>
    </row>
    <row r="802" spans="1:4" ht="15.5" x14ac:dyDescent="0.35">
      <c r="A802" s="5"/>
      <c r="B802" s="5"/>
      <c r="C802" s="5"/>
      <c r="D802" s="6"/>
    </row>
    <row r="803" spans="1:4" ht="15.5" x14ac:dyDescent="0.35">
      <c r="A803" s="5"/>
      <c r="B803" s="5"/>
      <c r="C803" s="5"/>
      <c r="D803" s="6"/>
    </row>
    <row r="804" spans="1:4" ht="15.5" x14ac:dyDescent="0.35">
      <c r="A804" s="5"/>
      <c r="B804" s="5"/>
      <c r="C804" s="5"/>
      <c r="D804" s="6"/>
    </row>
    <row r="805" spans="1:4" ht="15.5" x14ac:dyDescent="0.35">
      <c r="A805" s="5"/>
      <c r="B805" s="5"/>
      <c r="C805" s="5"/>
      <c r="D805" s="6"/>
    </row>
    <row r="806" spans="1:4" ht="15.5" x14ac:dyDescent="0.35">
      <c r="A806" s="5"/>
      <c r="B806" s="5"/>
      <c r="C806" s="5"/>
      <c r="D806" s="6"/>
    </row>
    <row r="807" spans="1:4" ht="15.5" x14ac:dyDescent="0.35">
      <c r="A807" s="5"/>
      <c r="B807" s="5"/>
      <c r="C807" s="5"/>
      <c r="D807" s="6"/>
    </row>
    <row r="808" spans="1:4" ht="15.5" x14ac:dyDescent="0.35">
      <c r="A808" s="5"/>
      <c r="B808" s="5"/>
      <c r="C808" s="5"/>
      <c r="D808" s="6"/>
    </row>
    <row r="809" spans="1:4" ht="15.5" x14ac:dyDescent="0.35">
      <c r="A809" s="5"/>
      <c r="B809" s="5"/>
      <c r="C809" s="5"/>
      <c r="D809" s="6"/>
    </row>
    <row r="810" spans="1:4" ht="15.5" x14ac:dyDescent="0.35">
      <c r="A810" s="5"/>
      <c r="B810" s="5"/>
      <c r="C810" s="5"/>
      <c r="D810" s="6"/>
    </row>
    <row r="811" spans="1:4" ht="15.5" x14ac:dyDescent="0.35">
      <c r="A811" s="5"/>
      <c r="B811" s="5"/>
      <c r="C811" s="5"/>
      <c r="D811" s="6"/>
    </row>
    <row r="812" spans="1:4" ht="15.5" x14ac:dyDescent="0.35">
      <c r="A812" s="5"/>
      <c r="B812" s="5"/>
      <c r="C812" s="5"/>
      <c r="D812" s="6"/>
    </row>
    <row r="813" spans="1:4" ht="15.5" x14ac:dyDescent="0.35">
      <c r="A813" s="5"/>
      <c r="B813" s="5"/>
      <c r="C813" s="5"/>
      <c r="D813" s="6"/>
    </row>
    <row r="814" spans="1:4" ht="15.5" x14ac:dyDescent="0.35">
      <c r="A814" s="5"/>
      <c r="B814" s="5"/>
      <c r="C814" s="5"/>
      <c r="D814" s="6"/>
    </row>
    <row r="815" spans="1:4" ht="15.5" x14ac:dyDescent="0.35">
      <c r="A815" s="5"/>
      <c r="B815" s="5"/>
      <c r="C815" s="5"/>
      <c r="D815" s="6"/>
    </row>
    <row r="816" spans="1:4" ht="15.5" x14ac:dyDescent="0.35">
      <c r="A816" s="5"/>
      <c r="B816" s="5"/>
      <c r="C816" s="5"/>
      <c r="D816" s="6"/>
    </row>
    <row r="817" spans="1:4" ht="15.5" x14ac:dyDescent="0.35">
      <c r="A817" s="5"/>
      <c r="B817" s="5"/>
      <c r="C817" s="5"/>
      <c r="D817" s="6"/>
    </row>
    <row r="818" spans="1:4" ht="15.5" x14ac:dyDescent="0.35">
      <c r="A818" s="5"/>
      <c r="B818" s="5"/>
      <c r="C818" s="5"/>
      <c r="D818" s="6"/>
    </row>
    <row r="819" spans="1:4" ht="15.5" x14ac:dyDescent="0.35">
      <c r="A819" s="5"/>
      <c r="B819" s="5"/>
      <c r="C819" s="5"/>
      <c r="D819" s="6"/>
    </row>
    <row r="820" spans="1:4" ht="15.5" x14ac:dyDescent="0.35">
      <c r="A820" s="5"/>
      <c r="B820" s="5"/>
      <c r="C820" s="5"/>
      <c r="D820" s="6"/>
    </row>
    <row r="821" spans="1:4" ht="15.5" x14ac:dyDescent="0.35">
      <c r="A821" s="5"/>
      <c r="B821" s="5"/>
      <c r="C821" s="5"/>
      <c r="D821" s="6"/>
    </row>
    <row r="822" spans="1:4" ht="15.5" x14ac:dyDescent="0.35">
      <c r="A822" s="5"/>
      <c r="B822" s="5"/>
      <c r="C822" s="5"/>
      <c r="D822" s="6"/>
    </row>
    <row r="823" spans="1:4" ht="15.5" x14ac:dyDescent="0.35">
      <c r="A823" s="5"/>
      <c r="B823" s="5"/>
      <c r="C823" s="5"/>
      <c r="D823" s="6"/>
    </row>
    <row r="824" spans="1:4" ht="15.5" x14ac:dyDescent="0.35">
      <c r="A824" s="5"/>
      <c r="B824" s="5"/>
      <c r="C824" s="5"/>
      <c r="D824" s="6"/>
    </row>
    <row r="825" spans="1:4" ht="15.5" x14ac:dyDescent="0.35">
      <c r="A825" s="5"/>
      <c r="B825" s="5"/>
      <c r="C825" s="5"/>
      <c r="D825" s="6"/>
    </row>
    <row r="826" spans="1:4" ht="15.5" x14ac:dyDescent="0.35">
      <c r="A826" s="5"/>
      <c r="B826" s="5"/>
      <c r="C826" s="5"/>
      <c r="D826" s="6"/>
    </row>
    <row r="827" spans="1:4" ht="15.5" x14ac:dyDescent="0.35">
      <c r="A827" s="5"/>
      <c r="B827" s="5"/>
      <c r="C827" s="5"/>
      <c r="D827" s="6"/>
    </row>
    <row r="828" spans="1:4" ht="15.5" x14ac:dyDescent="0.35">
      <c r="A828" s="5"/>
      <c r="B828" s="5"/>
      <c r="C828" s="5"/>
      <c r="D828" s="6"/>
    </row>
    <row r="829" spans="1:4" ht="15.5" x14ac:dyDescent="0.35">
      <c r="A829" s="5"/>
      <c r="B829" s="5"/>
      <c r="C829" s="5"/>
      <c r="D829" s="6"/>
    </row>
    <row r="830" spans="1:4" ht="15.5" x14ac:dyDescent="0.35">
      <c r="A830" s="5"/>
      <c r="B830" s="5"/>
      <c r="C830" s="5"/>
      <c r="D830" s="6"/>
    </row>
    <row r="831" spans="1:4" ht="15.5" x14ac:dyDescent="0.35">
      <c r="A831" s="5"/>
      <c r="B831" s="5"/>
      <c r="C831" s="5"/>
      <c r="D831" s="6"/>
    </row>
    <row r="832" spans="1:4" ht="15.5" x14ac:dyDescent="0.35">
      <c r="A832" s="5"/>
      <c r="B832" s="5"/>
      <c r="C832" s="5"/>
      <c r="D832" s="6"/>
    </row>
    <row r="833" spans="1:4" ht="15.5" x14ac:dyDescent="0.35">
      <c r="A833" s="5"/>
      <c r="B833" s="5"/>
      <c r="C833" s="5"/>
      <c r="D833" s="6"/>
    </row>
    <row r="834" spans="1:4" ht="15.5" x14ac:dyDescent="0.35">
      <c r="A834" s="5"/>
      <c r="B834" s="5"/>
      <c r="C834" s="5"/>
      <c r="D834" s="6"/>
    </row>
    <row r="835" spans="1:4" ht="15.5" x14ac:dyDescent="0.35">
      <c r="A835" s="5"/>
      <c r="B835" s="5"/>
      <c r="C835" s="5"/>
      <c r="D835" s="6"/>
    </row>
    <row r="836" spans="1:4" ht="15.5" x14ac:dyDescent="0.35">
      <c r="A836" s="5"/>
      <c r="B836" s="5"/>
      <c r="C836" s="5"/>
      <c r="D836" s="6"/>
    </row>
    <row r="837" spans="1:4" ht="15.5" x14ac:dyDescent="0.35">
      <c r="A837" s="5"/>
      <c r="B837" s="5"/>
      <c r="C837" s="5"/>
      <c r="D837" s="6"/>
    </row>
    <row r="838" spans="1:4" ht="15.5" x14ac:dyDescent="0.35">
      <c r="A838" s="5"/>
      <c r="B838" s="5"/>
      <c r="C838" s="5"/>
      <c r="D838" s="6"/>
    </row>
    <row r="839" spans="1:4" ht="15.5" x14ac:dyDescent="0.35">
      <c r="A839" s="5"/>
      <c r="B839" s="5"/>
      <c r="C839" s="5"/>
      <c r="D839" s="6"/>
    </row>
    <row r="840" spans="1:4" ht="15.5" x14ac:dyDescent="0.35">
      <c r="A840" s="5"/>
      <c r="B840" s="5"/>
      <c r="C840" s="5"/>
      <c r="D840" s="6"/>
    </row>
    <row r="841" spans="1:4" ht="15.5" x14ac:dyDescent="0.35">
      <c r="A841" s="5"/>
      <c r="B841" s="5"/>
      <c r="C841" s="5"/>
      <c r="D841" s="6"/>
    </row>
    <row r="842" spans="1:4" ht="15.5" x14ac:dyDescent="0.35">
      <c r="A842" s="5"/>
      <c r="B842" s="5"/>
      <c r="C842" s="5"/>
      <c r="D842" s="6"/>
    </row>
    <row r="843" spans="1:4" ht="15.5" x14ac:dyDescent="0.35">
      <c r="A843" s="5"/>
      <c r="B843" s="5"/>
      <c r="C843" s="5"/>
      <c r="D843" s="6"/>
    </row>
    <row r="844" spans="1:4" ht="15.5" x14ac:dyDescent="0.35">
      <c r="A844" s="5"/>
      <c r="B844" s="5"/>
      <c r="C844" s="5"/>
      <c r="D844" s="6"/>
    </row>
    <row r="845" spans="1:4" ht="15.5" x14ac:dyDescent="0.35">
      <c r="A845" s="5"/>
      <c r="B845" s="5"/>
      <c r="C845" s="5"/>
      <c r="D845" s="6"/>
    </row>
    <row r="846" spans="1:4" ht="15.5" x14ac:dyDescent="0.35">
      <c r="A846" s="5"/>
      <c r="B846" s="5"/>
      <c r="C846" s="5"/>
      <c r="D846" s="6"/>
    </row>
    <row r="847" spans="1:4" ht="15.5" x14ac:dyDescent="0.35">
      <c r="A847" s="5"/>
      <c r="B847" s="5"/>
      <c r="C847" s="5"/>
      <c r="D847" s="6"/>
    </row>
    <row r="848" spans="1:4" ht="15.5" x14ac:dyDescent="0.35">
      <c r="A848" s="5"/>
      <c r="B848" s="5"/>
      <c r="C848" s="5"/>
      <c r="D848" s="6"/>
    </row>
    <row r="849" spans="1:4" ht="15.5" x14ac:dyDescent="0.35">
      <c r="A849" s="5"/>
      <c r="B849" s="5"/>
      <c r="C849" s="5"/>
      <c r="D849" s="6"/>
    </row>
    <row r="850" spans="1:4" ht="15.5" x14ac:dyDescent="0.35">
      <c r="A850" s="5"/>
      <c r="B850" s="5"/>
      <c r="C850" s="5"/>
      <c r="D850" s="6"/>
    </row>
    <row r="851" spans="1:4" ht="15.5" x14ac:dyDescent="0.35">
      <c r="A851" s="5"/>
      <c r="B851" s="5"/>
      <c r="C851" s="5"/>
      <c r="D851" s="6"/>
    </row>
    <row r="852" spans="1:4" ht="15.5" x14ac:dyDescent="0.35">
      <c r="A852" s="5"/>
      <c r="B852" s="5"/>
      <c r="C852" s="5"/>
      <c r="D852" s="6"/>
    </row>
    <row r="853" spans="1:4" ht="15.5" x14ac:dyDescent="0.35">
      <c r="A853" s="5"/>
      <c r="B853" s="5"/>
      <c r="C853" s="5"/>
      <c r="D853" s="6"/>
    </row>
    <row r="854" spans="1:4" ht="15.5" x14ac:dyDescent="0.35">
      <c r="A854" s="5"/>
      <c r="B854" s="5"/>
      <c r="C854" s="5"/>
      <c r="D854" s="6"/>
    </row>
    <row r="855" spans="1:4" ht="15.5" x14ac:dyDescent="0.35">
      <c r="A855" s="5"/>
      <c r="B855" s="5"/>
      <c r="C855" s="5"/>
      <c r="D855" s="6"/>
    </row>
    <row r="856" spans="1:4" ht="15.5" x14ac:dyDescent="0.35">
      <c r="A856" s="5"/>
      <c r="B856" s="5"/>
      <c r="C856" s="5"/>
      <c r="D856" s="6"/>
    </row>
    <row r="857" spans="1:4" ht="15.5" x14ac:dyDescent="0.35">
      <c r="A857" s="5"/>
      <c r="B857" s="5"/>
      <c r="C857" s="5"/>
      <c r="D857" s="6"/>
    </row>
    <row r="858" spans="1:4" ht="15.5" x14ac:dyDescent="0.35">
      <c r="A858" s="5"/>
      <c r="B858" s="5"/>
      <c r="C858" s="5"/>
      <c r="D858" s="6"/>
    </row>
    <row r="859" spans="1:4" ht="15.5" x14ac:dyDescent="0.35">
      <c r="A859" s="5"/>
      <c r="B859" s="5"/>
      <c r="C859" s="5"/>
      <c r="D859" s="6"/>
    </row>
    <row r="860" spans="1:4" ht="15.5" x14ac:dyDescent="0.35">
      <c r="A860" s="5"/>
      <c r="B860" s="5"/>
      <c r="C860" s="5"/>
      <c r="D860" s="6"/>
    </row>
    <row r="861" spans="1:4" ht="15.5" x14ac:dyDescent="0.35">
      <c r="A861" s="5"/>
      <c r="B861" s="5"/>
      <c r="C861" s="5"/>
      <c r="D861" s="6"/>
    </row>
    <row r="862" spans="1:4" ht="15.5" x14ac:dyDescent="0.35">
      <c r="A862" s="5"/>
      <c r="B862" s="5"/>
      <c r="C862" s="5"/>
      <c r="D862" s="6"/>
    </row>
    <row r="863" spans="1:4" ht="15.5" x14ac:dyDescent="0.35">
      <c r="A863" s="5"/>
      <c r="B863" s="5"/>
      <c r="C863" s="5"/>
      <c r="D863" s="6"/>
    </row>
    <row r="864" spans="1:4" ht="15.5" x14ac:dyDescent="0.35">
      <c r="A864" s="5"/>
      <c r="B864" s="5"/>
      <c r="C864" s="5"/>
      <c r="D864" s="6"/>
    </row>
    <row r="865" spans="1:4" ht="15.5" x14ac:dyDescent="0.35">
      <c r="A865" s="5"/>
      <c r="B865" s="5"/>
      <c r="C865" s="5"/>
      <c r="D865" s="6"/>
    </row>
    <row r="866" spans="1:4" ht="15.5" x14ac:dyDescent="0.35">
      <c r="A866" s="5"/>
      <c r="B866" s="5"/>
      <c r="C866" s="5"/>
      <c r="D866" s="6"/>
    </row>
    <row r="867" spans="1:4" ht="15.5" x14ac:dyDescent="0.35">
      <c r="A867" s="5"/>
      <c r="B867" s="5"/>
      <c r="C867" s="5"/>
      <c r="D867" s="6"/>
    </row>
    <row r="868" spans="1:4" ht="15.5" x14ac:dyDescent="0.35">
      <c r="A868" s="5"/>
      <c r="B868" s="5"/>
      <c r="C868" s="5"/>
      <c r="D868" s="6"/>
    </row>
    <row r="869" spans="1:4" ht="15.5" x14ac:dyDescent="0.35">
      <c r="A869" s="5"/>
      <c r="B869" s="5"/>
      <c r="C869" s="5"/>
      <c r="D869" s="6"/>
    </row>
    <row r="870" spans="1:4" ht="15.5" x14ac:dyDescent="0.35">
      <c r="A870" s="5"/>
      <c r="B870" s="5"/>
      <c r="C870" s="5"/>
      <c r="D870" s="6"/>
    </row>
    <row r="871" spans="1:4" ht="15.5" x14ac:dyDescent="0.35">
      <c r="A871" s="5"/>
      <c r="B871" s="5"/>
      <c r="C871" s="5"/>
      <c r="D871" s="6"/>
    </row>
    <row r="872" spans="1:4" ht="15.5" x14ac:dyDescent="0.35">
      <c r="A872" s="5"/>
      <c r="B872" s="5"/>
      <c r="C872" s="5"/>
      <c r="D872" s="6"/>
    </row>
    <row r="873" spans="1:4" ht="15.5" x14ac:dyDescent="0.35">
      <c r="A873" s="5"/>
      <c r="B873" s="5"/>
      <c r="C873" s="5"/>
      <c r="D873" s="6"/>
    </row>
    <row r="874" spans="1:4" ht="15.5" x14ac:dyDescent="0.35">
      <c r="A874" s="5"/>
      <c r="B874" s="5"/>
      <c r="C874" s="5"/>
      <c r="D874" s="6"/>
    </row>
    <row r="875" spans="1:4" ht="15.5" x14ac:dyDescent="0.35">
      <c r="A875" s="5"/>
      <c r="B875" s="5"/>
      <c r="C875" s="5"/>
      <c r="D875" s="6"/>
    </row>
    <row r="876" spans="1:4" ht="15.5" x14ac:dyDescent="0.35">
      <c r="A876" s="5"/>
      <c r="B876" s="5"/>
      <c r="C876" s="5"/>
      <c r="D876" s="6"/>
    </row>
    <row r="877" spans="1:4" ht="15.5" x14ac:dyDescent="0.35">
      <c r="A877" s="5"/>
      <c r="B877" s="5"/>
      <c r="C877" s="5"/>
      <c r="D877" s="6"/>
    </row>
    <row r="878" spans="1:4" ht="15.5" x14ac:dyDescent="0.35">
      <c r="A878" s="5"/>
      <c r="B878" s="5"/>
      <c r="C878" s="5"/>
      <c r="D878" s="6"/>
    </row>
    <row r="879" spans="1:4" ht="15.5" x14ac:dyDescent="0.35">
      <c r="A879" s="5"/>
      <c r="B879" s="5"/>
      <c r="C879" s="5"/>
      <c r="D879" s="6"/>
    </row>
    <row r="880" spans="1:4" ht="15.5" x14ac:dyDescent="0.35">
      <c r="A880" s="5"/>
      <c r="B880" s="5"/>
      <c r="C880" s="5"/>
      <c r="D880" s="6"/>
    </row>
    <row r="881" spans="1:4" ht="15.5" x14ac:dyDescent="0.35">
      <c r="A881" s="5"/>
      <c r="B881" s="5"/>
      <c r="C881" s="5"/>
      <c r="D881" s="6"/>
    </row>
    <row r="882" spans="1:4" ht="15.5" x14ac:dyDescent="0.35">
      <c r="A882" s="5"/>
      <c r="B882" s="5"/>
      <c r="C882" s="5"/>
      <c r="D882" s="6"/>
    </row>
    <row r="883" spans="1:4" ht="15.5" x14ac:dyDescent="0.35">
      <c r="A883" s="5"/>
      <c r="B883" s="5"/>
      <c r="C883" s="5"/>
      <c r="D883" s="6"/>
    </row>
    <row r="884" spans="1:4" ht="15.5" x14ac:dyDescent="0.35">
      <c r="A884" s="5"/>
      <c r="B884" s="5"/>
      <c r="C884" s="5"/>
      <c r="D884" s="6"/>
    </row>
    <row r="885" spans="1:4" ht="15.5" x14ac:dyDescent="0.35">
      <c r="A885" s="5"/>
      <c r="B885" s="5"/>
      <c r="C885" s="5"/>
      <c r="D885" s="6"/>
    </row>
    <row r="886" spans="1:4" ht="15.5" x14ac:dyDescent="0.35">
      <c r="A886" s="5"/>
      <c r="B886" s="5"/>
      <c r="C886" s="5"/>
      <c r="D886" s="6"/>
    </row>
    <row r="887" spans="1:4" ht="15.5" x14ac:dyDescent="0.35">
      <c r="A887" s="5"/>
      <c r="B887" s="5"/>
      <c r="C887" s="5"/>
      <c r="D887" s="6"/>
    </row>
    <row r="888" spans="1:4" ht="15.5" x14ac:dyDescent="0.35">
      <c r="A888" s="5"/>
      <c r="B888" s="5"/>
      <c r="C888" s="5"/>
      <c r="D888" s="6"/>
    </row>
    <row r="889" spans="1:4" ht="15.5" x14ac:dyDescent="0.35">
      <c r="A889" s="5"/>
      <c r="B889" s="5"/>
      <c r="C889" s="5"/>
      <c r="D889" s="6"/>
    </row>
    <row r="890" spans="1:4" ht="15.5" x14ac:dyDescent="0.35">
      <c r="A890" s="5"/>
      <c r="B890" s="5"/>
      <c r="C890" s="5"/>
      <c r="D890" s="6"/>
    </row>
    <row r="891" spans="1:4" ht="15.5" x14ac:dyDescent="0.35">
      <c r="A891" s="5"/>
      <c r="B891" s="5"/>
      <c r="C891" s="5"/>
      <c r="D891" s="6"/>
    </row>
    <row r="892" spans="1:4" ht="15.5" x14ac:dyDescent="0.35">
      <c r="A892" s="5"/>
      <c r="B892" s="5"/>
      <c r="C892" s="5"/>
      <c r="D892" s="6"/>
    </row>
    <row r="893" spans="1:4" ht="15.5" x14ac:dyDescent="0.35">
      <c r="A893" s="5"/>
      <c r="B893" s="5"/>
      <c r="C893" s="5"/>
      <c r="D893" s="6"/>
    </row>
    <row r="894" spans="1:4" ht="15.5" x14ac:dyDescent="0.35">
      <c r="A894" s="5"/>
      <c r="B894" s="5"/>
      <c r="C894" s="5"/>
      <c r="D894" s="6"/>
    </row>
    <row r="895" spans="1:4" ht="15.5" x14ac:dyDescent="0.35">
      <c r="A895" s="5"/>
      <c r="B895" s="5"/>
      <c r="C895" s="5"/>
      <c r="D895" s="6"/>
    </row>
    <row r="896" spans="1:4" ht="15.5" x14ac:dyDescent="0.35">
      <c r="A896" s="5"/>
      <c r="B896" s="5"/>
      <c r="C896" s="5"/>
      <c r="D896" s="6"/>
    </row>
    <row r="897" spans="1:4" ht="15.5" x14ac:dyDescent="0.35">
      <c r="A897" s="5"/>
      <c r="B897" s="5"/>
      <c r="C897" s="5"/>
      <c r="D897" s="6"/>
    </row>
    <row r="898" spans="1:4" ht="15.5" x14ac:dyDescent="0.35">
      <c r="A898" s="5"/>
      <c r="B898" s="5"/>
      <c r="C898" s="5"/>
      <c r="D898" s="6"/>
    </row>
    <row r="899" spans="1:4" ht="15.5" x14ac:dyDescent="0.35">
      <c r="A899" s="5"/>
      <c r="B899" s="5"/>
      <c r="C899" s="5"/>
      <c r="D899" s="6"/>
    </row>
    <row r="900" spans="1:4" ht="15.5" x14ac:dyDescent="0.35">
      <c r="A900" s="5"/>
      <c r="B900" s="5"/>
      <c r="C900" s="5"/>
      <c r="D900" s="6"/>
    </row>
    <row r="901" spans="1:4" ht="15.5" x14ac:dyDescent="0.35">
      <c r="A901" s="5"/>
      <c r="B901" s="5"/>
      <c r="C901" s="5"/>
      <c r="D901" s="6"/>
    </row>
    <row r="902" spans="1:4" ht="15.5" x14ac:dyDescent="0.35">
      <c r="A902" s="5"/>
      <c r="B902" s="5"/>
      <c r="C902" s="5"/>
      <c r="D902" s="6"/>
    </row>
    <row r="903" spans="1:4" ht="15.5" x14ac:dyDescent="0.35">
      <c r="A903" s="5"/>
      <c r="B903" s="5"/>
      <c r="C903" s="5"/>
      <c r="D903" s="6"/>
    </row>
    <row r="904" spans="1:4" ht="15.5" x14ac:dyDescent="0.35">
      <c r="A904" s="5"/>
      <c r="B904" s="5"/>
      <c r="C904" s="5"/>
      <c r="D904" s="6"/>
    </row>
    <row r="905" spans="1:4" ht="15.5" x14ac:dyDescent="0.35">
      <c r="A905" s="5"/>
      <c r="B905" s="5"/>
      <c r="C905" s="5"/>
      <c r="D905" s="6"/>
    </row>
    <row r="906" spans="1:4" ht="15.5" x14ac:dyDescent="0.35">
      <c r="A906" s="5"/>
      <c r="B906" s="5"/>
      <c r="C906" s="5"/>
      <c r="D906" s="6"/>
    </row>
    <row r="907" spans="1:4" ht="15.5" x14ac:dyDescent="0.35">
      <c r="A907" s="5"/>
      <c r="B907" s="5"/>
      <c r="C907" s="5"/>
      <c r="D907" s="6"/>
    </row>
    <row r="908" spans="1:4" ht="15.5" x14ac:dyDescent="0.35">
      <c r="A908" s="5"/>
      <c r="B908" s="5"/>
      <c r="C908" s="5"/>
      <c r="D908" s="6"/>
    </row>
    <row r="909" spans="1:4" ht="15.5" x14ac:dyDescent="0.35">
      <c r="A909" s="5"/>
      <c r="B909" s="5"/>
      <c r="C909" s="5"/>
      <c r="D909" s="6"/>
    </row>
    <row r="910" spans="1:4" ht="15.5" x14ac:dyDescent="0.35">
      <c r="A910" s="5"/>
      <c r="B910" s="5"/>
      <c r="C910" s="5"/>
      <c r="D910" s="6"/>
    </row>
    <row r="911" spans="1:4" ht="15.5" x14ac:dyDescent="0.35">
      <c r="A911" s="5"/>
      <c r="B911" s="5"/>
      <c r="C911" s="5"/>
      <c r="D911" s="6"/>
    </row>
    <row r="912" spans="1:4" ht="15.5" x14ac:dyDescent="0.35">
      <c r="A912" s="5"/>
      <c r="B912" s="5"/>
      <c r="C912" s="5"/>
      <c r="D912" s="6"/>
    </row>
    <row r="913" spans="1:4" ht="15.5" x14ac:dyDescent="0.35">
      <c r="A913" s="5"/>
      <c r="B913" s="5"/>
      <c r="C913" s="5"/>
      <c r="D913" s="6"/>
    </row>
    <row r="914" spans="1:4" ht="15.5" x14ac:dyDescent="0.35">
      <c r="A914" s="5"/>
      <c r="B914" s="5"/>
      <c r="C914" s="5"/>
      <c r="D914" s="6"/>
    </row>
    <row r="915" spans="1:4" ht="15.5" x14ac:dyDescent="0.35">
      <c r="A915" s="5"/>
      <c r="B915" s="5"/>
      <c r="C915" s="5"/>
      <c r="D915" s="6"/>
    </row>
    <row r="916" spans="1:4" ht="15.5" x14ac:dyDescent="0.35">
      <c r="A916" s="5"/>
      <c r="B916" s="5"/>
      <c r="C916" s="5"/>
      <c r="D916" s="6"/>
    </row>
    <row r="917" spans="1:4" ht="15.5" x14ac:dyDescent="0.35">
      <c r="A917" s="5"/>
      <c r="B917" s="5"/>
      <c r="C917" s="5"/>
      <c r="D917" s="6"/>
    </row>
    <row r="918" spans="1:4" ht="15.5" x14ac:dyDescent="0.35">
      <c r="A918" s="5"/>
      <c r="B918" s="5"/>
      <c r="C918" s="5"/>
      <c r="D918" s="6"/>
    </row>
    <row r="919" spans="1:4" ht="15.5" x14ac:dyDescent="0.35">
      <c r="A919" s="5"/>
      <c r="B919" s="5"/>
      <c r="C919" s="5"/>
      <c r="D919" s="6"/>
    </row>
    <row r="920" spans="1:4" ht="15.5" x14ac:dyDescent="0.35">
      <c r="A920" s="5"/>
      <c r="B920" s="5"/>
      <c r="C920" s="5"/>
      <c r="D920" s="6"/>
    </row>
    <row r="921" spans="1:4" ht="15.5" x14ac:dyDescent="0.35">
      <c r="A921" s="5"/>
      <c r="B921" s="5"/>
      <c r="C921" s="5"/>
      <c r="D921" s="6"/>
    </row>
    <row r="922" spans="1:4" ht="15.5" x14ac:dyDescent="0.35">
      <c r="A922" s="5"/>
      <c r="B922" s="5"/>
      <c r="C922" s="5"/>
      <c r="D922" s="6"/>
    </row>
    <row r="923" spans="1:4" ht="15.5" x14ac:dyDescent="0.35">
      <c r="A923" s="5"/>
      <c r="B923" s="5"/>
      <c r="C923" s="5"/>
      <c r="D923" s="6"/>
    </row>
    <row r="924" spans="1:4" ht="15.5" x14ac:dyDescent="0.35">
      <c r="A924" s="5"/>
      <c r="B924" s="5"/>
      <c r="C924" s="5"/>
      <c r="D924" s="6"/>
    </row>
    <row r="925" spans="1:4" ht="15.5" x14ac:dyDescent="0.35">
      <c r="A925" s="5"/>
      <c r="B925" s="5"/>
      <c r="C925" s="5"/>
      <c r="D925" s="6"/>
    </row>
    <row r="926" spans="1:4" ht="15.5" x14ac:dyDescent="0.35">
      <c r="A926" s="5"/>
      <c r="B926" s="5"/>
      <c r="C926" s="5"/>
      <c r="D926" s="6"/>
    </row>
    <row r="927" spans="1:4" ht="15.5" x14ac:dyDescent="0.35">
      <c r="A927" s="5"/>
      <c r="B927" s="5"/>
      <c r="C927" s="5"/>
      <c r="D927" s="6"/>
    </row>
    <row r="928" spans="1:4" ht="15.5" x14ac:dyDescent="0.35">
      <c r="A928" s="5"/>
      <c r="B928" s="5"/>
      <c r="C928" s="5"/>
      <c r="D928" s="6"/>
    </row>
    <row r="929" spans="1:4" ht="15.5" x14ac:dyDescent="0.35">
      <c r="A929" s="5"/>
      <c r="B929" s="5"/>
      <c r="C929" s="5"/>
      <c r="D929" s="6"/>
    </row>
    <row r="930" spans="1:4" ht="15.5" x14ac:dyDescent="0.35">
      <c r="A930" s="5"/>
      <c r="B930" s="5"/>
      <c r="C930" s="5"/>
      <c r="D930" s="6"/>
    </row>
    <row r="931" spans="1:4" ht="15.5" x14ac:dyDescent="0.35">
      <c r="A931" s="5"/>
      <c r="B931" s="5"/>
      <c r="C931" s="5"/>
      <c r="D931" s="6"/>
    </row>
    <row r="932" spans="1:4" ht="15.5" x14ac:dyDescent="0.35">
      <c r="A932" s="5"/>
      <c r="B932" s="5"/>
      <c r="C932" s="5"/>
      <c r="D932" s="6"/>
    </row>
    <row r="933" spans="1:4" ht="15.5" x14ac:dyDescent="0.35">
      <c r="A933" s="5"/>
      <c r="B933" s="5"/>
      <c r="C933" s="5"/>
      <c r="D933" s="6"/>
    </row>
    <row r="934" spans="1:4" ht="15.5" x14ac:dyDescent="0.35">
      <c r="A934" s="5"/>
      <c r="B934" s="5"/>
      <c r="C934" s="5"/>
      <c r="D934" s="6"/>
    </row>
    <row r="935" spans="1:4" ht="15.5" x14ac:dyDescent="0.35">
      <c r="A935" s="5"/>
      <c r="B935" s="5"/>
      <c r="C935" s="5"/>
      <c r="D935" s="6"/>
    </row>
    <row r="936" spans="1:4" ht="15.5" x14ac:dyDescent="0.35">
      <c r="A936" s="5"/>
      <c r="B936" s="5"/>
      <c r="C936" s="5"/>
      <c r="D936" s="6"/>
    </row>
    <row r="937" spans="1:4" ht="15.5" x14ac:dyDescent="0.35">
      <c r="A937" s="5"/>
      <c r="B937" s="5"/>
      <c r="C937" s="5"/>
      <c r="D937" s="6"/>
    </row>
    <row r="938" spans="1:4" ht="15.5" x14ac:dyDescent="0.35">
      <c r="A938" s="5"/>
      <c r="B938" s="5"/>
      <c r="C938" s="5"/>
      <c r="D938" s="6"/>
    </row>
    <row r="939" spans="1:4" ht="15.5" x14ac:dyDescent="0.35">
      <c r="A939" s="5"/>
      <c r="B939" s="5"/>
      <c r="C939" s="5"/>
      <c r="D939" s="6"/>
    </row>
    <row r="940" spans="1:4" ht="15.5" x14ac:dyDescent="0.35">
      <c r="A940" s="5"/>
      <c r="B940" s="5"/>
      <c r="C940" s="5"/>
      <c r="D940" s="6"/>
    </row>
    <row r="941" spans="1:4" ht="15.5" x14ac:dyDescent="0.35">
      <c r="A941" s="5"/>
      <c r="B941" s="5"/>
      <c r="C941" s="5"/>
      <c r="D941" s="6"/>
    </row>
    <row r="942" spans="1:4" ht="15.5" x14ac:dyDescent="0.35">
      <c r="A942" s="5"/>
      <c r="B942" s="5"/>
      <c r="C942" s="5"/>
      <c r="D942" s="6"/>
    </row>
    <row r="943" spans="1:4" ht="15.5" x14ac:dyDescent="0.35">
      <c r="A943" s="5"/>
      <c r="B943" s="5"/>
      <c r="C943" s="5"/>
      <c r="D943" s="6"/>
    </row>
    <row r="944" spans="1:4" ht="15.5" x14ac:dyDescent="0.35">
      <c r="A944" s="5"/>
      <c r="B944" s="5"/>
      <c r="C944" s="5"/>
      <c r="D944" s="6"/>
    </row>
    <row r="945" spans="1:4" ht="15.5" x14ac:dyDescent="0.35">
      <c r="A945" s="5"/>
      <c r="B945" s="5"/>
      <c r="C945" s="5"/>
      <c r="D945" s="6"/>
    </row>
    <row r="946" spans="1:4" ht="15.5" x14ac:dyDescent="0.35">
      <c r="A946" s="5"/>
      <c r="B946" s="5"/>
      <c r="C946" s="5"/>
      <c r="D946" s="6"/>
    </row>
    <row r="947" spans="1:4" ht="15.5" x14ac:dyDescent="0.35">
      <c r="A947" s="5"/>
      <c r="B947" s="5"/>
      <c r="C947" s="5"/>
      <c r="D947" s="6"/>
    </row>
    <row r="948" spans="1:4" ht="15.5" x14ac:dyDescent="0.35">
      <c r="A948" s="5"/>
      <c r="B948" s="5"/>
      <c r="C948" s="5"/>
      <c r="D948" s="6"/>
    </row>
    <row r="949" spans="1:4" ht="15.5" x14ac:dyDescent="0.35">
      <c r="A949" s="5"/>
      <c r="B949" s="5"/>
      <c r="C949" s="5"/>
      <c r="D949" s="6"/>
    </row>
    <row r="950" spans="1:4" ht="15.5" x14ac:dyDescent="0.35">
      <c r="A950" s="5"/>
      <c r="B950" s="5"/>
      <c r="C950" s="5"/>
      <c r="D950" s="6"/>
    </row>
    <row r="951" spans="1:4" ht="15.5" x14ac:dyDescent="0.35">
      <c r="A951" s="5"/>
      <c r="B951" s="5"/>
      <c r="C951" s="5"/>
      <c r="D951" s="6"/>
    </row>
    <row r="952" spans="1:4" ht="15.5" x14ac:dyDescent="0.35">
      <c r="A952" s="5"/>
      <c r="B952" s="5"/>
      <c r="C952" s="5"/>
      <c r="D952" s="6"/>
    </row>
    <row r="953" spans="1:4" ht="15.5" x14ac:dyDescent="0.35">
      <c r="A953" s="5"/>
      <c r="B953" s="5"/>
      <c r="C953" s="5"/>
      <c r="D953" s="6"/>
    </row>
    <row r="954" spans="1:4" ht="15.5" x14ac:dyDescent="0.35">
      <c r="A954" s="5"/>
      <c r="B954" s="5"/>
      <c r="C954" s="5"/>
      <c r="D954" s="6"/>
    </row>
    <row r="955" spans="1:4" ht="15.5" x14ac:dyDescent="0.35">
      <c r="A955" s="5"/>
      <c r="B955" s="5"/>
      <c r="C955" s="5"/>
      <c r="D955" s="6"/>
    </row>
    <row r="956" spans="1:4" ht="15.5" x14ac:dyDescent="0.35">
      <c r="A956" s="5"/>
      <c r="B956" s="5"/>
      <c r="C956" s="5"/>
      <c r="D956" s="6"/>
    </row>
    <row r="957" spans="1:4" ht="15.5" x14ac:dyDescent="0.35">
      <c r="A957" s="5"/>
      <c r="B957" s="5"/>
      <c r="C957" s="5"/>
      <c r="D957" s="6"/>
    </row>
    <row r="958" spans="1:4" ht="15.5" x14ac:dyDescent="0.35">
      <c r="A958" s="5"/>
      <c r="B958" s="5"/>
      <c r="C958" s="5"/>
      <c r="D958" s="6"/>
    </row>
    <row r="959" spans="1:4" ht="15.5" x14ac:dyDescent="0.35">
      <c r="A959" s="5"/>
      <c r="B959" s="5"/>
      <c r="C959" s="5"/>
      <c r="D959" s="6"/>
    </row>
    <row r="960" spans="1:4" ht="15.5" x14ac:dyDescent="0.35">
      <c r="A960" s="5"/>
      <c r="B960" s="5"/>
      <c r="C960" s="5"/>
      <c r="D960" s="6"/>
    </row>
    <row r="961" spans="1:4" ht="15.5" x14ac:dyDescent="0.35">
      <c r="A961" s="5"/>
      <c r="B961" s="5"/>
      <c r="C961" s="5"/>
      <c r="D961" s="6"/>
    </row>
    <row r="962" spans="1:4" ht="15.5" x14ac:dyDescent="0.35">
      <c r="A962" s="5"/>
      <c r="B962" s="5"/>
      <c r="C962" s="5"/>
      <c r="D962" s="6"/>
    </row>
    <row r="963" spans="1:4" ht="15.5" x14ac:dyDescent="0.35">
      <c r="A963" s="5"/>
      <c r="B963" s="5"/>
      <c r="C963" s="5"/>
      <c r="D963" s="6"/>
    </row>
    <row r="964" spans="1:4" ht="15.5" x14ac:dyDescent="0.35">
      <c r="A964" s="5"/>
      <c r="B964" s="5"/>
      <c r="C964" s="5"/>
      <c r="D964" s="6"/>
    </row>
    <row r="965" spans="1:4" ht="15.5" x14ac:dyDescent="0.35">
      <c r="A965" s="5"/>
      <c r="B965" s="5"/>
      <c r="C965" s="5"/>
      <c r="D965" s="6"/>
    </row>
    <row r="966" spans="1:4" ht="15.5" x14ac:dyDescent="0.35">
      <c r="A966" s="5"/>
      <c r="B966" s="5"/>
      <c r="C966" s="5"/>
      <c r="D966" s="6"/>
    </row>
    <row r="967" spans="1:4" ht="15.5" x14ac:dyDescent="0.35">
      <c r="A967" s="5"/>
      <c r="B967" s="5"/>
      <c r="C967" s="5"/>
      <c r="D967" s="6"/>
    </row>
    <row r="968" spans="1:4" ht="15.5" x14ac:dyDescent="0.35">
      <c r="A968" s="5"/>
      <c r="B968" s="5"/>
      <c r="C968" s="5"/>
      <c r="D968" s="6"/>
    </row>
    <row r="969" spans="1:4" ht="15.5" x14ac:dyDescent="0.35">
      <c r="A969" s="5"/>
      <c r="B969" s="5"/>
      <c r="C969" s="5"/>
      <c r="D969" s="6"/>
    </row>
    <row r="970" spans="1:4" ht="15.5" x14ac:dyDescent="0.35">
      <c r="A970" s="5"/>
      <c r="B970" s="5"/>
      <c r="C970" s="5"/>
      <c r="D970" s="6"/>
    </row>
    <row r="971" spans="1:4" ht="15.5" x14ac:dyDescent="0.35">
      <c r="A971" s="5"/>
      <c r="B971" s="5"/>
      <c r="C971" s="5"/>
      <c r="D971" s="6"/>
    </row>
    <row r="972" spans="1:4" ht="15.5" x14ac:dyDescent="0.35">
      <c r="A972" s="5"/>
      <c r="B972" s="5"/>
      <c r="C972" s="5"/>
      <c r="D972" s="6"/>
    </row>
    <row r="973" spans="1:4" ht="15.5" x14ac:dyDescent="0.35">
      <c r="A973" s="5"/>
      <c r="B973" s="5"/>
      <c r="C973" s="5"/>
      <c r="D973" s="6"/>
    </row>
    <row r="974" spans="1:4" ht="15.5" x14ac:dyDescent="0.35">
      <c r="A974" s="5"/>
      <c r="B974" s="5"/>
      <c r="C974" s="5"/>
      <c r="D974" s="6"/>
    </row>
    <row r="975" spans="1:4" ht="15.5" x14ac:dyDescent="0.35">
      <c r="A975" s="5"/>
      <c r="B975" s="5"/>
      <c r="C975" s="5"/>
      <c r="D975" s="6"/>
    </row>
    <row r="976" spans="1:4" ht="15.5" x14ac:dyDescent="0.35">
      <c r="A976" s="5"/>
      <c r="B976" s="5"/>
      <c r="C976" s="5"/>
      <c r="D976" s="6"/>
    </row>
    <row r="977" spans="1:4" ht="15.5" x14ac:dyDescent="0.35">
      <c r="A977" s="5"/>
      <c r="B977" s="5"/>
      <c r="C977" s="5"/>
      <c r="D977" s="6"/>
    </row>
    <row r="978" spans="1:4" ht="15.5" x14ac:dyDescent="0.35">
      <c r="A978" s="5"/>
      <c r="B978" s="5"/>
      <c r="C978" s="5"/>
      <c r="D978" s="6"/>
    </row>
    <row r="979" spans="1:4" ht="15.5" x14ac:dyDescent="0.35">
      <c r="A979" s="5"/>
      <c r="B979" s="5"/>
      <c r="C979" s="5"/>
      <c r="D979" s="6"/>
    </row>
    <row r="980" spans="1:4" ht="15.5" x14ac:dyDescent="0.35">
      <c r="A980" s="5"/>
      <c r="B980" s="5"/>
      <c r="C980" s="5"/>
      <c r="D980" s="6"/>
    </row>
    <row r="981" spans="1:4" ht="15.5" x14ac:dyDescent="0.35">
      <c r="A981" s="5"/>
      <c r="B981" s="5"/>
      <c r="C981" s="5"/>
      <c r="D981" s="6"/>
    </row>
    <row r="982" spans="1:4" ht="15.5" x14ac:dyDescent="0.35">
      <c r="A982" s="5"/>
      <c r="B982" s="5"/>
      <c r="C982" s="5"/>
      <c r="D982" s="6"/>
    </row>
    <row r="983" spans="1:4" ht="15.5" x14ac:dyDescent="0.35">
      <c r="A983" s="5"/>
      <c r="B983" s="5"/>
      <c r="C983" s="5"/>
      <c r="D983" s="6"/>
    </row>
    <row r="984" spans="1:4" ht="15.5" x14ac:dyDescent="0.35">
      <c r="A984" s="5"/>
      <c r="B984" s="5"/>
      <c r="C984" s="5"/>
      <c r="D984" s="6"/>
    </row>
    <row r="985" spans="1:4" ht="15.5" x14ac:dyDescent="0.35">
      <c r="A985" s="5"/>
      <c r="B985" s="5"/>
      <c r="C985" s="5"/>
      <c r="D985" s="6"/>
    </row>
    <row r="986" spans="1:4" ht="15.5" x14ac:dyDescent="0.35">
      <c r="A986" s="5"/>
      <c r="B986" s="5"/>
      <c r="C986" s="5"/>
      <c r="D986" s="6"/>
    </row>
    <row r="987" spans="1:4" ht="15.5" x14ac:dyDescent="0.35">
      <c r="A987" s="5"/>
      <c r="B987" s="5"/>
      <c r="C987" s="5"/>
      <c r="D987" s="6"/>
    </row>
    <row r="988" spans="1:4" ht="15.5" x14ac:dyDescent="0.35">
      <c r="A988" s="5"/>
      <c r="B988" s="5"/>
      <c r="C988" s="5"/>
      <c r="D988" s="6"/>
    </row>
    <row r="989" spans="1:4" ht="15.5" x14ac:dyDescent="0.35">
      <c r="A989" s="5"/>
      <c r="B989" s="5"/>
      <c r="C989" s="5"/>
      <c r="D989" s="6"/>
    </row>
    <row r="990" spans="1:4" ht="15.5" x14ac:dyDescent="0.35">
      <c r="A990" s="5"/>
      <c r="B990" s="5"/>
      <c r="C990" s="5"/>
      <c r="D990" s="6"/>
    </row>
    <row r="991" spans="1:4" ht="15.5" x14ac:dyDescent="0.35">
      <c r="A991" s="5"/>
      <c r="B991" s="5"/>
      <c r="C991" s="5"/>
      <c r="D991" s="6"/>
    </row>
    <row r="992" spans="1:4" ht="15.5" x14ac:dyDescent="0.35">
      <c r="A992" s="5"/>
      <c r="B992" s="5"/>
      <c r="C992" s="5"/>
      <c r="D992" s="6"/>
    </row>
    <row r="993" spans="1:4" ht="15.5" x14ac:dyDescent="0.35">
      <c r="A993" s="5"/>
      <c r="B993" s="5"/>
      <c r="C993" s="5"/>
      <c r="D993" s="6"/>
    </row>
    <row r="994" spans="1:4" ht="15.5" x14ac:dyDescent="0.35">
      <c r="A994" s="5"/>
      <c r="B994" s="5"/>
      <c r="C994" s="5"/>
      <c r="D994" s="6"/>
    </row>
    <row r="995" spans="1:4" ht="15.5" x14ac:dyDescent="0.35">
      <c r="A995" s="5"/>
      <c r="B995" s="5"/>
      <c r="C995" s="5"/>
      <c r="D995" s="6"/>
    </row>
    <row r="996" spans="1:4" ht="15.5" x14ac:dyDescent="0.35">
      <c r="A996" s="5"/>
      <c r="B996" s="5"/>
      <c r="C996" s="5"/>
      <c r="D996" s="6"/>
    </row>
    <row r="997" spans="1:4" ht="15.5" x14ac:dyDescent="0.35">
      <c r="A997" s="5"/>
      <c r="B997" s="5"/>
      <c r="C997" s="5"/>
      <c r="D997" s="6"/>
    </row>
    <row r="998" spans="1:4" ht="15.5" x14ac:dyDescent="0.35">
      <c r="A998" s="5"/>
      <c r="B998" s="5"/>
      <c r="C998" s="5"/>
      <c r="D998" s="6"/>
    </row>
    <row r="999" spans="1:4" ht="15.5" x14ac:dyDescent="0.35">
      <c r="A999" s="5"/>
      <c r="B999" s="5"/>
      <c r="C999" s="5"/>
      <c r="D999" s="6"/>
    </row>
    <row r="1000" spans="1:4" ht="15.5" x14ac:dyDescent="0.35">
      <c r="A1000" s="5"/>
      <c r="B1000" s="5"/>
      <c r="C1000" s="5"/>
      <c r="D1000" s="6"/>
    </row>
    <row r="1001" spans="1:4" ht="15.5" x14ac:dyDescent="0.35">
      <c r="A1001" s="5"/>
      <c r="B1001" s="5"/>
      <c r="C1001" s="5"/>
      <c r="D1001" s="6"/>
    </row>
    <row r="1002" spans="1:4" ht="15.5" x14ac:dyDescent="0.35">
      <c r="A1002" s="5"/>
      <c r="B1002" s="5"/>
      <c r="C1002" s="5"/>
      <c r="D1002" s="6"/>
    </row>
    <row r="1003" spans="1:4" ht="15.5" x14ac:dyDescent="0.35">
      <c r="A1003" s="5"/>
      <c r="B1003" s="5"/>
      <c r="C1003" s="5"/>
      <c r="D1003" s="6"/>
    </row>
    <row r="1004" spans="1:4" ht="15.5" x14ac:dyDescent="0.35">
      <c r="A1004" s="5"/>
      <c r="B1004" s="5"/>
      <c r="C1004" s="5"/>
      <c r="D1004" s="6"/>
    </row>
    <row r="1005" spans="1:4" ht="15.5" x14ac:dyDescent="0.35">
      <c r="A1005" s="5"/>
      <c r="B1005" s="5"/>
      <c r="C1005" s="5"/>
      <c r="D1005" s="6"/>
    </row>
    <row r="1006" spans="1:4" ht="15.5" x14ac:dyDescent="0.35">
      <c r="A1006" s="5"/>
      <c r="B1006" s="5"/>
      <c r="C1006" s="5"/>
      <c r="D1006" s="6"/>
    </row>
    <row r="1007" spans="1:4" ht="15.5" x14ac:dyDescent="0.35">
      <c r="A1007" s="5"/>
      <c r="B1007" s="5"/>
      <c r="C1007" s="5"/>
      <c r="D1007" s="6"/>
    </row>
    <row r="1008" spans="1:4" ht="15.5" x14ac:dyDescent="0.35">
      <c r="A1008" s="5"/>
      <c r="B1008" s="5"/>
      <c r="C1008" s="5"/>
      <c r="D1008" s="6"/>
    </row>
    <row r="1009" spans="1:4" ht="15.5" x14ac:dyDescent="0.35">
      <c r="A1009" s="5"/>
      <c r="B1009" s="5"/>
      <c r="C1009" s="5"/>
      <c r="D1009" s="6"/>
    </row>
    <row r="1010" spans="1:4" ht="15.5" x14ac:dyDescent="0.35">
      <c r="A1010" s="5"/>
      <c r="B1010" s="5"/>
      <c r="C1010" s="5"/>
      <c r="D1010" s="6"/>
    </row>
    <row r="1011" spans="1:4" ht="15.5" x14ac:dyDescent="0.35">
      <c r="A1011" s="5"/>
      <c r="B1011" s="5"/>
      <c r="C1011" s="5"/>
      <c r="D1011" s="6"/>
    </row>
    <row r="1012" spans="1:4" ht="15.5" x14ac:dyDescent="0.35">
      <c r="A1012" s="5"/>
      <c r="B1012" s="5"/>
      <c r="C1012" s="5"/>
      <c r="D1012" s="6"/>
    </row>
    <row r="1013" spans="1:4" ht="15.5" x14ac:dyDescent="0.35">
      <c r="A1013" s="5"/>
      <c r="B1013" s="5"/>
      <c r="C1013" s="5"/>
      <c r="D1013" s="6"/>
    </row>
    <row r="1014" spans="1:4" ht="15.5" x14ac:dyDescent="0.35">
      <c r="A1014" s="5"/>
      <c r="B1014" s="5"/>
      <c r="C1014" s="5"/>
      <c r="D1014" s="6"/>
    </row>
    <row r="1015" spans="1:4" ht="15.5" x14ac:dyDescent="0.35">
      <c r="A1015" s="5"/>
      <c r="B1015" s="5"/>
      <c r="C1015" s="5"/>
      <c r="D1015" s="6"/>
    </row>
    <row r="1016" spans="1:4" ht="15.5" x14ac:dyDescent="0.35">
      <c r="A1016" s="5"/>
      <c r="B1016" s="5"/>
      <c r="C1016" s="5"/>
      <c r="D1016" s="6"/>
    </row>
    <row r="1017" spans="1:4" ht="15.5" x14ac:dyDescent="0.35">
      <c r="A1017" s="5"/>
      <c r="B1017" s="5"/>
      <c r="C1017" s="5"/>
      <c r="D1017" s="6"/>
    </row>
    <row r="1018" spans="1:4" ht="15.5" x14ac:dyDescent="0.35">
      <c r="A1018" s="5"/>
      <c r="B1018" s="5"/>
      <c r="C1018" s="5"/>
      <c r="D1018" s="6"/>
    </row>
    <row r="1019" spans="1:4" ht="15.5" x14ac:dyDescent="0.35">
      <c r="A1019" s="5"/>
      <c r="B1019" s="5"/>
      <c r="C1019" s="5"/>
      <c r="D1019" s="6"/>
    </row>
    <row r="1020" spans="1:4" ht="15.5" x14ac:dyDescent="0.35">
      <c r="A1020" s="5"/>
      <c r="B1020" s="5"/>
      <c r="C1020" s="5"/>
      <c r="D1020" s="6"/>
    </row>
    <row r="1021" spans="1:4" ht="15.5" x14ac:dyDescent="0.35">
      <c r="A1021" s="5"/>
      <c r="B1021" s="5"/>
      <c r="C1021" s="5"/>
      <c r="D1021" s="6"/>
    </row>
    <row r="1022" spans="1:4" ht="15.5" x14ac:dyDescent="0.35">
      <c r="A1022" s="5"/>
    </row>
    <row r="1023" spans="1:4" ht="15.5" x14ac:dyDescent="0.35">
      <c r="A1023" s="5"/>
    </row>
    <row r="1024" spans="1:4" ht="15.5" x14ac:dyDescent="0.35">
      <c r="A1024" s="5"/>
    </row>
    <row r="1025" spans="1:1" ht="15.5" x14ac:dyDescent="0.35">
      <c r="A1025" s="5"/>
    </row>
    <row r="1026" spans="1:1" ht="15.5" x14ac:dyDescent="0.35">
      <c r="A1026" s="5"/>
    </row>
    <row r="1027" spans="1:1" ht="15.5" x14ac:dyDescent="0.35">
      <c r="A1027" s="5"/>
    </row>
    <row r="1028" spans="1:1" ht="15.5" x14ac:dyDescent="0.35">
      <c r="A1028" s="5"/>
    </row>
    <row r="1029" spans="1:1" ht="15.5" x14ac:dyDescent="0.35">
      <c r="A1029" s="5"/>
    </row>
    <row r="1030" spans="1:1" ht="15.5" x14ac:dyDescent="0.35">
      <c r="A1030" s="5"/>
    </row>
    <row r="1031" spans="1:1" ht="15.5" x14ac:dyDescent="0.35">
      <c r="A1031" s="5"/>
    </row>
    <row r="1032" spans="1:1" ht="15.5" x14ac:dyDescent="0.35">
      <c r="A1032" s="5"/>
    </row>
    <row r="1033" spans="1:1" ht="15.5" x14ac:dyDescent="0.35">
      <c r="A1033" s="5"/>
    </row>
    <row r="1034" spans="1:1" ht="15.5" x14ac:dyDescent="0.35">
      <c r="A1034" s="5"/>
    </row>
    <row r="1035" spans="1:1" ht="15.5" x14ac:dyDescent="0.35">
      <c r="A1035" s="5"/>
    </row>
    <row r="1036" spans="1:1" ht="15.5" x14ac:dyDescent="0.35">
      <c r="A1036" s="5"/>
    </row>
    <row r="1037" spans="1:1" ht="15.5" x14ac:dyDescent="0.35">
      <c r="A1037" s="5"/>
    </row>
    <row r="1038" spans="1:1" ht="15.5" x14ac:dyDescent="0.35">
      <c r="A1038" s="5"/>
    </row>
    <row r="1039" spans="1:1" ht="15.5" x14ac:dyDescent="0.35">
      <c r="A1039" s="5"/>
    </row>
    <row r="1040" spans="1:1" ht="15.5" x14ac:dyDescent="0.35">
      <c r="A1040" s="5"/>
    </row>
    <row r="1041" spans="1:1" ht="15.5" x14ac:dyDescent="0.35">
      <c r="A1041" s="5"/>
    </row>
    <row r="1042" spans="1:1" ht="15.5" x14ac:dyDescent="0.35">
      <c r="A1042" s="5"/>
    </row>
    <row r="1043" spans="1:1" ht="15.5" x14ac:dyDescent="0.35">
      <c r="A1043" s="5"/>
    </row>
    <row r="1044" spans="1:1" ht="15.5" x14ac:dyDescent="0.35">
      <c r="A1044" s="5"/>
    </row>
    <row r="1045" spans="1:1" ht="15.5" x14ac:dyDescent="0.35">
      <c r="A1045" s="5"/>
    </row>
    <row r="1046" spans="1:1" ht="15.5" x14ac:dyDescent="0.35">
      <c r="A1046" s="5"/>
    </row>
    <row r="1047" spans="1:1" ht="15.5" x14ac:dyDescent="0.35">
      <c r="A1047" s="5"/>
    </row>
    <row r="1048" spans="1:1" ht="15.5" x14ac:dyDescent="0.35">
      <c r="A1048" s="5"/>
    </row>
    <row r="1049" spans="1:1" ht="15.5" x14ac:dyDescent="0.35">
      <c r="A1049" s="5"/>
    </row>
    <row r="1050" spans="1:1" ht="15.5" x14ac:dyDescent="0.35">
      <c r="A1050" s="5"/>
    </row>
    <row r="1051" spans="1:1" ht="15.5" x14ac:dyDescent="0.35">
      <c r="A1051" s="5"/>
    </row>
    <row r="1052" spans="1:1" ht="15.5" x14ac:dyDescent="0.35">
      <c r="A1052" s="5"/>
    </row>
    <row r="1053" spans="1:1" ht="15.5" x14ac:dyDescent="0.35">
      <c r="A1053" s="5"/>
    </row>
    <row r="1054" spans="1:1" ht="15.5" x14ac:dyDescent="0.35">
      <c r="A1054" s="5"/>
    </row>
    <row r="1055" spans="1:1" ht="15.5" x14ac:dyDescent="0.35">
      <c r="A1055" s="5"/>
    </row>
    <row r="1056" spans="1:1" ht="15.5" x14ac:dyDescent="0.35">
      <c r="A1056" s="5"/>
    </row>
    <row r="1057" spans="1:1" ht="15.5" x14ac:dyDescent="0.35">
      <c r="A1057" s="5"/>
    </row>
    <row r="1058" spans="1:1" ht="15.5" x14ac:dyDescent="0.35">
      <c r="A1058" s="5"/>
    </row>
    <row r="1059" spans="1:1" ht="15.5" x14ac:dyDescent="0.35">
      <c r="A1059" s="5"/>
    </row>
    <row r="1060" spans="1:1" ht="15.5" x14ac:dyDescent="0.35">
      <c r="A1060" s="5"/>
    </row>
    <row r="1061" spans="1:1" ht="15.5" x14ac:dyDescent="0.35">
      <c r="A1061" s="5"/>
    </row>
    <row r="1062" spans="1:1" ht="15.5" x14ac:dyDescent="0.35">
      <c r="A1062" s="5"/>
    </row>
    <row r="1063" spans="1:1" ht="15.5" x14ac:dyDescent="0.35">
      <c r="A1063" s="5"/>
    </row>
    <row r="1064" spans="1:1" ht="15.5" x14ac:dyDescent="0.35">
      <c r="A1064" s="5"/>
    </row>
    <row r="1065" spans="1:1" ht="15.5" x14ac:dyDescent="0.35">
      <c r="A1065" s="5"/>
    </row>
    <row r="1066" spans="1:1" ht="15.5" x14ac:dyDescent="0.35">
      <c r="A1066" s="5"/>
    </row>
    <row r="1067" spans="1:1" ht="15.5" x14ac:dyDescent="0.35">
      <c r="A1067" s="5"/>
    </row>
    <row r="1068" spans="1:1" ht="15.5" x14ac:dyDescent="0.35">
      <c r="A1068" s="5"/>
    </row>
    <row r="1069" spans="1:1" ht="15.5" x14ac:dyDescent="0.35">
      <c r="A1069" s="5"/>
    </row>
    <row r="1070" spans="1:1" ht="15.5" x14ac:dyDescent="0.35">
      <c r="A1070" s="5"/>
    </row>
    <row r="1071" spans="1:1" ht="15.5" x14ac:dyDescent="0.35">
      <c r="A1071" s="5"/>
    </row>
    <row r="1072" spans="1:1" ht="15.5" x14ac:dyDescent="0.35">
      <c r="A1072" s="5"/>
    </row>
    <row r="1073" spans="1:1" ht="15.5" x14ac:dyDescent="0.35">
      <c r="A1073" s="5"/>
    </row>
    <row r="1074" spans="1:1" ht="15.5" x14ac:dyDescent="0.35">
      <c r="A1074" s="5"/>
    </row>
    <row r="1075" spans="1:1" ht="15.5" x14ac:dyDescent="0.35">
      <c r="A1075" s="5"/>
    </row>
    <row r="1076" spans="1:1" ht="15.5" x14ac:dyDescent="0.35">
      <c r="A1076" s="5"/>
    </row>
    <row r="1077" spans="1:1" ht="15.5" x14ac:dyDescent="0.35">
      <c r="A1077" s="5"/>
    </row>
    <row r="1078" spans="1:1" ht="15.5" x14ac:dyDescent="0.35">
      <c r="A1078" s="5"/>
    </row>
    <row r="1079" spans="1:1" ht="15.5" x14ac:dyDescent="0.35">
      <c r="A1079" s="5"/>
    </row>
    <row r="1080" spans="1:1" ht="15.5" x14ac:dyDescent="0.35">
      <c r="A1080" s="5"/>
    </row>
    <row r="1081" spans="1:1" ht="15.5" x14ac:dyDescent="0.35">
      <c r="A1081" s="5"/>
    </row>
    <row r="1082" spans="1:1" ht="15.5" x14ac:dyDescent="0.35">
      <c r="A1082" s="5"/>
    </row>
    <row r="1083" spans="1:1" ht="15.5" x14ac:dyDescent="0.35">
      <c r="A1083" s="5"/>
    </row>
    <row r="1084" spans="1:1" ht="15.5" x14ac:dyDescent="0.35">
      <c r="A1084" s="5"/>
    </row>
    <row r="1085" spans="1:1" ht="15.5" x14ac:dyDescent="0.35">
      <c r="A1085" s="5"/>
    </row>
    <row r="1086" spans="1:1" ht="15.5" x14ac:dyDescent="0.35">
      <c r="A1086" s="5"/>
    </row>
    <row r="1087" spans="1:1" ht="15.5" x14ac:dyDescent="0.35">
      <c r="A1087" s="5"/>
    </row>
    <row r="1088" spans="1:1" ht="15.5" x14ac:dyDescent="0.35">
      <c r="A1088" s="5"/>
    </row>
    <row r="1089" spans="1:1" ht="15.5" x14ac:dyDescent="0.35">
      <c r="A1089" s="5"/>
    </row>
    <row r="1090" spans="1:1" ht="15.5" x14ac:dyDescent="0.35">
      <c r="A1090" s="5"/>
    </row>
    <row r="1091" spans="1:1" ht="15.5" x14ac:dyDescent="0.35">
      <c r="A1091" s="5"/>
    </row>
    <row r="1092" spans="1:1" ht="15.5" x14ac:dyDescent="0.35">
      <c r="A1092" s="5"/>
    </row>
    <row r="1093" spans="1:1" ht="15.5" x14ac:dyDescent="0.35">
      <c r="A1093" s="5"/>
    </row>
    <row r="1094" spans="1:1" ht="15.5" x14ac:dyDescent="0.35">
      <c r="A1094" s="5"/>
    </row>
    <row r="1095" spans="1:1" ht="15.5" x14ac:dyDescent="0.35">
      <c r="A1095" s="5"/>
    </row>
    <row r="1096" spans="1:1" ht="15.5" x14ac:dyDescent="0.35">
      <c r="A1096" s="5"/>
    </row>
    <row r="1097" spans="1:1" ht="15.5" x14ac:dyDescent="0.35">
      <c r="A1097" s="5"/>
    </row>
    <row r="1098" spans="1:1" ht="15.5" x14ac:dyDescent="0.35">
      <c r="A1098" s="5"/>
    </row>
    <row r="1099" spans="1:1" ht="15.5" x14ac:dyDescent="0.35">
      <c r="A1099" s="5"/>
    </row>
    <row r="1100" spans="1:1" ht="15.5" x14ac:dyDescent="0.35">
      <c r="A1100" s="5"/>
    </row>
    <row r="1101" spans="1:1" ht="15.5" x14ac:dyDescent="0.35">
      <c r="A1101" s="5"/>
    </row>
    <row r="1102" spans="1:1" ht="15.5" x14ac:dyDescent="0.35">
      <c r="A1102" s="5"/>
    </row>
    <row r="1103" spans="1:1" ht="15.5" x14ac:dyDescent="0.35">
      <c r="A1103" s="5"/>
    </row>
    <row r="1104" spans="1:1" ht="15.5" x14ac:dyDescent="0.35">
      <c r="A1104" s="5"/>
    </row>
    <row r="1105" spans="1:1" ht="15.5" x14ac:dyDescent="0.35">
      <c r="A1105" s="5"/>
    </row>
    <row r="1106" spans="1:1" ht="15.5" x14ac:dyDescent="0.35">
      <c r="A1106" s="5"/>
    </row>
    <row r="1107" spans="1:1" ht="15.5" x14ac:dyDescent="0.35">
      <c r="A1107" s="5"/>
    </row>
    <row r="1108" spans="1:1" ht="15.5" x14ac:dyDescent="0.35">
      <c r="A1108" s="5"/>
    </row>
    <row r="1109" spans="1:1" ht="15.5" x14ac:dyDescent="0.35">
      <c r="A1109" s="5"/>
    </row>
    <row r="1110" spans="1:1" ht="15.5" x14ac:dyDescent="0.35">
      <c r="A1110" s="5"/>
    </row>
    <row r="1111" spans="1:1" ht="15.5" x14ac:dyDescent="0.35">
      <c r="A1111" s="5"/>
    </row>
    <row r="1112" spans="1:1" ht="15.5" x14ac:dyDescent="0.35">
      <c r="A1112" s="5"/>
    </row>
    <row r="1113" spans="1:1" ht="15.5" x14ac:dyDescent="0.35">
      <c r="A1113" s="5"/>
    </row>
    <row r="1114" spans="1:1" ht="15.5" x14ac:dyDescent="0.35">
      <c r="A1114" s="5"/>
    </row>
    <row r="1115" spans="1:1" ht="15.5" x14ac:dyDescent="0.35">
      <c r="A1115" s="5"/>
    </row>
    <row r="1116" spans="1:1" ht="15.5" x14ac:dyDescent="0.35">
      <c r="A1116" s="5"/>
    </row>
    <row r="1117" spans="1:1" ht="15.5" x14ac:dyDescent="0.35">
      <c r="A1117" s="5"/>
    </row>
    <row r="1118" spans="1:1" ht="15.5" x14ac:dyDescent="0.35">
      <c r="A1118" s="5"/>
    </row>
    <row r="1119" spans="1:1" ht="15.5" x14ac:dyDescent="0.35">
      <c r="A1119" s="5"/>
    </row>
    <row r="1120" spans="1:1" ht="15.5" x14ac:dyDescent="0.35">
      <c r="A1120" s="5"/>
    </row>
    <row r="1121" spans="1:1" ht="15.5" x14ac:dyDescent="0.35">
      <c r="A1121" s="5"/>
    </row>
    <row r="1122" spans="1:1" ht="15.5" x14ac:dyDescent="0.35">
      <c r="A1122" s="5"/>
    </row>
    <row r="1123" spans="1:1" ht="15.5" x14ac:dyDescent="0.35">
      <c r="A1123" s="5"/>
    </row>
    <row r="1124" spans="1:1" ht="15.5" x14ac:dyDescent="0.35">
      <c r="A1124" s="5"/>
    </row>
    <row r="1125" spans="1:1" ht="15.5" x14ac:dyDescent="0.35">
      <c r="A1125" s="5"/>
    </row>
    <row r="1126" spans="1:1" ht="15.5" x14ac:dyDescent="0.35">
      <c r="A1126" s="5"/>
    </row>
    <row r="1127" spans="1:1" ht="15.5" x14ac:dyDescent="0.35">
      <c r="A1127" s="5"/>
    </row>
    <row r="1128" spans="1:1" ht="15.5" x14ac:dyDescent="0.35">
      <c r="A1128" s="5"/>
    </row>
    <row r="1129" spans="1:1" ht="15.5" x14ac:dyDescent="0.35">
      <c r="A1129" s="5"/>
    </row>
    <row r="1130" spans="1:1" ht="15.5" x14ac:dyDescent="0.35">
      <c r="A1130" s="5"/>
    </row>
    <row r="1131" spans="1:1" ht="15.5" x14ac:dyDescent="0.35">
      <c r="A1131" s="5"/>
    </row>
    <row r="1132" spans="1:1" ht="15.5" x14ac:dyDescent="0.35">
      <c r="A1132" s="5"/>
    </row>
    <row r="1133" spans="1:1" ht="15.5" x14ac:dyDescent="0.35">
      <c r="A1133" s="5"/>
    </row>
    <row r="1134" spans="1:1" ht="15.5" x14ac:dyDescent="0.35">
      <c r="A1134" s="5"/>
    </row>
    <row r="1135" spans="1:1" ht="15.5" x14ac:dyDescent="0.35">
      <c r="A1135" s="5"/>
    </row>
    <row r="1136" spans="1:1" ht="15.5" x14ac:dyDescent="0.35">
      <c r="A1136" s="5"/>
    </row>
    <row r="1137" spans="1:1" ht="15.5" x14ac:dyDescent="0.35">
      <c r="A1137" s="5"/>
    </row>
    <row r="1138" spans="1:1" ht="15.5" x14ac:dyDescent="0.35">
      <c r="A1138" s="5"/>
    </row>
    <row r="1139" spans="1:1" ht="15.5" x14ac:dyDescent="0.35">
      <c r="A1139" s="5"/>
    </row>
    <row r="1140" spans="1:1" ht="15.5" x14ac:dyDescent="0.35">
      <c r="A1140" s="5"/>
    </row>
    <row r="1141" spans="1:1" ht="15.5" x14ac:dyDescent="0.35">
      <c r="A1141" s="5"/>
    </row>
    <row r="1142" spans="1:1" ht="15.5" x14ac:dyDescent="0.35">
      <c r="A1142" s="5"/>
    </row>
    <row r="1143" spans="1:1" ht="15.5" x14ac:dyDescent="0.35">
      <c r="A1143" s="5"/>
    </row>
    <row r="1144" spans="1:1" ht="15.5" x14ac:dyDescent="0.35">
      <c r="A1144" s="5"/>
    </row>
    <row r="1145" spans="1:1" ht="15.5" x14ac:dyDescent="0.35">
      <c r="A1145" s="5"/>
    </row>
    <row r="1146" spans="1:1" ht="15.5" x14ac:dyDescent="0.35">
      <c r="A1146" s="5"/>
    </row>
    <row r="1147" spans="1:1" ht="15.5" x14ac:dyDescent="0.35">
      <c r="A1147" s="5"/>
    </row>
    <row r="1148" spans="1:1" ht="15.5" x14ac:dyDescent="0.35">
      <c r="A1148" s="5"/>
    </row>
    <row r="1149" spans="1:1" ht="15.5" x14ac:dyDescent="0.35">
      <c r="A1149" s="5"/>
    </row>
    <row r="1150" spans="1:1" ht="15.5" x14ac:dyDescent="0.35">
      <c r="A1150" s="5"/>
    </row>
    <row r="1151" spans="1:1" ht="15.5" x14ac:dyDescent="0.35">
      <c r="A1151" s="5"/>
    </row>
    <row r="1152" spans="1:1" ht="15.5" x14ac:dyDescent="0.35">
      <c r="A1152" s="5"/>
    </row>
    <row r="1153" spans="1:1" ht="15.5" x14ac:dyDescent="0.35">
      <c r="A1153" s="5"/>
    </row>
    <row r="1154" spans="1:1" ht="15.5" x14ac:dyDescent="0.35">
      <c r="A1154" s="5"/>
    </row>
    <row r="1155" spans="1:1" ht="15.5" x14ac:dyDescent="0.35">
      <c r="A1155" s="5"/>
    </row>
    <row r="1156" spans="1:1" ht="15.5" x14ac:dyDescent="0.35">
      <c r="A1156" s="5"/>
    </row>
    <row r="1157" spans="1:1" ht="15.5" x14ac:dyDescent="0.35">
      <c r="A1157" s="5"/>
    </row>
    <row r="1158" spans="1:1" ht="15.5" x14ac:dyDescent="0.35">
      <c r="A1158" s="5"/>
    </row>
    <row r="1159" spans="1:1" ht="15.5" x14ac:dyDescent="0.35">
      <c r="A1159" s="5"/>
    </row>
    <row r="1160" spans="1:1" ht="15.5" x14ac:dyDescent="0.35">
      <c r="A1160" s="5"/>
    </row>
    <row r="1161" spans="1:1" ht="15.5" x14ac:dyDescent="0.35">
      <c r="A1161" s="5"/>
    </row>
    <row r="1162" spans="1:1" ht="15.5" x14ac:dyDescent="0.35">
      <c r="A1162" s="5"/>
    </row>
    <row r="1163" spans="1:1" ht="15.5" x14ac:dyDescent="0.35">
      <c r="A1163" s="5"/>
    </row>
    <row r="1164" spans="1:1" ht="15.5" x14ac:dyDescent="0.35">
      <c r="A1164" s="5"/>
    </row>
    <row r="1165" spans="1:1" ht="15.5" x14ac:dyDescent="0.35">
      <c r="A1165" s="5"/>
    </row>
    <row r="1166" spans="1:1" ht="15.5" x14ac:dyDescent="0.35">
      <c r="A1166" s="5"/>
    </row>
    <row r="1167" spans="1:1" ht="15.5" x14ac:dyDescent="0.35">
      <c r="A1167" s="5"/>
    </row>
    <row r="1168" spans="1:1" ht="15.5" x14ac:dyDescent="0.35">
      <c r="A1168" s="5"/>
    </row>
    <row r="1169" spans="1:1" ht="15.5" x14ac:dyDescent="0.35">
      <c r="A1169" s="5"/>
    </row>
    <row r="1170" spans="1:1" ht="15.5" x14ac:dyDescent="0.35">
      <c r="A1170" s="5"/>
    </row>
    <row r="1171" spans="1:1" ht="15.5" x14ac:dyDescent="0.35">
      <c r="A1171" s="5"/>
    </row>
    <row r="1172" spans="1:1" ht="15.5" x14ac:dyDescent="0.35">
      <c r="A1172" s="5"/>
    </row>
    <row r="1173" spans="1:1" ht="15.5" x14ac:dyDescent="0.35">
      <c r="A1173" s="5"/>
    </row>
    <row r="1174" spans="1:1" ht="15.5" x14ac:dyDescent="0.35">
      <c r="A1174" s="5"/>
    </row>
    <row r="1175" spans="1:1" ht="15.5" x14ac:dyDescent="0.35">
      <c r="A1175" s="5"/>
    </row>
    <row r="1176" spans="1:1" ht="15.5" x14ac:dyDescent="0.35">
      <c r="A1176" s="5"/>
    </row>
    <row r="1177" spans="1:1" ht="15.5" x14ac:dyDescent="0.35">
      <c r="A1177" s="5"/>
    </row>
    <row r="1178" spans="1:1" ht="15.5" x14ac:dyDescent="0.35">
      <c r="A1178" s="5"/>
    </row>
    <row r="1179" spans="1:1" ht="15.5" x14ac:dyDescent="0.35">
      <c r="A1179" s="5"/>
    </row>
    <row r="1180" spans="1:1" ht="15.5" x14ac:dyDescent="0.35">
      <c r="A1180" s="5"/>
    </row>
    <row r="1181" spans="1:1" ht="15.5" x14ac:dyDescent="0.35">
      <c r="A1181" s="5"/>
    </row>
    <row r="1182" spans="1:1" ht="15.5" x14ac:dyDescent="0.35">
      <c r="A1182" s="5"/>
    </row>
    <row r="1183" spans="1:1" ht="15.5" x14ac:dyDescent="0.35">
      <c r="A1183" s="5"/>
    </row>
    <row r="1184" spans="1:1" ht="15.5" x14ac:dyDescent="0.35">
      <c r="A1184" s="5"/>
    </row>
    <row r="1185" spans="1:1" ht="15.5" x14ac:dyDescent="0.35">
      <c r="A1185" s="5"/>
    </row>
    <row r="1186" spans="1:1" ht="15.5" x14ac:dyDescent="0.35">
      <c r="A1186" s="5"/>
    </row>
    <row r="1187" spans="1:1" ht="15.5" x14ac:dyDescent="0.35">
      <c r="A1187" s="5"/>
    </row>
    <row r="1188" spans="1:1" ht="15.5" x14ac:dyDescent="0.35">
      <c r="A1188" s="5"/>
    </row>
    <row r="1189" spans="1:1" ht="15.5" x14ac:dyDescent="0.35">
      <c r="A1189" s="5"/>
    </row>
    <row r="1190" spans="1:1" ht="15.5" x14ac:dyDescent="0.35">
      <c r="A1190" s="5"/>
    </row>
    <row r="1191" spans="1:1" ht="15.5" x14ac:dyDescent="0.35">
      <c r="A1191" s="5"/>
    </row>
    <row r="1192" spans="1:1" ht="15.5" x14ac:dyDescent="0.35">
      <c r="A1192" s="5"/>
    </row>
    <row r="1193" spans="1:1" ht="15.5" x14ac:dyDescent="0.35">
      <c r="A1193" s="5"/>
    </row>
    <row r="1194" spans="1:1" ht="15.5" x14ac:dyDescent="0.35">
      <c r="A1194" s="5"/>
    </row>
    <row r="1195" spans="1:1" ht="15.5" x14ac:dyDescent="0.35">
      <c r="A1195" s="5"/>
    </row>
    <row r="1196" spans="1:1" ht="15.5" x14ac:dyDescent="0.35">
      <c r="A1196" s="5"/>
    </row>
    <row r="1197" spans="1:1" ht="15.5" x14ac:dyDescent="0.35">
      <c r="A1197" s="5"/>
    </row>
    <row r="1198" spans="1:1" ht="15.5" x14ac:dyDescent="0.35">
      <c r="A1198" s="5"/>
    </row>
    <row r="1199" spans="1:1" ht="15.5" x14ac:dyDescent="0.35">
      <c r="A1199" s="5"/>
    </row>
    <row r="1200" spans="1:1" ht="15.5" x14ac:dyDescent="0.35">
      <c r="A1200" s="5"/>
    </row>
    <row r="1201" spans="1:1" ht="15.5" x14ac:dyDescent="0.35">
      <c r="A1201" s="5"/>
    </row>
    <row r="1202" spans="1:1" ht="15.5" x14ac:dyDescent="0.35">
      <c r="A1202" s="5"/>
    </row>
    <row r="1203" spans="1:1" ht="15.5" x14ac:dyDescent="0.35">
      <c r="A1203" s="5"/>
    </row>
    <row r="1204" spans="1:1" ht="15.5" x14ac:dyDescent="0.35">
      <c r="A1204" s="5"/>
    </row>
    <row r="1205" spans="1:1" ht="15.5" x14ac:dyDescent="0.35">
      <c r="A1205" s="5"/>
    </row>
    <row r="1206" spans="1:1" ht="15.5" x14ac:dyDescent="0.35">
      <c r="A1206" s="5"/>
    </row>
    <row r="1207" spans="1:1" ht="15.5" x14ac:dyDescent="0.35">
      <c r="A1207" s="5"/>
    </row>
    <row r="1208" spans="1:1" ht="15.5" x14ac:dyDescent="0.35">
      <c r="A1208" s="5"/>
    </row>
    <row r="1209" spans="1:1" ht="15.5" x14ac:dyDescent="0.35">
      <c r="A1209" s="5"/>
    </row>
    <row r="1210" spans="1:1" ht="15.5" x14ac:dyDescent="0.35">
      <c r="A1210" s="5"/>
    </row>
    <row r="1211" spans="1:1" ht="15.5" x14ac:dyDescent="0.35">
      <c r="A1211" s="5"/>
    </row>
    <row r="1212" spans="1:1" ht="15.5" x14ac:dyDescent="0.35">
      <c r="A1212" s="5"/>
    </row>
    <row r="1213" spans="1:1" ht="15.5" x14ac:dyDescent="0.35">
      <c r="A1213" s="5"/>
    </row>
    <row r="1214" spans="1:1" ht="15.5" x14ac:dyDescent="0.35">
      <c r="A1214" s="5"/>
    </row>
    <row r="1215" spans="1:1" ht="15.5" x14ac:dyDescent="0.35">
      <c r="A1215" s="5"/>
    </row>
    <row r="1216" spans="1:1" ht="15.5" x14ac:dyDescent="0.35">
      <c r="A1216" s="5"/>
    </row>
    <row r="1217" spans="1:1" ht="15.5" x14ac:dyDescent="0.35">
      <c r="A1217" s="5"/>
    </row>
    <row r="1218" spans="1:1" ht="15.5" x14ac:dyDescent="0.35">
      <c r="A1218" s="5"/>
    </row>
    <row r="1219" spans="1:1" ht="15.5" x14ac:dyDescent="0.35">
      <c r="A1219" s="5"/>
    </row>
    <row r="1220" spans="1:1" ht="15.5" x14ac:dyDescent="0.35">
      <c r="A1220" s="5"/>
    </row>
    <row r="1221" spans="1:1" ht="15.5" x14ac:dyDescent="0.35">
      <c r="A1221" s="5"/>
    </row>
    <row r="1222" spans="1:1" ht="15.5" x14ac:dyDescent="0.35">
      <c r="A1222" s="5"/>
    </row>
    <row r="1223" spans="1:1" ht="15.5" x14ac:dyDescent="0.35">
      <c r="A1223" s="5"/>
    </row>
    <row r="1224" spans="1:1" ht="15.5" x14ac:dyDescent="0.35">
      <c r="A1224" s="5"/>
    </row>
    <row r="1225" spans="1:1" ht="15.5" x14ac:dyDescent="0.35">
      <c r="A1225" s="5"/>
    </row>
    <row r="1226" spans="1:1" ht="15.5" x14ac:dyDescent="0.35">
      <c r="A1226" s="5"/>
    </row>
    <row r="1227" spans="1:1" ht="15.5" x14ac:dyDescent="0.35">
      <c r="A1227" s="5"/>
    </row>
    <row r="1228" spans="1:1" ht="15.5" x14ac:dyDescent="0.35">
      <c r="A1228" s="5"/>
    </row>
    <row r="1229" spans="1:1" ht="15.5" x14ac:dyDescent="0.35">
      <c r="A1229" s="5"/>
    </row>
    <row r="1230" spans="1:1" ht="15.5" x14ac:dyDescent="0.35">
      <c r="A1230" s="5"/>
    </row>
    <row r="1231" spans="1:1" ht="15.5" x14ac:dyDescent="0.35">
      <c r="A1231" s="5"/>
    </row>
    <row r="1232" spans="1:1" ht="15.5" x14ac:dyDescent="0.35">
      <c r="A1232" s="5"/>
    </row>
    <row r="1233" spans="1:1" ht="15.5" x14ac:dyDescent="0.35">
      <c r="A1233" s="5"/>
    </row>
    <row r="1234" spans="1:1" ht="15.5" x14ac:dyDescent="0.35">
      <c r="A1234" s="5"/>
    </row>
    <row r="1235" spans="1:1" ht="15.5" x14ac:dyDescent="0.35">
      <c r="A1235" s="5"/>
    </row>
    <row r="1236" spans="1:1" ht="15.5" x14ac:dyDescent="0.35">
      <c r="A1236" s="5"/>
    </row>
    <row r="1237" spans="1:1" ht="15.5" x14ac:dyDescent="0.35">
      <c r="A1237" s="5"/>
    </row>
    <row r="1238" spans="1:1" ht="15.5" x14ac:dyDescent="0.35">
      <c r="A1238" s="5"/>
    </row>
    <row r="1239" spans="1:1" ht="15.5" x14ac:dyDescent="0.35">
      <c r="A1239" s="5"/>
    </row>
    <row r="1240" spans="1:1" ht="15.5" x14ac:dyDescent="0.35">
      <c r="A1240" s="5"/>
    </row>
    <row r="1241" spans="1:1" ht="15.5" x14ac:dyDescent="0.35">
      <c r="A1241" s="5"/>
    </row>
    <row r="1242" spans="1:1" ht="15.5" x14ac:dyDescent="0.35">
      <c r="A1242" s="5"/>
    </row>
    <row r="1243" spans="1:1" ht="15.5" x14ac:dyDescent="0.35">
      <c r="A1243" s="5"/>
    </row>
    <row r="1244" spans="1:1" ht="15.5" x14ac:dyDescent="0.35">
      <c r="A1244" s="5"/>
    </row>
    <row r="1245" spans="1:1" ht="15.5" x14ac:dyDescent="0.35">
      <c r="A1245" s="5"/>
    </row>
    <row r="1246" spans="1:1" ht="15.5" x14ac:dyDescent="0.35">
      <c r="A1246" s="5"/>
    </row>
    <row r="1247" spans="1:1" ht="15.5" x14ac:dyDescent="0.35">
      <c r="A1247" s="5"/>
    </row>
    <row r="1248" spans="1:1" ht="15.5" x14ac:dyDescent="0.35">
      <c r="A1248" s="5"/>
    </row>
    <row r="1249" spans="1:1" ht="15.5" x14ac:dyDescent="0.35">
      <c r="A1249" s="5"/>
    </row>
    <row r="1250" spans="1:1" ht="15.5" x14ac:dyDescent="0.35">
      <c r="A1250" s="5"/>
    </row>
    <row r="1251" spans="1:1" ht="15.5" x14ac:dyDescent="0.35">
      <c r="A1251" s="5"/>
    </row>
    <row r="1252" spans="1:1" ht="15.5" x14ac:dyDescent="0.35">
      <c r="A1252" s="5"/>
    </row>
    <row r="1253" spans="1:1" ht="15.5" x14ac:dyDescent="0.35">
      <c r="A1253" s="5"/>
    </row>
    <row r="1254" spans="1:1" ht="15.5" x14ac:dyDescent="0.35">
      <c r="A1254" s="5"/>
    </row>
    <row r="1255" spans="1:1" ht="15.5" x14ac:dyDescent="0.35">
      <c r="A1255" s="5"/>
    </row>
    <row r="1256" spans="1:1" ht="15.5" x14ac:dyDescent="0.35">
      <c r="A1256" s="5"/>
    </row>
    <row r="1257" spans="1:1" ht="15.5" x14ac:dyDescent="0.35">
      <c r="A1257" s="5"/>
    </row>
    <row r="1258" spans="1:1" ht="15.5" x14ac:dyDescent="0.35">
      <c r="A1258" s="5"/>
    </row>
    <row r="1259" spans="1:1" ht="15.5" x14ac:dyDescent="0.35">
      <c r="A1259" s="5"/>
    </row>
    <row r="1260" spans="1:1" ht="15.5" x14ac:dyDescent="0.35">
      <c r="A1260" s="5"/>
    </row>
    <row r="1261" spans="1:1" ht="15.5" x14ac:dyDescent="0.35">
      <c r="A1261" s="5"/>
    </row>
    <row r="1262" spans="1:1" ht="15.5" x14ac:dyDescent="0.35">
      <c r="A1262" s="5"/>
    </row>
    <row r="1263" spans="1:1" ht="15.5" x14ac:dyDescent="0.35">
      <c r="A1263" s="5"/>
    </row>
    <row r="1264" spans="1:1" ht="15.5" x14ac:dyDescent="0.35">
      <c r="A1264" s="5"/>
    </row>
    <row r="1265" spans="1:1" ht="15.5" x14ac:dyDescent="0.35">
      <c r="A1265" s="5"/>
    </row>
    <row r="1266" spans="1:1" ht="15.5" x14ac:dyDescent="0.35">
      <c r="A1266" s="5"/>
    </row>
    <row r="1267" spans="1:1" ht="15.5" x14ac:dyDescent="0.35">
      <c r="A1267" s="5"/>
    </row>
    <row r="1268" spans="1:1" ht="15.5" x14ac:dyDescent="0.35">
      <c r="A1268" s="5"/>
    </row>
    <row r="1269" spans="1:1" ht="15.5" x14ac:dyDescent="0.35">
      <c r="A1269" s="5"/>
    </row>
    <row r="1270" spans="1:1" ht="15.5" x14ac:dyDescent="0.35">
      <c r="A1270" s="5"/>
    </row>
    <row r="1271" spans="1:1" ht="15.5" x14ac:dyDescent="0.35">
      <c r="A1271" s="5"/>
    </row>
    <row r="1272" spans="1:1" ht="15.5" x14ac:dyDescent="0.35">
      <c r="A1272" s="5"/>
    </row>
    <row r="1273" spans="1:1" ht="15.5" x14ac:dyDescent="0.35">
      <c r="A1273" s="5"/>
    </row>
    <row r="1274" spans="1:1" ht="15.5" x14ac:dyDescent="0.35">
      <c r="A1274" s="5"/>
    </row>
    <row r="1275" spans="1:1" ht="15.5" x14ac:dyDescent="0.35">
      <c r="A1275" s="5"/>
    </row>
    <row r="1276" spans="1:1" ht="15.5" x14ac:dyDescent="0.35">
      <c r="A1276" s="5"/>
    </row>
    <row r="1277" spans="1:1" ht="15.5" x14ac:dyDescent="0.35">
      <c r="A1277" s="5"/>
    </row>
    <row r="1278" spans="1:1" ht="15.5" x14ac:dyDescent="0.35">
      <c r="A1278" s="5"/>
    </row>
    <row r="1279" spans="1:1" ht="15.5" x14ac:dyDescent="0.35">
      <c r="A1279" s="5"/>
    </row>
    <row r="1280" spans="1:1" ht="15.5" x14ac:dyDescent="0.35">
      <c r="A1280" s="5"/>
    </row>
    <row r="1281" spans="1:1" ht="15.5" x14ac:dyDescent="0.35">
      <c r="A1281" s="5"/>
    </row>
    <row r="1282" spans="1:1" ht="15.5" x14ac:dyDescent="0.35">
      <c r="A1282" s="5"/>
    </row>
    <row r="1283" spans="1:1" ht="15.5" x14ac:dyDescent="0.35">
      <c r="A1283" s="5"/>
    </row>
    <row r="1284" spans="1:1" ht="15.5" x14ac:dyDescent="0.35">
      <c r="A1284" s="5"/>
    </row>
    <row r="1285" spans="1:1" ht="15.5" x14ac:dyDescent="0.35">
      <c r="A1285" s="5"/>
    </row>
    <row r="1286" spans="1:1" ht="15.5" x14ac:dyDescent="0.35">
      <c r="A1286" s="5"/>
    </row>
    <row r="1287" spans="1:1" ht="15.5" x14ac:dyDescent="0.35">
      <c r="A1287" s="5"/>
    </row>
    <row r="1288" spans="1:1" ht="15.5" x14ac:dyDescent="0.35">
      <c r="A1288" s="5"/>
    </row>
    <row r="1289" spans="1:1" ht="15.5" x14ac:dyDescent="0.35">
      <c r="A1289" s="5"/>
    </row>
    <row r="1290" spans="1:1" ht="15.5" x14ac:dyDescent="0.35">
      <c r="A1290" s="5"/>
    </row>
    <row r="1291" spans="1:1" ht="15.5" x14ac:dyDescent="0.35">
      <c r="A1291" s="5"/>
    </row>
    <row r="1292" spans="1:1" ht="15.5" x14ac:dyDescent="0.35">
      <c r="A1292" s="5"/>
    </row>
    <row r="1293" spans="1:1" ht="15.5" x14ac:dyDescent="0.35">
      <c r="A1293" s="5"/>
    </row>
    <row r="1294" spans="1:1" ht="15.5" x14ac:dyDescent="0.35">
      <c r="A1294" s="5"/>
    </row>
    <row r="1295" spans="1:1" ht="15.5" x14ac:dyDescent="0.35">
      <c r="A1295" s="5"/>
    </row>
    <row r="1296" spans="1:1" ht="15.5" x14ac:dyDescent="0.35">
      <c r="A1296" s="5"/>
    </row>
    <row r="1297" spans="1:1" ht="15.5" x14ac:dyDescent="0.35">
      <c r="A1297" s="5"/>
    </row>
    <row r="1298" spans="1:1" ht="15.5" x14ac:dyDescent="0.35">
      <c r="A1298" s="5"/>
    </row>
    <row r="1299" spans="1:1" ht="15.5" x14ac:dyDescent="0.35">
      <c r="A1299" s="5"/>
    </row>
    <row r="1300" spans="1:1" ht="15.5" x14ac:dyDescent="0.35">
      <c r="A1300" s="5"/>
    </row>
    <row r="1301" spans="1:1" ht="15.5" x14ac:dyDescent="0.35">
      <c r="A1301" s="5"/>
    </row>
    <row r="1302" spans="1:1" ht="15.5" x14ac:dyDescent="0.35">
      <c r="A1302" s="5"/>
    </row>
    <row r="1303" spans="1:1" ht="15.5" x14ac:dyDescent="0.35">
      <c r="A1303" s="5"/>
    </row>
    <row r="1304" spans="1:1" ht="15.5" x14ac:dyDescent="0.35">
      <c r="A1304" s="5"/>
    </row>
    <row r="1305" spans="1:1" ht="15.5" x14ac:dyDescent="0.35">
      <c r="A1305" s="5"/>
    </row>
    <row r="1306" spans="1:1" ht="15.5" x14ac:dyDescent="0.35">
      <c r="A1306" s="5"/>
    </row>
    <row r="1307" spans="1:1" ht="15.5" x14ac:dyDescent="0.35">
      <c r="A1307" s="5"/>
    </row>
    <row r="1308" spans="1:1" ht="15.5" x14ac:dyDescent="0.35">
      <c r="A1308" s="5"/>
    </row>
    <row r="1309" spans="1:1" ht="15.5" x14ac:dyDescent="0.35">
      <c r="A1309" s="5"/>
    </row>
    <row r="1310" spans="1:1" ht="15.5" x14ac:dyDescent="0.35">
      <c r="A1310" s="5"/>
    </row>
    <row r="1311" spans="1:1" ht="15.5" x14ac:dyDescent="0.35">
      <c r="A1311" s="5"/>
    </row>
    <row r="1312" spans="1:1" ht="15.5" x14ac:dyDescent="0.35">
      <c r="A1312" s="5"/>
    </row>
    <row r="1313" spans="1:1" ht="15.5" x14ac:dyDescent="0.35">
      <c r="A1313" s="5"/>
    </row>
    <row r="1314" spans="1:1" ht="15.5" x14ac:dyDescent="0.35">
      <c r="A1314" s="5"/>
    </row>
    <row r="1315" spans="1:1" ht="15.5" x14ac:dyDescent="0.35">
      <c r="A1315" s="5"/>
    </row>
    <row r="1316" spans="1:1" ht="15.5" x14ac:dyDescent="0.35">
      <c r="A1316" s="5"/>
    </row>
    <row r="1317" spans="1:1" ht="15.5" x14ac:dyDescent="0.35">
      <c r="A1317" s="5"/>
    </row>
    <row r="1318" spans="1:1" ht="15.5" x14ac:dyDescent="0.35">
      <c r="A1318" s="5"/>
    </row>
    <row r="1319" spans="1:1" ht="15.5" x14ac:dyDescent="0.35">
      <c r="A1319" s="5"/>
    </row>
    <row r="1320" spans="1:1" ht="15.5" x14ac:dyDescent="0.35">
      <c r="A1320" s="5"/>
    </row>
    <row r="1321" spans="1:1" ht="15.5" x14ac:dyDescent="0.35">
      <c r="A1321" s="5"/>
    </row>
    <row r="1322" spans="1:1" ht="15.5" x14ac:dyDescent="0.35">
      <c r="A1322" s="5"/>
    </row>
    <row r="1323" spans="1:1" ht="15.5" x14ac:dyDescent="0.35">
      <c r="A1323" s="5"/>
    </row>
    <row r="1324" spans="1:1" ht="15.5" x14ac:dyDescent="0.35">
      <c r="A1324" s="5"/>
    </row>
    <row r="1325" spans="1:1" ht="15.5" x14ac:dyDescent="0.35">
      <c r="A1325" s="5"/>
    </row>
    <row r="1326" spans="1:1" ht="15.5" x14ac:dyDescent="0.35">
      <c r="A1326" s="5"/>
    </row>
    <row r="1327" spans="1:1" ht="15.5" x14ac:dyDescent="0.35">
      <c r="A1327" s="5"/>
    </row>
    <row r="1328" spans="1:1" ht="15.5" x14ac:dyDescent="0.35">
      <c r="A1328" s="5"/>
    </row>
    <row r="1329" spans="1:1" ht="15.5" x14ac:dyDescent="0.35">
      <c r="A1329" s="5"/>
    </row>
    <row r="1330" spans="1:1" ht="15.5" x14ac:dyDescent="0.35">
      <c r="A1330" s="5"/>
    </row>
    <row r="1331" spans="1:1" ht="15.5" x14ac:dyDescent="0.35">
      <c r="A1331" s="5"/>
    </row>
    <row r="1332" spans="1:1" ht="15.5" x14ac:dyDescent="0.35">
      <c r="A1332" s="5"/>
    </row>
    <row r="1333" spans="1:1" ht="15.5" x14ac:dyDescent="0.35">
      <c r="A1333" s="5"/>
    </row>
    <row r="1334" spans="1:1" ht="15.5" x14ac:dyDescent="0.35">
      <c r="A1334" s="5"/>
    </row>
    <row r="1335" spans="1:1" ht="15.5" x14ac:dyDescent="0.35">
      <c r="A1335" s="5"/>
    </row>
    <row r="1336" spans="1:1" ht="15.5" x14ac:dyDescent="0.35">
      <c r="A1336" s="5"/>
    </row>
    <row r="1337" spans="1:1" ht="15.5" x14ac:dyDescent="0.35">
      <c r="A1337" s="5"/>
    </row>
    <row r="1338" spans="1:1" ht="15.5" x14ac:dyDescent="0.35">
      <c r="A1338" s="5"/>
    </row>
    <row r="1339" spans="1:1" ht="15.5" x14ac:dyDescent="0.35">
      <c r="A1339" s="5"/>
    </row>
    <row r="1340" spans="1:1" ht="15.5" x14ac:dyDescent="0.35">
      <c r="A1340" s="5"/>
    </row>
    <row r="1341" spans="1:1" ht="15.5" x14ac:dyDescent="0.35">
      <c r="A1341" s="5"/>
    </row>
    <row r="1342" spans="1:1" ht="15.5" x14ac:dyDescent="0.35">
      <c r="A1342" s="5"/>
    </row>
    <row r="1343" spans="1:1" ht="15.5" x14ac:dyDescent="0.35">
      <c r="A1343" s="5"/>
    </row>
    <row r="1344" spans="1:1" ht="15.5" x14ac:dyDescent="0.35">
      <c r="A1344" s="5"/>
    </row>
    <row r="1345" spans="1:1" ht="15.5" x14ac:dyDescent="0.35">
      <c r="A1345" s="5"/>
    </row>
    <row r="1346" spans="1:1" ht="15.5" x14ac:dyDescent="0.35">
      <c r="A1346" s="5"/>
    </row>
    <row r="1347" spans="1:1" ht="15.5" x14ac:dyDescent="0.35">
      <c r="A1347" s="5"/>
    </row>
    <row r="1348" spans="1:1" ht="15.5" x14ac:dyDescent="0.35">
      <c r="A1348" s="5"/>
    </row>
    <row r="1349" spans="1:1" ht="15.5" x14ac:dyDescent="0.35">
      <c r="A1349" s="5"/>
    </row>
    <row r="1350" spans="1:1" ht="15.5" x14ac:dyDescent="0.35">
      <c r="A1350" s="5"/>
    </row>
    <row r="1351" spans="1:1" ht="15.5" x14ac:dyDescent="0.35">
      <c r="A1351" s="5"/>
    </row>
    <row r="1352" spans="1:1" ht="15.5" x14ac:dyDescent="0.35">
      <c r="A1352" s="5"/>
    </row>
    <row r="1353" spans="1:1" ht="15.5" x14ac:dyDescent="0.35">
      <c r="A1353" s="5"/>
    </row>
    <row r="1354" spans="1:1" ht="15.5" x14ac:dyDescent="0.35">
      <c r="A1354" s="5"/>
    </row>
    <row r="1355" spans="1:1" ht="15.5" x14ac:dyDescent="0.35">
      <c r="A1355" s="5"/>
    </row>
    <row r="1356" spans="1:1" ht="15.5" x14ac:dyDescent="0.35">
      <c r="A1356" s="5"/>
    </row>
    <row r="1357" spans="1:1" ht="15.5" x14ac:dyDescent="0.35">
      <c r="A1357" s="5"/>
    </row>
    <row r="1358" spans="1:1" ht="15.5" x14ac:dyDescent="0.35">
      <c r="A1358" s="5"/>
    </row>
    <row r="1359" spans="1:1" ht="15.5" x14ac:dyDescent="0.35">
      <c r="A1359" s="5"/>
    </row>
    <row r="1360" spans="1:1" ht="15.5" x14ac:dyDescent="0.35">
      <c r="A1360" s="5"/>
    </row>
    <row r="1361" spans="1:1" ht="15.5" x14ac:dyDescent="0.35">
      <c r="A1361" s="5"/>
    </row>
    <row r="1362" spans="1:1" ht="15.5" x14ac:dyDescent="0.35">
      <c r="A1362" s="5"/>
    </row>
    <row r="1363" spans="1:1" ht="15.5" x14ac:dyDescent="0.35">
      <c r="A1363" s="5"/>
    </row>
    <row r="1364" spans="1:1" ht="15.5" x14ac:dyDescent="0.35">
      <c r="A1364" s="5"/>
    </row>
    <row r="1365" spans="1:1" ht="15.5" x14ac:dyDescent="0.35">
      <c r="A1365" s="5"/>
    </row>
    <row r="1366" spans="1:1" ht="15.5" x14ac:dyDescent="0.35">
      <c r="A1366" s="5"/>
    </row>
    <row r="1367" spans="1:1" ht="15.5" x14ac:dyDescent="0.35">
      <c r="A1367" s="5"/>
    </row>
    <row r="1368" spans="1:1" ht="15.5" x14ac:dyDescent="0.35">
      <c r="A1368" s="5"/>
    </row>
    <row r="1369" spans="1:1" ht="15.5" x14ac:dyDescent="0.35">
      <c r="A1369" s="5"/>
    </row>
    <row r="1370" spans="1:1" ht="15.5" x14ac:dyDescent="0.35">
      <c r="A1370" s="5"/>
    </row>
    <row r="1371" spans="1:1" ht="15.5" x14ac:dyDescent="0.35">
      <c r="A1371" s="5"/>
    </row>
    <row r="1372" spans="1:1" ht="15.5" x14ac:dyDescent="0.35">
      <c r="A1372" s="5"/>
    </row>
    <row r="1373" spans="1:1" ht="15.5" x14ac:dyDescent="0.35">
      <c r="A1373" s="5"/>
    </row>
    <row r="1374" spans="1:1" ht="15.5" x14ac:dyDescent="0.35">
      <c r="A1374" s="5"/>
    </row>
    <row r="1375" spans="1:1" ht="15.5" x14ac:dyDescent="0.35">
      <c r="A1375" s="5"/>
    </row>
    <row r="1376" spans="1:1" ht="15.5" x14ac:dyDescent="0.35">
      <c r="A1376" s="5"/>
    </row>
    <row r="1377" spans="1:1" ht="15.5" x14ac:dyDescent="0.35">
      <c r="A1377" s="5"/>
    </row>
    <row r="1378" spans="1:1" ht="15.5" x14ac:dyDescent="0.35">
      <c r="A1378" s="5"/>
    </row>
    <row r="1379" spans="1:1" ht="15.5" x14ac:dyDescent="0.35">
      <c r="A1379" s="5"/>
    </row>
    <row r="1380" spans="1:1" ht="15.5" x14ac:dyDescent="0.35">
      <c r="A1380" s="5"/>
    </row>
    <row r="1381" spans="1:1" ht="15.5" x14ac:dyDescent="0.35">
      <c r="A1381" s="5"/>
    </row>
    <row r="1382" spans="1:1" ht="15.5" x14ac:dyDescent="0.35">
      <c r="A1382" s="5"/>
    </row>
    <row r="1383" spans="1:1" ht="15.5" x14ac:dyDescent="0.35">
      <c r="A1383" s="5"/>
    </row>
    <row r="1384" spans="1:1" ht="15.5" x14ac:dyDescent="0.35">
      <c r="A1384" s="5"/>
    </row>
    <row r="1385" spans="1:1" ht="15.5" x14ac:dyDescent="0.35">
      <c r="A1385" s="5"/>
    </row>
    <row r="1386" spans="1:1" ht="15.5" x14ac:dyDescent="0.35">
      <c r="A1386" s="5"/>
    </row>
    <row r="1387" spans="1:1" ht="15.5" x14ac:dyDescent="0.35">
      <c r="A1387" s="5"/>
    </row>
    <row r="1388" spans="1:1" ht="15.5" x14ac:dyDescent="0.35">
      <c r="A1388" s="5"/>
    </row>
    <row r="1389" spans="1:1" ht="15.5" x14ac:dyDescent="0.35">
      <c r="A1389" s="5"/>
    </row>
    <row r="1390" spans="1:1" ht="15.5" x14ac:dyDescent="0.35">
      <c r="A1390" s="5"/>
    </row>
    <row r="1391" spans="1:1" ht="15.5" x14ac:dyDescent="0.35">
      <c r="A1391" s="5"/>
    </row>
    <row r="1392" spans="1:1" ht="15.5" x14ac:dyDescent="0.35">
      <c r="A1392" s="5"/>
    </row>
    <row r="1393" spans="1:1" ht="15.5" x14ac:dyDescent="0.35">
      <c r="A1393" s="5"/>
    </row>
    <row r="1394" spans="1:1" ht="15.5" x14ac:dyDescent="0.35">
      <c r="A1394" s="5"/>
    </row>
    <row r="1395" spans="1:1" ht="15.5" x14ac:dyDescent="0.35">
      <c r="A1395" s="5"/>
    </row>
    <row r="1396" spans="1:1" ht="15.5" x14ac:dyDescent="0.35">
      <c r="A1396" s="5"/>
    </row>
    <row r="1397" spans="1:1" ht="15.5" x14ac:dyDescent="0.35">
      <c r="A1397" s="5"/>
    </row>
    <row r="1398" spans="1:1" ht="15.5" x14ac:dyDescent="0.35">
      <c r="A1398" s="5"/>
    </row>
    <row r="1399" spans="1:1" ht="15.5" x14ac:dyDescent="0.35">
      <c r="A1399" s="5"/>
    </row>
    <row r="1400" spans="1:1" ht="15.5" x14ac:dyDescent="0.35">
      <c r="A1400" s="5"/>
    </row>
    <row r="1401" spans="1:1" ht="15.5" x14ac:dyDescent="0.35">
      <c r="A1401" s="5"/>
    </row>
    <row r="1402" spans="1:1" ht="15.5" x14ac:dyDescent="0.35">
      <c r="A1402" s="5"/>
    </row>
    <row r="1403" spans="1:1" ht="15.5" x14ac:dyDescent="0.35">
      <c r="A1403" s="5"/>
    </row>
    <row r="1404" spans="1:1" ht="15.5" x14ac:dyDescent="0.35">
      <c r="A1404" s="5"/>
    </row>
    <row r="1405" spans="1:1" ht="15.5" x14ac:dyDescent="0.35">
      <c r="A1405" s="5"/>
    </row>
    <row r="1406" spans="1:1" ht="15.5" x14ac:dyDescent="0.35">
      <c r="A1406" s="5"/>
    </row>
    <row r="1407" spans="1:1" ht="15.5" x14ac:dyDescent="0.35">
      <c r="A1407" s="5"/>
    </row>
    <row r="1408" spans="1:1" ht="15.5" x14ac:dyDescent="0.35">
      <c r="A1408" s="5"/>
    </row>
    <row r="1409" spans="1:1" ht="15.5" x14ac:dyDescent="0.35">
      <c r="A1409" s="5"/>
    </row>
    <row r="1410" spans="1:1" ht="15.5" x14ac:dyDescent="0.35">
      <c r="A1410" s="5"/>
    </row>
    <row r="1411" spans="1:1" ht="15.5" x14ac:dyDescent="0.35">
      <c r="A1411" s="5"/>
    </row>
    <row r="1412" spans="1:1" ht="15.5" x14ac:dyDescent="0.35">
      <c r="A1412" s="5"/>
    </row>
    <row r="1413" spans="1:1" ht="15.5" x14ac:dyDescent="0.35">
      <c r="A1413" s="5"/>
    </row>
    <row r="1414" spans="1:1" ht="15.5" x14ac:dyDescent="0.35">
      <c r="A1414" s="5"/>
    </row>
    <row r="1415" spans="1:1" ht="15.5" x14ac:dyDescent="0.35">
      <c r="A1415" s="5"/>
    </row>
    <row r="1416" spans="1:1" ht="15.5" x14ac:dyDescent="0.35">
      <c r="A1416" s="5"/>
    </row>
    <row r="1417" spans="1:1" ht="15.5" x14ac:dyDescent="0.35">
      <c r="A1417" s="5"/>
    </row>
    <row r="1418" spans="1:1" ht="15.5" x14ac:dyDescent="0.35">
      <c r="A1418" s="5"/>
    </row>
    <row r="1419" spans="1:1" ht="15.5" x14ac:dyDescent="0.35">
      <c r="A1419" s="5"/>
    </row>
    <row r="1420" spans="1:1" ht="15.5" x14ac:dyDescent="0.35">
      <c r="A1420" s="5"/>
    </row>
    <row r="1421" spans="1:1" ht="15.5" x14ac:dyDescent="0.35">
      <c r="A1421" s="5"/>
    </row>
    <row r="1422" spans="1:1" ht="15.5" x14ac:dyDescent="0.35">
      <c r="A1422" s="5"/>
    </row>
    <row r="1423" spans="1:1" ht="15.5" x14ac:dyDescent="0.35">
      <c r="A1423" s="5"/>
    </row>
    <row r="1424" spans="1:1" ht="15.5" x14ac:dyDescent="0.35">
      <c r="A1424" s="5"/>
    </row>
    <row r="1425" spans="1:1" ht="15.5" x14ac:dyDescent="0.35">
      <c r="A1425" s="5"/>
    </row>
    <row r="1426" spans="1:1" ht="15.5" x14ac:dyDescent="0.35">
      <c r="A1426" s="5"/>
    </row>
    <row r="1427" spans="1:1" ht="15.5" x14ac:dyDescent="0.35">
      <c r="A1427" s="5"/>
    </row>
    <row r="1428" spans="1:1" ht="15.5" x14ac:dyDescent="0.35">
      <c r="A1428" s="5"/>
    </row>
    <row r="1429" spans="1:1" ht="15.5" x14ac:dyDescent="0.35">
      <c r="A1429" s="5"/>
    </row>
    <row r="1430" spans="1:1" ht="15.5" x14ac:dyDescent="0.35">
      <c r="A1430" s="5"/>
    </row>
    <row r="1431" spans="1:1" ht="15.5" x14ac:dyDescent="0.35">
      <c r="A1431" s="5"/>
    </row>
    <row r="1432" spans="1:1" ht="15.5" x14ac:dyDescent="0.35">
      <c r="A1432" s="5"/>
    </row>
    <row r="1433" spans="1:1" ht="15.5" x14ac:dyDescent="0.35">
      <c r="A1433" s="5"/>
    </row>
    <row r="1434" spans="1:1" ht="15.5" x14ac:dyDescent="0.35">
      <c r="A1434" s="5"/>
    </row>
    <row r="1435" spans="1:1" ht="15.5" x14ac:dyDescent="0.35">
      <c r="A1435" s="5"/>
    </row>
    <row r="1436" spans="1:1" ht="15.5" x14ac:dyDescent="0.35">
      <c r="A1436" s="5"/>
    </row>
    <row r="1437" spans="1:1" ht="15.5" x14ac:dyDescent="0.35">
      <c r="A1437" s="5"/>
    </row>
    <row r="1438" spans="1:1" ht="15.5" x14ac:dyDescent="0.35">
      <c r="A1438" s="5"/>
    </row>
    <row r="1439" spans="1:1" ht="15.5" x14ac:dyDescent="0.35">
      <c r="A1439" s="5"/>
    </row>
    <row r="1440" spans="1:1" ht="15.5" x14ac:dyDescent="0.35">
      <c r="A1440" s="5"/>
    </row>
    <row r="1441" spans="1:1" ht="15.5" x14ac:dyDescent="0.35">
      <c r="A1441" s="5"/>
    </row>
    <row r="1442" spans="1:1" ht="15.5" x14ac:dyDescent="0.35">
      <c r="A1442" s="5"/>
    </row>
    <row r="1443" spans="1:1" ht="15.5" x14ac:dyDescent="0.35">
      <c r="A1443" s="5"/>
    </row>
    <row r="1444" spans="1:1" ht="15.5" x14ac:dyDescent="0.35">
      <c r="A1444" s="5"/>
    </row>
    <row r="1445" spans="1:1" ht="15.5" x14ac:dyDescent="0.35">
      <c r="A1445" s="5"/>
    </row>
    <row r="1446" spans="1:1" ht="15.5" x14ac:dyDescent="0.35">
      <c r="A1446" s="5"/>
    </row>
    <row r="1447" spans="1:1" ht="15.5" x14ac:dyDescent="0.35">
      <c r="A1447" s="5"/>
    </row>
    <row r="1448" spans="1:1" ht="15.5" x14ac:dyDescent="0.35">
      <c r="A1448" s="5"/>
    </row>
    <row r="1449" spans="1:1" ht="15.5" x14ac:dyDescent="0.35">
      <c r="A1449" s="5"/>
    </row>
    <row r="1450" spans="1:1" ht="15.5" x14ac:dyDescent="0.35">
      <c r="A1450" s="5"/>
    </row>
    <row r="1451" spans="1:1" ht="15.5" x14ac:dyDescent="0.35">
      <c r="A1451" s="5"/>
    </row>
    <row r="1452" spans="1:1" ht="15.5" x14ac:dyDescent="0.35">
      <c r="A1452" s="5"/>
    </row>
    <row r="1453" spans="1:1" ht="15.5" x14ac:dyDescent="0.35">
      <c r="A1453" s="5"/>
    </row>
    <row r="1454" spans="1:1" ht="15.5" x14ac:dyDescent="0.35">
      <c r="A1454" s="5"/>
    </row>
    <row r="1455" spans="1:1" ht="15.5" x14ac:dyDescent="0.35">
      <c r="A1455" s="5"/>
    </row>
    <row r="1456" spans="1:1" ht="15.5" x14ac:dyDescent="0.35">
      <c r="A1456" s="5"/>
    </row>
    <row r="1457" spans="1:1" ht="15.5" x14ac:dyDescent="0.35">
      <c r="A1457" s="5"/>
    </row>
    <row r="1458" spans="1:1" ht="15.5" x14ac:dyDescent="0.35">
      <c r="A1458" s="5"/>
    </row>
    <row r="1459" spans="1:1" ht="15.5" x14ac:dyDescent="0.35">
      <c r="A1459" s="5"/>
    </row>
    <row r="1460" spans="1:1" ht="15.5" x14ac:dyDescent="0.35">
      <c r="A1460" s="5"/>
    </row>
    <row r="1461" spans="1:1" ht="15.5" x14ac:dyDescent="0.35">
      <c r="A1461" s="5"/>
    </row>
    <row r="1462" spans="1:1" ht="15.5" x14ac:dyDescent="0.35">
      <c r="A1462" s="5"/>
    </row>
    <row r="1463" spans="1:1" ht="15.5" x14ac:dyDescent="0.35">
      <c r="A1463" s="5"/>
    </row>
    <row r="1464" spans="1:1" ht="15.5" x14ac:dyDescent="0.35">
      <c r="A1464" s="5"/>
    </row>
    <row r="1465" spans="1:1" ht="15.5" x14ac:dyDescent="0.35">
      <c r="A1465" s="5"/>
    </row>
    <row r="1466" spans="1:1" ht="15.5" x14ac:dyDescent="0.35">
      <c r="A1466" s="5"/>
    </row>
    <row r="1467" spans="1:1" ht="15.5" x14ac:dyDescent="0.35">
      <c r="A1467" s="5"/>
    </row>
    <row r="1468" spans="1:1" ht="15.5" x14ac:dyDescent="0.35">
      <c r="A1468" s="5"/>
    </row>
    <row r="1469" spans="1:1" ht="15.5" x14ac:dyDescent="0.35">
      <c r="A1469" s="5"/>
    </row>
    <row r="1470" spans="1:1" ht="15.5" x14ac:dyDescent="0.35">
      <c r="A1470" s="5"/>
    </row>
    <row r="1471" spans="1:1" ht="15.5" x14ac:dyDescent="0.35">
      <c r="A1471" s="5"/>
    </row>
    <row r="1472" spans="1:1" ht="15.5" x14ac:dyDescent="0.35">
      <c r="A1472" s="5"/>
    </row>
    <row r="1473" spans="1:1" ht="15.5" x14ac:dyDescent="0.35">
      <c r="A1473" s="5"/>
    </row>
    <row r="1474" spans="1:1" ht="15.5" x14ac:dyDescent="0.35">
      <c r="A1474" s="5"/>
    </row>
    <row r="1475" spans="1:1" ht="15.5" x14ac:dyDescent="0.35">
      <c r="A1475" s="5"/>
    </row>
    <row r="1476" spans="1:1" ht="15.5" x14ac:dyDescent="0.35">
      <c r="A1476" s="5"/>
    </row>
    <row r="1477" spans="1:1" ht="15.5" x14ac:dyDescent="0.35">
      <c r="A1477" s="5"/>
    </row>
    <row r="1478" spans="1:1" ht="15.5" x14ac:dyDescent="0.35">
      <c r="A1478" s="5"/>
    </row>
    <row r="1479" spans="1:1" ht="15.5" x14ac:dyDescent="0.35">
      <c r="A1479" s="5"/>
    </row>
    <row r="1480" spans="1:1" ht="15.5" x14ac:dyDescent="0.35">
      <c r="A1480" s="5"/>
    </row>
    <row r="1481" spans="1:1" ht="15.5" x14ac:dyDescent="0.35">
      <c r="A1481" s="5"/>
    </row>
    <row r="1482" spans="1:1" ht="15.5" x14ac:dyDescent="0.35">
      <c r="A1482" s="5"/>
    </row>
    <row r="1483" spans="1:1" ht="15.5" x14ac:dyDescent="0.35">
      <c r="A1483" s="5"/>
    </row>
    <row r="1484" spans="1:1" ht="15.5" x14ac:dyDescent="0.35">
      <c r="A1484" s="5"/>
    </row>
    <row r="1485" spans="1:1" ht="15.5" x14ac:dyDescent="0.35">
      <c r="A1485" s="5"/>
    </row>
    <row r="1486" spans="1:1" ht="15.5" x14ac:dyDescent="0.35">
      <c r="A1486" s="5"/>
    </row>
    <row r="1487" spans="1:1" ht="15.5" x14ac:dyDescent="0.35">
      <c r="A1487" s="5"/>
    </row>
    <row r="1488" spans="1:1" ht="15.5" x14ac:dyDescent="0.35">
      <c r="A1488" s="5"/>
    </row>
    <row r="1489" spans="1:1" ht="15.5" x14ac:dyDescent="0.35">
      <c r="A1489" s="5"/>
    </row>
    <row r="1490" spans="1:1" ht="15.5" x14ac:dyDescent="0.35">
      <c r="A1490" s="5"/>
    </row>
    <row r="1491" spans="1:1" ht="15.5" x14ac:dyDescent="0.35">
      <c r="A1491" s="5"/>
    </row>
    <row r="1492" spans="1:1" ht="15.5" x14ac:dyDescent="0.35">
      <c r="A1492" s="5"/>
    </row>
    <row r="1493" spans="1:1" ht="15.5" x14ac:dyDescent="0.35">
      <c r="A1493" s="5"/>
    </row>
    <row r="1494" spans="1:1" ht="15.5" x14ac:dyDescent="0.35">
      <c r="A1494" s="5"/>
    </row>
    <row r="1495" spans="1:1" ht="15.5" x14ac:dyDescent="0.35">
      <c r="A1495" s="5"/>
    </row>
    <row r="1496" spans="1:1" ht="15.5" x14ac:dyDescent="0.35">
      <c r="A1496" s="5"/>
    </row>
    <row r="1497" spans="1:1" ht="15.5" x14ac:dyDescent="0.35">
      <c r="A1497" s="5"/>
    </row>
    <row r="1498" spans="1:1" ht="15.5" x14ac:dyDescent="0.35">
      <c r="A1498" s="5"/>
    </row>
    <row r="1499" spans="1:1" ht="15.5" x14ac:dyDescent="0.35">
      <c r="A1499" s="5"/>
    </row>
    <row r="1500" spans="1:1" ht="15.5" x14ac:dyDescent="0.35">
      <c r="A1500" s="5"/>
    </row>
    <row r="1501" spans="1:1" ht="15.5" x14ac:dyDescent="0.35">
      <c r="A1501" s="5"/>
    </row>
    <row r="1502" spans="1:1" ht="15.5" x14ac:dyDescent="0.35">
      <c r="A1502" s="5"/>
    </row>
    <row r="1503" spans="1:1" ht="15.5" x14ac:dyDescent="0.35">
      <c r="A1503" s="5"/>
    </row>
    <row r="1504" spans="1:1" ht="15.5" x14ac:dyDescent="0.35">
      <c r="A1504" s="5"/>
    </row>
    <row r="1505" spans="1:1" ht="15.5" x14ac:dyDescent="0.35">
      <c r="A1505" s="5"/>
    </row>
    <row r="1506" spans="1:1" ht="15.5" x14ac:dyDescent="0.35">
      <c r="A1506" s="5"/>
    </row>
    <row r="1507" spans="1:1" ht="15.5" x14ac:dyDescent="0.35">
      <c r="A1507" s="5"/>
    </row>
    <row r="1508" spans="1:1" ht="15.5" x14ac:dyDescent="0.35">
      <c r="A1508" s="5"/>
    </row>
    <row r="1509" spans="1:1" ht="15.5" x14ac:dyDescent="0.35">
      <c r="A1509" s="5"/>
    </row>
    <row r="1510" spans="1:1" ht="15.5" x14ac:dyDescent="0.35">
      <c r="A1510" s="5"/>
    </row>
    <row r="1511" spans="1:1" ht="15.5" x14ac:dyDescent="0.35">
      <c r="A1511" s="5"/>
    </row>
    <row r="1512" spans="1:1" ht="15.5" x14ac:dyDescent="0.35">
      <c r="A1512" s="5"/>
    </row>
    <row r="1513" spans="1:1" ht="15.5" x14ac:dyDescent="0.35">
      <c r="A1513" s="5"/>
    </row>
    <row r="1514" spans="1:1" ht="15.5" x14ac:dyDescent="0.35">
      <c r="A1514" s="5"/>
    </row>
    <row r="1515" spans="1:1" ht="15.5" x14ac:dyDescent="0.35">
      <c r="A1515" s="5"/>
    </row>
    <row r="1516" spans="1:1" ht="15.5" x14ac:dyDescent="0.35">
      <c r="A1516" s="5"/>
    </row>
    <row r="1517" spans="1:1" ht="15.5" x14ac:dyDescent="0.35">
      <c r="A1517" s="5"/>
    </row>
    <row r="1518" spans="1:1" ht="15.5" x14ac:dyDescent="0.35">
      <c r="A1518" s="5"/>
    </row>
    <row r="1519" spans="1:1" ht="15.5" x14ac:dyDescent="0.35">
      <c r="A1519" s="5"/>
    </row>
    <row r="1520" spans="1:1" ht="15.5" x14ac:dyDescent="0.35">
      <c r="A1520" s="5"/>
    </row>
    <row r="1521" spans="1:1" ht="15.5" x14ac:dyDescent="0.35">
      <c r="A1521" s="5"/>
    </row>
    <row r="1522" spans="1:1" ht="15.5" x14ac:dyDescent="0.35">
      <c r="A1522" s="5"/>
    </row>
    <row r="1523" spans="1:1" ht="15.5" x14ac:dyDescent="0.35">
      <c r="A1523" s="5"/>
    </row>
    <row r="1524" spans="1:1" ht="15.5" x14ac:dyDescent="0.35">
      <c r="A1524" s="5"/>
    </row>
    <row r="1525" spans="1:1" ht="15.5" x14ac:dyDescent="0.35">
      <c r="A1525" s="5"/>
    </row>
    <row r="1526" spans="1:1" ht="15.5" x14ac:dyDescent="0.35">
      <c r="A1526" s="5"/>
    </row>
    <row r="1527" spans="1:1" ht="15.5" x14ac:dyDescent="0.35">
      <c r="A1527" s="5"/>
    </row>
    <row r="1528" spans="1:1" ht="15.5" x14ac:dyDescent="0.35">
      <c r="A1528" s="5"/>
    </row>
    <row r="1529" spans="1:1" ht="15.5" x14ac:dyDescent="0.35">
      <c r="A1529" s="5"/>
    </row>
    <row r="1530" spans="1:1" ht="15.5" x14ac:dyDescent="0.35">
      <c r="A1530" s="5"/>
    </row>
    <row r="1531" spans="1:1" ht="15.5" x14ac:dyDescent="0.35">
      <c r="A1531" s="5"/>
    </row>
    <row r="1532" spans="1:1" ht="15.5" x14ac:dyDescent="0.35">
      <c r="A1532" s="5"/>
    </row>
    <row r="1533" spans="1:1" ht="15.5" x14ac:dyDescent="0.35">
      <c r="A1533" s="5"/>
    </row>
    <row r="1534" spans="1:1" ht="15.5" x14ac:dyDescent="0.35">
      <c r="A1534" s="5"/>
    </row>
    <row r="1535" spans="1:1" ht="15.5" x14ac:dyDescent="0.35">
      <c r="A1535" s="5"/>
    </row>
    <row r="1536" spans="1:1" ht="15.5" x14ac:dyDescent="0.35">
      <c r="A1536" s="5"/>
    </row>
    <row r="1537" spans="1:1" ht="15.5" x14ac:dyDescent="0.35">
      <c r="A1537" s="5"/>
    </row>
    <row r="1538" spans="1:1" ht="15.5" x14ac:dyDescent="0.35">
      <c r="A1538" s="5"/>
    </row>
    <row r="1539" spans="1:1" ht="15.5" x14ac:dyDescent="0.35">
      <c r="A1539" s="5"/>
    </row>
    <row r="1540" spans="1:1" ht="15.5" x14ac:dyDescent="0.35">
      <c r="A1540" s="5"/>
    </row>
    <row r="1541" spans="1:1" ht="15.5" x14ac:dyDescent="0.35">
      <c r="A1541" s="5"/>
    </row>
    <row r="1542" spans="1:1" ht="15.5" x14ac:dyDescent="0.35">
      <c r="A1542" s="5"/>
    </row>
    <row r="1543" spans="1:1" ht="15.5" x14ac:dyDescent="0.35">
      <c r="A1543" s="5"/>
    </row>
    <row r="1544" spans="1:1" ht="15.5" x14ac:dyDescent="0.35">
      <c r="A1544" s="5"/>
    </row>
    <row r="1545" spans="1:1" ht="15.5" x14ac:dyDescent="0.35">
      <c r="A1545" s="5"/>
    </row>
    <row r="1546" spans="1:1" ht="15.5" x14ac:dyDescent="0.35">
      <c r="A1546" s="5"/>
    </row>
    <row r="1547" spans="1:1" ht="15.5" x14ac:dyDescent="0.35">
      <c r="A1547" s="5"/>
    </row>
    <row r="1548" spans="1:1" ht="15.5" x14ac:dyDescent="0.35">
      <c r="A1548" s="5"/>
    </row>
    <row r="1549" spans="1:1" ht="15.5" x14ac:dyDescent="0.35">
      <c r="A1549" s="5"/>
    </row>
    <row r="1550" spans="1:1" ht="15.5" x14ac:dyDescent="0.35">
      <c r="A1550" s="5"/>
    </row>
    <row r="1551" spans="1:1" ht="15.5" x14ac:dyDescent="0.35">
      <c r="A1551" s="5"/>
    </row>
    <row r="1552" spans="1:1" ht="15.5" x14ac:dyDescent="0.35">
      <c r="A1552" s="5"/>
    </row>
    <row r="1553" spans="1:1" ht="15.5" x14ac:dyDescent="0.35">
      <c r="A1553" s="5"/>
    </row>
    <row r="1554" spans="1:1" ht="15.5" x14ac:dyDescent="0.35">
      <c r="A1554" s="5"/>
    </row>
    <row r="1555" spans="1:1" ht="15.5" x14ac:dyDescent="0.35">
      <c r="A1555" s="5"/>
    </row>
    <row r="1556" spans="1:1" ht="15.5" x14ac:dyDescent="0.35">
      <c r="A1556" s="5"/>
    </row>
    <row r="1557" spans="1:1" ht="15.5" x14ac:dyDescent="0.35">
      <c r="A1557" s="5"/>
    </row>
    <row r="1558" spans="1:1" ht="15.5" x14ac:dyDescent="0.35">
      <c r="A1558" s="5"/>
    </row>
    <row r="1559" spans="1:1" ht="15.5" x14ac:dyDescent="0.35">
      <c r="A1559" s="5"/>
    </row>
    <row r="1560" spans="1:1" ht="15.5" x14ac:dyDescent="0.35">
      <c r="A1560" s="5"/>
    </row>
    <row r="1561" spans="1:1" ht="15.5" x14ac:dyDescent="0.35">
      <c r="A1561" s="5"/>
    </row>
    <row r="1562" spans="1:1" ht="15.5" x14ac:dyDescent="0.35">
      <c r="A1562" s="5"/>
    </row>
    <row r="1563" spans="1:1" ht="15.5" x14ac:dyDescent="0.35">
      <c r="A1563" s="5"/>
    </row>
    <row r="1564" spans="1:1" ht="15.5" x14ac:dyDescent="0.35">
      <c r="A1564" s="5"/>
    </row>
    <row r="1565" spans="1:1" ht="15.5" x14ac:dyDescent="0.35">
      <c r="A1565" s="5"/>
    </row>
    <row r="1566" spans="1:1" ht="15.5" x14ac:dyDescent="0.35">
      <c r="A1566" s="5"/>
    </row>
    <row r="1567" spans="1:1" ht="15.5" x14ac:dyDescent="0.35">
      <c r="A1567" s="5"/>
    </row>
    <row r="1568" spans="1:1" ht="15.5" x14ac:dyDescent="0.35">
      <c r="A1568" s="5"/>
    </row>
    <row r="1569" spans="1:1" ht="15.5" x14ac:dyDescent="0.35">
      <c r="A1569" s="5"/>
    </row>
    <row r="1570" spans="1:1" ht="15.5" x14ac:dyDescent="0.35">
      <c r="A1570" s="5"/>
    </row>
    <row r="1571" spans="1:1" ht="15.5" x14ac:dyDescent="0.35">
      <c r="A1571" s="5"/>
    </row>
    <row r="1572" spans="1:1" ht="15.5" x14ac:dyDescent="0.35">
      <c r="A1572" s="5"/>
    </row>
    <row r="1573" spans="1:1" ht="15.5" x14ac:dyDescent="0.35">
      <c r="A1573" s="5"/>
    </row>
    <row r="1574" spans="1:1" ht="15.5" x14ac:dyDescent="0.35">
      <c r="A1574" s="5"/>
    </row>
    <row r="1575" spans="1:1" ht="15.5" x14ac:dyDescent="0.35">
      <c r="A1575" s="5"/>
    </row>
    <row r="1576" spans="1:1" ht="15.5" x14ac:dyDescent="0.35">
      <c r="A1576" s="5"/>
    </row>
    <row r="1577" spans="1:1" ht="15.5" x14ac:dyDescent="0.35">
      <c r="A1577" s="5"/>
    </row>
    <row r="1578" spans="1:1" ht="15.5" x14ac:dyDescent="0.35">
      <c r="A1578" s="5"/>
    </row>
    <row r="1579" spans="1:1" ht="15.5" x14ac:dyDescent="0.35">
      <c r="A1579" s="5"/>
    </row>
    <row r="1580" spans="1:1" ht="15.5" x14ac:dyDescent="0.35">
      <c r="A1580" s="5"/>
    </row>
    <row r="1581" spans="1:1" ht="15.5" x14ac:dyDescent="0.35">
      <c r="A1581" s="5"/>
    </row>
    <row r="1582" spans="1:1" ht="15.5" x14ac:dyDescent="0.35">
      <c r="A1582" s="5"/>
    </row>
    <row r="1583" spans="1:1" ht="15.5" x14ac:dyDescent="0.35">
      <c r="A1583" s="5"/>
    </row>
    <row r="1584" spans="1:1" ht="15.5" x14ac:dyDescent="0.35">
      <c r="A1584" s="5"/>
    </row>
    <row r="1585" spans="1:1" ht="15.5" x14ac:dyDescent="0.35">
      <c r="A1585" s="5"/>
    </row>
    <row r="1586" spans="1:1" ht="15.5" x14ac:dyDescent="0.35">
      <c r="A1586" s="5"/>
    </row>
    <row r="1587" spans="1:1" ht="15.5" x14ac:dyDescent="0.35">
      <c r="A1587" s="5"/>
    </row>
    <row r="1588" spans="1:1" ht="15.5" x14ac:dyDescent="0.35">
      <c r="A1588" s="5"/>
    </row>
    <row r="1589" spans="1:1" ht="15.5" x14ac:dyDescent="0.35">
      <c r="A1589" s="5"/>
    </row>
    <row r="1590" spans="1:1" ht="15.5" x14ac:dyDescent="0.35">
      <c r="A1590" s="5"/>
    </row>
    <row r="1591" spans="1:1" ht="15.5" x14ac:dyDescent="0.35">
      <c r="A1591" s="5"/>
    </row>
    <row r="1592" spans="1:1" ht="15.5" x14ac:dyDescent="0.35">
      <c r="A1592" s="5"/>
    </row>
    <row r="1593" spans="1:1" ht="15.5" x14ac:dyDescent="0.35">
      <c r="A1593" s="5"/>
    </row>
    <row r="1594" spans="1:1" ht="15.5" x14ac:dyDescent="0.35">
      <c r="A1594" s="5"/>
    </row>
    <row r="1595" spans="1:1" ht="15.5" x14ac:dyDescent="0.35">
      <c r="A1595" s="5"/>
    </row>
    <row r="1596" spans="1:1" ht="15.5" x14ac:dyDescent="0.35">
      <c r="A1596" s="5"/>
    </row>
    <row r="1597" spans="1:1" ht="15.5" x14ac:dyDescent="0.35">
      <c r="A1597" s="5"/>
    </row>
    <row r="1598" spans="1:1" ht="15.5" x14ac:dyDescent="0.35">
      <c r="A1598" s="5"/>
    </row>
    <row r="1599" spans="1:1" ht="15.5" x14ac:dyDescent="0.35">
      <c r="A1599" s="5"/>
    </row>
    <row r="1600" spans="1:1" ht="15.5" x14ac:dyDescent="0.35">
      <c r="A1600" s="5"/>
    </row>
    <row r="1601" spans="1:1" ht="15.5" x14ac:dyDescent="0.35">
      <c r="A1601" s="5"/>
    </row>
    <row r="1602" spans="1:1" ht="15.5" x14ac:dyDescent="0.35">
      <c r="A1602" s="5"/>
    </row>
    <row r="1603" spans="1:1" ht="15.5" x14ac:dyDescent="0.35">
      <c r="A1603" s="5"/>
    </row>
    <row r="1604" spans="1:1" ht="15.5" x14ac:dyDescent="0.35">
      <c r="A1604" s="5"/>
    </row>
    <row r="1605" spans="1:1" ht="15.5" x14ac:dyDescent="0.35">
      <c r="A1605" s="5"/>
    </row>
    <row r="1606" spans="1:1" ht="15.5" x14ac:dyDescent="0.35">
      <c r="A1606" s="5"/>
    </row>
    <row r="1607" spans="1:1" ht="15.5" x14ac:dyDescent="0.35">
      <c r="A1607" s="5"/>
    </row>
    <row r="1608" spans="1:1" ht="15.5" x14ac:dyDescent="0.35">
      <c r="A1608" s="5"/>
    </row>
    <row r="1609" spans="1:1" ht="15.5" x14ac:dyDescent="0.35">
      <c r="A1609" s="5"/>
    </row>
    <row r="1610" spans="1:1" ht="15.5" x14ac:dyDescent="0.35">
      <c r="A1610" s="5"/>
    </row>
    <row r="1611" spans="1:1" ht="15.5" x14ac:dyDescent="0.35">
      <c r="A1611" s="5"/>
    </row>
    <row r="1612" spans="1:1" ht="15.5" x14ac:dyDescent="0.35">
      <c r="A1612" s="5"/>
    </row>
    <row r="1613" spans="1:1" ht="15.5" x14ac:dyDescent="0.35">
      <c r="A1613" s="5"/>
    </row>
    <row r="1614" spans="1:1" ht="15.5" x14ac:dyDescent="0.35">
      <c r="A1614" s="5"/>
    </row>
    <row r="1615" spans="1:1" ht="15.5" x14ac:dyDescent="0.35">
      <c r="A1615" s="5"/>
    </row>
    <row r="1616" spans="1:1" ht="15.5" x14ac:dyDescent="0.35">
      <c r="A1616" s="5"/>
    </row>
    <row r="1617" spans="1:1" ht="15.5" x14ac:dyDescent="0.35">
      <c r="A1617" s="5"/>
    </row>
    <row r="1618" spans="1:1" ht="15.5" x14ac:dyDescent="0.35">
      <c r="A1618" s="5"/>
    </row>
    <row r="1619" spans="1:1" ht="15.5" x14ac:dyDescent="0.35">
      <c r="A1619" s="5"/>
    </row>
    <row r="1620" spans="1:1" ht="15.5" x14ac:dyDescent="0.35">
      <c r="A1620" s="5"/>
    </row>
    <row r="1621" spans="1:1" ht="15.5" x14ac:dyDescent="0.35">
      <c r="A1621" s="5"/>
    </row>
    <row r="1622" spans="1:1" ht="15.5" x14ac:dyDescent="0.35">
      <c r="A1622" s="5"/>
    </row>
    <row r="1623" spans="1:1" ht="15.5" x14ac:dyDescent="0.35">
      <c r="A1623" s="5"/>
    </row>
    <row r="1624" spans="1:1" ht="15.5" x14ac:dyDescent="0.35">
      <c r="A1624" s="5"/>
    </row>
    <row r="1625" spans="1:1" ht="15.5" x14ac:dyDescent="0.35">
      <c r="A1625" s="5"/>
    </row>
    <row r="1626" spans="1:1" ht="15.5" x14ac:dyDescent="0.35">
      <c r="A1626" s="5"/>
    </row>
    <row r="1627" spans="1:1" ht="15.5" x14ac:dyDescent="0.35">
      <c r="A1627" s="5"/>
    </row>
    <row r="1628" spans="1:1" ht="15.5" x14ac:dyDescent="0.35">
      <c r="A1628" s="5"/>
    </row>
    <row r="1629" spans="1:1" ht="15.5" x14ac:dyDescent="0.35">
      <c r="A1629" s="5"/>
    </row>
    <row r="1630" spans="1:1" ht="15.5" x14ac:dyDescent="0.35">
      <c r="A1630" s="5"/>
    </row>
    <row r="1631" spans="1:1" ht="15.5" x14ac:dyDescent="0.35">
      <c r="A1631" s="5"/>
    </row>
    <row r="1632" spans="1:1" ht="15.5" x14ac:dyDescent="0.35">
      <c r="A1632" s="5"/>
    </row>
    <row r="1633" spans="1:1" ht="15.5" x14ac:dyDescent="0.35">
      <c r="A1633" s="5"/>
    </row>
    <row r="1634" spans="1:1" ht="15.5" x14ac:dyDescent="0.35">
      <c r="A1634" s="5"/>
    </row>
    <row r="1635" spans="1:1" ht="15.5" x14ac:dyDescent="0.35">
      <c r="A1635" s="5"/>
    </row>
    <row r="1636" spans="1:1" ht="15.5" x14ac:dyDescent="0.35">
      <c r="A1636" s="5"/>
    </row>
    <row r="1637" spans="1:1" ht="15.5" x14ac:dyDescent="0.35">
      <c r="A1637" s="5"/>
    </row>
    <row r="1638" spans="1:1" ht="15.5" x14ac:dyDescent="0.35">
      <c r="A1638" s="5"/>
    </row>
    <row r="1639" spans="1:1" ht="15.5" x14ac:dyDescent="0.35">
      <c r="A1639" s="5"/>
    </row>
    <row r="1640" spans="1:1" ht="15.5" x14ac:dyDescent="0.35">
      <c r="A1640" s="5"/>
    </row>
    <row r="1641" spans="1:1" ht="15.5" x14ac:dyDescent="0.35">
      <c r="A1641" s="5"/>
    </row>
    <row r="1642" spans="1:1" ht="15.5" x14ac:dyDescent="0.35">
      <c r="A1642" s="5"/>
    </row>
    <row r="1643" spans="1:1" ht="15.5" x14ac:dyDescent="0.35">
      <c r="A1643" s="5"/>
    </row>
    <row r="1644" spans="1:1" ht="15.5" x14ac:dyDescent="0.35">
      <c r="A1644" s="5"/>
    </row>
    <row r="1645" spans="1:1" ht="15.5" x14ac:dyDescent="0.35">
      <c r="A1645" s="5"/>
    </row>
    <row r="1646" spans="1:1" ht="15.5" x14ac:dyDescent="0.35">
      <c r="A1646" s="5"/>
    </row>
    <row r="1647" spans="1:1" ht="15.5" x14ac:dyDescent="0.35">
      <c r="A1647" s="5"/>
    </row>
    <row r="1648" spans="1:1" ht="15.5" x14ac:dyDescent="0.35">
      <c r="A1648" s="5"/>
    </row>
    <row r="1649" spans="1:1" ht="15.5" x14ac:dyDescent="0.35">
      <c r="A1649" s="5"/>
    </row>
    <row r="1650" spans="1:1" ht="15.5" x14ac:dyDescent="0.35">
      <c r="A1650" s="5"/>
    </row>
    <row r="1651" spans="1:1" ht="15.5" x14ac:dyDescent="0.35">
      <c r="A1651" s="5"/>
    </row>
    <row r="1652" spans="1:1" ht="15.5" x14ac:dyDescent="0.35">
      <c r="A1652" s="5"/>
    </row>
    <row r="1653" spans="1:1" ht="15.5" x14ac:dyDescent="0.35">
      <c r="A1653" s="5"/>
    </row>
    <row r="1654" spans="1:1" ht="15.5" x14ac:dyDescent="0.35">
      <c r="A1654" s="5"/>
    </row>
    <row r="1655" spans="1:1" ht="15.5" x14ac:dyDescent="0.35">
      <c r="A1655" s="5"/>
    </row>
    <row r="1656" spans="1:1" ht="15.5" x14ac:dyDescent="0.35">
      <c r="A1656" s="5"/>
    </row>
    <row r="1657" spans="1:1" ht="15.5" x14ac:dyDescent="0.35">
      <c r="A1657" s="5"/>
    </row>
    <row r="1658" spans="1:1" ht="15.5" x14ac:dyDescent="0.35">
      <c r="A1658" s="5"/>
    </row>
    <row r="1659" spans="1:1" ht="15.5" x14ac:dyDescent="0.35">
      <c r="A1659" s="5"/>
    </row>
    <row r="1660" spans="1:1" ht="15.5" x14ac:dyDescent="0.35">
      <c r="A1660" s="5"/>
    </row>
    <row r="1661" spans="1:1" ht="15.5" x14ac:dyDescent="0.35">
      <c r="A1661" s="5"/>
    </row>
    <row r="1662" spans="1:1" ht="15.5" x14ac:dyDescent="0.35">
      <c r="A1662" s="5"/>
    </row>
    <row r="1663" spans="1:1" ht="15.5" x14ac:dyDescent="0.35">
      <c r="A1663" s="5"/>
    </row>
    <row r="1664" spans="1:1" ht="15.5" x14ac:dyDescent="0.35">
      <c r="A1664" s="5"/>
    </row>
    <row r="1665" spans="1:1" ht="15.5" x14ac:dyDescent="0.35">
      <c r="A1665" s="5"/>
    </row>
    <row r="1666" spans="1:1" ht="15.5" x14ac:dyDescent="0.35">
      <c r="A1666" s="5"/>
    </row>
    <row r="1667" spans="1:1" ht="15.5" x14ac:dyDescent="0.35">
      <c r="A1667" s="5"/>
    </row>
    <row r="1668" spans="1:1" ht="15.5" x14ac:dyDescent="0.35">
      <c r="A1668" s="5"/>
    </row>
    <row r="1669" spans="1:1" ht="15.5" x14ac:dyDescent="0.35">
      <c r="A1669" s="5"/>
    </row>
    <row r="1670" spans="1:1" ht="15.5" x14ac:dyDescent="0.35">
      <c r="A1670" s="5"/>
    </row>
    <row r="1671" spans="1:1" ht="15.5" x14ac:dyDescent="0.35">
      <c r="A1671" s="5"/>
    </row>
    <row r="1672" spans="1:1" ht="15.5" x14ac:dyDescent="0.35">
      <c r="A1672" s="5"/>
    </row>
    <row r="1673" spans="1:1" ht="15.5" x14ac:dyDescent="0.35">
      <c r="A1673" s="5"/>
    </row>
    <row r="1674" spans="1:1" ht="15.5" x14ac:dyDescent="0.35">
      <c r="A1674" s="5"/>
    </row>
    <row r="1675" spans="1:1" ht="15.5" x14ac:dyDescent="0.35">
      <c r="A1675" s="5"/>
    </row>
    <row r="1676" spans="1:1" ht="15.5" x14ac:dyDescent="0.35">
      <c r="A1676" s="5"/>
    </row>
    <row r="1677" spans="1:1" ht="15.5" x14ac:dyDescent="0.35">
      <c r="A1677" s="5"/>
    </row>
    <row r="1678" spans="1:1" ht="15.5" x14ac:dyDescent="0.35">
      <c r="A1678" s="5"/>
    </row>
    <row r="1679" spans="1:1" ht="15.5" x14ac:dyDescent="0.35">
      <c r="A1679" s="5"/>
    </row>
    <row r="1680" spans="1:1" ht="15.5" x14ac:dyDescent="0.35">
      <c r="A1680" s="5"/>
    </row>
    <row r="1681" spans="1:1" ht="15.5" x14ac:dyDescent="0.35">
      <c r="A1681" s="5"/>
    </row>
    <row r="1682" spans="1:1" ht="15.5" x14ac:dyDescent="0.35">
      <c r="A1682" s="5"/>
    </row>
    <row r="1683" spans="1:1" ht="15.5" x14ac:dyDescent="0.35">
      <c r="A1683" s="5"/>
    </row>
    <row r="1684" spans="1:1" ht="15.5" x14ac:dyDescent="0.35">
      <c r="A1684" s="5"/>
    </row>
    <row r="1685" spans="1:1" ht="15.5" x14ac:dyDescent="0.35">
      <c r="A1685" s="5"/>
    </row>
    <row r="1686" spans="1:1" ht="15.5" x14ac:dyDescent="0.35">
      <c r="A1686" s="5"/>
    </row>
    <row r="1687" spans="1:1" ht="15.5" x14ac:dyDescent="0.35">
      <c r="A1687" s="5"/>
    </row>
    <row r="1688" spans="1:1" ht="15.5" x14ac:dyDescent="0.35">
      <c r="A1688" s="5"/>
    </row>
    <row r="1689" spans="1:1" ht="15.5" x14ac:dyDescent="0.35">
      <c r="A1689" s="5"/>
    </row>
    <row r="1690" spans="1:1" ht="15.5" x14ac:dyDescent="0.35">
      <c r="A1690" s="5"/>
    </row>
    <row r="1691" spans="1:1" ht="15.5" x14ac:dyDescent="0.35">
      <c r="A1691" s="5"/>
    </row>
    <row r="1692" spans="1:1" ht="15.5" x14ac:dyDescent="0.35">
      <c r="A1692" s="5"/>
    </row>
    <row r="1693" spans="1:1" ht="15.5" x14ac:dyDescent="0.35">
      <c r="A1693" s="5"/>
    </row>
    <row r="1694" spans="1:1" ht="15.5" x14ac:dyDescent="0.35">
      <c r="A1694" s="5"/>
    </row>
    <row r="1695" spans="1:1" ht="15.5" x14ac:dyDescent="0.35">
      <c r="A1695" s="5"/>
    </row>
    <row r="1696" spans="1:1" ht="15.5" x14ac:dyDescent="0.35">
      <c r="A1696" s="5"/>
    </row>
    <row r="1697" spans="1:1" ht="15.5" x14ac:dyDescent="0.35">
      <c r="A1697" s="5"/>
    </row>
    <row r="1698" spans="1:1" ht="15.5" x14ac:dyDescent="0.35">
      <c r="A1698" s="5"/>
    </row>
    <row r="1699" spans="1:1" ht="15.5" x14ac:dyDescent="0.35">
      <c r="A1699" s="5"/>
    </row>
    <row r="1700" spans="1:1" ht="15.5" x14ac:dyDescent="0.35">
      <c r="A1700" s="5"/>
    </row>
    <row r="1701" spans="1:1" ht="15.5" x14ac:dyDescent="0.35">
      <c r="A1701" s="5"/>
    </row>
    <row r="1702" spans="1:1" ht="15.5" x14ac:dyDescent="0.35">
      <c r="A1702" s="5"/>
    </row>
    <row r="1703" spans="1:1" ht="15.5" x14ac:dyDescent="0.35">
      <c r="A1703" s="5"/>
    </row>
    <row r="1704" spans="1:1" ht="15.5" x14ac:dyDescent="0.35">
      <c r="A1704" s="5"/>
    </row>
    <row r="1705" spans="1:1" ht="15.5" x14ac:dyDescent="0.35">
      <c r="A1705" s="5"/>
    </row>
    <row r="1706" spans="1:1" ht="15.5" x14ac:dyDescent="0.35">
      <c r="A1706" s="5"/>
    </row>
    <row r="1707" spans="1:1" ht="15.5" x14ac:dyDescent="0.35">
      <c r="A1707" s="5"/>
    </row>
    <row r="1708" spans="1:1" ht="15.5" x14ac:dyDescent="0.35">
      <c r="A1708" s="5"/>
    </row>
    <row r="1709" spans="1:1" ht="15.5" x14ac:dyDescent="0.35">
      <c r="A1709" s="5"/>
    </row>
    <row r="1710" spans="1:1" ht="15.5" x14ac:dyDescent="0.35">
      <c r="A1710" s="5"/>
    </row>
    <row r="1711" spans="1:1" ht="15.5" x14ac:dyDescent="0.35">
      <c r="A1711" s="5"/>
    </row>
    <row r="1712" spans="1:1" ht="15.5" x14ac:dyDescent="0.35">
      <c r="A1712" s="5"/>
    </row>
    <row r="1713" spans="1:1" ht="15.5" x14ac:dyDescent="0.35">
      <c r="A1713" s="5"/>
    </row>
    <row r="1714" spans="1:1" ht="15.5" x14ac:dyDescent="0.35">
      <c r="A1714" s="5"/>
    </row>
    <row r="1715" spans="1:1" ht="15.5" x14ac:dyDescent="0.35">
      <c r="A1715" s="5"/>
    </row>
    <row r="1716" spans="1:1" ht="15.5" x14ac:dyDescent="0.35">
      <c r="A1716" s="5"/>
    </row>
    <row r="1717" spans="1:1" ht="15.5" x14ac:dyDescent="0.35">
      <c r="A1717" s="5"/>
    </row>
    <row r="1718" spans="1:1" ht="15.5" x14ac:dyDescent="0.35">
      <c r="A1718" s="5"/>
    </row>
    <row r="1719" spans="1:1" ht="15.5" x14ac:dyDescent="0.35">
      <c r="A1719" s="5"/>
    </row>
    <row r="1720" spans="1:1" ht="15.5" x14ac:dyDescent="0.35">
      <c r="A1720" s="5"/>
    </row>
    <row r="1721" spans="1:1" ht="15.5" x14ac:dyDescent="0.35">
      <c r="A1721" s="5"/>
    </row>
    <row r="1722" spans="1:1" ht="15.5" x14ac:dyDescent="0.35">
      <c r="A1722" s="5"/>
    </row>
    <row r="1723" spans="1:1" ht="15.5" x14ac:dyDescent="0.35">
      <c r="A1723" s="5"/>
    </row>
    <row r="1724" spans="1:1" ht="15.5" x14ac:dyDescent="0.35">
      <c r="A1724" s="5"/>
    </row>
    <row r="1725" spans="1:1" ht="15.5" x14ac:dyDescent="0.35">
      <c r="A1725" s="5"/>
    </row>
    <row r="1726" spans="1:1" ht="15.5" x14ac:dyDescent="0.35">
      <c r="A1726" s="5"/>
    </row>
    <row r="1727" spans="1:1" ht="15.5" x14ac:dyDescent="0.35">
      <c r="A1727" s="5"/>
    </row>
    <row r="1728" spans="1:1" ht="15.5" x14ac:dyDescent="0.35">
      <c r="A1728" s="5"/>
    </row>
    <row r="1729" spans="1:1" ht="15.5" x14ac:dyDescent="0.35">
      <c r="A1729" s="5"/>
    </row>
    <row r="1730" spans="1:1" ht="15.5" x14ac:dyDescent="0.35">
      <c r="A1730" s="5"/>
    </row>
    <row r="1731" spans="1:1" ht="15.5" x14ac:dyDescent="0.35">
      <c r="A1731" s="5"/>
    </row>
    <row r="1732" spans="1:1" ht="15.5" x14ac:dyDescent="0.35">
      <c r="A1732" s="5"/>
    </row>
    <row r="1733" spans="1:1" ht="15.5" x14ac:dyDescent="0.35">
      <c r="A1733" s="5"/>
    </row>
    <row r="1734" spans="1:1" ht="15.5" x14ac:dyDescent="0.35">
      <c r="A1734" s="5"/>
    </row>
    <row r="1735" spans="1:1" ht="15.5" x14ac:dyDescent="0.35">
      <c r="A1735" s="5"/>
    </row>
    <row r="1736" spans="1:1" ht="15.5" x14ac:dyDescent="0.35">
      <c r="A1736" s="5"/>
    </row>
    <row r="1737" spans="1:1" ht="15.5" x14ac:dyDescent="0.35">
      <c r="A1737" s="5"/>
    </row>
    <row r="1738" spans="1:1" ht="15.5" x14ac:dyDescent="0.35">
      <c r="A1738" s="5"/>
    </row>
    <row r="1739" spans="1:1" ht="15.5" x14ac:dyDescent="0.35">
      <c r="A1739" s="5"/>
    </row>
    <row r="1740" spans="1:1" ht="15.5" x14ac:dyDescent="0.35">
      <c r="A1740" s="5"/>
    </row>
    <row r="1741" spans="1:1" ht="15.5" x14ac:dyDescent="0.35">
      <c r="A1741" s="5"/>
    </row>
    <row r="1742" spans="1:1" ht="15.5" x14ac:dyDescent="0.35">
      <c r="A1742" s="5"/>
    </row>
    <row r="1743" spans="1:1" ht="15.5" x14ac:dyDescent="0.35">
      <c r="A1743" s="5"/>
    </row>
    <row r="1744" spans="1:1" ht="15.5" x14ac:dyDescent="0.35">
      <c r="A1744" s="5"/>
    </row>
    <row r="1745" spans="1:1" ht="15.5" x14ac:dyDescent="0.35">
      <c r="A1745" s="5"/>
    </row>
    <row r="1746" spans="1:1" ht="15.5" x14ac:dyDescent="0.35">
      <c r="A1746" s="5"/>
    </row>
    <row r="1747" spans="1:1" ht="15.5" x14ac:dyDescent="0.35">
      <c r="A1747" s="5"/>
    </row>
    <row r="1748" spans="1:1" ht="15.5" x14ac:dyDescent="0.35">
      <c r="A1748" s="5"/>
    </row>
    <row r="1749" spans="1:1" ht="15.5" x14ac:dyDescent="0.35">
      <c r="A1749" s="5"/>
    </row>
    <row r="1750" spans="1:1" ht="15.5" x14ac:dyDescent="0.35">
      <c r="A1750" s="5"/>
    </row>
    <row r="1751" spans="1:1" ht="15.5" x14ac:dyDescent="0.35">
      <c r="A1751" s="5"/>
    </row>
    <row r="1752" spans="1:1" ht="15.5" x14ac:dyDescent="0.35">
      <c r="A1752" s="5"/>
    </row>
    <row r="1753" spans="1:1" ht="15.5" x14ac:dyDescent="0.35">
      <c r="A1753" s="5"/>
    </row>
    <row r="1754" spans="1:1" ht="15.5" x14ac:dyDescent="0.35">
      <c r="A1754" s="5"/>
    </row>
    <row r="1755" spans="1:1" ht="15.5" x14ac:dyDescent="0.35">
      <c r="A1755" s="5"/>
    </row>
    <row r="1756" spans="1:1" ht="15.5" x14ac:dyDescent="0.35">
      <c r="A1756" s="5"/>
    </row>
    <row r="1757" spans="1:1" ht="15.5" x14ac:dyDescent="0.35">
      <c r="A1757" s="5"/>
    </row>
    <row r="1758" spans="1:1" ht="15.5" x14ac:dyDescent="0.35">
      <c r="A1758" s="5"/>
    </row>
    <row r="1759" spans="1:1" ht="15.5" x14ac:dyDescent="0.35">
      <c r="A1759" s="5"/>
    </row>
    <row r="1760" spans="1:1" ht="15.5" x14ac:dyDescent="0.35">
      <c r="A1760" s="5"/>
    </row>
    <row r="1761" spans="1:1" ht="15.5" x14ac:dyDescent="0.35">
      <c r="A1761" s="5"/>
    </row>
    <row r="1762" spans="1:1" ht="15.5" x14ac:dyDescent="0.35">
      <c r="A1762" s="5"/>
    </row>
    <row r="1763" spans="1:1" ht="15.5" x14ac:dyDescent="0.35">
      <c r="A1763" s="5"/>
    </row>
    <row r="1764" spans="1:1" ht="15.5" x14ac:dyDescent="0.35">
      <c r="A1764" s="5"/>
    </row>
    <row r="1765" spans="1:1" ht="15.5" x14ac:dyDescent="0.35">
      <c r="A1765" s="5"/>
    </row>
    <row r="1766" spans="1:1" ht="15.5" x14ac:dyDescent="0.35">
      <c r="A1766" s="5"/>
    </row>
    <row r="1767" spans="1:1" ht="15.5" x14ac:dyDescent="0.35">
      <c r="A1767" s="5"/>
    </row>
    <row r="1768" spans="1:1" ht="15.5" x14ac:dyDescent="0.35">
      <c r="A1768" s="5"/>
    </row>
    <row r="1769" spans="1:1" ht="15.5" x14ac:dyDescent="0.35">
      <c r="A1769" s="5"/>
    </row>
    <row r="1770" spans="1:1" ht="15.5" x14ac:dyDescent="0.35">
      <c r="A1770" s="5"/>
    </row>
    <row r="1771" spans="1:1" ht="15.5" x14ac:dyDescent="0.35">
      <c r="A1771" s="5"/>
    </row>
    <row r="1772" spans="1:1" ht="15.5" x14ac:dyDescent="0.35">
      <c r="A1772" s="5"/>
    </row>
    <row r="1773" spans="1:1" ht="15.5" x14ac:dyDescent="0.35">
      <c r="A1773" s="5"/>
    </row>
    <row r="1774" spans="1:1" ht="15.5" x14ac:dyDescent="0.35">
      <c r="A1774" s="5"/>
    </row>
    <row r="1775" spans="1:1" ht="15.5" x14ac:dyDescent="0.35">
      <c r="A1775" s="5"/>
    </row>
    <row r="1776" spans="1:1" ht="15.5" x14ac:dyDescent="0.35">
      <c r="A1776" s="5"/>
    </row>
    <row r="1777" spans="1:1" ht="15.5" x14ac:dyDescent="0.35">
      <c r="A1777" s="5"/>
    </row>
    <row r="1778" spans="1:1" ht="15.5" x14ac:dyDescent="0.35">
      <c r="A1778" s="5"/>
    </row>
    <row r="1779" spans="1:1" ht="15.5" x14ac:dyDescent="0.35">
      <c r="A1779" s="5"/>
    </row>
    <row r="1780" spans="1:1" ht="15.5" x14ac:dyDescent="0.35">
      <c r="A1780" s="5"/>
    </row>
    <row r="1781" spans="1:1" ht="15.5" x14ac:dyDescent="0.35">
      <c r="A1781" s="5"/>
    </row>
    <row r="1782" spans="1:1" ht="15.5" x14ac:dyDescent="0.35">
      <c r="A1782" s="5"/>
    </row>
    <row r="1783" spans="1:1" ht="15.5" x14ac:dyDescent="0.35">
      <c r="A1783" s="5"/>
    </row>
  </sheetData>
  <sheetProtection formatColumns="0" formatRows="0"/>
  <mergeCells count="301">
    <mergeCell ref="G285:H285"/>
    <mergeCell ref="G286:H286"/>
    <mergeCell ref="G287:H287"/>
    <mergeCell ref="G288:H288"/>
    <mergeCell ref="G289:H289"/>
    <mergeCell ref="G280:H280"/>
    <mergeCell ref="G281:H281"/>
    <mergeCell ref="G282:H282"/>
    <mergeCell ref="G283:H283"/>
    <mergeCell ref="G284:H284"/>
    <mergeCell ref="G300:H300"/>
    <mergeCell ref="G295:H295"/>
    <mergeCell ref="G296:H296"/>
    <mergeCell ref="G297:H297"/>
    <mergeCell ref="G298:H298"/>
    <mergeCell ref="G299:H299"/>
    <mergeCell ref="G290:H290"/>
    <mergeCell ref="G291:H291"/>
    <mergeCell ref="G292:H292"/>
    <mergeCell ref="G293:H293"/>
    <mergeCell ref="G294:H294"/>
    <mergeCell ref="G275:H275"/>
    <mergeCell ref="G276:H276"/>
    <mergeCell ref="G277:H277"/>
    <mergeCell ref="G278:H278"/>
    <mergeCell ref="G279:H279"/>
    <mergeCell ref="G270:H270"/>
    <mergeCell ref="G271:H271"/>
    <mergeCell ref="G272:H272"/>
    <mergeCell ref="G273:H273"/>
    <mergeCell ref="G274:H274"/>
    <mergeCell ref="G265:H265"/>
    <mergeCell ref="G266:H266"/>
    <mergeCell ref="G267:H267"/>
    <mergeCell ref="G268:H268"/>
    <mergeCell ref="G269:H269"/>
    <mergeCell ref="G260:H260"/>
    <mergeCell ref="G261:H261"/>
    <mergeCell ref="G262:H262"/>
    <mergeCell ref="G263:H263"/>
    <mergeCell ref="G264:H264"/>
    <mergeCell ref="G255:H255"/>
    <mergeCell ref="G256:H256"/>
    <mergeCell ref="G257:H257"/>
    <mergeCell ref="G258:H258"/>
    <mergeCell ref="G259:H259"/>
    <mergeCell ref="G250:H250"/>
    <mergeCell ref="G251:H251"/>
    <mergeCell ref="G252:H252"/>
    <mergeCell ref="G253:H253"/>
    <mergeCell ref="G254:H254"/>
    <mergeCell ref="G245:H245"/>
    <mergeCell ref="G246:H246"/>
    <mergeCell ref="G247:H247"/>
    <mergeCell ref="G248:H248"/>
    <mergeCell ref="G249:H249"/>
    <mergeCell ref="G240:H240"/>
    <mergeCell ref="G241:H241"/>
    <mergeCell ref="G242:H242"/>
    <mergeCell ref="G243:H243"/>
    <mergeCell ref="G244:H244"/>
    <mergeCell ref="G235:H235"/>
    <mergeCell ref="G236:H236"/>
    <mergeCell ref="G237:H237"/>
    <mergeCell ref="G238:H238"/>
    <mergeCell ref="G239:H239"/>
    <mergeCell ref="G230:H230"/>
    <mergeCell ref="G231:H231"/>
    <mergeCell ref="G232:H232"/>
    <mergeCell ref="G233:H233"/>
    <mergeCell ref="G234:H234"/>
    <mergeCell ref="G225:H225"/>
    <mergeCell ref="G226:H226"/>
    <mergeCell ref="G227:H227"/>
    <mergeCell ref="G228:H228"/>
    <mergeCell ref="G229:H229"/>
    <mergeCell ref="G220:H220"/>
    <mergeCell ref="G221:H221"/>
    <mergeCell ref="G222:H222"/>
    <mergeCell ref="G223:H223"/>
    <mergeCell ref="G224:H224"/>
    <mergeCell ref="G215:H215"/>
    <mergeCell ref="G216:H216"/>
    <mergeCell ref="G217:H217"/>
    <mergeCell ref="G218:H218"/>
    <mergeCell ref="G219:H219"/>
    <mergeCell ref="G210:H210"/>
    <mergeCell ref="G211:H211"/>
    <mergeCell ref="G212:H212"/>
    <mergeCell ref="G213:H213"/>
    <mergeCell ref="G214:H214"/>
    <mergeCell ref="G205:H205"/>
    <mergeCell ref="G206:H206"/>
    <mergeCell ref="G207:H207"/>
    <mergeCell ref="G208:H208"/>
    <mergeCell ref="G209:H209"/>
    <mergeCell ref="G200:H200"/>
    <mergeCell ref="G201:H201"/>
    <mergeCell ref="G202:H202"/>
    <mergeCell ref="G203:H203"/>
    <mergeCell ref="G204:H204"/>
    <mergeCell ref="G195:H195"/>
    <mergeCell ref="G196:H196"/>
    <mergeCell ref="G197:H197"/>
    <mergeCell ref="G198:H198"/>
    <mergeCell ref="G199:H199"/>
    <mergeCell ref="G190:H190"/>
    <mergeCell ref="G191:H191"/>
    <mergeCell ref="G192:H192"/>
    <mergeCell ref="G193:H193"/>
    <mergeCell ref="G194:H194"/>
    <mergeCell ref="G185:H185"/>
    <mergeCell ref="G186:H186"/>
    <mergeCell ref="G187:H187"/>
    <mergeCell ref="G188:H188"/>
    <mergeCell ref="G189:H189"/>
    <mergeCell ref="G180:H180"/>
    <mergeCell ref="G181:H181"/>
    <mergeCell ref="G182:H182"/>
    <mergeCell ref="G183:H183"/>
    <mergeCell ref="G184:H184"/>
    <mergeCell ref="G175:H175"/>
    <mergeCell ref="G176:H176"/>
    <mergeCell ref="G177:H177"/>
    <mergeCell ref="G178:H178"/>
    <mergeCell ref="G179:H179"/>
    <mergeCell ref="G170:H170"/>
    <mergeCell ref="G171:H171"/>
    <mergeCell ref="G172:H172"/>
    <mergeCell ref="G173:H173"/>
    <mergeCell ref="G174:H174"/>
    <mergeCell ref="G165:H165"/>
    <mergeCell ref="G166:H166"/>
    <mergeCell ref="G167:H167"/>
    <mergeCell ref="G168:H168"/>
    <mergeCell ref="G169:H169"/>
    <mergeCell ref="G160:H160"/>
    <mergeCell ref="G161:H161"/>
    <mergeCell ref="G162:H162"/>
    <mergeCell ref="G163:H163"/>
    <mergeCell ref="G164:H164"/>
    <mergeCell ref="G155:H155"/>
    <mergeCell ref="G156:H156"/>
    <mergeCell ref="G157:H157"/>
    <mergeCell ref="G158:H158"/>
    <mergeCell ref="G159:H159"/>
    <mergeCell ref="G150:H150"/>
    <mergeCell ref="G151:H151"/>
    <mergeCell ref="G152:H152"/>
    <mergeCell ref="G153:H153"/>
    <mergeCell ref="G154:H154"/>
    <mergeCell ref="G145:H145"/>
    <mergeCell ref="G146:H146"/>
    <mergeCell ref="G147:H147"/>
    <mergeCell ref="G148:H148"/>
    <mergeCell ref="G149:H149"/>
    <mergeCell ref="G140:H140"/>
    <mergeCell ref="G141:H141"/>
    <mergeCell ref="G142:H142"/>
    <mergeCell ref="G143:H143"/>
    <mergeCell ref="G144:H144"/>
    <mergeCell ref="G135:H135"/>
    <mergeCell ref="G136:H136"/>
    <mergeCell ref="G137:H137"/>
    <mergeCell ref="G138:H138"/>
    <mergeCell ref="G139:H139"/>
    <mergeCell ref="G130:H130"/>
    <mergeCell ref="G131:H131"/>
    <mergeCell ref="G132:H132"/>
    <mergeCell ref="G133:H133"/>
    <mergeCell ref="G134:H134"/>
    <mergeCell ref="G125:H125"/>
    <mergeCell ref="G126:H126"/>
    <mergeCell ref="G127:H127"/>
    <mergeCell ref="G128:H128"/>
    <mergeCell ref="G129:H129"/>
    <mergeCell ref="G120:H120"/>
    <mergeCell ref="G121:H121"/>
    <mergeCell ref="G122:H122"/>
    <mergeCell ref="G123:H123"/>
    <mergeCell ref="G124:H124"/>
    <mergeCell ref="G115:H115"/>
    <mergeCell ref="G116:H116"/>
    <mergeCell ref="G117:H117"/>
    <mergeCell ref="G118:H118"/>
    <mergeCell ref="G119:H119"/>
    <mergeCell ref="G110:H110"/>
    <mergeCell ref="G111:H111"/>
    <mergeCell ref="G112:H112"/>
    <mergeCell ref="G113:H113"/>
    <mergeCell ref="G114:H114"/>
    <mergeCell ref="G105:H105"/>
    <mergeCell ref="G106:H106"/>
    <mergeCell ref="G107:H107"/>
    <mergeCell ref="G108:H108"/>
    <mergeCell ref="G109:H109"/>
    <mergeCell ref="G100:H100"/>
    <mergeCell ref="G101:H101"/>
    <mergeCell ref="G102:H102"/>
    <mergeCell ref="G103:H103"/>
    <mergeCell ref="G104:H104"/>
    <mergeCell ref="G95:H95"/>
    <mergeCell ref="G96:H96"/>
    <mergeCell ref="G97:H97"/>
    <mergeCell ref="G98:H98"/>
    <mergeCell ref="G99:H99"/>
    <mergeCell ref="G90:H90"/>
    <mergeCell ref="G91:H91"/>
    <mergeCell ref="G92:H92"/>
    <mergeCell ref="G93:H93"/>
    <mergeCell ref="G94:H94"/>
    <mergeCell ref="G85:H85"/>
    <mergeCell ref="G86:H86"/>
    <mergeCell ref="G87:H87"/>
    <mergeCell ref="G88:H88"/>
    <mergeCell ref="G89:H89"/>
    <mergeCell ref="G80:H80"/>
    <mergeCell ref="G81:H81"/>
    <mergeCell ref="G82:H82"/>
    <mergeCell ref="G83:H83"/>
    <mergeCell ref="G84:H84"/>
    <mergeCell ref="G75:H75"/>
    <mergeCell ref="G76:H76"/>
    <mergeCell ref="G77:H77"/>
    <mergeCell ref="G78:H78"/>
    <mergeCell ref="G79:H79"/>
    <mergeCell ref="G70:H70"/>
    <mergeCell ref="G71:H71"/>
    <mergeCell ref="G72:H72"/>
    <mergeCell ref="G73:H73"/>
    <mergeCell ref="G74:H74"/>
    <mergeCell ref="G26:H26"/>
    <mergeCell ref="G27:H27"/>
    <mergeCell ref="G28:H28"/>
    <mergeCell ref="G29:H29"/>
    <mergeCell ref="G65:H65"/>
    <mergeCell ref="G66:H66"/>
    <mergeCell ref="G67:H67"/>
    <mergeCell ref="G68:H68"/>
    <mergeCell ref="G69:H69"/>
    <mergeCell ref="G60:H60"/>
    <mergeCell ref="G61:H61"/>
    <mergeCell ref="G62:H62"/>
    <mergeCell ref="G63:H63"/>
    <mergeCell ref="G64:H64"/>
    <mergeCell ref="G55:H55"/>
    <mergeCell ref="G56:H56"/>
    <mergeCell ref="G57:H57"/>
    <mergeCell ref="G58:H58"/>
    <mergeCell ref="G59:H59"/>
    <mergeCell ref="G50:H50"/>
    <mergeCell ref="G51:H51"/>
    <mergeCell ref="G52:H52"/>
    <mergeCell ref="G53:H53"/>
    <mergeCell ref="G54:H54"/>
    <mergeCell ref="G45:H45"/>
    <mergeCell ref="G46:H46"/>
    <mergeCell ref="G47:H47"/>
    <mergeCell ref="G48:H48"/>
    <mergeCell ref="G49:H49"/>
    <mergeCell ref="G42:H42"/>
    <mergeCell ref="G43:H43"/>
    <mergeCell ref="G44:H44"/>
    <mergeCell ref="F13:N13"/>
    <mergeCell ref="G23:H23"/>
    <mergeCell ref="G24:H24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  <mergeCell ref="G39:H39"/>
    <mergeCell ref="G40:H40"/>
    <mergeCell ref="G41:H41"/>
    <mergeCell ref="G25:H25"/>
    <mergeCell ref="N2:P5"/>
    <mergeCell ref="Q2:Y5"/>
    <mergeCell ref="F2:M5"/>
    <mergeCell ref="H10:J10"/>
    <mergeCell ref="G18:H18"/>
    <mergeCell ref="G19:H19"/>
    <mergeCell ref="G20:H20"/>
    <mergeCell ref="G21:H21"/>
    <mergeCell ref="G22:H22"/>
    <mergeCell ref="H7:J7"/>
    <mergeCell ref="H9:J9"/>
    <mergeCell ref="G14:H14"/>
    <mergeCell ref="G15:H15"/>
    <mergeCell ref="G16:H16"/>
    <mergeCell ref="G17:H17"/>
    <mergeCell ref="X13:Y13"/>
    <mergeCell ref="M7:P7"/>
    <mergeCell ref="M8:P8"/>
    <mergeCell ref="M9:P9"/>
    <mergeCell ref="M10:P10"/>
    <mergeCell ref="P13:T13"/>
    <mergeCell ref="U13:V13"/>
  </mergeCells>
  <printOptions horizontalCentered="1"/>
  <pageMargins left="0.51181102362204722" right="0.51181102362204722" top="0.55118110236220474" bottom="0.55118110236220474" header="0.31496062992125984" footer="0.31496062992125984"/>
  <pageSetup paperSize="145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PROCEDURE</vt:lpstr>
      <vt:lpstr>LISTE</vt:lpstr>
      <vt:lpstr>INFO SOUMISSION</vt:lpstr>
      <vt:lpstr>EPSO</vt:lpstr>
      <vt:lpstr>PARAMETRE PAR POSTE</vt:lpstr>
      <vt:lpstr>PARAMETRES GÉNÉRAUX</vt:lpstr>
      <vt:lpstr>CALCUL</vt:lpstr>
      <vt:lpstr>SOMMAIRE</vt:lpstr>
      <vt:lpstr>RAPPORT SOUMISSION</vt:lpstr>
      <vt:lpstr>'RAPPORT SOUMISSION'!Extraire</vt:lpstr>
      <vt:lpstr>'RAPPORT SOUMISSION'!Impression_des_titres</vt:lpstr>
      <vt:lpstr>'INFO SOUMISSION'!Zone_d_impression</vt:lpstr>
      <vt:lpstr>'RAPPORT SOUMISSION'!Zone_d_impression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Laplante</dc:creator>
  <cp:lastModifiedBy>André BOSCHI</cp:lastModifiedBy>
  <cp:lastPrinted>2023-09-25T20:51:45Z</cp:lastPrinted>
  <dcterms:created xsi:type="dcterms:W3CDTF">2023-09-11T14:41:08Z</dcterms:created>
  <dcterms:modified xsi:type="dcterms:W3CDTF">2023-09-26T20:27:59Z</dcterms:modified>
</cp:coreProperties>
</file>