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-12" yWindow="-12" windowWidth="9432" windowHeight="5748"/>
  </bookViews>
  <sheets>
    <sheet name="RECAP" sheetId="1" r:id="rId1"/>
    <sheet name="60MOIS" sheetId="2" r:id="rId2"/>
    <sheet name="48MOIS" sheetId="3" r:id="rId3"/>
    <sheet name="36MOIS" sheetId="4" r:id="rId4"/>
    <sheet name="24MOIS" sheetId="5" r:id="rId5"/>
    <sheet name="12MOIS" sheetId="6" r:id="rId6"/>
  </sheets>
  <definedNames>
    <definedName name="CHIFFRES" localSheetId="1">'60MOIS'!$C$5:$C$64</definedName>
    <definedName name="CHIFFRES">#REF!</definedName>
    <definedName name="CHIFFRES_2" localSheetId="2">'48MOIS'!$C$5:$C$52</definedName>
    <definedName name="CHIFFRES_2">#REF!</definedName>
    <definedName name="CHIFFRES3" localSheetId="3">'36MOIS'!$C$5:$C$40</definedName>
    <definedName name="CHIFFRES3">#REF!</definedName>
    <definedName name="CHIFFRES4" localSheetId="5">'12MOIS'!$C$5:$C$16</definedName>
    <definedName name="CHIFFRES4" localSheetId="4">'24MOIS'!$C$5:$C$28</definedName>
    <definedName name="CHIFFRES4">#REF!</definedName>
    <definedName name="Coeff">'60MOIS'!$C$79</definedName>
    <definedName name="MOIS_AN">#REF!</definedName>
    <definedName name="NRSERIE" localSheetId="1">'60MOIS'!$A$5:$A$64</definedName>
    <definedName name="NRSERIE">#REF!</definedName>
    <definedName name="PetB">'60MOIS'!$C$80</definedName>
    <definedName name="RECAP">#REF!</definedName>
    <definedName name="SERIE2" localSheetId="2">'48MOIS'!$A$5:$A$52</definedName>
    <definedName name="SERIE2">#REF!</definedName>
    <definedName name="SERIE3" localSheetId="3">'36MOIS'!$A$5:$A$40</definedName>
    <definedName name="SERIE3">#REF!</definedName>
    <definedName name="SERIE4" localSheetId="5">'12MOIS'!$A$5:$A$16</definedName>
    <definedName name="SERIE4" localSheetId="4">'24MOIS'!$A$5:$A$28</definedName>
    <definedName name="SERIE4">#REF!</definedName>
    <definedName name="TOTO">#REF!</definedName>
    <definedName name="Valeurs_Bonnes">#REF!</definedName>
  </definedNames>
  <calcPr calcId="152511"/>
</workbook>
</file>

<file path=xl/calcChain.xml><?xml version="1.0" encoding="utf-8"?>
<calcChain xmlns="http://schemas.openxmlformats.org/spreadsheetml/2006/main">
  <c r="C16" i="5" l="1" a="1"/>
  <c r="C5" i="5" a="1"/>
  <c r="C6" i="5" a="1"/>
  <c r="C7" i="5" a="1"/>
  <c r="C8" i="5" a="1"/>
  <c r="C9" i="5" a="1"/>
  <c r="C10" i="5" a="1"/>
  <c r="C11" i="5" a="1"/>
  <c r="C12" i="5" a="1"/>
  <c r="C13" i="5" a="1"/>
  <c r="C14" i="5" a="1"/>
  <c r="C15" i="5" a="1"/>
  <c r="C17" i="5" a="1"/>
  <c r="C18" i="5" a="1"/>
  <c r="C19" i="5" a="1"/>
  <c r="C20" i="5" a="1"/>
  <c r="C20" i="5" s="1"/>
  <c r="C21" i="5" a="1"/>
  <c r="C22" i="5" a="1"/>
  <c r="C23" i="5" a="1"/>
  <c r="C24" i="5" a="1"/>
  <c r="C25" i="5" a="1"/>
  <c r="C26" i="5" a="1"/>
  <c r="C27" i="5" a="1"/>
  <c r="C28" i="5" a="1"/>
  <c r="C28" i="5" s="1"/>
  <c r="C79" i="2" a="1"/>
  <c r="C80" i="2" a="1"/>
  <c r="C69" i="2"/>
  <c r="C68" i="2"/>
  <c r="C16" i="6" a="1"/>
  <c r="C16" i="6" s="1"/>
  <c r="C15" i="6" a="1"/>
  <c r="C15" i="6" s="1"/>
  <c r="C14" i="6" a="1"/>
  <c r="C14" i="6"/>
  <c r="C13" i="6" a="1"/>
  <c r="C13" i="6" s="1"/>
  <c r="C12" i="6" a="1"/>
  <c r="C12" i="6" s="1"/>
  <c r="C11" i="6" a="1"/>
  <c r="C11" i="6" s="1"/>
  <c r="C10" i="6" a="1"/>
  <c r="C10" i="6"/>
  <c r="C9" i="6" a="1"/>
  <c r="C9" i="6" s="1"/>
  <c r="C8" i="6" a="1"/>
  <c r="C8" i="6" s="1"/>
  <c r="C7" i="6" a="1"/>
  <c r="C7" i="6" s="1"/>
  <c r="C6" i="6" a="1"/>
  <c r="C6" i="6" s="1"/>
  <c r="C5" i="6" a="1"/>
  <c r="C5" i="6"/>
  <c r="A31" i="6"/>
  <c r="A32" i="6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/>
  <c r="B21" i="2" s="1"/>
  <c r="B22" i="2" s="1"/>
  <c r="C27" i="5"/>
  <c r="C26" i="5"/>
  <c r="C25" i="5"/>
  <c r="C24" i="5"/>
  <c r="C23" i="5"/>
  <c r="C22" i="5"/>
  <c r="C21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A43" i="5"/>
  <c r="C5" i="4" a="1"/>
  <c r="C5" i="4" s="1"/>
  <c r="C17" i="4" a="1"/>
  <c r="C17" i="4"/>
  <c r="C29" i="4" a="1"/>
  <c r="C29" i="4" s="1"/>
  <c r="C6" i="4" a="1"/>
  <c r="C6" i="4"/>
  <c r="C18" i="4" a="1"/>
  <c r="C18" i="4" s="1"/>
  <c r="C30" i="4" a="1"/>
  <c r="C30" i="4"/>
  <c r="C7" i="4" a="1"/>
  <c r="C7" i="4"/>
  <c r="C19" i="4" a="1"/>
  <c r="C19" i="4"/>
  <c r="C31" i="4" a="1"/>
  <c r="C31" i="4" s="1"/>
  <c r="C8" i="4" a="1"/>
  <c r="C8" i="4"/>
  <c r="C20" i="4" a="1"/>
  <c r="C20" i="4" s="1"/>
  <c r="C32" i="4" a="1"/>
  <c r="C32" i="4"/>
  <c r="C9" i="4" a="1"/>
  <c r="C9" i="4" s="1"/>
  <c r="C21" i="4" a="1"/>
  <c r="C21" i="4"/>
  <c r="C33" i="4" a="1"/>
  <c r="C33" i="4" s="1"/>
  <c r="C10" i="4" a="1"/>
  <c r="C10" i="4"/>
  <c r="C22" i="4" a="1"/>
  <c r="C22" i="4" s="1"/>
  <c r="C34" i="4" a="1"/>
  <c r="C34" i="4"/>
  <c r="C11" i="4" a="1"/>
  <c r="C11" i="4"/>
  <c r="C23" i="4" a="1"/>
  <c r="C23" i="4"/>
  <c r="C35" i="4" a="1"/>
  <c r="C35" i="4" s="1"/>
  <c r="C12" i="4" a="1"/>
  <c r="C12" i="4"/>
  <c r="C24" i="4" a="1"/>
  <c r="C24" i="4" s="1"/>
  <c r="C36" i="4" a="1"/>
  <c r="C36" i="4"/>
  <c r="C13" i="4" a="1"/>
  <c r="C13" i="4" s="1"/>
  <c r="C25" i="4" a="1"/>
  <c r="C25" i="4"/>
  <c r="C37" i="4" a="1"/>
  <c r="C37" i="4" s="1"/>
  <c r="C14" i="4" a="1"/>
  <c r="C14" i="4"/>
  <c r="C26" i="4" a="1"/>
  <c r="C26" i="4" s="1"/>
  <c r="C38" i="4" a="1"/>
  <c r="C38" i="4"/>
  <c r="C15" i="4" a="1"/>
  <c r="C15" i="4"/>
  <c r="C27" i="4" a="1"/>
  <c r="C27" i="4"/>
  <c r="C39" i="4" a="1"/>
  <c r="C39" i="4" s="1"/>
  <c r="C16" i="4" a="1"/>
  <c r="C16" i="4"/>
  <c r="C28" i="4" a="1"/>
  <c r="C28" i="4" s="1"/>
  <c r="C40" i="4" a="1"/>
  <c r="C40" i="4"/>
  <c r="A55" i="4"/>
  <c r="A56" i="4" s="1"/>
  <c r="A57" i="4" s="1"/>
  <c r="A58" i="4"/>
  <c r="A59" i="4" s="1"/>
  <c r="C5" i="3" a="1"/>
  <c r="C5" i="3"/>
  <c r="C58" i="3" s="1" a="1"/>
  <c r="C58" i="3" s="1"/>
  <c r="C17" i="3" a="1"/>
  <c r="C17" i="3"/>
  <c r="C29" i="3" a="1"/>
  <c r="C29" i="3" s="1"/>
  <c r="C41" i="3" a="1"/>
  <c r="C41" i="3"/>
  <c r="C6" i="3" a="1"/>
  <c r="C6" i="3"/>
  <c r="C18" i="3" a="1"/>
  <c r="C18" i="3"/>
  <c r="C30" i="3" a="1"/>
  <c r="C30" i="3" s="1"/>
  <c r="C42" i="3" a="1"/>
  <c r="C42" i="3" s="1"/>
  <c r="C7" i="3" a="1"/>
  <c r="C7" i="3"/>
  <c r="C19" i="3" a="1"/>
  <c r="C19" i="3"/>
  <c r="C31" i="3" a="1"/>
  <c r="C31" i="3" s="1"/>
  <c r="C43" i="3" a="1"/>
  <c r="C43" i="3"/>
  <c r="C8" i="3" a="1"/>
  <c r="C8" i="3"/>
  <c r="C20" i="3" a="1"/>
  <c r="C20" i="3"/>
  <c r="C32" i="3" a="1"/>
  <c r="C32" i="3" s="1"/>
  <c r="C44" i="3" a="1"/>
  <c r="C44" i="3"/>
  <c r="C9" i="3" a="1"/>
  <c r="C9" i="3"/>
  <c r="C21" i="3" a="1"/>
  <c r="C21" i="3"/>
  <c r="C33" i="3" a="1"/>
  <c r="C33" i="3" s="1"/>
  <c r="C45" i="3" a="1"/>
  <c r="C45" i="3" s="1"/>
  <c r="C10" i="3" a="1"/>
  <c r="C10" i="3"/>
  <c r="C59" i="3" s="1" a="1"/>
  <c r="C59" i="3" s="1"/>
  <c r="C22" i="3" a="1"/>
  <c r="C22" i="3"/>
  <c r="C34" i="3" a="1"/>
  <c r="C34" i="3" s="1"/>
  <c r="C46" i="3" a="1"/>
  <c r="C46" i="3"/>
  <c r="C11" i="3" a="1"/>
  <c r="C11" i="3"/>
  <c r="C23" i="3" a="1"/>
  <c r="C23" i="3"/>
  <c r="C35" i="3" a="1"/>
  <c r="C35" i="3" s="1"/>
  <c r="C47" i="3" a="1"/>
  <c r="C47" i="3" s="1"/>
  <c r="C12" i="3" a="1"/>
  <c r="C12" i="3"/>
  <c r="C24" i="3" a="1"/>
  <c r="C24" i="3"/>
  <c r="C36" i="3" a="1"/>
  <c r="C36" i="3" s="1"/>
  <c r="C48" i="3" a="1"/>
  <c r="C48" i="3"/>
  <c r="C13" i="3" a="1"/>
  <c r="C13" i="3"/>
  <c r="C25" i="3" a="1"/>
  <c r="C25" i="3"/>
  <c r="C37" i="3" a="1"/>
  <c r="C37" i="3" s="1"/>
  <c r="C49" i="3" a="1"/>
  <c r="C49" i="3"/>
  <c r="C14" i="3" a="1"/>
  <c r="C14" i="3"/>
  <c r="C26" i="3" a="1"/>
  <c r="C26" i="3"/>
  <c r="C38" i="3" a="1"/>
  <c r="C38" i="3" s="1"/>
  <c r="C50" i="3" a="1"/>
  <c r="C50" i="3" s="1"/>
  <c r="C15" i="3" a="1"/>
  <c r="C15" i="3"/>
  <c r="C27" i="3" a="1"/>
  <c r="C27" i="3"/>
  <c r="C39" i="3" a="1"/>
  <c r="C39" i="3" s="1"/>
  <c r="C51" i="3" a="1"/>
  <c r="C51" i="3"/>
  <c r="C16" i="3" a="1"/>
  <c r="C16" i="3"/>
  <c r="C28" i="3" a="1"/>
  <c r="C28" i="3"/>
  <c r="C40" i="3" a="1"/>
  <c r="C40" i="3" s="1"/>
  <c r="C52" i="3" a="1"/>
  <c r="C52" i="3" s="1"/>
  <c r="A67" i="3"/>
  <c r="A68" i="3"/>
  <c r="A69" i="3" s="1"/>
  <c r="A70" i="3"/>
  <c r="A71" i="3"/>
  <c r="A72" i="3" s="1"/>
  <c r="A73" i="3" s="1"/>
  <c r="A74" i="3" s="1"/>
  <c r="A75" i="3" s="1"/>
  <c r="A76" i="3" s="1"/>
  <c r="C60" i="3"/>
  <c r="C61" i="3"/>
  <c r="C62" i="3" s="1"/>
  <c r="B9" i="3" a="1"/>
  <c r="B9" i="3" s="1"/>
  <c r="B7" i="3" a="1"/>
  <c r="B6" i="3" a="1"/>
  <c r="B6" i="3" s="1"/>
  <c r="B5" i="3" a="1"/>
  <c r="B5" i="3" s="1"/>
  <c r="B7" i="3"/>
  <c r="A86" i="2"/>
  <c r="A87" i="2" s="1"/>
  <c r="A88" i="2"/>
  <c r="C79" i="2"/>
  <c r="D8" i="2" s="1"/>
  <c r="E8" i="2" s="1"/>
  <c r="C80" i="2"/>
  <c r="D47" i="3" l="1"/>
  <c r="D26" i="3"/>
  <c r="E26" i="3" s="1"/>
  <c r="D31" i="3"/>
  <c r="E47" i="3"/>
  <c r="C63" i="3"/>
  <c r="D27" i="3"/>
  <c r="E27" i="3" s="1"/>
  <c r="D24" i="3"/>
  <c r="D18" i="3"/>
  <c r="E42" i="3"/>
  <c r="A60" i="4"/>
  <c r="D13" i="3"/>
  <c r="E13" i="3" s="1"/>
  <c r="A77" i="3"/>
  <c r="E10" i="3"/>
  <c r="E44" i="3"/>
  <c r="D17" i="3"/>
  <c r="E17" i="3" s="1"/>
  <c r="D43" i="3"/>
  <c r="E43" i="3" s="1"/>
  <c r="D29" i="3"/>
  <c r="E29" i="3" s="1"/>
  <c r="D7" i="3"/>
  <c r="E7" i="3" s="1"/>
  <c r="D21" i="3"/>
  <c r="E21" i="3" s="1"/>
  <c r="D35" i="3"/>
  <c r="E35" i="3" s="1"/>
  <c r="D42" i="3"/>
  <c r="D8" i="3"/>
  <c r="E8" i="3" s="1"/>
  <c r="D22" i="3"/>
  <c r="E22" i="3" s="1"/>
  <c r="D36" i="3"/>
  <c r="E36" i="3" s="1"/>
  <c r="D37" i="3"/>
  <c r="E37" i="3" s="1"/>
  <c r="D6" i="3"/>
  <c r="E6" i="3" s="1"/>
  <c r="F6" i="3" s="1"/>
  <c r="D49" i="3"/>
  <c r="E49" i="3" s="1"/>
  <c r="D15" i="3"/>
  <c r="E15" i="3" s="1"/>
  <c r="D41" i="3"/>
  <c r="D23" i="3"/>
  <c r="E23" i="3" s="1"/>
  <c r="D38" i="3"/>
  <c r="E38" i="3" s="1"/>
  <c r="D5" i="3"/>
  <c r="E5" i="3" s="1"/>
  <c r="D20" i="3"/>
  <c r="D33" i="3"/>
  <c r="E33" i="3" s="1"/>
  <c r="D34" i="3"/>
  <c r="E34" i="3" s="1"/>
  <c r="D19" i="3"/>
  <c r="D32" i="3"/>
  <c r="D45" i="3"/>
  <c r="E45" i="3" s="1"/>
  <c r="D30" i="3"/>
  <c r="E30" i="3" s="1"/>
  <c r="D9" i="3"/>
  <c r="E9" i="3" s="1"/>
  <c r="D10" i="3"/>
  <c r="D11" i="3"/>
  <c r="E11" i="3" s="1"/>
  <c r="D48" i="3"/>
  <c r="E48" i="3" s="1"/>
  <c r="D14" i="3"/>
  <c r="E14" i="3" s="1"/>
  <c r="D28" i="3"/>
  <c r="E28" i="3" s="1"/>
  <c r="D16" i="3"/>
  <c r="E16" i="3" s="1"/>
  <c r="E24" i="3"/>
  <c r="E31" i="3"/>
  <c r="B8" i="3" a="1"/>
  <c r="B8" i="3" s="1"/>
  <c r="D25" i="3"/>
  <c r="D46" i="3"/>
  <c r="E25" i="3"/>
  <c r="D52" i="3"/>
  <c r="E52" i="3" s="1"/>
  <c r="D51" i="3"/>
  <c r="E51" i="3" s="1"/>
  <c r="D50" i="3"/>
  <c r="E50" i="3" s="1"/>
  <c r="C48" i="4" a="1"/>
  <c r="C48" i="4" s="1"/>
  <c r="C49" i="4" a="1"/>
  <c r="C49" i="4" s="1"/>
  <c r="A89" i="2"/>
  <c r="D40" i="3"/>
  <c r="E40" i="3" s="1"/>
  <c r="D39" i="3"/>
  <c r="D12" i="3"/>
  <c r="E12" i="3" s="1"/>
  <c r="F12" i="3" s="1"/>
  <c r="D44" i="3"/>
  <c r="E39" i="3"/>
  <c r="B23" i="2"/>
  <c r="B10" i="3" a="1"/>
  <c r="B10" i="3" s="1"/>
  <c r="C46" i="4" a="1"/>
  <c r="C46" i="4" s="1"/>
  <c r="C47" i="4" a="1"/>
  <c r="C47" i="4" s="1"/>
  <c r="C24" i="6" a="1"/>
  <c r="C24" i="6" s="1"/>
  <c r="C25" i="6" a="1"/>
  <c r="C25" i="6" s="1"/>
  <c r="E18" i="3"/>
  <c r="E46" i="3"/>
  <c r="E32" i="3"/>
  <c r="E19" i="3"/>
  <c r="D51" i="2"/>
  <c r="E51" i="2" s="1"/>
  <c r="D13" i="2"/>
  <c r="E13" i="2" s="1"/>
  <c r="D61" i="2"/>
  <c r="E61" i="2" s="1"/>
  <c r="D23" i="2"/>
  <c r="E23" i="2" s="1"/>
  <c r="D33" i="2"/>
  <c r="E33" i="2" s="1"/>
  <c r="D43" i="2"/>
  <c r="E43" i="2" s="1"/>
  <c r="D27" i="2"/>
  <c r="E27" i="2" s="1"/>
  <c r="D37" i="2"/>
  <c r="E37" i="2" s="1"/>
  <c r="D47" i="2"/>
  <c r="E47" i="2" s="1"/>
  <c r="D9" i="2"/>
  <c r="E9" i="2" s="1"/>
  <c r="D57" i="2"/>
  <c r="E57" i="2" s="1"/>
  <c r="D19" i="2"/>
  <c r="E19" i="2" s="1"/>
  <c r="D29" i="2"/>
  <c r="E29" i="2" s="1"/>
  <c r="D28" i="2"/>
  <c r="E28" i="2" s="1"/>
  <c r="D38" i="2"/>
  <c r="E38" i="2" s="1"/>
  <c r="D48" i="2"/>
  <c r="E48" i="2" s="1"/>
  <c r="D10" i="2"/>
  <c r="E10" i="2" s="1"/>
  <c r="D58" i="2"/>
  <c r="E58" i="2" s="1"/>
  <c r="D20" i="2"/>
  <c r="E20" i="2" s="1"/>
  <c r="F8" i="2" s="1"/>
  <c r="D30" i="2"/>
  <c r="E30" i="2" s="1"/>
  <c r="D40" i="2"/>
  <c r="E40" i="2" s="1"/>
  <c r="D14" i="2"/>
  <c r="E14" i="2" s="1"/>
  <c r="D60" i="2"/>
  <c r="E60" i="2" s="1"/>
  <c r="D34" i="2"/>
  <c r="E34" i="2" s="1"/>
  <c r="D21" i="2"/>
  <c r="E21" i="2" s="1"/>
  <c r="D42" i="2"/>
  <c r="E42" i="2" s="1"/>
  <c r="D52" i="2"/>
  <c r="E52" i="2" s="1"/>
  <c r="D39" i="2"/>
  <c r="E39" i="2" s="1"/>
  <c r="D59" i="2"/>
  <c r="E59" i="2" s="1"/>
  <c r="D26" i="2"/>
  <c r="E26" i="2" s="1"/>
  <c r="D46" i="2"/>
  <c r="E46" i="2" s="1"/>
  <c r="D7" i="2"/>
  <c r="E7" i="2" s="1"/>
  <c r="D54" i="2"/>
  <c r="E54" i="2" s="1"/>
  <c r="D64" i="2"/>
  <c r="E64" i="2" s="1"/>
  <c r="D25" i="2"/>
  <c r="E25" i="2" s="1"/>
  <c r="D12" i="2"/>
  <c r="E12" i="2" s="1"/>
  <c r="D45" i="2"/>
  <c r="E45" i="2" s="1"/>
  <c r="D63" i="2"/>
  <c r="E63" i="2" s="1"/>
  <c r="D50" i="2"/>
  <c r="E50" i="2" s="1"/>
  <c r="D24" i="2"/>
  <c r="E24" i="2" s="1"/>
  <c r="D11" i="2"/>
  <c r="E11" i="2" s="1"/>
  <c r="D44" i="2"/>
  <c r="E44" i="2" s="1"/>
  <c r="D31" i="2"/>
  <c r="E31" i="2" s="1"/>
  <c r="D6" i="2"/>
  <c r="E6" i="2" s="1"/>
  <c r="D62" i="2"/>
  <c r="E62" i="2" s="1"/>
  <c r="D49" i="2"/>
  <c r="E49" i="2" s="1"/>
  <c r="D53" i="2"/>
  <c r="E53" i="2" s="1"/>
  <c r="D16" i="2"/>
  <c r="E16" i="2" s="1"/>
  <c r="D36" i="2"/>
  <c r="E36" i="2" s="1"/>
  <c r="D56" i="2"/>
  <c r="E56" i="2" s="1"/>
  <c r="D18" i="2"/>
  <c r="E18" i="2" s="1"/>
  <c r="D32" i="2"/>
  <c r="E32" i="2" s="1"/>
  <c r="D5" i="2"/>
  <c r="E5" i="2" s="1"/>
  <c r="D35" i="2"/>
  <c r="E35" i="2" s="1"/>
  <c r="D17" i="2"/>
  <c r="E17" i="2" s="1"/>
  <c r="D22" i="2"/>
  <c r="E22" i="2" s="1"/>
  <c r="D55" i="2"/>
  <c r="E55" i="2" s="1"/>
  <c r="D41" i="2"/>
  <c r="E41" i="2" s="1"/>
  <c r="D15" i="2"/>
  <c r="E15" i="2" s="1"/>
  <c r="F15" i="2" s="1"/>
  <c r="F27" i="2" s="1"/>
  <c r="F39" i="2" s="1"/>
  <c r="F51" i="2" s="1"/>
  <c r="F63" i="2" s="1"/>
  <c r="G63" i="2" s="1"/>
  <c r="H63" i="2" s="1"/>
  <c r="E20" i="3"/>
  <c r="E41" i="3"/>
  <c r="C22" i="6" a="1"/>
  <c r="C22" i="6" s="1"/>
  <c r="C73" i="2"/>
  <c r="C74" i="2"/>
  <c r="A44" i="5"/>
  <c r="C35" i="5" a="1"/>
  <c r="C35" i="5" s="1"/>
  <c r="C37" i="5" a="1"/>
  <c r="C37" i="5" s="1"/>
  <c r="C34" i="5" a="1"/>
  <c r="C34" i="5" s="1"/>
  <c r="C36" i="5" a="1"/>
  <c r="C36" i="5" s="1"/>
  <c r="C23" i="6" a="1"/>
  <c r="C23" i="6" s="1"/>
  <c r="A33" i="6"/>
  <c r="C74" i="3" l="1"/>
  <c r="G24" i="3"/>
  <c r="H24" i="3" s="1"/>
  <c r="G36" i="3"/>
  <c r="H36" i="3" s="1"/>
  <c r="G48" i="3"/>
  <c r="H48" i="3" s="1"/>
  <c r="G12" i="3"/>
  <c r="H12" i="3" s="1"/>
  <c r="F20" i="2"/>
  <c r="G8" i="2"/>
  <c r="H8" i="2" s="1"/>
  <c r="C68" i="3"/>
  <c r="G30" i="3"/>
  <c r="H30" i="3" s="1"/>
  <c r="G6" i="3"/>
  <c r="H6" i="3" s="1"/>
  <c r="G18" i="3"/>
  <c r="H18" i="3" s="1"/>
  <c r="G42" i="3"/>
  <c r="H42" i="3" s="1"/>
  <c r="G51" i="2"/>
  <c r="H51" i="2" s="1"/>
  <c r="F7" i="2"/>
  <c r="F16" i="3"/>
  <c r="F14" i="3"/>
  <c r="B24" i="2"/>
  <c r="B11" i="3" a="1"/>
  <c r="B11" i="3" s="1"/>
  <c r="F7" i="3"/>
  <c r="F10" i="3"/>
  <c r="F11" i="2"/>
  <c r="A34" i="6"/>
  <c r="G39" i="2"/>
  <c r="H39" i="2" s="1"/>
  <c r="F14" i="2"/>
  <c r="C50" i="4"/>
  <c r="C51" i="4"/>
  <c r="A61" i="4"/>
  <c r="D30" i="4"/>
  <c r="E30" i="4" s="1"/>
  <c r="D20" i="4"/>
  <c r="E20" i="4" s="1"/>
  <c r="D29" i="4"/>
  <c r="E29" i="4" s="1"/>
  <c r="D31" i="4"/>
  <c r="E31" i="4" s="1"/>
  <c r="D21" i="4"/>
  <c r="E21" i="4" s="1"/>
  <c r="D23" i="4"/>
  <c r="E23" i="4" s="1"/>
  <c r="D15" i="4"/>
  <c r="E15" i="4" s="1"/>
  <c r="G18" i="4"/>
  <c r="H18" i="4" s="1"/>
  <c r="D5" i="4"/>
  <c r="E5" i="4" s="1"/>
  <c r="F5" i="4" s="1"/>
  <c r="G17" i="4" s="1"/>
  <c r="H17" i="4" s="1"/>
  <c r="D33" i="4"/>
  <c r="E33" i="4" s="1"/>
  <c r="D34" i="4"/>
  <c r="E34" i="4" s="1"/>
  <c r="D24" i="4"/>
  <c r="E24" i="4" s="1"/>
  <c r="D32" i="4"/>
  <c r="E32" i="4" s="1"/>
  <c r="D35" i="4"/>
  <c r="E35" i="4" s="1"/>
  <c r="D25" i="4"/>
  <c r="E25" i="4" s="1"/>
  <c r="G35" i="4"/>
  <c r="H35" i="4" s="1"/>
  <c r="D19" i="4"/>
  <c r="E19" i="4" s="1"/>
  <c r="D18" i="4"/>
  <c r="E18" i="4" s="1"/>
  <c r="D8" i="4"/>
  <c r="E8" i="4" s="1"/>
  <c r="F8" i="4" s="1"/>
  <c r="G8" i="4" s="1"/>
  <c r="H8" i="4" s="1"/>
  <c r="D11" i="4"/>
  <c r="E11" i="4" s="1"/>
  <c r="F11" i="4" s="1"/>
  <c r="G23" i="4" s="1"/>
  <c r="H23" i="4" s="1"/>
  <c r="D37" i="4"/>
  <c r="E37" i="4" s="1"/>
  <c r="D7" i="4"/>
  <c r="E7" i="4" s="1"/>
  <c r="D12" i="4"/>
  <c r="E12" i="4" s="1"/>
  <c r="D38" i="4"/>
  <c r="E38" i="4" s="1"/>
  <c r="D28" i="4"/>
  <c r="E28" i="4" s="1"/>
  <c r="C55" i="4"/>
  <c r="D26" i="4"/>
  <c r="E26" i="4" s="1"/>
  <c r="C56" i="4"/>
  <c r="D9" i="4"/>
  <c r="E9" i="4" s="1"/>
  <c r="G11" i="4"/>
  <c r="H11" i="4" s="1"/>
  <c r="D17" i="4"/>
  <c r="E17" i="4" s="1"/>
  <c r="D36" i="4"/>
  <c r="E36" i="4" s="1"/>
  <c r="D14" i="4"/>
  <c r="E14" i="4" s="1"/>
  <c r="G32" i="4"/>
  <c r="H32" i="4" s="1"/>
  <c r="D6" i="4"/>
  <c r="E6" i="4" s="1"/>
  <c r="F6" i="4" s="1"/>
  <c r="G6" i="4" s="1"/>
  <c r="H6" i="4" s="1"/>
  <c r="D22" i="4"/>
  <c r="E22" i="4" s="1"/>
  <c r="D40" i="4"/>
  <c r="E40" i="4" s="1"/>
  <c r="C58" i="4"/>
  <c r="D10" i="4"/>
  <c r="E10" i="4" s="1"/>
  <c r="D27" i="4"/>
  <c r="E27" i="4" s="1"/>
  <c r="D16" i="4"/>
  <c r="E16" i="4" s="1"/>
  <c r="D13" i="4"/>
  <c r="E13" i="4" s="1"/>
  <c r="G29" i="4"/>
  <c r="H29" i="4" s="1"/>
  <c r="D39" i="4"/>
  <c r="E39" i="4" s="1"/>
  <c r="F11" i="3"/>
  <c r="F15" i="3"/>
  <c r="A78" i="3"/>
  <c r="C77" i="3"/>
  <c r="D16" i="5"/>
  <c r="E16" i="5" s="1"/>
  <c r="D27" i="5"/>
  <c r="E27" i="5" s="1"/>
  <c r="D12" i="5"/>
  <c r="E12" i="5" s="1"/>
  <c r="F12" i="5" s="1"/>
  <c r="F24" i="5" s="1"/>
  <c r="D23" i="5"/>
  <c r="E23" i="5" s="1"/>
  <c r="D8" i="5"/>
  <c r="E8" i="5" s="1"/>
  <c r="D19" i="5"/>
  <c r="E19" i="5" s="1"/>
  <c r="D14" i="5"/>
  <c r="E14" i="5" s="1"/>
  <c r="D25" i="5"/>
  <c r="E25" i="5" s="1"/>
  <c r="D10" i="5"/>
  <c r="E10" i="5" s="1"/>
  <c r="D21" i="5"/>
  <c r="E21" i="5" s="1"/>
  <c r="D6" i="5"/>
  <c r="E6" i="5" s="1"/>
  <c r="D17" i="5"/>
  <c r="E17" i="5" s="1"/>
  <c r="D9" i="5"/>
  <c r="E9" i="5" s="1"/>
  <c r="D18" i="5"/>
  <c r="E18" i="5" s="1"/>
  <c r="D28" i="5"/>
  <c r="E28" i="5" s="1"/>
  <c r="D5" i="5"/>
  <c r="E5" i="5" s="1"/>
  <c r="D24" i="5"/>
  <c r="E24" i="5" s="1"/>
  <c r="D15" i="5"/>
  <c r="E15" i="5" s="1"/>
  <c r="F15" i="5" s="1"/>
  <c r="F27" i="5" s="1"/>
  <c r="D20" i="5"/>
  <c r="E20" i="5" s="1"/>
  <c r="D11" i="5"/>
  <c r="E11" i="5" s="1"/>
  <c r="D7" i="5"/>
  <c r="E7" i="5" s="1"/>
  <c r="D26" i="5"/>
  <c r="E26" i="5" s="1"/>
  <c r="D13" i="5"/>
  <c r="E13" i="5" s="1"/>
  <c r="F13" i="5" s="1"/>
  <c r="F25" i="5" s="1"/>
  <c r="G24" i="5"/>
  <c r="H24" i="5" s="1"/>
  <c r="D22" i="5"/>
  <c r="E22" i="5" s="1"/>
  <c r="G12" i="5"/>
  <c r="H12" i="5" s="1"/>
  <c r="C39" i="5"/>
  <c r="C38" i="5"/>
  <c r="D73" i="2" a="1"/>
  <c r="G27" i="2"/>
  <c r="H27" i="2" s="1"/>
  <c r="F9" i="2"/>
  <c r="F13" i="2"/>
  <c r="C27" i="6"/>
  <c r="C26" i="6"/>
  <c r="F8" i="3"/>
  <c r="F13" i="3"/>
  <c r="D13" i="6"/>
  <c r="E13" i="6" s="1"/>
  <c r="F13" i="6" s="1"/>
  <c r="G13" i="6" s="1"/>
  <c r="H13" i="6" s="1"/>
  <c r="D5" i="6"/>
  <c r="E5" i="6" s="1"/>
  <c r="F5" i="6" s="1"/>
  <c r="C31" i="6" s="1"/>
  <c r="D10" i="6"/>
  <c r="E10" i="6" s="1"/>
  <c r="F10" i="6" s="1"/>
  <c r="D7" i="6"/>
  <c r="E7" i="6" s="1"/>
  <c r="F7" i="6" s="1"/>
  <c r="C33" i="6" s="1"/>
  <c r="G15" i="6"/>
  <c r="H15" i="6" s="1"/>
  <c r="D15" i="6"/>
  <c r="E15" i="6" s="1"/>
  <c r="F15" i="6" s="1"/>
  <c r="D12" i="6"/>
  <c r="E12" i="6" s="1"/>
  <c r="F12" i="6" s="1"/>
  <c r="G12" i="6" s="1"/>
  <c r="H12" i="6" s="1"/>
  <c r="D9" i="6"/>
  <c r="E9" i="6" s="1"/>
  <c r="F9" i="6" s="1"/>
  <c r="G9" i="6" s="1"/>
  <c r="H9" i="6" s="1"/>
  <c r="D6" i="6"/>
  <c r="E6" i="6" s="1"/>
  <c r="F6" i="6" s="1"/>
  <c r="C32" i="6" s="1"/>
  <c r="D14" i="6"/>
  <c r="E14" i="6" s="1"/>
  <c r="F14" i="6" s="1"/>
  <c r="G14" i="6"/>
  <c r="H14" i="6" s="1"/>
  <c r="D8" i="6"/>
  <c r="E8" i="6" s="1"/>
  <c r="F8" i="6" s="1"/>
  <c r="G8" i="6" s="1"/>
  <c r="H8" i="6" s="1"/>
  <c r="G7" i="6"/>
  <c r="H7" i="6" s="1"/>
  <c r="G16" i="6"/>
  <c r="H16" i="6" s="1"/>
  <c r="D16" i="6"/>
  <c r="E16" i="6" s="1"/>
  <c r="F16" i="6" s="1"/>
  <c r="D11" i="6"/>
  <c r="E11" i="6" s="1"/>
  <c r="F11" i="6" s="1"/>
  <c r="G11" i="6" s="1"/>
  <c r="H11" i="6" s="1"/>
  <c r="G10" i="6"/>
  <c r="H10" i="6" s="1"/>
  <c r="F5" i="2"/>
  <c r="F9" i="3"/>
  <c r="F5" i="3"/>
  <c r="A45" i="5"/>
  <c r="G15" i="2"/>
  <c r="H15" i="2" s="1"/>
  <c r="F16" i="2"/>
  <c r="F6" i="2"/>
  <c r="F12" i="2"/>
  <c r="F10" i="2"/>
  <c r="A90" i="2"/>
  <c r="C89" i="2"/>
  <c r="D33" i="6" l="1"/>
  <c r="E33" i="6"/>
  <c r="D32" i="6"/>
  <c r="E32" i="6"/>
  <c r="E31" i="6"/>
  <c r="D31" i="6"/>
  <c r="F18" i="2"/>
  <c r="C87" i="2"/>
  <c r="G6" i="2"/>
  <c r="H6" i="2" s="1"/>
  <c r="D58" i="4"/>
  <c r="E58" i="4"/>
  <c r="F32" i="2"/>
  <c r="G20" i="2"/>
  <c r="H20" i="2" s="1"/>
  <c r="E89" i="2"/>
  <c r="D89" i="2"/>
  <c r="G6" i="6"/>
  <c r="H6" i="6" s="1"/>
  <c r="G15" i="5"/>
  <c r="H15" i="5" s="1"/>
  <c r="F7" i="5"/>
  <c r="F14" i="5"/>
  <c r="C78" i="3"/>
  <c r="A62" i="4"/>
  <c r="C61" i="4"/>
  <c r="G22" i="3"/>
  <c r="H22" i="3" s="1"/>
  <c r="G34" i="3"/>
  <c r="H34" i="3" s="1"/>
  <c r="G10" i="3"/>
  <c r="H10" i="3" s="1"/>
  <c r="G46" i="3"/>
  <c r="H46" i="3" s="1"/>
  <c r="C72" i="3"/>
  <c r="A46" i="5"/>
  <c r="C45" i="5"/>
  <c r="G13" i="5"/>
  <c r="H13" i="5" s="1"/>
  <c r="D77" i="3"/>
  <c r="E77" i="3"/>
  <c r="G41" i="3"/>
  <c r="H41" i="3" s="1"/>
  <c r="G17" i="3"/>
  <c r="H17" i="3" s="1"/>
  <c r="G5" i="3"/>
  <c r="H5" i="3" s="1"/>
  <c r="C67" i="3"/>
  <c r="G29" i="3"/>
  <c r="H29" i="3" s="1"/>
  <c r="G5" i="6"/>
  <c r="H5" i="6" s="1"/>
  <c r="H17" i="6" s="1"/>
  <c r="F25" i="2"/>
  <c r="G13" i="2"/>
  <c r="H13" i="2" s="1"/>
  <c r="F11" i="5"/>
  <c r="G15" i="3"/>
  <c r="H15" i="3" s="1"/>
  <c r="G27" i="3"/>
  <c r="H27" i="3" s="1"/>
  <c r="G39" i="3"/>
  <c r="H39" i="3" s="1"/>
  <c r="G51" i="3"/>
  <c r="H51" i="3" s="1"/>
  <c r="F13" i="4"/>
  <c r="G20" i="4"/>
  <c r="H20" i="4" s="1"/>
  <c r="F12" i="4"/>
  <c r="G31" i="3"/>
  <c r="H31" i="3" s="1"/>
  <c r="G43" i="3"/>
  <c r="H43" i="3" s="1"/>
  <c r="G7" i="3"/>
  <c r="H7" i="3" s="1"/>
  <c r="G19" i="3"/>
  <c r="H19" i="3" s="1"/>
  <c r="C69" i="3"/>
  <c r="F17" i="2"/>
  <c r="C86" i="2"/>
  <c r="G5" i="2"/>
  <c r="H5" i="2" s="1"/>
  <c r="F5" i="5"/>
  <c r="F23" i="2"/>
  <c r="G11" i="2"/>
  <c r="H11" i="2" s="1"/>
  <c r="A91" i="2"/>
  <c r="C90" i="2"/>
  <c r="F22" i="2"/>
  <c r="G10" i="2"/>
  <c r="H10" i="2" s="1"/>
  <c r="G33" i="3"/>
  <c r="H33" i="3" s="1"/>
  <c r="G45" i="3"/>
  <c r="H45" i="3" s="1"/>
  <c r="C71" i="3"/>
  <c r="G21" i="3"/>
  <c r="H21" i="3" s="1"/>
  <c r="G9" i="3"/>
  <c r="H9" i="3" s="1"/>
  <c r="F21" i="2"/>
  <c r="G9" i="2"/>
  <c r="H9" i="2" s="1"/>
  <c r="F9" i="5"/>
  <c r="F8" i="5"/>
  <c r="G11" i="3"/>
  <c r="H11" i="3" s="1"/>
  <c r="G35" i="3"/>
  <c r="H35" i="3" s="1"/>
  <c r="C73" i="3"/>
  <c r="G23" i="3"/>
  <c r="H23" i="3" s="1"/>
  <c r="G47" i="3"/>
  <c r="H47" i="3" s="1"/>
  <c r="F7" i="4"/>
  <c r="G30" i="4"/>
  <c r="H30" i="4" s="1"/>
  <c r="D55" i="4"/>
  <c r="E55" i="4"/>
  <c r="F26" i="2"/>
  <c r="G14" i="2"/>
  <c r="H14" i="2" s="1"/>
  <c r="B25" i="2"/>
  <c r="B12" i="3" a="1"/>
  <c r="B12" i="3" s="1"/>
  <c r="F24" i="2"/>
  <c r="G12" i="2"/>
  <c r="H12" i="2" s="1"/>
  <c r="D73" i="2"/>
  <c r="D74" i="2"/>
  <c r="D75" i="2"/>
  <c r="F6" i="5"/>
  <c r="G5" i="4"/>
  <c r="H5" i="4" s="1"/>
  <c r="F16" i="4"/>
  <c r="F9" i="4"/>
  <c r="G26" i="3"/>
  <c r="H26" i="3" s="1"/>
  <c r="G38" i="3"/>
  <c r="H38" i="3" s="1"/>
  <c r="G14" i="3"/>
  <c r="H14" i="3" s="1"/>
  <c r="G50" i="3"/>
  <c r="H50" i="3" s="1"/>
  <c r="C76" i="3"/>
  <c r="D68" i="3"/>
  <c r="E68" i="3"/>
  <c r="D74" i="3"/>
  <c r="E74" i="3"/>
  <c r="G37" i="3"/>
  <c r="H37" i="3" s="1"/>
  <c r="C75" i="3"/>
  <c r="G49" i="3"/>
  <c r="H49" i="3" s="1"/>
  <c r="G13" i="3"/>
  <c r="H13" i="3" s="1"/>
  <c r="G25" i="3"/>
  <c r="H25" i="3" s="1"/>
  <c r="D56" i="4"/>
  <c r="E56" i="4"/>
  <c r="G28" i="3"/>
  <c r="H28" i="3" s="1"/>
  <c r="G16" i="3"/>
  <c r="H16" i="3" s="1"/>
  <c r="G40" i="3"/>
  <c r="H40" i="3" s="1"/>
  <c r="G52" i="3"/>
  <c r="H52" i="3" s="1"/>
  <c r="F28" i="2"/>
  <c r="G16" i="2"/>
  <c r="H16" i="2" s="1"/>
  <c r="G25" i="5"/>
  <c r="H25" i="5" s="1"/>
  <c r="C34" i="6"/>
  <c r="A35" i="6"/>
  <c r="G8" i="3"/>
  <c r="H8" i="3" s="1"/>
  <c r="C70" i="3"/>
  <c r="G20" i="3"/>
  <c r="H20" i="3" s="1"/>
  <c r="G44" i="3"/>
  <c r="H44" i="3" s="1"/>
  <c r="G32" i="3"/>
  <c r="H32" i="3" s="1"/>
  <c r="G27" i="5"/>
  <c r="H27" i="5" s="1"/>
  <c r="F10" i="5"/>
  <c r="F16" i="5"/>
  <c r="F10" i="4"/>
  <c r="F14" i="4"/>
  <c r="F15" i="4"/>
  <c r="F19" i="2"/>
  <c r="C88" i="2"/>
  <c r="G7" i="2"/>
  <c r="H7" i="2" s="1"/>
  <c r="F31" i="2" l="1"/>
  <c r="G19" i="2"/>
  <c r="H19" i="2" s="1"/>
  <c r="D76" i="3"/>
  <c r="E76" i="3"/>
  <c r="C59" i="4"/>
  <c r="G21" i="4"/>
  <c r="H21" i="4" s="1"/>
  <c r="G9" i="4"/>
  <c r="H9" i="4" s="1"/>
  <c r="G33" i="4"/>
  <c r="H33" i="4" s="1"/>
  <c r="F36" i="2"/>
  <c r="G24" i="2"/>
  <c r="H24" i="2" s="1"/>
  <c r="E86" i="2"/>
  <c r="D86" i="2"/>
  <c r="F37" i="2"/>
  <c r="G25" i="2"/>
  <c r="H25" i="2" s="1"/>
  <c r="G28" i="4"/>
  <c r="H28" i="4" s="1"/>
  <c r="G40" i="4"/>
  <c r="H40" i="4" s="1"/>
  <c r="G16" i="4"/>
  <c r="H16" i="4" s="1"/>
  <c r="C57" i="4"/>
  <c r="G19" i="4"/>
  <c r="H19" i="4" s="1"/>
  <c r="G31" i="4"/>
  <c r="H31" i="4" s="1"/>
  <c r="G7" i="4"/>
  <c r="H7" i="4" s="1"/>
  <c r="F34" i="2"/>
  <c r="G22" i="2"/>
  <c r="H22" i="2" s="1"/>
  <c r="F29" i="2"/>
  <c r="G17" i="2"/>
  <c r="H17" i="2" s="1"/>
  <c r="G37" i="4"/>
  <c r="H37" i="4" s="1"/>
  <c r="G13" i="4"/>
  <c r="H13" i="4" s="1"/>
  <c r="G25" i="4"/>
  <c r="H25" i="4" s="1"/>
  <c r="D61" i="4"/>
  <c r="E61" i="4"/>
  <c r="G22" i="4"/>
  <c r="H22" i="4" s="1"/>
  <c r="G10" i="4"/>
  <c r="H10" i="4" s="1"/>
  <c r="G34" i="4"/>
  <c r="H34" i="4" s="1"/>
  <c r="C60" i="4"/>
  <c r="F22" i="5"/>
  <c r="G10" i="5"/>
  <c r="H10" i="5" s="1"/>
  <c r="G22" i="5"/>
  <c r="H22" i="5" s="1"/>
  <c r="D34" i="6"/>
  <c r="E34" i="6"/>
  <c r="F21" i="5"/>
  <c r="G9" i="5"/>
  <c r="H9" i="5" s="1"/>
  <c r="G21" i="5"/>
  <c r="H21" i="5" s="1"/>
  <c r="F30" i="2"/>
  <c r="G18" i="2"/>
  <c r="H18" i="2" s="1"/>
  <c r="E88" i="2"/>
  <c r="D88" i="2"/>
  <c r="B26" i="2"/>
  <c r="B13" i="3" a="1"/>
  <c r="B13" i="3" s="1"/>
  <c r="F33" i="2"/>
  <c r="G21" i="2"/>
  <c r="H21" i="2" s="1"/>
  <c r="D90" i="2"/>
  <c r="E90" i="2"/>
  <c r="D69" i="3"/>
  <c r="E69" i="3"/>
  <c r="D45" i="5"/>
  <c r="E45" i="5"/>
  <c r="A63" i="4"/>
  <c r="C62" i="4"/>
  <c r="F40" i="2"/>
  <c r="G28" i="2"/>
  <c r="H28" i="2" s="1"/>
  <c r="F18" i="5"/>
  <c r="G6" i="5"/>
  <c r="H6" i="5" s="1"/>
  <c r="G18" i="5"/>
  <c r="H18" i="5" s="1"/>
  <c r="C44" i="5"/>
  <c r="A92" i="2"/>
  <c r="C91" i="2"/>
  <c r="E78" i="3"/>
  <c r="D78" i="3"/>
  <c r="E67" i="3"/>
  <c r="D67" i="3"/>
  <c r="C79" i="3"/>
  <c r="C46" i="5"/>
  <c r="A47" i="5"/>
  <c r="F44" i="2"/>
  <c r="G32" i="2"/>
  <c r="H32" i="2" s="1"/>
  <c r="G27" i="4"/>
  <c r="H27" i="4" s="1"/>
  <c r="G39" i="4"/>
  <c r="H39" i="4" s="1"/>
  <c r="G15" i="4"/>
  <c r="H15" i="4" s="1"/>
  <c r="F38" i="2"/>
  <c r="G26" i="2"/>
  <c r="H26" i="2" s="1"/>
  <c r="D73" i="3"/>
  <c r="E73" i="3"/>
  <c r="H53" i="3"/>
  <c r="E72" i="3"/>
  <c r="D72" i="3"/>
  <c r="F26" i="5"/>
  <c r="G14" i="5"/>
  <c r="H14" i="5" s="1"/>
  <c r="G26" i="5"/>
  <c r="H26" i="5" s="1"/>
  <c r="G14" i="4"/>
  <c r="H14" i="4" s="1"/>
  <c r="G26" i="4"/>
  <c r="H26" i="4" s="1"/>
  <c r="G38" i="4"/>
  <c r="H38" i="4" s="1"/>
  <c r="E70" i="3"/>
  <c r="D70" i="3"/>
  <c r="E75" i="3"/>
  <c r="D75" i="3"/>
  <c r="E73" i="2"/>
  <c r="E71" i="3"/>
  <c r="D71" i="3"/>
  <c r="F35" i="2"/>
  <c r="G23" i="2"/>
  <c r="H23" i="2" s="1"/>
  <c r="F19" i="5"/>
  <c r="G7" i="5"/>
  <c r="H7" i="5" s="1"/>
  <c r="G19" i="5"/>
  <c r="H19" i="5" s="1"/>
  <c r="F17" i="5"/>
  <c r="C43" i="5"/>
  <c r="G5" i="5"/>
  <c r="H5" i="5" s="1"/>
  <c r="G17" i="5"/>
  <c r="H17" i="5" s="1"/>
  <c r="F23" i="5"/>
  <c r="G23" i="5"/>
  <c r="H23" i="5" s="1"/>
  <c r="G11" i="5"/>
  <c r="H11" i="5" s="1"/>
  <c r="F28" i="5"/>
  <c r="G28" i="5"/>
  <c r="H28" i="5" s="1"/>
  <c r="G16" i="5"/>
  <c r="H16" i="5" s="1"/>
  <c r="C35" i="6"/>
  <c r="A36" i="6"/>
  <c r="F20" i="5"/>
  <c r="G20" i="5"/>
  <c r="H20" i="5" s="1"/>
  <c r="G8" i="5"/>
  <c r="H8" i="5" s="1"/>
  <c r="G36" i="4"/>
  <c r="H36" i="4" s="1"/>
  <c r="G24" i="4"/>
  <c r="H24" i="4" s="1"/>
  <c r="H41" i="4" s="1"/>
  <c r="G12" i="4"/>
  <c r="H12" i="4" s="1"/>
  <c r="D87" i="2"/>
  <c r="E87" i="2"/>
  <c r="F46" i="2" l="1"/>
  <c r="G34" i="2"/>
  <c r="H34" i="2" s="1"/>
  <c r="E43" i="5"/>
  <c r="D43" i="5"/>
  <c r="F47" i="2"/>
  <c r="G35" i="2"/>
  <c r="H35" i="2" s="1"/>
  <c r="F52" i="2"/>
  <c r="G40" i="2"/>
  <c r="H40" i="2" s="1"/>
  <c r="E60" i="4"/>
  <c r="D60" i="4"/>
  <c r="H29" i="5"/>
  <c r="F49" i="2"/>
  <c r="G37" i="2"/>
  <c r="H37" i="2" s="1"/>
  <c r="F56" i="2"/>
  <c r="G56" i="2" s="1"/>
  <c r="H56" i="2" s="1"/>
  <c r="G44" i="2"/>
  <c r="H44" i="2" s="1"/>
  <c r="D91" i="2"/>
  <c r="E91" i="2"/>
  <c r="C47" i="5"/>
  <c r="A48" i="5"/>
  <c r="C92" i="2"/>
  <c r="A93" i="2"/>
  <c r="D59" i="4"/>
  <c r="E59" i="4"/>
  <c r="F78" i="3"/>
  <c r="E46" i="5"/>
  <c r="D46" i="5"/>
  <c r="E44" i="5"/>
  <c r="D44" i="5"/>
  <c r="D62" i="4"/>
  <c r="E62" i="4"/>
  <c r="D57" i="4"/>
  <c r="E57" i="4"/>
  <c r="F75" i="3"/>
  <c r="F50" i="2"/>
  <c r="G38" i="2"/>
  <c r="H38" i="2" s="1"/>
  <c r="A64" i="4"/>
  <c r="C63" i="4"/>
  <c r="F45" i="2"/>
  <c r="G33" i="2"/>
  <c r="H33" i="2" s="1"/>
  <c r="D79" i="3"/>
  <c r="F69" i="3" s="1"/>
  <c r="F67" i="3"/>
  <c r="D9" i="1" a="1"/>
  <c r="F42" i="2"/>
  <c r="G30" i="2"/>
  <c r="H30" i="2" s="1"/>
  <c r="F41" i="2"/>
  <c r="G29" i="2"/>
  <c r="H29" i="2" s="1"/>
  <c r="A37" i="6"/>
  <c r="C36" i="6"/>
  <c r="E35" i="6"/>
  <c r="D35" i="6"/>
  <c r="F70" i="3"/>
  <c r="F72" i="3"/>
  <c r="E79" i="3" a="1"/>
  <c r="E79" i="3" s="1"/>
  <c r="D7" i="1" s="1" a="1"/>
  <c r="D7" i="1" s="1"/>
  <c r="B27" i="2"/>
  <c r="B14" i="3" a="1"/>
  <c r="B14" i="3" s="1"/>
  <c r="F48" i="2"/>
  <c r="G36" i="2"/>
  <c r="H36" i="2" s="1"/>
  <c r="F43" i="2"/>
  <c r="G31" i="2"/>
  <c r="H31" i="2" s="1"/>
  <c r="F59" i="2" l="1"/>
  <c r="G59" i="2" s="1"/>
  <c r="H59" i="2" s="1"/>
  <c r="G47" i="2"/>
  <c r="H47" i="2" s="1"/>
  <c r="F55" i="2"/>
  <c r="G55" i="2" s="1"/>
  <c r="H55" i="2" s="1"/>
  <c r="G43" i="2"/>
  <c r="H43" i="2" s="1"/>
  <c r="F54" i="2"/>
  <c r="G54" i="2" s="1"/>
  <c r="H54" i="2" s="1"/>
  <c r="G42" i="2"/>
  <c r="H42" i="2" s="1"/>
  <c r="A94" i="2"/>
  <c r="C93" i="2"/>
  <c r="D12" i="1"/>
  <c r="D20" i="1"/>
  <c r="D14" i="1"/>
  <c r="D15" i="1"/>
  <c r="D16" i="1"/>
  <c r="D9" i="1"/>
  <c r="D17" i="1"/>
  <c r="D13" i="1"/>
  <c r="D10" i="1"/>
  <c r="D18" i="1"/>
  <c r="D11" i="1"/>
  <c r="D19" i="1"/>
  <c r="F57" i="2"/>
  <c r="G57" i="2" s="1"/>
  <c r="H57" i="2" s="1"/>
  <c r="G45" i="2"/>
  <c r="H45" i="2" s="1"/>
  <c r="D92" i="2"/>
  <c r="E92" i="2"/>
  <c r="D63" i="4"/>
  <c r="E63" i="4"/>
  <c r="A49" i="5"/>
  <c r="C48" i="5"/>
  <c r="B28" i="2"/>
  <c r="B15" i="3" a="1"/>
  <c r="B15" i="3" s="1"/>
  <c r="C37" i="6"/>
  <c r="A38" i="6"/>
  <c r="F77" i="3"/>
  <c r="F74" i="3"/>
  <c r="F68" i="3"/>
  <c r="F79" i="3" s="1"/>
  <c r="A65" i="4"/>
  <c r="C64" i="4"/>
  <c r="E47" i="5"/>
  <c r="D47" i="5"/>
  <c r="F61" i="2"/>
  <c r="G61" i="2" s="1"/>
  <c r="H61" i="2" s="1"/>
  <c r="G49" i="2"/>
  <c r="H49" i="2" s="1"/>
  <c r="F58" i="2"/>
  <c r="G58" i="2" s="1"/>
  <c r="H58" i="2" s="1"/>
  <c r="G46" i="2"/>
  <c r="H46" i="2" s="1"/>
  <c r="F53" i="2"/>
  <c r="G53" i="2" s="1"/>
  <c r="H53" i="2" s="1"/>
  <c r="G41" i="2"/>
  <c r="H41" i="2" s="1"/>
  <c r="F60" i="2"/>
  <c r="G60" i="2" s="1"/>
  <c r="H60" i="2" s="1"/>
  <c r="G48" i="2"/>
  <c r="H48" i="2" s="1"/>
  <c r="D36" i="6"/>
  <c r="E36" i="6"/>
  <c r="F76" i="3"/>
  <c r="F73" i="3"/>
  <c r="F64" i="2"/>
  <c r="G64" i="2" s="1"/>
  <c r="H64" i="2" s="1"/>
  <c r="H65" i="2" s="1"/>
  <c r="G52" i="2"/>
  <c r="H52" i="2" s="1"/>
  <c r="F62" i="2"/>
  <c r="G62" i="2" s="1"/>
  <c r="H62" i="2" s="1"/>
  <c r="G50" i="2"/>
  <c r="H50" i="2" s="1"/>
  <c r="F71" i="3"/>
  <c r="E14" i="1" l="1"/>
  <c r="E64" i="4"/>
  <c r="D64" i="4"/>
  <c r="B29" i="2"/>
  <c r="B16" i="3" a="1"/>
  <c r="B16" i="3" s="1"/>
  <c r="E20" i="1"/>
  <c r="E10" i="1"/>
  <c r="E12" i="1"/>
  <c r="D21" i="1"/>
  <c r="E11" i="1" s="1"/>
  <c r="E9" i="1"/>
  <c r="E13" i="1"/>
  <c r="A50" i="5"/>
  <c r="C49" i="5"/>
  <c r="A39" i="6"/>
  <c r="C38" i="6"/>
  <c r="E16" i="1"/>
  <c r="D93" i="2"/>
  <c r="E93" i="2"/>
  <c r="A66" i="4"/>
  <c r="C66" i="4" s="1"/>
  <c r="C65" i="4"/>
  <c r="C67" i="4" s="1"/>
  <c r="D48" i="5"/>
  <c r="E48" i="5"/>
  <c r="E37" i="6"/>
  <c r="D37" i="6"/>
  <c r="E19" i="1"/>
  <c r="E15" i="1"/>
  <c r="A95" i="2"/>
  <c r="C94" i="2"/>
  <c r="C95" i="2" l="1"/>
  <c r="A96" i="2"/>
  <c r="D49" i="5"/>
  <c r="E49" i="5"/>
  <c r="C50" i="5"/>
  <c r="A51" i="5"/>
  <c r="E17" i="1"/>
  <c r="E18" i="1"/>
  <c r="B30" i="2"/>
  <c r="B5" i="4" a="1"/>
  <c r="B5" i="4" s="1"/>
  <c r="B17" i="3" a="1"/>
  <c r="B17" i="3" s="1"/>
  <c r="E21" i="1"/>
  <c r="D38" i="6"/>
  <c r="E38" i="6"/>
  <c r="E94" i="2"/>
  <c r="D94" i="2"/>
  <c r="E65" i="4"/>
  <c r="D65" i="4"/>
  <c r="A40" i="6"/>
  <c r="C39" i="6"/>
  <c r="D66" i="4"/>
  <c r="E66" i="4"/>
  <c r="E67" i="4" s="1" a="1"/>
  <c r="E67" i="4" s="1"/>
  <c r="F7" i="1" s="1" a="1"/>
  <c r="F7" i="1" s="1"/>
  <c r="C96" i="2" l="1"/>
  <c r="A97" i="2"/>
  <c r="C97" i="2" s="1"/>
  <c r="D95" i="2"/>
  <c r="E95" i="2"/>
  <c r="B31" i="2"/>
  <c r="B6" i="4" a="1"/>
  <c r="B6" i="4" s="1"/>
  <c r="B18" i="3" a="1"/>
  <c r="B18" i="3" s="1"/>
  <c r="E39" i="6"/>
  <c r="D39" i="6"/>
  <c r="A41" i="6"/>
  <c r="C40" i="6"/>
  <c r="D67" i="4"/>
  <c r="F9" i="1" a="1"/>
  <c r="C51" i="5"/>
  <c r="A52" i="5"/>
  <c r="E50" i="5"/>
  <c r="D50" i="5"/>
  <c r="E97" i="2" l="1"/>
  <c r="D97" i="2"/>
  <c r="C98" i="2"/>
  <c r="E96" i="2"/>
  <c r="D96" i="2"/>
  <c r="E51" i="5"/>
  <c r="D51" i="5"/>
  <c r="F55" i="4"/>
  <c r="F56" i="4"/>
  <c r="F58" i="4"/>
  <c r="F61" i="4"/>
  <c r="F57" i="4"/>
  <c r="F62" i="4"/>
  <c r="F59" i="4"/>
  <c r="F60" i="4"/>
  <c r="F63" i="4"/>
  <c r="F64" i="4"/>
  <c r="F11" i="1"/>
  <c r="F19" i="1"/>
  <c r="F13" i="1"/>
  <c r="F14" i="1"/>
  <c r="F15" i="1"/>
  <c r="F16" i="1"/>
  <c r="F12" i="1"/>
  <c r="F9" i="1"/>
  <c r="F17" i="1"/>
  <c r="F10" i="1"/>
  <c r="F18" i="1"/>
  <c r="F20" i="1"/>
  <c r="F65" i="4"/>
  <c r="F66" i="4"/>
  <c r="C41" i="6"/>
  <c r="A42" i="6"/>
  <c r="C42" i="6" s="1"/>
  <c r="A53" i="5"/>
  <c r="C52" i="5"/>
  <c r="E40" i="6"/>
  <c r="D40" i="6"/>
  <c r="B32" i="2"/>
  <c r="B7" i="4" a="1"/>
  <c r="B7" i="4" s="1"/>
  <c r="B19" i="3" a="1"/>
  <c r="B19" i="3" s="1"/>
  <c r="E52" i="5" l="1"/>
  <c r="D52" i="5"/>
  <c r="C53" i="5"/>
  <c r="A54" i="5"/>
  <c r="C54" i="5" s="1"/>
  <c r="B9" i="1" a="1"/>
  <c r="B33" i="2"/>
  <c r="B8" i="4" a="1"/>
  <c r="B8" i="4" s="1"/>
  <c r="B20" i="3" a="1"/>
  <c r="B20" i="3" s="1"/>
  <c r="D41" i="6"/>
  <c r="E41" i="6"/>
  <c r="D42" i="6"/>
  <c r="E42" i="6"/>
  <c r="C43" i="6"/>
  <c r="F21" i="1"/>
  <c r="G12" i="1" s="1"/>
  <c r="F67" i="4"/>
  <c r="D98" i="2"/>
  <c r="E98" i="2" a="1"/>
  <c r="E98" i="2" s="1"/>
  <c r="B7" i="1" s="1" a="1"/>
  <c r="B7" i="1" s="1"/>
  <c r="G20" i="1"/>
  <c r="E53" i="5" l="1"/>
  <c r="D53" i="5"/>
  <c r="G15" i="1"/>
  <c r="G9" i="1"/>
  <c r="G18" i="1"/>
  <c r="G19" i="1"/>
  <c r="F89" i="2"/>
  <c r="F87" i="2"/>
  <c r="F88" i="2"/>
  <c r="F86" i="2"/>
  <c r="F90" i="2"/>
  <c r="F91" i="2"/>
  <c r="F92" i="2"/>
  <c r="F93" i="2"/>
  <c r="F94" i="2"/>
  <c r="F95" i="2"/>
  <c r="B9" i="4" a="1"/>
  <c r="B9" i="4" s="1"/>
  <c r="B34" i="2"/>
  <c r="B21" i="3" a="1"/>
  <c r="B21" i="3" s="1"/>
  <c r="G10" i="1"/>
  <c r="E43" i="6" a="1"/>
  <c r="E43" i="6" s="1"/>
  <c r="J7" i="1" s="1" a="1"/>
  <c r="J7" i="1" s="1"/>
  <c r="F97" i="2"/>
  <c r="G13" i="1"/>
  <c r="G17" i="1"/>
  <c r="B20" i="1"/>
  <c r="B13" i="1"/>
  <c r="B15" i="1"/>
  <c r="B14" i="1"/>
  <c r="B9" i="1"/>
  <c r="B17" i="1"/>
  <c r="B12" i="1"/>
  <c r="B10" i="1"/>
  <c r="B18" i="1"/>
  <c r="B11" i="1"/>
  <c r="B19" i="1"/>
  <c r="B16" i="1"/>
  <c r="F42" i="6"/>
  <c r="D43" i="6"/>
  <c r="J9" i="1" a="1"/>
  <c r="G11" i="1"/>
  <c r="G14" i="1"/>
  <c r="G16" i="1"/>
  <c r="D54" i="5"/>
  <c r="E54" i="5"/>
  <c r="E55" i="5" s="1" a="1"/>
  <c r="E55" i="5" s="1"/>
  <c r="H7" i="1" s="1" a="1"/>
  <c r="H7" i="1" s="1"/>
  <c r="C55" i="5"/>
  <c r="F96" i="2"/>
  <c r="F31" i="6" l="1"/>
  <c r="F32" i="6"/>
  <c r="F33" i="6"/>
  <c r="F34" i="6"/>
  <c r="F35" i="6"/>
  <c r="F36" i="6"/>
  <c r="F37" i="6"/>
  <c r="F38" i="6"/>
  <c r="F39" i="6"/>
  <c r="F40" i="6"/>
  <c r="C15" i="1"/>
  <c r="G21" i="1"/>
  <c r="C11" i="1"/>
  <c r="B35" i="2"/>
  <c r="B10" i="4" a="1"/>
  <c r="B10" i="4" s="1"/>
  <c r="B22" i="3" a="1"/>
  <c r="B22" i="3" s="1"/>
  <c r="F98" i="2"/>
  <c r="F41" i="6"/>
  <c r="B21" i="1"/>
  <c r="C13" i="1" s="1"/>
  <c r="H9" i="1" a="1"/>
  <c r="D55" i="5"/>
  <c r="C10" i="1"/>
  <c r="F53" i="5"/>
  <c r="J9" i="1"/>
  <c r="J17" i="1"/>
  <c r="J10" i="1"/>
  <c r="J19" i="1"/>
  <c r="J20" i="1"/>
  <c r="J12" i="1"/>
  <c r="J13" i="1"/>
  <c r="J14" i="1"/>
  <c r="J15" i="1"/>
  <c r="J11" i="1"/>
  <c r="J16" i="1"/>
  <c r="J18" i="1"/>
  <c r="C12" i="1"/>
  <c r="B36" i="2" l="1"/>
  <c r="B11" i="4" a="1"/>
  <c r="B11" i="4" s="1"/>
  <c r="B23" i="3" a="1"/>
  <c r="B23" i="3" s="1"/>
  <c r="C19" i="1"/>
  <c r="F45" i="5"/>
  <c r="F46" i="5"/>
  <c r="F43" i="5"/>
  <c r="F55" i="5" s="1"/>
  <c r="F44" i="5"/>
  <c r="F47" i="5"/>
  <c r="F48" i="5"/>
  <c r="F49" i="5"/>
  <c r="F50" i="5"/>
  <c r="F51" i="5"/>
  <c r="F52" i="5"/>
  <c r="K20" i="1"/>
  <c r="F54" i="5"/>
  <c r="C20" i="1"/>
  <c r="C16" i="1"/>
  <c r="H12" i="1"/>
  <c r="H20" i="1"/>
  <c r="H9" i="1"/>
  <c r="H18" i="1"/>
  <c r="H11" i="1"/>
  <c r="H13" i="1"/>
  <c r="H14" i="1"/>
  <c r="H15" i="1"/>
  <c r="H17" i="1"/>
  <c r="H10" i="1"/>
  <c r="H16" i="1"/>
  <c r="H19" i="1"/>
  <c r="C18" i="1"/>
  <c r="C17" i="1"/>
  <c r="C9" i="1"/>
  <c r="C14" i="1"/>
  <c r="K13" i="1"/>
  <c r="J21" i="1"/>
  <c r="K14" i="1" s="1"/>
  <c r="F43" i="6"/>
  <c r="H21" i="1" l="1"/>
  <c r="I19" i="1" s="1"/>
  <c r="C41" i="1" s="1"/>
  <c r="D41" i="1" s="1"/>
  <c r="E41" i="1" s="1"/>
  <c r="I9" i="1"/>
  <c r="K11" i="1"/>
  <c r="K9" i="1"/>
  <c r="K17" i="1"/>
  <c r="K10" i="1"/>
  <c r="B37" i="2"/>
  <c r="B12" i="4" a="1"/>
  <c r="B12" i="4" s="1"/>
  <c r="B24" i="3" a="1"/>
  <c r="B24" i="3" s="1"/>
  <c r="C21" i="1"/>
  <c r="K15" i="1"/>
  <c r="K16" i="1"/>
  <c r="K19" i="1"/>
  <c r="K18" i="1"/>
  <c r="K12" i="1"/>
  <c r="I14" i="1" l="1"/>
  <c r="C36" i="1" s="1"/>
  <c r="D36" i="1" s="1"/>
  <c r="E36" i="1" s="1"/>
  <c r="I17" i="1"/>
  <c r="C39" i="1" s="1"/>
  <c r="D39" i="1" s="1"/>
  <c r="E39" i="1" s="1"/>
  <c r="C31" i="1"/>
  <c r="I15" i="1"/>
  <c r="C37" i="1" s="1"/>
  <c r="D37" i="1" s="1"/>
  <c r="E37" i="1" s="1"/>
  <c r="I10" i="1"/>
  <c r="C32" i="1" s="1"/>
  <c r="D32" i="1" s="1"/>
  <c r="E32" i="1" s="1"/>
  <c r="I16" i="1"/>
  <c r="C38" i="1" s="1"/>
  <c r="D38" i="1" s="1"/>
  <c r="E38" i="1" s="1"/>
  <c r="K21" i="1"/>
  <c r="I11" i="1"/>
  <c r="C33" i="1" s="1"/>
  <c r="D33" i="1" s="1"/>
  <c r="E33" i="1" s="1"/>
  <c r="I18" i="1"/>
  <c r="C40" i="1" s="1"/>
  <c r="D40" i="1" s="1"/>
  <c r="E40" i="1" s="1"/>
  <c r="I20" i="1"/>
  <c r="C42" i="1" s="1"/>
  <c r="D42" i="1" s="1"/>
  <c r="I13" i="1"/>
  <c r="C35" i="1" s="1"/>
  <c r="D35" i="1" s="1"/>
  <c r="E35" i="1" s="1"/>
  <c r="B38" i="2"/>
  <c r="B13" i="4" a="1"/>
  <c r="B13" i="4" s="1"/>
  <c r="B25" i="3" a="1"/>
  <c r="B25" i="3" s="1"/>
  <c r="I12" i="1"/>
  <c r="C34" i="1" s="1"/>
  <c r="D34" i="1" s="1"/>
  <c r="E34" i="1" s="1"/>
  <c r="I21" i="1" l="1"/>
  <c r="D31" i="1"/>
  <c r="C43" i="1"/>
  <c r="B39" i="2"/>
  <c r="B14" i="4" a="1"/>
  <c r="B14" i="4" s="1"/>
  <c r="B26" i="3" a="1"/>
  <c r="B26" i="3" s="1"/>
  <c r="B40" i="2" l="1"/>
  <c r="B15" i="4" a="1"/>
  <c r="B15" i="4" s="1"/>
  <c r="B27" i="3" a="1"/>
  <c r="B27" i="3" s="1"/>
  <c r="E31" i="1"/>
  <c r="D43" i="1"/>
  <c r="E42" i="1" s="1"/>
  <c r="E43" i="1" l="1"/>
  <c r="B41" i="2"/>
  <c r="B16" i="4" a="1"/>
  <c r="B16" i="4" s="1"/>
  <c r="B28" i="3" a="1"/>
  <c r="B28" i="3" s="1"/>
  <c r="B5" i="5" l="1"/>
  <c r="B42" i="2"/>
  <c r="B17" i="4" a="1"/>
  <c r="B17" i="4" s="1"/>
  <c r="B29" i="3" a="1"/>
  <c r="B29" i="3" s="1"/>
  <c r="B6" i="5" l="1"/>
  <c r="B43" i="2"/>
  <c r="B18" i="4" a="1"/>
  <c r="B18" i="4" s="1"/>
  <c r="B30" i="3" a="1"/>
  <c r="B30" i="3" s="1"/>
  <c r="B44" i="2" l="1"/>
  <c r="B19" i="4" a="1"/>
  <c r="B19" i="4" s="1"/>
  <c r="B7" i="5"/>
  <c r="B31" i="3" a="1"/>
  <c r="B31" i="3" s="1"/>
  <c r="B45" i="2" l="1"/>
  <c r="B8" i="5"/>
  <c r="B20" i="4" a="1"/>
  <c r="B20" i="4" s="1"/>
  <c r="B32" i="3" a="1"/>
  <c r="B32" i="3" s="1"/>
  <c r="B9" i="5" l="1"/>
  <c r="B46" i="2"/>
  <c r="B21" i="4" a="1"/>
  <c r="B21" i="4" s="1"/>
  <c r="B33" i="3" a="1"/>
  <c r="B33" i="3" s="1"/>
  <c r="B47" i="2" l="1"/>
  <c r="B10" i="5"/>
  <c r="B22" i="4" a="1"/>
  <c r="B22" i="4" s="1"/>
  <c r="B34" i="3" a="1"/>
  <c r="B34" i="3" s="1"/>
  <c r="B11" i="5" l="1"/>
  <c r="B48" i="2"/>
  <c r="B23" i="4" a="1"/>
  <c r="B23" i="4" s="1"/>
  <c r="B35" i="3" a="1"/>
  <c r="B35" i="3" s="1"/>
  <c r="B12" i="5" l="1"/>
  <c r="B49" i="2"/>
  <c r="B24" i="4" a="1"/>
  <c r="B24" i="4" s="1"/>
  <c r="B36" i="3" a="1"/>
  <c r="B36" i="3" s="1"/>
  <c r="B50" i="2" l="1"/>
  <c r="B13" i="5"/>
  <c r="B25" i="4" a="1"/>
  <c r="B25" i="4" s="1"/>
  <c r="B37" i="3" a="1"/>
  <c r="B37" i="3" s="1"/>
  <c r="B14" i="5" l="1"/>
  <c r="B51" i="2"/>
  <c r="B26" i="4" a="1"/>
  <c r="B26" i="4" s="1"/>
  <c r="B38" i="3" a="1"/>
  <c r="B38" i="3" s="1"/>
  <c r="B52" i="2" l="1"/>
  <c r="B27" i="4" a="1"/>
  <c r="B27" i="4" s="1"/>
  <c r="B15" i="5"/>
  <c r="B39" i="3" a="1"/>
  <c r="B39" i="3" s="1"/>
  <c r="B53" i="2" l="1"/>
  <c r="B16" i="5"/>
  <c r="B28" i="4" a="1"/>
  <c r="B28" i="4" s="1"/>
  <c r="B40" i="3" a="1"/>
  <c r="B40" i="3" s="1"/>
  <c r="B17" i="5" l="1"/>
  <c r="B54" i="2"/>
  <c r="B5" i="6"/>
  <c r="B29" i="4" a="1"/>
  <c r="B29" i="4" s="1"/>
  <c r="B41" i="3" a="1"/>
  <c r="B41" i="3" s="1"/>
  <c r="B55" i="2" l="1"/>
  <c r="B6" i="6"/>
  <c r="B18" i="5"/>
  <c r="B30" i="4" a="1"/>
  <c r="B30" i="4" s="1"/>
  <c r="B42" i="3" a="1"/>
  <c r="B42" i="3" s="1"/>
  <c r="B7" i="6" l="1"/>
  <c r="B56" i="2"/>
  <c r="B19" i="5"/>
  <c r="B31" i="4" a="1"/>
  <c r="B31" i="4" s="1"/>
  <c r="B43" i="3" a="1"/>
  <c r="B43" i="3" s="1"/>
  <c r="B8" i="6" l="1"/>
  <c r="B57" i="2"/>
  <c r="B20" i="5"/>
  <c r="B32" i="4" a="1"/>
  <c r="B32" i="4" s="1"/>
  <c r="B44" i="3" a="1"/>
  <c r="B44" i="3" s="1"/>
  <c r="B21" i="5" l="1"/>
  <c r="B9" i="6"/>
  <c r="B33" i="4" a="1"/>
  <c r="B33" i="4" s="1"/>
  <c r="B58" i="2"/>
  <c r="B45" i="3" a="1"/>
  <c r="B45" i="3" s="1"/>
  <c r="B59" i="2" l="1"/>
  <c r="B22" i="5"/>
  <c r="B10" i="6"/>
  <c r="B34" i="4" a="1"/>
  <c r="B34" i="4" s="1"/>
  <c r="B46" i="3" a="1"/>
  <c r="B46" i="3" s="1"/>
  <c r="B11" i="6" l="1"/>
  <c r="B35" i="4" a="1"/>
  <c r="B35" i="4" s="1"/>
  <c r="B23" i="5"/>
  <c r="B60" i="2"/>
  <c r="B47" i="3" a="1"/>
  <c r="B47" i="3" s="1"/>
  <c r="B12" i="6" l="1"/>
  <c r="B24" i="5"/>
  <c r="B61" i="2"/>
  <c r="B36" i="4" a="1"/>
  <c r="B36" i="4" s="1"/>
  <c r="B48" i="3" a="1"/>
  <c r="B48" i="3" s="1"/>
  <c r="B25" i="5" l="1"/>
  <c r="B62" i="2"/>
  <c r="B13" i="6"/>
  <c r="B37" i="4" a="1"/>
  <c r="B37" i="4" s="1"/>
  <c r="B49" i="3" a="1"/>
  <c r="B49" i="3" s="1"/>
  <c r="B63" i="2" l="1"/>
  <c r="B26" i="5"/>
  <c r="B38" i="4" a="1"/>
  <c r="B38" i="4" s="1"/>
  <c r="B14" i="6"/>
  <c r="B50" i="3" a="1"/>
  <c r="B50" i="3" s="1"/>
  <c r="B15" i="6" l="1"/>
  <c r="B64" i="2"/>
  <c r="B27" i="5"/>
  <c r="B39" i="4" a="1"/>
  <c r="B39" i="4" s="1"/>
  <c r="B51" i="3" a="1"/>
  <c r="B51" i="3" s="1"/>
  <c r="B16" i="6" l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28" i="5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86" i="2"/>
  <c r="B40" i="4" a="1"/>
  <c r="B40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52" i="3" a="1"/>
  <c r="B52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A9" i="1" l="1" a="1"/>
  <c r="A9" i="1" s="1"/>
  <c r="B87" i="2"/>
  <c r="A10" i="1" l="1" a="1"/>
  <c r="A10" i="1" s="1"/>
  <c r="B88" i="2"/>
  <c r="A11" i="1" l="1" a="1"/>
  <c r="A11" i="1" s="1"/>
  <c r="B89" i="2"/>
  <c r="B90" i="2" l="1"/>
  <c r="A12" i="1" a="1"/>
  <c r="A12" i="1" s="1"/>
  <c r="B91" i="2" l="1"/>
  <c r="A13" i="1" a="1"/>
  <c r="A13" i="1" s="1"/>
  <c r="A14" i="1" l="1" a="1"/>
  <c r="A14" i="1" s="1"/>
  <c r="B92" i="2"/>
  <c r="B93" i="2" l="1"/>
  <c r="A15" i="1" a="1"/>
  <c r="A15" i="1" s="1"/>
  <c r="B94" i="2" l="1"/>
  <c r="A16" i="1" a="1"/>
  <c r="A16" i="1" s="1"/>
  <c r="B95" i="2" l="1"/>
  <c r="A17" i="1" a="1"/>
  <c r="A17" i="1" s="1"/>
  <c r="A18" i="1" l="1" a="1"/>
  <c r="A18" i="1" s="1"/>
  <c r="B96" i="2"/>
  <c r="B97" i="2" l="1"/>
  <c r="A20" i="1" s="1" a="1"/>
  <c r="A20" i="1" s="1"/>
  <c r="B31" i="1" s="1" a="1"/>
  <c r="A19" i="1" a="1"/>
  <c r="A19" i="1" s="1"/>
  <c r="B36" i="1" l="1"/>
  <c r="B35" i="1"/>
  <c r="B41" i="1"/>
  <c r="B42" i="1"/>
  <c r="B34" i="1"/>
  <c r="B33" i="1"/>
  <c r="B32" i="1"/>
  <c r="B40" i="1"/>
  <c r="B39" i="1"/>
  <c r="B31" i="1"/>
  <c r="B37" i="1"/>
  <c r="B38" i="1"/>
</calcChain>
</file>

<file path=xl/sharedStrings.xml><?xml version="1.0" encoding="utf-8"?>
<sst xmlns="http://schemas.openxmlformats.org/spreadsheetml/2006/main" count="148" uniqueCount="54">
  <si>
    <t>RECAPITULATION DES PREVISIONS</t>
  </si>
  <si>
    <t>PREVISIONS</t>
  </si>
  <si>
    <t>NB  MOIS</t>
  </si>
  <si>
    <t>60MOIS</t>
  </si>
  <si>
    <t>48 MOIS</t>
  </si>
  <si>
    <t>36 MOIS</t>
  </si>
  <si>
    <t>24 MOIS</t>
  </si>
  <si>
    <t>12 MOIS</t>
  </si>
  <si>
    <t>Données  Bonnes</t>
  </si>
  <si>
    <t>PERIODE</t>
  </si>
  <si>
    <t>VAL</t>
  </si>
  <si>
    <t>%</t>
  </si>
  <si>
    <t>TOTAL</t>
  </si>
  <si>
    <t xml:space="preserve">PREVISION DEFINITIVE:   </t>
  </si>
  <si>
    <t xml:space="preserve">SERIE RETENUE (12,24;36;48;60):   </t>
  </si>
  <si>
    <t>%       Mens</t>
  </si>
  <si>
    <t>Chiffres Bruts</t>
  </si>
  <si>
    <t xml:space="preserve">Chiffres Définitifs </t>
  </si>
  <si>
    <t>PREVISIONS CALCULEES A PARTIR DE 60 DONNEES EN LIGNE</t>
  </si>
  <si>
    <t>NRSERIE</t>
  </si>
  <si>
    <t>MOIS AN</t>
  </si>
  <si>
    <t>CHIFFRES</t>
  </si>
  <si>
    <t>VALEUR THEORIQUE DE LA DROITE</t>
  </si>
  <si>
    <t>ECART SAISONNIER</t>
  </si>
  <si>
    <t>MOYENNE DES ECARTS SAISONNIERS</t>
  </si>
  <si>
    <t>VALEUR THEORIQUE + ECART SAISONNIER</t>
  </si>
  <si>
    <t>CALCUL DES EPSILON</t>
  </si>
  <si>
    <t>DROITE DE TENDANCE</t>
  </si>
  <si>
    <t>COEFF</t>
  </si>
  <si>
    <t>P/B</t>
  </si>
  <si>
    <t>ECART TYPE</t>
  </si>
  <si>
    <t>MEDIANE</t>
  </si>
  <si>
    <t>MEDIANE+ECART TYPE</t>
  </si>
  <si>
    <t>MEDIANE-ECART TYPE</t>
  </si>
  <si>
    <t>RANG</t>
  </si>
  <si>
    <t>MOIS N</t>
  </si>
  <si>
    <t>DONNEES</t>
  </si>
  <si>
    <t>DONNEES ARRONDIES</t>
  </si>
  <si>
    <t>TEST MEDIANE + - ECART TYPE</t>
  </si>
  <si>
    <t>POURCENTAGE MENSUEL</t>
  </si>
  <si>
    <t>PREVISIONS CALCULEES A PARTIR DE 48 DONNEES EN LIGNE</t>
  </si>
  <si>
    <t>SERIE2</t>
  </si>
  <si>
    <t>CHIFFRES 2</t>
  </si>
  <si>
    <t>NOUV</t>
  </si>
  <si>
    <t>PREVISIONS CALCULEES A PARTIR DE 36 DONNEES EN LIGNE</t>
  </si>
  <si>
    <t>SERIE3</t>
  </si>
  <si>
    <t>CHIFFRES3</t>
  </si>
  <si>
    <t>PREVISIONS CALCULEES A PARTIR DE 24 DONNEES EN LIGNE</t>
  </si>
  <si>
    <t>SERIE4</t>
  </si>
  <si>
    <t>CHIFFRES4</t>
  </si>
  <si>
    <t>PREVISIONS CALCULEES A PARTIR DE 12 DONNEES EN LIGNE</t>
  </si>
  <si>
    <t>PetB</t>
  </si>
  <si>
    <t>Homogénéïté</t>
  </si>
  <si>
    <t>Coeff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</si>
</sst>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Geneva"/>
    </font>
    <font>
      <b/>
      <sz val="10"/>
      <name val="Geneva"/>
    </font>
    <font>
      <sz val="10"/>
      <name val="Geneva"/>
    </font>
    <font>
      <b/>
      <sz val="14"/>
      <name val="Palatino"/>
    </font>
    <font>
      <sz val="10"/>
      <name val="Palatino"/>
    </font>
    <font>
      <b/>
      <sz val="10"/>
      <name val="Palatino"/>
    </font>
    <font>
      <b/>
      <sz val="12"/>
      <name val="Palatino"/>
    </font>
    <font>
      <b/>
      <sz val="18"/>
      <name val="Palatino"/>
    </font>
    <font>
      <sz val="12"/>
      <name val="Palatino"/>
    </font>
    <font>
      <b/>
      <sz val="11"/>
      <name val="Palatino"/>
    </font>
    <font>
      <b/>
      <sz val="16"/>
      <name val="Palatino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38" fontId="4" fillId="0" borderId="0" xfId="2" applyFont="1"/>
    <xf numFmtId="38" fontId="4" fillId="0" borderId="0" xfId="2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38" fontId="5" fillId="0" borderId="1" xfId="2" applyFont="1" applyBorder="1" applyAlignment="1">
      <alignment horizontal="center" vertical="center" wrapText="1"/>
    </xf>
    <xf numFmtId="17" fontId="4" fillId="0" borderId="0" xfId="0" applyNumberFormat="1" applyFont="1"/>
    <xf numFmtId="38" fontId="4" fillId="0" borderId="0" xfId="0" applyNumberFormat="1" applyFont="1"/>
    <xf numFmtId="11" fontId="4" fillId="0" borderId="0" xfId="0" applyNumberFormat="1" applyFont="1"/>
    <xf numFmtId="0" fontId="5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2" fontId="4" fillId="0" borderId="0" xfId="2" applyNumberFormat="1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38" fontId="5" fillId="0" borderId="1" xfId="2" applyFont="1" applyBorder="1" applyAlignment="1">
      <alignment horizontal="center" wrapText="1"/>
    </xf>
    <xf numFmtId="10" fontId="5" fillId="0" borderId="1" xfId="2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17" fontId="4" fillId="0" borderId="3" xfId="0" applyNumberFormat="1" applyFont="1" applyBorder="1"/>
    <xf numFmtId="0" fontId="4" fillId="0" borderId="2" xfId="0" applyFont="1" applyBorder="1"/>
    <xf numFmtId="38" fontId="5" fillId="0" borderId="4" xfId="2" applyFont="1" applyBorder="1" applyAlignment="1">
      <alignment horizontal="center"/>
    </xf>
    <xf numFmtId="38" fontId="4" fillId="0" borderId="4" xfId="2" applyFont="1" applyBorder="1" applyAlignment="1">
      <alignment horizontal="center"/>
    </xf>
    <xf numFmtId="10" fontId="4" fillId="0" borderId="4" xfId="3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7" fontId="4" fillId="0" borderId="6" xfId="0" applyNumberFormat="1" applyFont="1" applyBorder="1"/>
    <xf numFmtId="0" fontId="4" fillId="0" borderId="5" xfId="0" applyFont="1" applyBorder="1"/>
    <xf numFmtId="38" fontId="5" fillId="0" borderId="7" xfId="2" applyFont="1" applyBorder="1" applyAlignment="1">
      <alignment horizontal="center"/>
    </xf>
    <xf numFmtId="38" fontId="4" fillId="0" borderId="7" xfId="2" applyFont="1" applyBorder="1" applyAlignment="1">
      <alignment horizontal="center"/>
    </xf>
    <xf numFmtId="10" fontId="4" fillId="0" borderId="7" xfId="3" applyNumberFormat="1" applyFont="1" applyBorder="1" applyAlignment="1">
      <alignment horizontal="center"/>
    </xf>
    <xf numFmtId="0" fontId="4" fillId="0" borderId="8" xfId="0" applyFont="1" applyBorder="1"/>
    <xf numFmtId="38" fontId="5" fillId="0" borderId="9" xfId="2" applyFont="1" applyBorder="1" applyAlignment="1">
      <alignment horizontal="center"/>
    </xf>
    <xf numFmtId="38" fontId="4" fillId="0" borderId="9" xfId="2" applyFont="1" applyBorder="1" applyAlignment="1">
      <alignment horizontal="center"/>
    </xf>
    <xf numFmtId="10" fontId="4" fillId="0" borderId="9" xfId="3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0" fontId="5" fillId="0" borderId="12" xfId="3" applyNumberFormat="1" applyFont="1" applyBorder="1" applyAlignment="1">
      <alignment horizontal="center"/>
    </xf>
    <xf numFmtId="0" fontId="3" fillId="0" borderId="0" xfId="0" applyFont="1" applyAlignment="1">
      <alignment horizontal="centerContinuous"/>
    </xf>
    <xf numFmtId="38" fontId="4" fillId="0" borderId="0" xfId="2" applyFont="1" applyAlignment="1">
      <alignment horizontal="centerContinuous"/>
    </xf>
    <xf numFmtId="11" fontId="4" fillId="0" borderId="0" xfId="0" applyNumberFormat="1" applyFont="1" applyAlignment="1">
      <alignment horizontal="center"/>
    </xf>
    <xf numFmtId="38" fontId="4" fillId="0" borderId="12" xfId="2" applyFont="1" applyBorder="1" applyAlignment="1">
      <alignment horizontal="center"/>
    </xf>
    <xf numFmtId="38" fontId="4" fillId="0" borderId="4" xfId="2" applyFont="1" applyBorder="1"/>
    <xf numFmtId="38" fontId="4" fillId="0" borderId="7" xfId="2" applyFont="1" applyBorder="1"/>
    <xf numFmtId="38" fontId="4" fillId="0" borderId="9" xfId="2" applyFont="1" applyBorder="1"/>
    <xf numFmtId="0" fontId="5" fillId="0" borderId="0" xfId="0" applyFont="1" applyAlignment="1">
      <alignment horizontal="center"/>
    </xf>
    <xf numFmtId="38" fontId="5" fillId="0" borderId="0" xfId="2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Continuous"/>
    </xf>
    <xf numFmtId="38" fontId="4" fillId="0" borderId="3" xfId="0" applyNumberFormat="1" applyFont="1" applyBorder="1"/>
    <xf numFmtId="38" fontId="4" fillId="0" borderId="6" xfId="0" applyNumberFormat="1" applyFont="1" applyBorder="1"/>
    <xf numFmtId="38" fontId="4" fillId="0" borderId="10" xfId="0" applyNumberFormat="1" applyFont="1" applyBorder="1"/>
    <xf numFmtId="17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8" fontId="4" fillId="0" borderId="4" xfId="1" applyNumberFormat="1" applyFont="1" applyBorder="1" applyAlignment="1">
      <alignment horizontal="center"/>
    </xf>
    <xf numFmtId="17" fontId="4" fillId="0" borderId="7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7" fontId="4" fillId="0" borderId="9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7" fontId="4" fillId="0" borderId="3" xfId="0" applyNumberFormat="1" applyFont="1" applyBorder="1" applyAlignment="1">
      <alignment horizontal="center"/>
    </xf>
    <xf numFmtId="17" fontId="4" fillId="0" borderId="6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/>
    </xf>
    <xf numFmtId="3" fontId="4" fillId="0" borderId="15" xfId="0" applyNumberFormat="1" applyFont="1" applyBorder="1" applyAlignment="1">
      <alignment horizontal="center"/>
    </xf>
    <xf numFmtId="3" fontId="4" fillId="0" borderId="16" xfId="0" applyNumberFormat="1" applyFont="1" applyBorder="1" applyAlignment="1">
      <alignment horizontal="center"/>
    </xf>
    <xf numFmtId="10" fontId="4" fillId="0" borderId="14" xfId="3" applyNumberFormat="1" applyFont="1" applyBorder="1"/>
    <xf numFmtId="10" fontId="4" fillId="0" borderId="15" xfId="3" applyNumberFormat="1" applyFont="1" applyBorder="1"/>
    <xf numFmtId="10" fontId="4" fillId="0" borderId="16" xfId="3" applyNumberFormat="1" applyFont="1" applyBorder="1"/>
    <xf numFmtId="3" fontId="4" fillId="0" borderId="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Continuous"/>
    </xf>
    <xf numFmtId="0" fontId="1" fillId="0" borderId="17" xfId="0" applyFont="1" applyBorder="1" applyAlignment="1">
      <alignment horizontal="centerContinuous"/>
    </xf>
    <xf numFmtId="0" fontId="5" fillId="0" borderId="17" xfId="0" applyFont="1" applyBorder="1" applyAlignment="1">
      <alignment horizontal="centerContinuous"/>
    </xf>
    <xf numFmtId="9" fontId="4" fillId="0" borderId="1" xfId="3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Continuous"/>
    </xf>
    <xf numFmtId="0" fontId="3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9" fontId="5" fillId="0" borderId="1" xfId="3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3" fontId="8" fillId="0" borderId="6" xfId="0" applyNumberFormat="1" applyFont="1" applyBorder="1" applyAlignment="1">
      <alignment horizontal="center"/>
    </xf>
    <xf numFmtId="17" fontId="6" fillId="0" borderId="3" xfId="0" applyNumberFormat="1" applyFont="1" applyBorder="1" applyAlignment="1">
      <alignment horizontal="center"/>
    </xf>
    <xf numFmtId="17" fontId="6" fillId="0" borderId="6" xfId="0" applyNumberFormat="1" applyFont="1" applyBorder="1" applyAlignment="1">
      <alignment horizontal="center"/>
    </xf>
    <xf numFmtId="3" fontId="6" fillId="0" borderId="3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10" fontId="8" fillId="0" borderId="3" xfId="3" applyNumberFormat="1" applyFont="1" applyBorder="1" applyAlignment="1">
      <alignment horizontal="center"/>
    </xf>
    <xf numFmtId="10" fontId="8" fillId="0" borderId="6" xfId="3" applyNumberFormat="1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3" fillId="0" borderId="20" xfId="0" applyFont="1" applyBorder="1" applyAlignment="1">
      <alignment horizontal="right"/>
    </xf>
    <xf numFmtId="3" fontId="6" fillId="0" borderId="1" xfId="0" applyNumberFormat="1" applyFont="1" applyBorder="1"/>
    <xf numFmtId="3" fontId="8" fillId="0" borderId="0" xfId="0" applyNumberFormat="1" applyFont="1"/>
    <xf numFmtId="0" fontId="5" fillId="0" borderId="13" xfId="0" applyFont="1" applyBorder="1" applyAlignment="1">
      <alignment horizontal="center" wrapText="1"/>
    </xf>
    <xf numFmtId="17" fontId="9" fillId="0" borderId="4" xfId="0" applyNumberFormat="1" applyFont="1" applyBorder="1" applyAlignment="1">
      <alignment horizontal="center"/>
    </xf>
    <xf numFmtId="0" fontId="5" fillId="0" borderId="21" xfId="0" applyFont="1" applyBorder="1"/>
    <xf numFmtId="0" fontId="4" fillId="0" borderId="22" xfId="0" applyFont="1" applyBorder="1"/>
    <xf numFmtId="0" fontId="5" fillId="0" borderId="23" xfId="0" applyFont="1" applyBorder="1"/>
    <xf numFmtId="0" fontId="4" fillId="0" borderId="24" xfId="0" applyFont="1" applyBorder="1"/>
    <xf numFmtId="0" fontId="5" fillId="0" borderId="21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38" fontId="9" fillId="0" borderId="25" xfId="2" applyFont="1" applyBorder="1" applyAlignment="1">
      <alignment horizontal="right" indent="1"/>
    </xf>
    <xf numFmtId="38" fontId="9" fillId="0" borderId="26" xfId="2" applyFont="1" applyBorder="1" applyAlignment="1">
      <alignment horizontal="right" indent="1"/>
    </xf>
    <xf numFmtId="38" fontId="9" fillId="0" borderId="27" xfId="2" applyFont="1" applyBorder="1" applyAlignment="1">
      <alignment horizontal="right" indent="1"/>
    </xf>
    <xf numFmtId="2" fontId="5" fillId="0" borderId="25" xfId="2" applyNumberFormat="1" applyFont="1" applyBorder="1" applyAlignment="1">
      <alignment horizontal="right" indent="1"/>
    </xf>
    <xf numFmtId="2" fontId="5" fillId="0" borderId="26" xfId="2" applyNumberFormat="1" applyFont="1" applyBorder="1" applyAlignment="1">
      <alignment horizontal="right" indent="1"/>
    </xf>
    <xf numFmtId="0" fontId="5" fillId="0" borderId="0" xfId="0" applyFont="1" applyAlignment="1">
      <alignment horizontal="right" indent="1"/>
    </xf>
    <xf numFmtId="2" fontId="5" fillId="0" borderId="0" xfId="2" applyNumberFormat="1" applyFont="1" applyAlignment="1">
      <alignment horizontal="right" indent="1"/>
    </xf>
    <xf numFmtId="0" fontId="5" fillId="0" borderId="0" xfId="0" applyFont="1" applyBorder="1"/>
    <xf numFmtId="0" fontId="4" fillId="0" borderId="0" xfId="0" applyFont="1" applyBorder="1"/>
    <xf numFmtId="2" fontId="5" fillId="0" borderId="0" xfId="2" applyNumberFormat="1" applyFont="1" applyBorder="1" applyAlignment="1">
      <alignment horizontal="right" indent="1"/>
    </xf>
    <xf numFmtId="0" fontId="5" fillId="0" borderId="27" xfId="0" applyFont="1" applyBorder="1" applyAlignment="1">
      <alignment horizontal="centerContinuous"/>
    </xf>
    <xf numFmtId="0" fontId="9" fillId="0" borderId="21" xfId="0" applyFont="1" applyBorder="1"/>
    <xf numFmtId="2" fontId="5" fillId="0" borderId="22" xfId="2" applyNumberFormat="1" applyFont="1" applyBorder="1"/>
    <xf numFmtId="0" fontId="9" fillId="0" borderId="23" xfId="0" applyFont="1" applyBorder="1"/>
    <xf numFmtId="2" fontId="5" fillId="0" borderId="24" xfId="2" applyNumberFormat="1" applyFont="1" applyBorder="1"/>
    <xf numFmtId="0" fontId="4" fillId="0" borderId="28" xfId="0" applyFont="1" applyBorder="1" applyAlignment="1">
      <alignment horizontal="centerContinuous"/>
    </xf>
    <xf numFmtId="3" fontId="4" fillId="0" borderId="4" xfId="2" applyNumberFormat="1" applyFont="1" applyBorder="1"/>
    <xf numFmtId="3" fontId="4" fillId="0" borderId="4" xfId="2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center"/>
    </xf>
    <xf numFmtId="3" fontId="4" fillId="0" borderId="7" xfId="2" applyNumberFormat="1" applyFont="1" applyBorder="1"/>
    <xf numFmtId="3" fontId="4" fillId="0" borderId="7" xfId="2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3" fontId="4" fillId="0" borderId="9" xfId="2" applyNumberFormat="1" applyFont="1" applyBorder="1"/>
    <xf numFmtId="3" fontId="4" fillId="0" borderId="9" xfId="2" applyNumberFormat="1" applyFont="1" applyBorder="1" applyAlignment="1">
      <alignment horizontal="center"/>
    </xf>
    <xf numFmtId="3" fontId="4" fillId="0" borderId="10" xfId="0" applyNumberFormat="1" applyFont="1" applyBorder="1" applyAlignment="1">
      <alignment horizontal="center"/>
    </xf>
    <xf numFmtId="17" fontId="9" fillId="0" borderId="7" xfId="0" applyNumberFormat="1" applyFont="1" applyBorder="1" applyAlignment="1">
      <alignment horizontal="center"/>
    </xf>
    <xf numFmtId="38" fontId="10" fillId="0" borderId="25" xfId="2" applyFont="1" applyBorder="1" applyAlignment="1">
      <alignment horizontal="center" vertical="center"/>
    </xf>
    <xf numFmtId="38" fontId="10" fillId="0" borderId="29" xfId="2" applyFont="1" applyBorder="1" applyAlignment="1">
      <alignment horizontal="center" vertical="center"/>
    </xf>
    <xf numFmtId="38" fontId="10" fillId="0" borderId="26" xfId="2" applyFont="1" applyBorder="1" applyAlignment="1">
      <alignment horizontal="center" vertical="center"/>
    </xf>
    <xf numFmtId="38" fontId="6" fillId="0" borderId="30" xfId="2" applyFont="1" applyBorder="1" applyAlignment="1">
      <alignment horizontal="center"/>
    </xf>
    <xf numFmtId="38" fontId="6" fillId="0" borderId="28" xfId="2" applyFont="1" applyBorder="1" applyAlignment="1">
      <alignment horizontal="center"/>
    </xf>
  </cellXfs>
  <cellStyles count="4">
    <cellStyle name="Milliers" xfId="1" builtinId="3"/>
    <cellStyle name="Milliers [0]" xfId="2" builtinId="6"/>
    <cellStyle name="Normal" xfId="0" builtinId="0"/>
    <cellStyle name="Pourcentage" xfId="3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4"/>
  <sheetViews>
    <sheetView tabSelected="1" workbookViewId="0">
      <selection activeCell="C31" sqref="C31"/>
    </sheetView>
  </sheetViews>
  <sheetFormatPr baseColWidth="10" defaultRowHeight="13.2"/>
  <cols>
    <col min="1" max="1" width="12" customWidth="1"/>
    <col min="2" max="2" width="9.5546875" customWidth="1"/>
    <col min="3" max="3" width="10.88671875" customWidth="1"/>
    <col min="4" max="4" width="10.109375" customWidth="1"/>
    <col min="5" max="5" width="8.33203125" customWidth="1"/>
    <col min="6" max="6" width="8.88671875" customWidth="1"/>
    <col min="7" max="7" width="7.109375" customWidth="1"/>
    <col min="8" max="8" width="6.44140625" customWidth="1"/>
    <col min="9" max="11" width="7" customWidth="1"/>
  </cols>
  <sheetData>
    <row r="2" spans="1:11" ht="22.8">
      <c r="A2" s="75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4" spans="1:11" ht="13.8" thickBot="1"/>
    <row r="5" spans="1:11" ht="14.4" thickTop="1" thickBot="1">
      <c r="B5" s="70" t="s">
        <v>1</v>
      </c>
      <c r="C5" s="71"/>
      <c r="D5" s="70" t="s">
        <v>1</v>
      </c>
      <c r="E5" s="71"/>
      <c r="F5" s="70" t="s">
        <v>1</v>
      </c>
      <c r="G5" s="71"/>
      <c r="H5" s="70" t="s">
        <v>1</v>
      </c>
      <c r="I5" s="71"/>
      <c r="J5" s="70" t="s">
        <v>1</v>
      </c>
      <c r="K5" s="71"/>
    </row>
    <row r="6" spans="1:11" ht="14.4" thickTop="1" thickBot="1">
      <c r="A6" s="15" t="s">
        <v>2</v>
      </c>
      <c r="B6" s="70" t="s">
        <v>3</v>
      </c>
      <c r="C6" s="72"/>
      <c r="D6" s="70" t="s">
        <v>4</v>
      </c>
      <c r="E6" s="72"/>
      <c r="F6" s="70" t="s">
        <v>5</v>
      </c>
      <c r="G6" s="72"/>
      <c r="H6" s="70" t="s">
        <v>6</v>
      </c>
      <c r="I6" s="72"/>
      <c r="J6" s="70" t="s">
        <v>7</v>
      </c>
      <c r="K6" s="72"/>
    </row>
    <row r="7" spans="1:11" ht="27.6" thickTop="1" thickBot="1">
      <c r="A7" s="92" t="s">
        <v>8</v>
      </c>
      <c r="B7" s="70">
        <f t="array" ref="B7">'60MOIS'!E98</f>
        <v>2</v>
      </c>
      <c r="C7" s="72"/>
      <c r="D7" s="70">
        <f t="array" ref="D7">'48MOIS'!E79</f>
        <v>2</v>
      </c>
      <c r="E7" s="72"/>
      <c r="F7" s="70">
        <f t="array" ref="F7">'36MOIS'!E67</f>
        <v>3</v>
      </c>
      <c r="G7" s="72"/>
      <c r="H7" s="70">
        <f t="array" ref="H7">'24MOIS'!E55</f>
        <v>7</v>
      </c>
      <c r="I7" s="72"/>
      <c r="J7" s="70">
        <f t="array" ref="J7">'12MOIS'!E43</f>
        <v>5</v>
      </c>
      <c r="K7" s="72"/>
    </row>
    <row r="8" spans="1:11" ht="14.4" thickTop="1" thickBot="1">
      <c r="A8" s="62" t="s">
        <v>9</v>
      </c>
      <c r="B8" s="15" t="s">
        <v>10</v>
      </c>
      <c r="C8" s="15" t="s">
        <v>11</v>
      </c>
      <c r="D8" s="15" t="s">
        <v>10</v>
      </c>
      <c r="E8" s="15" t="s">
        <v>11</v>
      </c>
      <c r="F8" s="15" t="s">
        <v>10</v>
      </c>
      <c r="G8" s="15" t="s">
        <v>11</v>
      </c>
      <c r="H8" s="15" t="s">
        <v>10</v>
      </c>
      <c r="I8" s="15" t="s">
        <v>11</v>
      </c>
      <c r="J8" s="15" t="s">
        <v>10</v>
      </c>
      <c r="K8" s="15" t="s">
        <v>11</v>
      </c>
    </row>
    <row r="9" spans="1:11" ht="13.8" thickTop="1">
      <c r="A9" s="60">
        <f t="array" ref="A9">'60MOIS'!B86</f>
        <v>36914</v>
      </c>
      <c r="B9" s="63">
        <f t="array" ref="B9:B20">'60MOIS'!$D$86:$D$97</f>
        <v>1770</v>
      </c>
      <c r="C9" s="66">
        <f>B9/B$21</f>
        <v>8.5552709169123692E-2</v>
      </c>
      <c r="D9" s="63">
        <f t="array" ref="D9:D20">'48MOIS'!D67:D78</f>
        <v>1791</v>
      </c>
      <c r="E9" s="66">
        <f>D9/D$21</f>
        <v>8.6363197994020632E-2</v>
      </c>
      <c r="F9" s="63">
        <f t="array" ref="F9:F20">'36MOIS'!D55:D66</f>
        <v>1779</v>
      </c>
      <c r="G9" s="66">
        <f>F9/F$21</f>
        <v>8.4948906503676827E-2</v>
      </c>
      <c r="H9" s="63">
        <f t="array" ref="H9:H20">'24MOIS'!D43:D54</f>
        <v>1661</v>
      </c>
      <c r="I9" s="66">
        <f>H9/H$21</f>
        <v>8.2917332268370614E-2</v>
      </c>
      <c r="J9" s="63">
        <f t="array" ref="J9:J20">'12MOIS'!D31:D42</f>
        <v>1508</v>
      </c>
      <c r="K9" s="66">
        <f>J9/J$21</f>
        <v>8.8104697359196071E-2</v>
      </c>
    </row>
    <row r="10" spans="1:11">
      <c r="A10" s="61">
        <f t="array" ref="A10">'60MOIS'!B87</f>
        <v>36945</v>
      </c>
      <c r="B10" s="64">
        <v>1722</v>
      </c>
      <c r="C10" s="67">
        <f t="shared" ref="C10:K10" si="0">B10/B$21</f>
        <v>8.3232635700130508E-2</v>
      </c>
      <c r="D10" s="64">
        <v>1754</v>
      </c>
      <c r="E10" s="67">
        <f t="shared" si="0"/>
        <v>8.4579033658019095E-2</v>
      </c>
      <c r="F10" s="64">
        <v>1799</v>
      </c>
      <c r="G10" s="67">
        <f t="shared" si="0"/>
        <v>8.5903925126539965E-2</v>
      </c>
      <c r="H10" s="64">
        <v>1707</v>
      </c>
      <c r="I10" s="67">
        <f t="shared" si="0"/>
        <v>8.5213658146964855E-2</v>
      </c>
      <c r="J10" s="64">
        <v>1568</v>
      </c>
      <c r="K10" s="67">
        <f t="shared" si="0"/>
        <v>9.1610189296564615E-2</v>
      </c>
    </row>
    <row r="11" spans="1:11">
      <c r="A11" s="61">
        <f t="array" ref="A11">'60MOIS'!B88</f>
        <v>36974</v>
      </c>
      <c r="B11" s="64">
        <v>1831</v>
      </c>
      <c r="C11" s="67">
        <f t="shared" ref="C11:K11" si="1">B11/B$21</f>
        <v>8.8501135869302527E-2</v>
      </c>
      <c r="D11" s="64">
        <v>1862</v>
      </c>
      <c r="E11" s="67">
        <f t="shared" si="1"/>
        <v>8.9786864692834409E-2</v>
      </c>
      <c r="F11" s="64">
        <v>1903</v>
      </c>
      <c r="G11" s="67">
        <f t="shared" si="1"/>
        <v>9.087002196542833E-2</v>
      </c>
      <c r="H11" s="64">
        <v>1855</v>
      </c>
      <c r="I11" s="67">
        <f t="shared" si="1"/>
        <v>9.260183706070288E-2</v>
      </c>
      <c r="J11" s="64">
        <v>1671</v>
      </c>
      <c r="K11" s="67">
        <f t="shared" si="1"/>
        <v>9.7627950455713958E-2</v>
      </c>
    </row>
    <row r="12" spans="1:11">
      <c r="A12" s="61">
        <f t="array" ref="A12">'60MOIS'!B89</f>
        <v>37005</v>
      </c>
      <c r="B12" s="64">
        <v>1736</v>
      </c>
      <c r="C12" s="67">
        <f t="shared" ref="C12:K12" si="2">B12/B$21</f>
        <v>8.390932379525351E-2</v>
      </c>
      <c r="D12" s="64">
        <v>1713</v>
      </c>
      <c r="E12" s="67">
        <f t="shared" si="2"/>
        <v>8.2601986691098472E-2</v>
      </c>
      <c r="F12" s="64">
        <v>1728</v>
      </c>
      <c r="G12" s="67">
        <f t="shared" si="2"/>
        <v>8.25136090153758E-2</v>
      </c>
      <c r="H12" s="64">
        <v>1622</v>
      </c>
      <c r="I12" s="67">
        <f t="shared" si="2"/>
        <v>8.0970447284345048E-2</v>
      </c>
      <c r="J12" s="64">
        <v>1409</v>
      </c>
      <c r="K12" s="67">
        <f t="shared" si="2"/>
        <v>8.2320635662537972E-2</v>
      </c>
    </row>
    <row r="13" spans="1:11">
      <c r="A13" s="61">
        <f t="array" ref="A13">'60MOIS'!B90</f>
        <v>37036</v>
      </c>
      <c r="B13" s="64">
        <v>1702</v>
      </c>
      <c r="C13" s="67">
        <f t="shared" ref="C13:K13" si="3">B13/B$21</f>
        <v>8.2265938421383342E-2</v>
      </c>
      <c r="D13" s="64">
        <v>1724</v>
      </c>
      <c r="E13" s="67">
        <f t="shared" si="3"/>
        <v>8.3132413926125956E-2</v>
      </c>
      <c r="F13" s="64">
        <v>1776</v>
      </c>
      <c r="G13" s="67">
        <f t="shared" si="3"/>
        <v>8.4805653710247356E-2</v>
      </c>
      <c r="H13" s="64">
        <v>1704</v>
      </c>
      <c r="I13" s="67">
        <f t="shared" si="3"/>
        <v>8.5063897763578269E-2</v>
      </c>
      <c r="J13" s="64">
        <v>1455</v>
      </c>
      <c r="K13" s="67">
        <f t="shared" si="3"/>
        <v>8.500817948118719E-2</v>
      </c>
    </row>
    <row r="14" spans="1:11">
      <c r="A14" s="61">
        <f t="array" ref="A14">'60MOIS'!B91</f>
        <v>37067</v>
      </c>
      <c r="B14" s="64">
        <v>1798</v>
      </c>
      <c r="C14" s="67">
        <f t="shared" ref="C14:K14" si="4">B14/B$21</f>
        <v>8.6906085359369709E-2</v>
      </c>
      <c r="D14" s="64">
        <v>1846</v>
      </c>
      <c r="E14" s="67">
        <f t="shared" si="4"/>
        <v>8.9015334169158064E-2</v>
      </c>
      <c r="F14" s="64">
        <v>1873</v>
      </c>
      <c r="G14" s="67">
        <f t="shared" si="4"/>
        <v>8.9437494031133602E-2</v>
      </c>
      <c r="H14" s="64">
        <v>1828</v>
      </c>
      <c r="I14" s="67">
        <f t="shared" si="4"/>
        <v>9.1253993610223641E-2</v>
      </c>
      <c r="J14" s="64">
        <v>1619</v>
      </c>
      <c r="K14" s="67">
        <f t="shared" si="4"/>
        <v>9.4589857443327874E-2</v>
      </c>
    </row>
    <row r="15" spans="1:11">
      <c r="A15" s="61">
        <f t="array" ref="A15">'60MOIS'!B92</f>
        <v>37098</v>
      </c>
      <c r="B15" s="64">
        <v>1488</v>
      </c>
      <c r="C15" s="67">
        <f t="shared" ref="C15:K15" si="5">B15/B$21</f>
        <v>7.1922277538788729E-2</v>
      </c>
      <c r="D15" s="64">
        <v>1451</v>
      </c>
      <c r="E15" s="67">
        <f t="shared" si="5"/>
        <v>6.9968174365898347E-2</v>
      </c>
      <c r="F15" s="64">
        <v>1469</v>
      </c>
      <c r="G15" s="67">
        <f t="shared" si="5"/>
        <v>7.0146117849298056E-2</v>
      </c>
      <c r="H15" s="64">
        <v>1305</v>
      </c>
      <c r="I15" s="67">
        <f t="shared" si="5"/>
        <v>6.5145766773162944E-2</v>
      </c>
      <c r="J15" s="64">
        <v>1020</v>
      </c>
      <c r="K15" s="67">
        <f t="shared" si="5"/>
        <v>5.9593362935265251E-2</v>
      </c>
    </row>
    <row r="16" spans="1:11">
      <c r="A16" s="61">
        <f t="array" ref="A16">'60MOIS'!B93</f>
        <v>37129</v>
      </c>
      <c r="B16" s="64">
        <v>1409</v>
      </c>
      <c r="C16" s="67">
        <f t="shared" ref="C16:K16" si="6">B16/B$21</f>
        <v>6.8103823287737439E-2</v>
      </c>
      <c r="D16" s="64">
        <v>1427</v>
      </c>
      <c r="E16" s="67">
        <f t="shared" si="6"/>
        <v>6.881087858038383E-2</v>
      </c>
      <c r="F16" s="64">
        <v>1455</v>
      </c>
      <c r="G16" s="67">
        <f t="shared" si="6"/>
        <v>6.9477604813293861E-2</v>
      </c>
      <c r="H16" s="64">
        <v>1389</v>
      </c>
      <c r="I16" s="67">
        <f t="shared" si="6"/>
        <v>6.9339057507987217E-2</v>
      </c>
      <c r="J16" s="64">
        <v>1097</v>
      </c>
      <c r="K16" s="67">
        <f t="shared" si="6"/>
        <v>6.4092077588221552E-2</v>
      </c>
    </row>
    <row r="17" spans="1:11">
      <c r="A17" s="61">
        <f t="array" ref="A17">'60MOIS'!B94</f>
        <v>37160</v>
      </c>
      <c r="B17" s="64">
        <v>1777</v>
      </c>
      <c r="C17" s="67">
        <f t="shared" ref="C17:K17" si="7">B17/B$21</f>
        <v>8.5891053216685193E-2</v>
      </c>
      <c r="D17" s="64">
        <v>1755</v>
      </c>
      <c r="E17" s="67">
        <f t="shared" si="7"/>
        <v>8.462725431574887E-2</v>
      </c>
      <c r="F17" s="64">
        <v>1750</v>
      </c>
      <c r="G17" s="67">
        <f t="shared" si="7"/>
        <v>8.3564129500525261E-2</v>
      </c>
      <c r="H17" s="64">
        <v>1659</v>
      </c>
      <c r="I17" s="67">
        <f t="shared" si="7"/>
        <v>8.2817492012779548E-2</v>
      </c>
      <c r="J17" s="64">
        <v>1405</v>
      </c>
      <c r="K17" s="67">
        <f t="shared" si="7"/>
        <v>8.2086936200046742E-2</v>
      </c>
    </row>
    <row r="18" spans="1:11">
      <c r="A18" s="61">
        <f t="array" ref="A18">'60MOIS'!B95</f>
        <v>37191</v>
      </c>
      <c r="B18" s="64">
        <v>1904</v>
      </c>
      <c r="C18" s="67">
        <f t="shared" ref="C18:K18" si="8">B18/B$21</f>
        <v>9.2029580936729666E-2</v>
      </c>
      <c r="D18" s="64">
        <v>1859</v>
      </c>
      <c r="E18" s="67">
        <f t="shared" si="8"/>
        <v>8.9642202719645098E-2</v>
      </c>
      <c r="F18" s="64">
        <v>1870</v>
      </c>
      <c r="G18" s="67">
        <f t="shared" si="8"/>
        <v>8.9294241237704131E-2</v>
      </c>
      <c r="H18" s="64">
        <v>1830</v>
      </c>
      <c r="I18" s="67">
        <f t="shared" si="8"/>
        <v>9.1353833865814693E-2</v>
      </c>
      <c r="J18" s="64">
        <v>1508</v>
      </c>
      <c r="K18" s="67">
        <f t="shared" si="8"/>
        <v>8.8104697359196071E-2</v>
      </c>
    </row>
    <row r="19" spans="1:11">
      <c r="A19" s="61">
        <f t="array" ref="A19">'60MOIS'!B96</f>
        <v>37222</v>
      </c>
      <c r="B19" s="64">
        <v>1841</v>
      </c>
      <c r="C19" s="67">
        <f t="shared" ref="C19:K19" si="9">B19/B$21</f>
        <v>8.8984484508676104E-2</v>
      </c>
      <c r="D19" s="64">
        <v>1842</v>
      </c>
      <c r="E19" s="67">
        <f t="shared" si="9"/>
        <v>8.8822451538238978E-2</v>
      </c>
      <c r="F19" s="64">
        <v>1839</v>
      </c>
      <c r="G19" s="67">
        <f t="shared" si="9"/>
        <v>8.7813962372266255E-2</v>
      </c>
      <c r="H19" s="64">
        <v>1777</v>
      </c>
      <c r="I19" s="67">
        <f t="shared" si="9"/>
        <v>8.8708067092651763E-2</v>
      </c>
      <c r="J19" s="64">
        <v>1491</v>
      </c>
      <c r="K19" s="67">
        <f t="shared" si="9"/>
        <v>8.7111474643608314E-2</v>
      </c>
    </row>
    <row r="20" spans="1:11" ht="13.8" thickBot="1">
      <c r="A20" s="61">
        <f t="array" ref="A20">'60MOIS'!B97</f>
        <v>37253</v>
      </c>
      <c r="B20" s="65">
        <v>1711</v>
      </c>
      <c r="C20" s="68">
        <f t="shared" ref="C20:K20" si="10">B20/B$21</f>
        <v>8.2700952196819569E-2</v>
      </c>
      <c r="D20" s="65">
        <v>1714</v>
      </c>
      <c r="E20" s="68">
        <f t="shared" si="10"/>
        <v>8.2650207348828234E-2</v>
      </c>
      <c r="F20" s="65">
        <v>1701</v>
      </c>
      <c r="G20" s="68">
        <f t="shared" si="10"/>
        <v>8.1224333874510557E-2</v>
      </c>
      <c r="H20" s="65">
        <v>1695</v>
      </c>
      <c r="I20" s="68">
        <f t="shared" si="10"/>
        <v>8.4614616613418528E-2</v>
      </c>
      <c r="J20" s="65">
        <v>1365</v>
      </c>
      <c r="K20" s="68">
        <f t="shared" si="10"/>
        <v>7.9749941575134375E-2</v>
      </c>
    </row>
    <row r="21" spans="1:11" ht="14.4" thickTop="1" thickBot="1">
      <c r="A21" s="74" t="s">
        <v>12</v>
      </c>
      <c r="B21" s="69">
        <f>SUM(B9:B20)</f>
        <v>20689</v>
      </c>
      <c r="C21" s="73">
        <f>SUM(C9:C20)</f>
        <v>1</v>
      </c>
      <c r="D21" s="69">
        <f t="shared" ref="D21:K21" si="11">SUM(D9:D20)</f>
        <v>20738</v>
      </c>
      <c r="E21" s="73">
        <f t="shared" si="11"/>
        <v>0.99999999999999989</v>
      </c>
      <c r="F21" s="69">
        <f t="shared" si="11"/>
        <v>20942</v>
      </c>
      <c r="G21" s="73">
        <f t="shared" si="11"/>
        <v>1</v>
      </c>
      <c r="H21" s="69">
        <f t="shared" si="11"/>
        <v>20032</v>
      </c>
      <c r="I21" s="73">
        <f t="shared" si="11"/>
        <v>0.99999999999999989</v>
      </c>
      <c r="J21" s="69">
        <f t="shared" si="11"/>
        <v>17116</v>
      </c>
      <c r="K21" s="73">
        <f t="shared" si="11"/>
        <v>1.0000000000000002</v>
      </c>
    </row>
    <row r="22" spans="1:11" ht="13.8" thickTop="1"/>
    <row r="24" spans="1:11" ht="13.8" thickBot="1"/>
    <row r="25" spans="1:11" ht="18.600000000000001" thickTop="1" thickBot="1">
      <c r="B25" s="87"/>
      <c r="C25" s="88"/>
      <c r="D25" s="88"/>
      <c r="E25" s="88"/>
      <c r="F25" s="89" t="s">
        <v>13</v>
      </c>
      <c r="G25" s="90">
        <v>21500</v>
      </c>
    </row>
    <row r="26" spans="1:11" ht="18.600000000000001" thickTop="1" thickBot="1">
      <c r="F26" s="76"/>
      <c r="G26" s="91"/>
    </row>
    <row r="27" spans="1:11" ht="18.600000000000001" thickTop="1" thickBot="1">
      <c r="B27" s="87"/>
      <c r="C27" s="88"/>
      <c r="D27" s="88"/>
      <c r="E27" s="88"/>
      <c r="F27" s="89" t="s">
        <v>14</v>
      </c>
      <c r="G27" s="90">
        <v>24</v>
      </c>
    </row>
    <row r="28" spans="1:11" ht="13.8" thickTop="1"/>
    <row r="29" spans="1:11" ht="13.8" thickBot="1"/>
    <row r="30" spans="1:11" ht="63.6" thickTop="1" thickBot="1">
      <c r="B30" s="77" t="s">
        <v>9</v>
      </c>
      <c r="C30" s="77" t="s">
        <v>15</v>
      </c>
      <c r="D30" s="77" t="s">
        <v>16</v>
      </c>
      <c r="E30" s="77" t="s">
        <v>17</v>
      </c>
    </row>
    <row r="31" spans="1:11" ht="16.2" thickTop="1">
      <c r="B31" s="81">
        <f t="array" ref="B31:B42">A9:A20</f>
        <v>36914</v>
      </c>
      <c r="C31" s="85">
        <f t="shared" ref="C31:C42" si="12">IF($G$27=12,K9,IF($G$27=24,I9,IF($G$27=36,G9,IF($G$27=48,E9,IF($G$27=60,C9,0)))))</f>
        <v>8.2917332268370614E-2</v>
      </c>
      <c r="D31" s="79">
        <f t="shared" ref="D31:D42" si="13">ROUND($G$25*C31,0)</f>
        <v>1783</v>
      </c>
      <c r="E31" s="83">
        <f t="shared" ref="E31:E41" si="14">D31</f>
        <v>1783</v>
      </c>
    </row>
    <row r="32" spans="1:11" ht="15.6">
      <c r="B32" s="82">
        <v>36945</v>
      </c>
      <c r="C32" s="86">
        <f t="shared" si="12"/>
        <v>8.5213658146964855E-2</v>
      </c>
      <c r="D32" s="80">
        <f t="shared" si="13"/>
        <v>1832</v>
      </c>
      <c r="E32" s="84">
        <f t="shared" si="14"/>
        <v>1832</v>
      </c>
    </row>
    <row r="33" spans="2:5" ht="15.6">
      <c r="B33" s="82">
        <v>36974</v>
      </c>
      <c r="C33" s="86">
        <f t="shared" si="12"/>
        <v>9.260183706070288E-2</v>
      </c>
      <c r="D33" s="80">
        <f t="shared" si="13"/>
        <v>1991</v>
      </c>
      <c r="E33" s="84">
        <f t="shared" si="14"/>
        <v>1991</v>
      </c>
    </row>
    <row r="34" spans="2:5" ht="15.6">
      <c r="B34" s="82">
        <v>37005</v>
      </c>
      <c r="C34" s="86">
        <f t="shared" si="12"/>
        <v>8.0970447284345048E-2</v>
      </c>
      <c r="D34" s="80">
        <f t="shared" si="13"/>
        <v>1741</v>
      </c>
      <c r="E34" s="84">
        <f t="shared" si="14"/>
        <v>1741</v>
      </c>
    </row>
    <row r="35" spans="2:5" ht="15.6">
      <c r="B35" s="82">
        <v>37036</v>
      </c>
      <c r="C35" s="86">
        <f t="shared" si="12"/>
        <v>8.5063897763578269E-2</v>
      </c>
      <c r="D35" s="80">
        <f t="shared" si="13"/>
        <v>1829</v>
      </c>
      <c r="E35" s="84">
        <f t="shared" si="14"/>
        <v>1829</v>
      </c>
    </row>
    <row r="36" spans="2:5" ht="15.6">
      <c r="B36" s="82">
        <v>37067</v>
      </c>
      <c r="C36" s="86">
        <f t="shared" si="12"/>
        <v>9.1253993610223641E-2</v>
      </c>
      <c r="D36" s="80">
        <f t="shared" si="13"/>
        <v>1962</v>
      </c>
      <c r="E36" s="84">
        <f t="shared" si="14"/>
        <v>1962</v>
      </c>
    </row>
    <row r="37" spans="2:5" ht="15.6">
      <c r="B37" s="82">
        <v>37098</v>
      </c>
      <c r="C37" s="86">
        <f t="shared" si="12"/>
        <v>6.5145766773162944E-2</v>
      </c>
      <c r="D37" s="80">
        <f t="shared" si="13"/>
        <v>1401</v>
      </c>
      <c r="E37" s="84">
        <f t="shared" si="14"/>
        <v>1401</v>
      </c>
    </row>
    <row r="38" spans="2:5" ht="15.6">
      <c r="B38" s="82">
        <v>37129</v>
      </c>
      <c r="C38" s="86">
        <f t="shared" si="12"/>
        <v>6.9339057507987217E-2</v>
      </c>
      <c r="D38" s="80">
        <f t="shared" si="13"/>
        <v>1491</v>
      </c>
      <c r="E38" s="84">
        <f t="shared" si="14"/>
        <v>1491</v>
      </c>
    </row>
    <row r="39" spans="2:5" ht="15.6">
      <c r="B39" s="82">
        <v>37160</v>
      </c>
      <c r="C39" s="86">
        <f t="shared" si="12"/>
        <v>8.2817492012779548E-2</v>
      </c>
      <c r="D39" s="80">
        <f t="shared" si="13"/>
        <v>1781</v>
      </c>
      <c r="E39" s="84">
        <f t="shared" si="14"/>
        <v>1781</v>
      </c>
    </row>
    <row r="40" spans="2:5" ht="15.6">
      <c r="B40" s="82">
        <v>37191</v>
      </c>
      <c r="C40" s="86">
        <f t="shared" si="12"/>
        <v>9.1353833865814693E-2</v>
      </c>
      <c r="D40" s="80">
        <f t="shared" si="13"/>
        <v>1964</v>
      </c>
      <c r="E40" s="84">
        <f t="shared" si="14"/>
        <v>1964</v>
      </c>
    </row>
    <row r="41" spans="2:5" ht="15.6">
      <c r="B41" s="82">
        <v>37222</v>
      </c>
      <c r="C41" s="86">
        <f t="shared" si="12"/>
        <v>8.8708067092651763E-2</v>
      </c>
      <c r="D41" s="80">
        <f t="shared" si="13"/>
        <v>1907</v>
      </c>
      <c r="E41" s="84">
        <f t="shared" si="14"/>
        <v>1907</v>
      </c>
    </row>
    <row r="42" spans="2:5" ht="16.2" thickBot="1">
      <c r="B42" s="82">
        <v>37253</v>
      </c>
      <c r="C42" s="86">
        <f t="shared" si="12"/>
        <v>8.4614616613418528E-2</v>
      </c>
      <c r="D42" s="80">
        <f t="shared" si="13"/>
        <v>1819</v>
      </c>
      <c r="E42" s="84">
        <f>D42+G25-D43</f>
        <v>1818</v>
      </c>
    </row>
    <row r="43" spans="2:5" ht="14.4" thickTop="1" thickBot="1">
      <c r="B43" s="74" t="s">
        <v>12</v>
      </c>
      <c r="C43" s="78">
        <f>SUM(C31:C42)</f>
        <v>0.99999999999999989</v>
      </c>
      <c r="D43" s="74">
        <f>SUM(D31:D42)</f>
        <v>21501</v>
      </c>
      <c r="E43" s="74">
        <f>SUM(E31:E42)</f>
        <v>21500</v>
      </c>
    </row>
    <row r="44" spans="2:5" ht="13.8" thickTop="1"/>
  </sheetData>
  <phoneticPr fontId="0" type="noConversion"/>
  <printOptions horizontalCentered="1" verticalCentered="1"/>
  <pageMargins left="0" right="0" top="0" bottom="0" header="0" footer="0"/>
  <pageSetup paperSize="9" scale="9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7"/>
  <sheetViews>
    <sheetView workbookViewId="0">
      <selection activeCell="I17" sqref="I17"/>
    </sheetView>
  </sheetViews>
  <sheetFormatPr baseColWidth="10" defaultRowHeight="13.2"/>
  <cols>
    <col min="1" max="1" width="9.44140625" style="5" customWidth="1"/>
    <col min="2" max="2" width="11.109375" style="2" customWidth="1"/>
    <col min="3" max="3" width="11.44140625" style="2" customWidth="1"/>
    <col min="4" max="4" width="13.6640625" style="3" customWidth="1"/>
    <col min="5" max="5" width="13.88671875" style="3" customWidth="1"/>
    <col min="6" max="6" width="15.44140625" style="4" customWidth="1"/>
    <col min="7" max="7" width="14.6640625" style="4" customWidth="1"/>
    <col min="8" max="8" width="11.44140625" style="2" customWidth="1"/>
  </cols>
  <sheetData>
    <row r="2" spans="1:8" ht="17.399999999999999">
      <c r="A2" s="1" t="s">
        <v>18</v>
      </c>
    </row>
    <row r="3" spans="1:8" ht="13.8" thickBot="1"/>
    <row r="4" spans="1:8" ht="54" thickTop="1" thickBot="1">
      <c r="A4" s="6" t="s">
        <v>19</v>
      </c>
      <c r="B4" s="6" t="s">
        <v>20</v>
      </c>
      <c r="C4" s="6" t="s">
        <v>21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4.4" thickTop="1">
      <c r="A5" s="18">
        <v>1</v>
      </c>
      <c r="B5" s="93">
        <v>35064</v>
      </c>
      <c r="C5" s="54">
        <v>1251</v>
      </c>
      <c r="D5" s="43">
        <f t="shared" ref="D5:D36" si="0">(A5*Coeff)+PetB</f>
        <v>1221.558469945355</v>
      </c>
      <c r="E5" s="116">
        <f t="shared" ref="E5:E20" si="1">C5-D5</f>
        <v>29.441530054645</v>
      </c>
      <c r="F5" s="117">
        <f t="shared" ref="F5:F16" si="2">(E5+E17+E29+E41+E53)/5</f>
        <v>88.32638695934061</v>
      </c>
      <c r="G5" s="117">
        <f t="shared" ref="G5:G36" si="3">(A5*Coeff)+PetB+F5</f>
        <v>1309.8848569046957</v>
      </c>
      <c r="H5" s="118">
        <f t="shared" ref="H5:H20" si="4">C5-G5</f>
        <v>-58.884856904695653</v>
      </c>
    </row>
    <row r="6" spans="1:8">
      <c r="A6" s="24">
        <v>2</v>
      </c>
      <c r="B6" s="56">
        <f>IF(MONTH(B5)=2,B5+29,B5+31)</f>
        <v>35095</v>
      </c>
      <c r="C6" s="57">
        <v>1158</v>
      </c>
      <c r="D6" s="44">
        <f t="shared" si="0"/>
        <v>1229.2299342409926</v>
      </c>
      <c r="E6" s="119">
        <f t="shared" si="1"/>
        <v>-71.229934240992634</v>
      </c>
      <c r="F6" s="120">
        <f t="shared" si="2"/>
        <v>32.25492266370297</v>
      </c>
      <c r="G6" s="120">
        <f t="shared" si="3"/>
        <v>1261.4848569046956</v>
      </c>
      <c r="H6" s="121">
        <f t="shared" si="4"/>
        <v>-103.48485690469556</v>
      </c>
    </row>
    <row r="7" spans="1:8">
      <c r="A7" s="24">
        <v>3</v>
      </c>
      <c r="B7" s="56">
        <f t="shared" ref="B7:B64" si="5">IF(MONTH(B6)=2,B6+29,B6+31)</f>
        <v>35124</v>
      </c>
      <c r="C7" s="57">
        <v>1272</v>
      </c>
      <c r="D7" s="44">
        <f t="shared" si="0"/>
        <v>1236.9013985366305</v>
      </c>
      <c r="E7" s="119">
        <f t="shared" si="1"/>
        <v>35.098601463369505</v>
      </c>
      <c r="F7" s="120">
        <f t="shared" si="2"/>
        <v>133.7834583680652</v>
      </c>
      <c r="G7" s="120">
        <f t="shared" si="3"/>
        <v>1370.6848569046956</v>
      </c>
      <c r="H7" s="121">
        <f t="shared" si="4"/>
        <v>-98.684856904695607</v>
      </c>
    </row>
    <row r="8" spans="1:8">
      <c r="A8" s="24">
        <v>4</v>
      </c>
      <c r="B8" s="56">
        <f t="shared" si="5"/>
        <v>35155</v>
      </c>
      <c r="C8" s="57">
        <v>1390</v>
      </c>
      <c r="D8" s="44">
        <f t="shared" si="0"/>
        <v>1244.5728628322681</v>
      </c>
      <c r="E8" s="119">
        <f t="shared" si="1"/>
        <v>145.42713716773187</v>
      </c>
      <c r="F8" s="120">
        <f t="shared" si="2"/>
        <v>30.911994072427568</v>
      </c>
      <c r="G8" s="120">
        <f t="shared" si="3"/>
        <v>1275.4848569046958</v>
      </c>
      <c r="H8" s="121">
        <f t="shared" si="4"/>
        <v>114.51514309530421</v>
      </c>
    </row>
    <row r="9" spans="1:8">
      <c r="A9" s="24">
        <v>5</v>
      </c>
      <c r="B9" s="56">
        <f t="shared" si="5"/>
        <v>35186</v>
      </c>
      <c r="C9" s="57">
        <v>1176</v>
      </c>
      <c r="D9" s="44">
        <f t="shared" si="0"/>
        <v>1252.2443271279058</v>
      </c>
      <c r="E9" s="119">
        <f t="shared" si="1"/>
        <v>-76.244327127905763</v>
      </c>
      <c r="F9" s="120">
        <f t="shared" si="2"/>
        <v>-10.95947022321011</v>
      </c>
      <c r="G9" s="120">
        <f t="shared" si="3"/>
        <v>1241.2848569046957</v>
      </c>
      <c r="H9" s="121">
        <f t="shared" si="4"/>
        <v>-65.284856904695744</v>
      </c>
    </row>
    <row r="10" spans="1:8">
      <c r="A10" s="24">
        <v>6</v>
      </c>
      <c r="B10" s="56">
        <f t="shared" si="5"/>
        <v>35217</v>
      </c>
      <c r="C10" s="57">
        <v>1171</v>
      </c>
      <c r="D10" s="44">
        <f t="shared" si="0"/>
        <v>1259.9157914235434</v>
      </c>
      <c r="E10" s="119">
        <f t="shared" si="1"/>
        <v>-88.915791423543396</v>
      </c>
      <c r="F10" s="120">
        <f t="shared" si="2"/>
        <v>77.569065481152208</v>
      </c>
      <c r="G10" s="120">
        <f t="shared" si="3"/>
        <v>1337.4848569046956</v>
      </c>
      <c r="H10" s="121">
        <f t="shared" si="4"/>
        <v>-166.48485690469556</v>
      </c>
    </row>
    <row r="11" spans="1:8">
      <c r="A11" s="24">
        <v>7</v>
      </c>
      <c r="B11" s="56">
        <f t="shared" si="5"/>
        <v>35248</v>
      </c>
      <c r="C11" s="57">
        <v>1203</v>
      </c>
      <c r="D11" s="44">
        <f t="shared" si="0"/>
        <v>1267.587255719181</v>
      </c>
      <c r="E11" s="119">
        <f t="shared" si="1"/>
        <v>-64.58725571918103</v>
      </c>
      <c r="F11" s="120">
        <f t="shared" si="2"/>
        <v>-239.50239881448542</v>
      </c>
      <c r="G11" s="120">
        <f t="shared" si="3"/>
        <v>1028.0848569046957</v>
      </c>
      <c r="H11" s="121">
        <f t="shared" si="4"/>
        <v>174.9151430953043</v>
      </c>
    </row>
    <row r="12" spans="1:8">
      <c r="A12" s="24">
        <v>8</v>
      </c>
      <c r="B12" s="56">
        <f t="shared" si="5"/>
        <v>35279</v>
      </c>
      <c r="C12" s="57">
        <v>904</v>
      </c>
      <c r="D12" s="44">
        <f t="shared" si="0"/>
        <v>1275.2587200148189</v>
      </c>
      <c r="E12" s="119">
        <f t="shared" si="1"/>
        <v>-371.25872001481889</v>
      </c>
      <c r="F12" s="120">
        <f t="shared" si="2"/>
        <v>-326.17386311012314</v>
      </c>
      <c r="G12" s="120">
        <f t="shared" si="3"/>
        <v>949.0848569046957</v>
      </c>
      <c r="H12" s="121">
        <f t="shared" si="4"/>
        <v>-45.084856904695698</v>
      </c>
    </row>
    <row r="13" spans="1:8">
      <c r="A13" s="24">
        <v>9</v>
      </c>
      <c r="B13" s="56">
        <f t="shared" si="5"/>
        <v>35310</v>
      </c>
      <c r="C13" s="57">
        <v>1428</v>
      </c>
      <c r="D13" s="44">
        <f t="shared" si="0"/>
        <v>1282.9301843104565</v>
      </c>
      <c r="E13" s="119">
        <f t="shared" si="1"/>
        <v>145.06981568954347</v>
      </c>
      <c r="F13" s="120">
        <f t="shared" si="2"/>
        <v>33.354672594239176</v>
      </c>
      <c r="G13" s="120">
        <f t="shared" si="3"/>
        <v>1316.2848569046957</v>
      </c>
      <c r="H13" s="121">
        <f t="shared" si="4"/>
        <v>111.71514309530426</v>
      </c>
    </row>
    <row r="14" spans="1:8">
      <c r="A14" s="24">
        <v>10</v>
      </c>
      <c r="B14" s="56">
        <f t="shared" si="5"/>
        <v>35341</v>
      </c>
      <c r="C14" s="57">
        <v>1649</v>
      </c>
      <c r="D14" s="44">
        <f t="shared" si="0"/>
        <v>1290.6016486060942</v>
      </c>
      <c r="E14" s="119">
        <f t="shared" si="1"/>
        <v>358.39835139390584</v>
      </c>
      <c r="F14" s="120">
        <f t="shared" si="2"/>
        <v>153.08320829860151</v>
      </c>
      <c r="G14" s="120">
        <f t="shared" si="3"/>
        <v>1443.6848569046956</v>
      </c>
      <c r="H14" s="121">
        <f t="shared" si="4"/>
        <v>205.31514309530439</v>
      </c>
    </row>
    <row r="15" spans="1:8">
      <c r="A15" s="24">
        <v>11</v>
      </c>
      <c r="B15" s="56">
        <f t="shared" si="5"/>
        <v>35372</v>
      </c>
      <c r="C15" s="57">
        <v>1402</v>
      </c>
      <c r="D15" s="44">
        <f t="shared" si="0"/>
        <v>1298.2731129017318</v>
      </c>
      <c r="E15" s="119">
        <f t="shared" si="1"/>
        <v>103.72688709826821</v>
      </c>
      <c r="F15" s="120">
        <f t="shared" si="2"/>
        <v>82.81174400296382</v>
      </c>
      <c r="G15" s="120">
        <f t="shared" si="3"/>
        <v>1381.0848569046957</v>
      </c>
      <c r="H15" s="121">
        <f t="shared" si="4"/>
        <v>20.915143095304302</v>
      </c>
    </row>
    <row r="16" spans="1:8">
      <c r="A16" s="24">
        <v>12</v>
      </c>
      <c r="B16" s="56">
        <f t="shared" si="5"/>
        <v>35403</v>
      </c>
      <c r="C16" s="57">
        <v>1262</v>
      </c>
      <c r="D16" s="44">
        <f t="shared" si="0"/>
        <v>1305.9445771973697</v>
      </c>
      <c r="E16" s="119">
        <f t="shared" si="1"/>
        <v>-43.944577197369654</v>
      </c>
      <c r="F16" s="120">
        <f t="shared" si="2"/>
        <v>-55.459720292673907</v>
      </c>
      <c r="G16" s="120">
        <f t="shared" si="3"/>
        <v>1250.4848569046958</v>
      </c>
      <c r="H16" s="121">
        <f t="shared" si="4"/>
        <v>11.515143095304211</v>
      </c>
    </row>
    <row r="17" spans="1:8" ht="13.8">
      <c r="A17" s="24">
        <v>13</v>
      </c>
      <c r="B17" s="125">
        <f t="shared" si="5"/>
        <v>35434</v>
      </c>
      <c r="C17" s="57">
        <v>1509</v>
      </c>
      <c r="D17" s="44">
        <f t="shared" si="0"/>
        <v>1313.6160414930073</v>
      </c>
      <c r="E17" s="119">
        <f t="shared" si="1"/>
        <v>195.38395850699271</v>
      </c>
      <c r="F17" s="120">
        <f>F5</f>
        <v>88.32638695934061</v>
      </c>
      <c r="G17" s="120">
        <f t="shared" si="3"/>
        <v>1401.9424284523479</v>
      </c>
      <c r="H17" s="121">
        <f t="shared" si="4"/>
        <v>107.05757154765206</v>
      </c>
    </row>
    <row r="18" spans="1:8">
      <c r="A18" s="24">
        <v>14</v>
      </c>
      <c r="B18" s="56">
        <f t="shared" si="5"/>
        <v>35465</v>
      </c>
      <c r="C18" s="57">
        <v>1302</v>
      </c>
      <c r="D18" s="44">
        <f t="shared" si="0"/>
        <v>1321.2875057886449</v>
      </c>
      <c r="E18" s="119">
        <f t="shared" si="1"/>
        <v>-19.287505788644921</v>
      </c>
      <c r="F18" s="120">
        <f t="shared" ref="F18:F64" si="6">F6</f>
        <v>32.25492266370297</v>
      </c>
      <c r="G18" s="120">
        <f t="shared" si="3"/>
        <v>1353.5424284523478</v>
      </c>
      <c r="H18" s="121">
        <f t="shared" si="4"/>
        <v>-51.542428452347849</v>
      </c>
    </row>
    <row r="19" spans="1:8">
      <c r="A19" s="24">
        <v>15</v>
      </c>
      <c r="B19" s="56">
        <f t="shared" si="5"/>
        <v>35494</v>
      </c>
      <c r="C19" s="57">
        <v>1422</v>
      </c>
      <c r="D19" s="44">
        <f t="shared" si="0"/>
        <v>1328.9589700842826</v>
      </c>
      <c r="E19" s="119">
        <f t="shared" si="1"/>
        <v>93.041029915717445</v>
      </c>
      <c r="F19" s="120">
        <f t="shared" si="6"/>
        <v>133.7834583680652</v>
      </c>
      <c r="G19" s="120">
        <f t="shared" si="3"/>
        <v>1462.7424284523477</v>
      </c>
      <c r="H19" s="121">
        <f t="shared" si="4"/>
        <v>-40.742428452347667</v>
      </c>
    </row>
    <row r="20" spans="1:8">
      <c r="A20" s="24">
        <v>16</v>
      </c>
      <c r="B20" s="56">
        <f t="shared" si="5"/>
        <v>35525</v>
      </c>
      <c r="C20" s="57">
        <v>1352</v>
      </c>
      <c r="D20" s="44">
        <f t="shared" si="0"/>
        <v>1336.6304343799202</v>
      </c>
      <c r="E20" s="119">
        <f t="shared" si="1"/>
        <v>15.369565620079811</v>
      </c>
      <c r="F20" s="120">
        <f t="shared" si="6"/>
        <v>30.911994072427568</v>
      </c>
      <c r="G20" s="120">
        <f t="shared" si="3"/>
        <v>1367.5424284523478</v>
      </c>
      <c r="H20" s="121">
        <f t="shared" si="4"/>
        <v>-15.542428452347849</v>
      </c>
    </row>
    <row r="21" spans="1:8">
      <c r="A21" s="24">
        <v>17</v>
      </c>
      <c r="B21" s="56">
        <f t="shared" si="5"/>
        <v>35556</v>
      </c>
      <c r="C21" s="57">
        <v>1251</v>
      </c>
      <c r="D21" s="44">
        <f t="shared" si="0"/>
        <v>1344.3018986755578</v>
      </c>
      <c r="E21" s="119">
        <f t="shared" ref="E21:E36" si="7">C21-D21</f>
        <v>-93.301898675557823</v>
      </c>
      <c r="F21" s="120">
        <f t="shared" si="6"/>
        <v>-10.95947022321011</v>
      </c>
      <c r="G21" s="120">
        <f t="shared" si="3"/>
        <v>1333.3424284523478</v>
      </c>
      <c r="H21" s="121">
        <f t="shared" ref="H21:H36" si="8">C21-G21</f>
        <v>-82.342428452347804</v>
      </c>
    </row>
    <row r="22" spans="1:8">
      <c r="A22" s="24">
        <v>18</v>
      </c>
      <c r="B22" s="56">
        <f t="shared" si="5"/>
        <v>35587</v>
      </c>
      <c r="C22" s="57">
        <v>1446</v>
      </c>
      <c r="D22" s="44">
        <f t="shared" si="0"/>
        <v>1351.9733629711957</v>
      </c>
      <c r="E22" s="119">
        <f t="shared" si="7"/>
        <v>94.026637028804316</v>
      </c>
      <c r="F22" s="120">
        <f t="shared" si="6"/>
        <v>77.569065481152208</v>
      </c>
      <c r="G22" s="120">
        <f t="shared" si="3"/>
        <v>1429.5424284523478</v>
      </c>
      <c r="H22" s="121">
        <f t="shared" si="8"/>
        <v>16.457571547652151</v>
      </c>
    </row>
    <row r="23" spans="1:8">
      <c r="A23" s="24">
        <v>19</v>
      </c>
      <c r="B23" s="56">
        <f t="shared" si="5"/>
        <v>35618</v>
      </c>
      <c r="C23" s="57">
        <v>1079</v>
      </c>
      <c r="D23" s="44">
        <f t="shared" si="0"/>
        <v>1359.6448272668333</v>
      </c>
      <c r="E23" s="119">
        <f t="shared" si="7"/>
        <v>-280.64482726683332</v>
      </c>
      <c r="F23" s="120">
        <f t="shared" si="6"/>
        <v>-239.50239881448542</v>
      </c>
      <c r="G23" s="120">
        <f t="shared" si="3"/>
        <v>1120.142428452348</v>
      </c>
      <c r="H23" s="121">
        <f t="shared" si="8"/>
        <v>-41.142428452347986</v>
      </c>
    </row>
    <row r="24" spans="1:8">
      <c r="A24" s="24">
        <v>20</v>
      </c>
      <c r="B24" s="56">
        <f t="shared" si="5"/>
        <v>35649</v>
      </c>
      <c r="C24" s="57">
        <v>1024</v>
      </c>
      <c r="D24" s="44">
        <f t="shared" si="0"/>
        <v>1367.316291562471</v>
      </c>
      <c r="E24" s="119">
        <f t="shared" si="7"/>
        <v>-343.31629156247095</v>
      </c>
      <c r="F24" s="120">
        <f t="shared" si="6"/>
        <v>-326.17386311012314</v>
      </c>
      <c r="G24" s="120">
        <f t="shared" si="3"/>
        <v>1041.1424284523478</v>
      </c>
      <c r="H24" s="121">
        <f t="shared" si="8"/>
        <v>-17.142428452347758</v>
      </c>
    </row>
    <row r="25" spans="1:8">
      <c r="A25" s="24">
        <v>21</v>
      </c>
      <c r="B25" s="56">
        <f t="shared" si="5"/>
        <v>35680</v>
      </c>
      <c r="C25" s="57">
        <v>1451</v>
      </c>
      <c r="D25" s="44">
        <f t="shared" si="0"/>
        <v>1374.9877558581086</v>
      </c>
      <c r="E25" s="119">
        <f t="shared" si="7"/>
        <v>76.012244141891415</v>
      </c>
      <c r="F25" s="120">
        <f t="shared" si="6"/>
        <v>33.354672594239176</v>
      </c>
      <c r="G25" s="120">
        <f t="shared" si="3"/>
        <v>1408.3424284523478</v>
      </c>
      <c r="H25" s="121">
        <f t="shared" si="8"/>
        <v>42.657571547652196</v>
      </c>
    </row>
    <row r="26" spans="1:8">
      <c r="A26" s="24">
        <v>22</v>
      </c>
      <c r="B26" s="56">
        <f t="shared" si="5"/>
        <v>35711</v>
      </c>
      <c r="C26" s="57">
        <v>1509</v>
      </c>
      <c r="D26" s="44">
        <f t="shared" si="0"/>
        <v>1382.6592201537464</v>
      </c>
      <c r="E26" s="119">
        <f t="shared" si="7"/>
        <v>126.34077984625355</v>
      </c>
      <c r="F26" s="120">
        <f t="shared" si="6"/>
        <v>153.08320829860151</v>
      </c>
      <c r="G26" s="120">
        <f t="shared" si="3"/>
        <v>1535.7424284523479</v>
      </c>
      <c r="H26" s="121">
        <f t="shared" si="8"/>
        <v>-26.742428452347895</v>
      </c>
    </row>
    <row r="27" spans="1:8">
      <c r="A27" s="24">
        <v>23</v>
      </c>
      <c r="B27" s="56">
        <f t="shared" si="5"/>
        <v>35742</v>
      </c>
      <c r="C27" s="57">
        <v>1534</v>
      </c>
      <c r="D27" s="44">
        <f t="shared" si="0"/>
        <v>1390.3306844493841</v>
      </c>
      <c r="E27" s="119">
        <f t="shared" si="7"/>
        <v>143.66931555061592</v>
      </c>
      <c r="F27" s="120">
        <f t="shared" si="6"/>
        <v>82.81174400296382</v>
      </c>
      <c r="G27" s="120">
        <f t="shared" si="3"/>
        <v>1473.142428452348</v>
      </c>
      <c r="H27" s="121">
        <f t="shared" si="8"/>
        <v>60.857571547652014</v>
      </c>
    </row>
    <row r="28" spans="1:8">
      <c r="A28" s="24">
        <v>24</v>
      </c>
      <c r="B28" s="56">
        <f t="shared" si="5"/>
        <v>35773</v>
      </c>
      <c r="C28" s="57">
        <v>1437</v>
      </c>
      <c r="D28" s="44">
        <f t="shared" si="0"/>
        <v>1398.0021487450217</v>
      </c>
      <c r="E28" s="119">
        <f t="shared" si="7"/>
        <v>38.997851254978286</v>
      </c>
      <c r="F28" s="120">
        <f t="shared" si="6"/>
        <v>-55.459720292673907</v>
      </c>
      <c r="G28" s="120">
        <f t="shared" si="3"/>
        <v>1342.5424284523478</v>
      </c>
      <c r="H28" s="121">
        <f t="shared" si="8"/>
        <v>94.457571547652151</v>
      </c>
    </row>
    <row r="29" spans="1:8" ht="13.8">
      <c r="A29" s="24">
        <v>25</v>
      </c>
      <c r="B29" s="125">
        <f t="shared" si="5"/>
        <v>35804</v>
      </c>
      <c r="C29" s="57">
        <v>1503</v>
      </c>
      <c r="D29" s="44">
        <f t="shared" si="0"/>
        <v>1405.6736130406593</v>
      </c>
      <c r="E29" s="119">
        <f t="shared" si="7"/>
        <v>97.326386959340653</v>
      </c>
      <c r="F29" s="120">
        <f t="shared" si="6"/>
        <v>88.32638695934061</v>
      </c>
      <c r="G29" s="120">
        <f t="shared" si="3"/>
        <v>1494</v>
      </c>
      <c r="H29" s="121">
        <f t="shared" si="8"/>
        <v>9</v>
      </c>
    </row>
    <row r="30" spans="1:8">
      <c r="A30" s="24">
        <v>26</v>
      </c>
      <c r="B30" s="56">
        <f t="shared" si="5"/>
        <v>35835</v>
      </c>
      <c r="C30" s="57">
        <v>1470</v>
      </c>
      <c r="D30" s="44">
        <f t="shared" si="0"/>
        <v>1413.345077336297</v>
      </c>
      <c r="E30" s="119">
        <f t="shared" si="7"/>
        <v>56.654922663703019</v>
      </c>
      <c r="F30" s="120">
        <f t="shared" si="6"/>
        <v>32.25492266370297</v>
      </c>
      <c r="G30" s="120">
        <f t="shared" si="3"/>
        <v>1445.6</v>
      </c>
      <c r="H30" s="121">
        <f t="shared" si="8"/>
        <v>24.400000000000091</v>
      </c>
    </row>
    <row r="31" spans="1:8">
      <c r="A31" s="24">
        <v>27</v>
      </c>
      <c r="B31" s="56">
        <f t="shared" si="5"/>
        <v>35864</v>
      </c>
      <c r="C31" s="57">
        <v>1485</v>
      </c>
      <c r="D31" s="44">
        <f t="shared" si="0"/>
        <v>1421.0165416319348</v>
      </c>
      <c r="E31" s="119">
        <f t="shared" si="7"/>
        <v>63.983458368065158</v>
      </c>
      <c r="F31" s="120">
        <f t="shared" si="6"/>
        <v>133.7834583680652</v>
      </c>
      <c r="G31" s="120">
        <f t="shared" si="3"/>
        <v>1554.8</v>
      </c>
      <c r="H31" s="121">
        <f t="shared" si="8"/>
        <v>-69.799999999999955</v>
      </c>
    </row>
    <row r="32" spans="1:8">
      <c r="A32" s="24">
        <v>28</v>
      </c>
      <c r="B32" s="56">
        <f t="shared" si="5"/>
        <v>35895</v>
      </c>
      <c r="C32" s="57">
        <v>1427</v>
      </c>
      <c r="D32" s="44">
        <f t="shared" si="0"/>
        <v>1428.6880059275725</v>
      </c>
      <c r="E32" s="119">
        <f t="shared" si="7"/>
        <v>-1.6880059275724761</v>
      </c>
      <c r="F32" s="120">
        <f t="shared" si="6"/>
        <v>30.911994072427568</v>
      </c>
      <c r="G32" s="120">
        <f t="shared" si="3"/>
        <v>1459.6000000000001</v>
      </c>
      <c r="H32" s="121">
        <f t="shared" si="8"/>
        <v>-32.600000000000136</v>
      </c>
    </row>
    <row r="33" spans="1:8">
      <c r="A33" s="24">
        <v>29</v>
      </c>
      <c r="B33" s="56">
        <f t="shared" si="5"/>
        <v>35926</v>
      </c>
      <c r="C33" s="57">
        <v>1408</v>
      </c>
      <c r="D33" s="44">
        <f t="shared" si="0"/>
        <v>1436.3594702232101</v>
      </c>
      <c r="E33" s="119">
        <f t="shared" si="7"/>
        <v>-28.35947022321011</v>
      </c>
      <c r="F33" s="120">
        <f t="shared" si="6"/>
        <v>-10.95947022321011</v>
      </c>
      <c r="G33" s="120">
        <f t="shared" si="3"/>
        <v>1425.4</v>
      </c>
      <c r="H33" s="121">
        <f t="shared" si="8"/>
        <v>-17.400000000000091</v>
      </c>
    </row>
    <row r="34" spans="1:8">
      <c r="A34" s="24">
        <v>30</v>
      </c>
      <c r="B34" s="56">
        <f t="shared" si="5"/>
        <v>35957</v>
      </c>
      <c r="C34" s="57">
        <v>1450</v>
      </c>
      <c r="D34" s="44">
        <f t="shared" si="0"/>
        <v>1444.0309345188477</v>
      </c>
      <c r="E34" s="119">
        <f t="shared" si="7"/>
        <v>5.9690654811522563</v>
      </c>
      <c r="F34" s="120">
        <f t="shared" si="6"/>
        <v>77.569065481152208</v>
      </c>
      <c r="G34" s="120">
        <f t="shared" si="3"/>
        <v>1521.6</v>
      </c>
      <c r="H34" s="121">
        <f t="shared" si="8"/>
        <v>-71.599999999999909</v>
      </c>
    </row>
    <row r="35" spans="1:8">
      <c r="A35" s="24">
        <v>31</v>
      </c>
      <c r="B35" s="56">
        <f t="shared" si="5"/>
        <v>35988</v>
      </c>
      <c r="C35" s="57">
        <v>1284</v>
      </c>
      <c r="D35" s="44">
        <f t="shared" si="0"/>
        <v>1451.7023988144854</v>
      </c>
      <c r="E35" s="119">
        <f t="shared" si="7"/>
        <v>-167.70239881448538</v>
      </c>
      <c r="F35" s="120">
        <f t="shared" si="6"/>
        <v>-239.50239881448542</v>
      </c>
      <c r="G35" s="120">
        <f t="shared" si="3"/>
        <v>1212.2</v>
      </c>
      <c r="H35" s="121">
        <f t="shared" si="8"/>
        <v>71.799999999999955</v>
      </c>
    </row>
    <row r="36" spans="1:8">
      <c r="A36" s="24">
        <v>32</v>
      </c>
      <c r="B36" s="56">
        <f t="shared" si="5"/>
        <v>36019</v>
      </c>
      <c r="C36" s="57">
        <v>1076</v>
      </c>
      <c r="D36" s="44">
        <f t="shared" si="0"/>
        <v>1459.3738631101232</v>
      </c>
      <c r="E36" s="119">
        <f t="shared" si="7"/>
        <v>-383.37386311012324</v>
      </c>
      <c r="F36" s="120">
        <f t="shared" si="6"/>
        <v>-326.17386311012314</v>
      </c>
      <c r="G36" s="120">
        <f t="shared" si="3"/>
        <v>1133.2</v>
      </c>
      <c r="H36" s="121">
        <f t="shared" si="8"/>
        <v>-57.200000000000045</v>
      </c>
    </row>
    <row r="37" spans="1:8">
      <c r="A37" s="24">
        <v>33</v>
      </c>
      <c r="B37" s="56">
        <f t="shared" si="5"/>
        <v>36050</v>
      </c>
      <c r="C37" s="57">
        <v>1421</v>
      </c>
      <c r="D37" s="44">
        <f t="shared" ref="D37:D64" si="9">(A37*Coeff)+PetB</f>
        <v>1467.0453274057609</v>
      </c>
      <c r="E37" s="119">
        <f t="shared" ref="E37:E52" si="10">C37-D37</f>
        <v>-46.045327405760872</v>
      </c>
      <c r="F37" s="120">
        <f t="shared" si="6"/>
        <v>33.354672594239176</v>
      </c>
      <c r="G37" s="120">
        <f t="shared" ref="G37:G64" si="11">(A37*Coeff)+PetB+F37</f>
        <v>1500.4</v>
      </c>
      <c r="H37" s="121">
        <f t="shared" ref="H37:H52" si="12">C37-G37</f>
        <v>-79.400000000000091</v>
      </c>
    </row>
    <row r="38" spans="1:8">
      <c r="A38" s="24">
        <v>34</v>
      </c>
      <c r="B38" s="56">
        <f t="shared" si="5"/>
        <v>36081</v>
      </c>
      <c r="C38" s="57">
        <v>1437</v>
      </c>
      <c r="D38" s="44">
        <f t="shared" si="9"/>
        <v>1474.7167917013985</v>
      </c>
      <c r="E38" s="119">
        <f t="shared" si="10"/>
        <v>-37.716791701398506</v>
      </c>
      <c r="F38" s="120">
        <f t="shared" si="6"/>
        <v>153.08320829860151</v>
      </c>
      <c r="G38" s="120">
        <f t="shared" si="11"/>
        <v>1627.8</v>
      </c>
      <c r="H38" s="121">
        <f t="shared" si="12"/>
        <v>-190.79999999999995</v>
      </c>
    </row>
    <row r="39" spans="1:8">
      <c r="A39" s="24">
        <v>35</v>
      </c>
      <c r="B39" s="56">
        <f t="shared" si="5"/>
        <v>36112</v>
      </c>
      <c r="C39" s="57">
        <v>1451</v>
      </c>
      <c r="D39" s="44">
        <f t="shared" si="9"/>
        <v>1482.3882559970361</v>
      </c>
      <c r="E39" s="119">
        <f t="shared" si="10"/>
        <v>-31.38825599703614</v>
      </c>
      <c r="F39" s="120">
        <f t="shared" si="6"/>
        <v>82.81174400296382</v>
      </c>
      <c r="G39" s="120">
        <f t="shared" si="11"/>
        <v>1565.2</v>
      </c>
      <c r="H39" s="121">
        <f t="shared" si="12"/>
        <v>-114.20000000000005</v>
      </c>
    </row>
    <row r="40" spans="1:8">
      <c r="A40" s="24">
        <v>36</v>
      </c>
      <c r="B40" s="56">
        <f t="shared" si="5"/>
        <v>36143</v>
      </c>
      <c r="C40" s="57">
        <v>1200</v>
      </c>
      <c r="D40" s="44">
        <f t="shared" si="9"/>
        <v>1490.0597202926738</v>
      </c>
      <c r="E40" s="119">
        <f t="shared" si="10"/>
        <v>-290.05972029267377</v>
      </c>
      <c r="F40" s="120">
        <f t="shared" si="6"/>
        <v>-55.459720292673907</v>
      </c>
      <c r="G40" s="120">
        <f t="shared" si="11"/>
        <v>1434.6</v>
      </c>
      <c r="H40" s="121">
        <f t="shared" si="12"/>
        <v>-234.59999999999991</v>
      </c>
    </row>
    <row r="41" spans="1:8" ht="13.8">
      <c r="A41" s="24">
        <v>37</v>
      </c>
      <c r="B41" s="125">
        <f t="shared" si="5"/>
        <v>36174</v>
      </c>
      <c r="C41" s="57">
        <v>1485</v>
      </c>
      <c r="D41" s="44">
        <f t="shared" si="9"/>
        <v>1497.7311845883116</v>
      </c>
      <c r="E41" s="119">
        <f t="shared" si="10"/>
        <v>-12.731184588311635</v>
      </c>
      <c r="F41" s="120">
        <f t="shared" si="6"/>
        <v>88.32638695934061</v>
      </c>
      <c r="G41" s="120">
        <f t="shared" si="11"/>
        <v>1586.0575715476523</v>
      </c>
      <c r="H41" s="121">
        <f t="shared" si="12"/>
        <v>-101.05757154765229</v>
      </c>
    </row>
    <row r="42" spans="1:8">
      <c r="A42" s="24">
        <v>38</v>
      </c>
      <c r="B42" s="56">
        <f t="shared" si="5"/>
        <v>36205</v>
      </c>
      <c r="C42" s="57">
        <v>1516</v>
      </c>
      <c r="D42" s="44">
        <f t="shared" si="9"/>
        <v>1505.4026488839493</v>
      </c>
      <c r="E42" s="119">
        <f t="shared" si="10"/>
        <v>10.597351116050731</v>
      </c>
      <c r="F42" s="120">
        <f t="shared" si="6"/>
        <v>32.25492266370297</v>
      </c>
      <c r="G42" s="120">
        <f t="shared" si="11"/>
        <v>1537.6575715476522</v>
      </c>
      <c r="H42" s="121">
        <f t="shared" si="12"/>
        <v>-21.657571547652196</v>
      </c>
    </row>
    <row r="43" spans="1:8">
      <c r="A43" s="24">
        <v>39</v>
      </c>
      <c r="B43" s="56">
        <f t="shared" si="5"/>
        <v>36234</v>
      </c>
      <c r="C43" s="57">
        <v>1710</v>
      </c>
      <c r="D43" s="44">
        <f t="shared" si="9"/>
        <v>1513.0741131795869</v>
      </c>
      <c r="E43" s="119">
        <f t="shared" si="10"/>
        <v>196.9258868204131</v>
      </c>
      <c r="F43" s="120">
        <f t="shared" si="6"/>
        <v>133.7834583680652</v>
      </c>
      <c r="G43" s="120">
        <f t="shared" si="11"/>
        <v>1646.857571547652</v>
      </c>
      <c r="H43" s="121">
        <f t="shared" si="12"/>
        <v>63.142428452347986</v>
      </c>
    </row>
    <row r="44" spans="1:8">
      <c r="A44" s="24">
        <v>40</v>
      </c>
      <c r="B44" s="56">
        <f t="shared" si="5"/>
        <v>36265</v>
      </c>
      <c r="C44" s="57">
        <v>1506</v>
      </c>
      <c r="D44" s="44">
        <f t="shared" si="9"/>
        <v>1520.7455774752245</v>
      </c>
      <c r="E44" s="119">
        <f t="shared" si="10"/>
        <v>-14.745577475224536</v>
      </c>
      <c r="F44" s="120">
        <f t="shared" si="6"/>
        <v>30.911994072427568</v>
      </c>
      <c r="G44" s="120">
        <f t="shared" si="11"/>
        <v>1551.6575715476522</v>
      </c>
      <c r="H44" s="121">
        <f t="shared" si="12"/>
        <v>-45.657571547652196</v>
      </c>
    </row>
    <row r="45" spans="1:8">
      <c r="A45" s="24">
        <v>41</v>
      </c>
      <c r="B45" s="56">
        <f t="shared" si="5"/>
        <v>36296</v>
      </c>
      <c r="C45" s="57">
        <v>1623</v>
      </c>
      <c r="D45" s="44">
        <f t="shared" si="9"/>
        <v>1528.4170417708624</v>
      </c>
      <c r="E45" s="119">
        <f t="shared" si="10"/>
        <v>94.582958229137603</v>
      </c>
      <c r="F45" s="120">
        <f t="shared" si="6"/>
        <v>-10.95947022321011</v>
      </c>
      <c r="G45" s="120">
        <f t="shared" si="11"/>
        <v>1517.4575715476524</v>
      </c>
      <c r="H45" s="121">
        <f t="shared" si="12"/>
        <v>105.54242845234762</v>
      </c>
    </row>
    <row r="46" spans="1:8">
      <c r="A46" s="24">
        <v>42</v>
      </c>
      <c r="B46" s="56">
        <f t="shared" si="5"/>
        <v>36327</v>
      </c>
      <c r="C46" s="57">
        <v>1708</v>
      </c>
      <c r="D46" s="44">
        <f t="shared" si="9"/>
        <v>1536.0885060665</v>
      </c>
      <c r="E46" s="119">
        <f t="shared" si="10"/>
        <v>171.91149393349997</v>
      </c>
      <c r="F46" s="120">
        <f t="shared" si="6"/>
        <v>77.569065481152208</v>
      </c>
      <c r="G46" s="120">
        <f t="shared" si="11"/>
        <v>1613.6575715476522</v>
      </c>
      <c r="H46" s="121">
        <f t="shared" si="12"/>
        <v>94.342428452347804</v>
      </c>
    </row>
    <row r="47" spans="1:8">
      <c r="A47" s="24">
        <v>43</v>
      </c>
      <c r="B47" s="56">
        <f t="shared" si="5"/>
        <v>36358</v>
      </c>
      <c r="C47" s="57">
        <v>1261</v>
      </c>
      <c r="D47" s="44">
        <f t="shared" si="9"/>
        <v>1543.7599703621377</v>
      </c>
      <c r="E47" s="119">
        <f t="shared" si="10"/>
        <v>-282.75997036213766</v>
      </c>
      <c r="F47" s="120">
        <f t="shared" si="6"/>
        <v>-239.50239881448542</v>
      </c>
      <c r="G47" s="120">
        <f t="shared" si="11"/>
        <v>1304.2575715476523</v>
      </c>
      <c r="H47" s="121">
        <f t="shared" si="12"/>
        <v>-43.257571547652333</v>
      </c>
    </row>
    <row r="48" spans="1:8">
      <c r="A48" s="24">
        <v>44</v>
      </c>
      <c r="B48" s="56">
        <f t="shared" si="5"/>
        <v>36389</v>
      </c>
      <c r="C48" s="57">
        <v>1351</v>
      </c>
      <c r="D48" s="44">
        <f t="shared" si="9"/>
        <v>1551.4314346577753</v>
      </c>
      <c r="E48" s="119">
        <f t="shared" si="10"/>
        <v>-200.4314346577753</v>
      </c>
      <c r="F48" s="120">
        <f t="shared" si="6"/>
        <v>-326.17386311012314</v>
      </c>
      <c r="G48" s="120">
        <f t="shared" si="11"/>
        <v>1225.2575715476521</v>
      </c>
      <c r="H48" s="121">
        <f t="shared" si="12"/>
        <v>125.74242845234789</v>
      </c>
    </row>
    <row r="49" spans="1:8">
      <c r="A49" s="24">
        <v>45</v>
      </c>
      <c r="B49" s="56">
        <f t="shared" si="5"/>
        <v>36420</v>
      </c>
      <c r="C49" s="57">
        <v>1583</v>
      </c>
      <c r="D49" s="44">
        <f t="shared" si="9"/>
        <v>1559.1028989534129</v>
      </c>
      <c r="E49" s="119">
        <f t="shared" si="10"/>
        <v>23.897101046587068</v>
      </c>
      <c r="F49" s="120">
        <f t="shared" si="6"/>
        <v>33.354672594239176</v>
      </c>
      <c r="G49" s="120">
        <f t="shared" si="11"/>
        <v>1592.4575715476522</v>
      </c>
      <c r="H49" s="121">
        <f t="shared" si="12"/>
        <v>-9.4575715476521509</v>
      </c>
    </row>
    <row r="50" spans="1:8">
      <c r="A50" s="24">
        <v>46</v>
      </c>
      <c r="B50" s="56">
        <f t="shared" si="5"/>
        <v>36451</v>
      </c>
      <c r="C50" s="57">
        <v>1822</v>
      </c>
      <c r="D50" s="44">
        <f t="shared" si="9"/>
        <v>1566.7743632490506</v>
      </c>
      <c r="E50" s="119">
        <f t="shared" si="10"/>
        <v>255.22563675094943</v>
      </c>
      <c r="F50" s="120">
        <f t="shared" si="6"/>
        <v>153.08320829860151</v>
      </c>
      <c r="G50" s="120">
        <f t="shared" si="11"/>
        <v>1719.857571547652</v>
      </c>
      <c r="H50" s="121">
        <f t="shared" si="12"/>
        <v>102.14242845234799</v>
      </c>
    </row>
    <row r="51" spans="1:8">
      <c r="A51" s="24">
        <v>47</v>
      </c>
      <c r="B51" s="56">
        <f t="shared" si="5"/>
        <v>36482</v>
      </c>
      <c r="C51" s="57">
        <v>1734</v>
      </c>
      <c r="D51" s="44">
        <f t="shared" si="9"/>
        <v>1574.4458275446884</v>
      </c>
      <c r="E51" s="119">
        <f t="shared" si="10"/>
        <v>159.55417245531157</v>
      </c>
      <c r="F51" s="120">
        <f t="shared" si="6"/>
        <v>82.81174400296382</v>
      </c>
      <c r="G51" s="120">
        <f t="shared" si="11"/>
        <v>1657.2575715476523</v>
      </c>
      <c r="H51" s="121">
        <f t="shared" si="12"/>
        <v>76.742428452347667</v>
      </c>
    </row>
    <row r="52" spans="1:8">
      <c r="A52" s="24">
        <v>48</v>
      </c>
      <c r="B52" s="56">
        <f t="shared" si="5"/>
        <v>36513</v>
      </c>
      <c r="C52" s="57">
        <v>1695</v>
      </c>
      <c r="D52" s="44">
        <f t="shared" si="9"/>
        <v>1582.1172918403261</v>
      </c>
      <c r="E52" s="119">
        <f t="shared" si="10"/>
        <v>112.88270815967394</v>
      </c>
      <c r="F52" s="120">
        <f t="shared" si="6"/>
        <v>-55.459720292673907</v>
      </c>
      <c r="G52" s="120">
        <f t="shared" si="11"/>
        <v>1526.6575715476522</v>
      </c>
      <c r="H52" s="121">
        <f t="shared" si="12"/>
        <v>168.3424284523478</v>
      </c>
    </row>
    <row r="53" spans="1:8" ht="13.8">
      <c r="A53" s="24">
        <v>49</v>
      </c>
      <c r="B53" s="125">
        <f t="shared" si="5"/>
        <v>36544</v>
      </c>
      <c r="C53" s="57">
        <v>1722</v>
      </c>
      <c r="D53" s="44">
        <f t="shared" si="9"/>
        <v>1589.7887561359637</v>
      </c>
      <c r="E53" s="119">
        <f t="shared" ref="E53:E64" si="13">C53-D53</f>
        <v>132.21124386403631</v>
      </c>
      <c r="F53" s="120">
        <f t="shared" si="6"/>
        <v>88.32638695934061</v>
      </c>
      <c r="G53" s="120">
        <f t="shared" si="11"/>
        <v>1678.1151430953043</v>
      </c>
      <c r="H53" s="121">
        <f t="shared" ref="H53:H64" si="14">C53-G53</f>
        <v>43.884856904695653</v>
      </c>
    </row>
    <row r="54" spans="1:8">
      <c r="A54" s="24">
        <v>50</v>
      </c>
      <c r="B54" s="56">
        <f t="shared" si="5"/>
        <v>36575</v>
      </c>
      <c r="C54" s="57">
        <v>1782</v>
      </c>
      <c r="D54" s="44">
        <f t="shared" si="9"/>
        <v>1597.4602204316013</v>
      </c>
      <c r="E54" s="119">
        <f t="shared" si="13"/>
        <v>184.53977956839867</v>
      </c>
      <c r="F54" s="120">
        <f t="shared" si="6"/>
        <v>32.25492266370297</v>
      </c>
      <c r="G54" s="120">
        <f t="shared" si="11"/>
        <v>1629.7151430953043</v>
      </c>
      <c r="H54" s="121">
        <f t="shared" si="14"/>
        <v>152.28485690469574</v>
      </c>
    </row>
    <row r="55" spans="1:8">
      <c r="A55" s="24">
        <v>51</v>
      </c>
      <c r="B55" s="56">
        <f t="shared" si="5"/>
        <v>36604</v>
      </c>
      <c r="C55" s="57">
        <v>1885</v>
      </c>
      <c r="D55" s="44">
        <f t="shared" si="9"/>
        <v>1605.1316847272392</v>
      </c>
      <c r="E55" s="119">
        <f t="shared" si="13"/>
        <v>279.86831527276081</v>
      </c>
      <c r="F55" s="120">
        <f t="shared" si="6"/>
        <v>133.7834583680652</v>
      </c>
      <c r="G55" s="120">
        <f t="shared" si="11"/>
        <v>1738.9151430953043</v>
      </c>
      <c r="H55" s="121">
        <f t="shared" si="14"/>
        <v>146.0848569046957</v>
      </c>
    </row>
    <row r="56" spans="1:8">
      <c r="A56" s="24">
        <v>52</v>
      </c>
      <c r="B56" s="56">
        <f t="shared" si="5"/>
        <v>36635</v>
      </c>
      <c r="C56" s="57">
        <v>1623</v>
      </c>
      <c r="D56" s="44">
        <f t="shared" si="9"/>
        <v>1612.8031490228768</v>
      </c>
      <c r="E56" s="119">
        <f t="shared" si="13"/>
        <v>10.196850977123177</v>
      </c>
      <c r="F56" s="120">
        <f t="shared" si="6"/>
        <v>30.911994072427568</v>
      </c>
      <c r="G56" s="120">
        <f t="shared" si="11"/>
        <v>1643.7151430953045</v>
      </c>
      <c r="H56" s="121">
        <f t="shared" si="14"/>
        <v>-20.715143095304484</v>
      </c>
    </row>
    <row r="57" spans="1:8">
      <c r="A57" s="24">
        <v>53</v>
      </c>
      <c r="B57" s="56">
        <f t="shared" si="5"/>
        <v>36666</v>
      </c>
      <c r="C57" s="57">
        <v>1669</v>
      </c>
      <c r="D57" s="44">
        <f t="shared" si="9"/>
        <v>1620.4746133185145</v>
      </c>
      <c r="E57" s="119">
        <f t="shared" si="13"/>
        <v>48.525386681485543</v>
      </c>
      <c r="F57" s="120">
        <f t="shared" si="6"/>
        <v>-10.95947022321011</v>
      </c>
      <c r="G57" s="120">
        <f t="shared" si="11"/>
        <v>1609.5151430953044</v>
      </c>
      <c r="H57" s="121">
        <f t="shared" si="14"/>
        <v>59.484856904695562</v>
      </c>
    </row>
    <row r="58" spans="1:8">
      <c r="A58" s="24">
        <v>54</v>
      </c>
      <c r="B58" s="56">
        <f t="shared" si="5"/>
        <v>36697</v>
      </c>
      <c r="C58" s="57">
        <v>1833</v>
      </c>
      <c r="D58" s="44">
        <f t="shared" si="9"/>
        <v>1628.1460776141521</v>
      </c>
      <c r="E58" s="119">
        <f t="shared" si="13"/>
        <v>204.85392238584791</v>
      </c>
      <c r="F58" s="120">
        <f t="shared" si="6"/>
        <v>77.569065481152208</v>
      </c>
      <c r="G58" s="120">
        <f t="shared" si="11"/>
        <v>1705.7151430953043</v>
      </c>
      <c r="H58" s="121">
        <f t="shared" si="14"/>
        <v>127.28485690469574</v>
      </c>
    </row>
    <row r="59" spans="1:8">
      <c r="A59" s="24">
        <v>55</v>
      </c>
      <c r="B59" s="56">
        <f t="shared" si="5"/>
        <v>36728</v>
      </c>
      <c r="C59" s="57">
        <v>1234</v>
      </c>
      <c r="D59" s="44">
        <f t="shared" si="9"/>
        <v>1635.8175419097897</v>
      </c>
      <c r="E59" s="119">
        <f t="shared" si="13"/>
        <v>-401.81754190978972</v>
      </c>
      <c r="F59" s="120">
        <f t="shared" si="6"/>
        <v>-239.50239881448542</v>
      </c>
      <c r="G59" s="120">
        <f t="shared" si="11"/>
        <v>1396.3151430953044</v>
      </c>
      <c r="H59" s="121">
        <f t="shared" si="14"/>
        <v>-162.31514309530439</v>
      </c>
    </row>
    <row r="60" spans="1:8">
      <c r="A60" s="24">
        <v>56</v>
      </c>
      <c r="B60" s="56">
        <f t="shared" si="5"/>
        <v>36759</v>
      </c>
      <c r="C60" s="57">
        <v>1311</v>
      </c>
      <c r="D60" s="44">
        <f t="shared" si="9"/>
        <v>1643.4890062054274</v>
      </c>
      <c r="E60" s="119">
        <f t="shared" si="13"/>
        <v>-332.48900620542736</v>
      </c>
      <c r="F60" s="120">
        <f t="shared" si="6"/>
        <v>-326.17386311012314</v>
      </c>
      <c r="G60" s="120">
        <f t="shared" si="11"/>
        <v>1317.3151430953042</v>
      </c>
      <c r="H60" s="121">
        <f t="shared" si="14"/>
        <v>-6.3151430953041654</v>
      </c>
    </row>
    <row r="61" spans="1:8">
      <c r="A61" s="24">
        <v>57</v>
      </c>
      <c r="B61" s="56">
        <f t="shared" si="5"/>
        <v>36790</v>
      </c>
      <c r="C61" s="57">
        <v>1619</v>
      </c>
      <c r="D61" s="44">
        <f t="shared" si="9"/>
        <v>1651.1604705010652</v>
      </c>
      <c r="E61" s="119">
        <f t="shared" si="13"/>
        <v>-32.16047050106522</v>
      </c>
      <c r="F61" s="120">
        <f t="shared" si="6"/>
        <v>33.354672594239176</v>
      </c>
      <c r="G61" s="120">
        <f t="shared" si="11"/>
        <v>1684.5151430953044</v>
      </c>
      <c r="H61" s="121">
        <f t="shared" si="14"/>
        <v>-65.515143095304438</v>
      </c>
    </row>
    <row r="62" spans="1:8">
      <c r="A62" s="24">
        <v>58</v>
      </c>
      <c r="B62" s="56">
        <f t="shared" si="5"/>
        <v>36821</v>
      </c>
      <c r="C62" s="57">
        <v>1722</v>
      </c>
      <c r="D62" s="44">
        <f t="shared" si="9"/>
        <v>1658.8319347967029</v>
      </c>
      <c r="E62" s="119">
        <f t="shared" si="13"/>
        <v>63.168065203297147</v>
      </c>
      <c r="F62" s="120">
        <f t="shared" si="6"/>
        <v>153.08320829860151</v>
      </c>
      <c r="G62" s="120">
        <f t="shared" si="11"/>
        <v>1811.9151430953043</v>
      </c>
      <c r="H62" s="121">
        <f t="shared" si="14"/>
        <v>-89.915143095304302</v>
      </c>
    </row>
    <row r="63" spans="1:8">
      <c r="A63" s="24">
        <v>59</v>
      </c>
      <c r="B63" s="56">
        <f t="shared" si="5"/>
        <v>36852</v>
      </c>
      <c r="C63" s="57">
        <v>1705</v>
      </c>
      <c r="D63" s="44">
        <f t="shared" si="9"/>
        <v>1666.5033990923405</v>
      </c>
      <c r="E63" s="119">
        <f t="shared" si="13"/>
        <v>38.496600907659513</v>
      </c>
      <c r="F63" s="120">
        <f t="shared" si="6"/>
        <v>82.81174400296382</v>
      </c>
      <c r="G63" s="120">
        <f t="shared" si="11"/>
        <v>1749.3151430953044</v>
      </c>
      <c r="H63" s="121">
        <f t="shared" si="14"/>
        <v>-44.315143095304393</v>
      </c>
    </row>
    <row r="64" spans="1:8" ht="13.8" thickBot="1">
      <c r="A64" s="35">
        <v>60</v>
      </c>
      <c r="B64" s="58">
        <f t="shared" si="5"/>
        <v>36883</v>
      </c>
      <c r="C64" s="59">
        <v>1579</v>
      </c>
      <c r="D64" s="45">
        <f t="shared" si="9"/>
        <v>1674.1748633879783</v>
      </c>
      <c r="E64" s="122">
        <f t="shared" si="13"/>
        <v>-95.174863387978348</v>
      </c>
      <c r="F64" s="123">
        <f t="shared" si="6"/>
        <v>-55.459720292673907</v>
      </c>
      <c r="G64" s="123">
        <f t="shared" si="11"/>
        <v>1618.7151430953045</v>
      </c>
      <c r="H64" s="124">
        <f t="shared" si="14"/>
        <v>-39.715143095304484</v>
      </c>
    </row>
    <row r="65" spans="1:8" ht="13.8" thickTop="1">
      <c r="H65" s="41">
        <f>SUM(H5:H64)</f>
        <v>-1.1368683772161603E-12</v>
      </c>
    </row>
    <row r="66" spans="1:8">
      <c r="H66" s="41"/>
    </row>
    <row r="67" spans="1:8" ht="13.8" thickBot="1">
      <c r="H67" s="41"/>
    </row>
    <row r="68" spans="1:8">
      <c r="A68" s="94" t="s">
        <v>30</v>
      </c>
      <c r="B68" s="95"/>
      <c r="C68" s="103">
        <f>STDEV(CHIFFRES)</f>
        <v>216.12225562984284</v>
      </c>
    </row>
    <row r="69" spans="1:8" ht="13.8" thickBot="1">
      <c r="A69" s="96" t="s">
        <v>31</v>
      </c>
      <c r="B69" s="97"/>
      <c r="C69" s="104">
        <f>MEDIAN(CHIFFRES)</f>
        <v>1448</v>
      </c>
    </row>
    <row r="70" spans="1:8">
      <c r="A70" s="107"/>
      <c r="B70" s="108"/>
      <c r="C70" s="109"/>
    </row>
    <row r="71" spans="1:8" ht="13.8" thickBot="1">
      <c r="C71" s="105"/>
      <c r="H71" s="41"/>
    </row>
    <row r="72" spans="1:8" ht="16.2" thickBot="1">
      <c r="C72" s="106"/>
      <c r="D72" s="129" t="s">
        <v>52</v>
      </c>
      <c r="E72" s="130"/>
    </row>
    <row r="73" spans="1:8" ht="13.8">
      <c r="A73" s="98" t="s">
        <v>33</v>
      </c>
      <c r="B73" s="95"/>
      <c r="C73" s="103">
        <f>C69-C68</f>
        <v>1231.8777443701572</v>
      </c>
      <c r="D73" s="100">
        <f t="array" ref="D73:D75">FREQUENCY(CHIFFRES,C73:C75)</f>
        <v>9</v>
      </c>
      <c r="E73" s="126" t="str">
        <f>IF(D74&gt;D73+D75,"OK","Pas bon")</f>
        <v>OK</v>
      </c>
    </row>
    <row r="74" spans="1:8" ht="14.4" thickBot="1">
      <c r="A74" s="99" t="s">
        <v>32</v>
      </c>
      <c r="B74" s="97"/>
      <c r="C74" s="104">
        <f>C69+C68</f>
        <v>1664.1222556298428</v>
      </c>
      <c r="D74" s="101">
        <v>39</v>
      </c>
      <c r="E74" s="127"/>
    </row>
    <row r="75" spans="1:8" ht="14.4" thickBot="1">
      <c r="B75" s="14"/>
      <c r="C75" s="13"/>
      <c r="D75" s="102">
        <v>12</v>
      </c>
      <c r="E75" s="128"/>
    </row>
    <row r="77" spans="1:8" ht="13.8" thickBot="1"/>
    <row r="78" spans="1:8" ht="13.8" thickBot="1">
      <c r="B78" s="110" t="s">
        <v>27</v>
      </c>
      <c r="C78" s="115"/>
    </row>
    <row r="79" spans="1:8" ht="13.8">
      <c r="B79" s="111" t="s">
        <v>53</v>
      </c>
      <c r="C79" s="112">
        <f t="array" ref="C79">INDEX(LINEST(CHIFFRES,NRSERIE),1)</f>
        <v>7.6714642956376808</v>
      </c>
    </row>
    <row r="80" spans="1:8" ht="14.4" thickBot="1">
      <c r="B80" s="113" t="s">
        <v>51</v>
      </c>
      <c r="C80" s="114">
        <f t="array" ref="C80">INDEX(LINEST(CHIFFRES,NRSERIE),2)</f>
        <v>1213.8870056497174</v>
      </c>
    </row>
    <row r="83" spans="1:7">
      <c r="C83" s="13"/>
    </row>
    <row r="84" spans="1:7" ht="13.8" thickBot="1">
      <c r="B84" s="14"/>
      <c r="C84" s="13"/>
    </row>
    <row r="85" spans="1:7" ht="40.799999999999997" thickTop="1" thickBot="1">
      <c r="A85" s="15" t="s">
        <v>34</v>
      </c>
      <c r="B85" s="15" t="s">
        <v>35</v>
      </c>
      <c r="C85" s="15" t="s">
        <v>36</v>
      </c>
      <c r="D85" s="16" t="s">
        <v>37</v>
      </c>
      <c r="E85" s="16" t="s">
        <v>38</v>
      </c>
      <c r="F85" s="17" t="s">
        <v>39</v>
      </c>
      <c r="G85"/>
    </row>
    <row r="86" spans="1:7" ht="13.8" thickTop="1">
      <c r="A86" s="18">
        <f>A64+1</f>
        <v>61</v>
      </c>
      <c r="B86" s="60">
        <f>IF(MONTH(B64)=2,B64+29,B64+31)</f>
        <v>36914</v>
      </c>
      <c r="C86" s="20">
        <f t="shared" ref="C86:C97" si="15">(A86*$C$79)+$C$80+F5</f>
        <v>1770.1727146429566</v>
      </c>
      <c r="D86" s="21">
        <f t="shared" ref="D86:D97" si="16">ROUND(C86,0)</f>
        <v>1770</v>
      </c>
      <c r="E86" s="22" t="str">
        <f t="shared" ref="E86:E97" si="17">IF(AND(C86&lt;=$C$74,C86&gt;=$C$73),"BON","MAUVAIS")</f>
        <v>MAUVAIS</v>
      </c>
      <c r="F86" s="23">
        <f t="shared" ref="F86:F97" si="18">D86/$D$98</f>
        <v>8.5552709169123692E-2</v>
      </c>
      <c r="G86"/>
    </row>
    <row r="87" spans="1:7">
      <c r="A87" s="24">
        <f t="shared" ref="A87:A97" si="19">A86+1</f>
        <v>62</v>
      </c>
      <c r="B87" s="61">
        <f t="shared" ref="B87:B97" si="20">IF(MONTH(B86)=2,B86+29,B86+31)</f>
        <v>36945</v>
      </c>
      <c r="C87" s="26">
        <f t="shared" si="15"/>
        <v>1721.7727146429565</v>
      </c>
      <c r="D87" s="27">
        <f t="shared" si="16"/>
        <v>1722</v>
      </c>
      <c r="E87" s="28" t="str">
        <f t="shared" si="17"/>
        <v>MAUVAIS</v>
      </c>
      <c r="F87" s="29">
        <f t="shared" si="18"/>
        <v>8.3232635700130508E-2</v>
      </c>
      <c r="G87"/>
    </row>
    <row r="88" spans="1:7">
      <c r="A88" s="24">
        <f t="shared" si="19"/>
        <v>63</v>
      </c>
      <c r="B88" s="61">
        <f t="shared" si="20"/>
        <v>36974</v>
      </c>
      <c r="C88" s="26">
        <f t="shared" si="15"/>
        <v>1830.9727146429564</v>
      </c>
      <c r="D88" s="27">
        <f t="shared" si="16"/>
        <v>1831</v>
      </c>
      <c r="E88" s="28" t="str">
        <f t="shared" si="17"/>
        <v>MAUVAIS</v>
      </c>
      <c r="F88" s="29">
        <f t="shared" si="18"/>
        <v>8.8501135869302527E-2</v>
      </c>
      <c r="G88"/>
    </row>
    <row r="89" spans="1:7">
      <c r="A89" s="24">
        <f t="shared" si="19"/>
        <v>64</v>
      </c>
      <c r="B89" s="61">
        <f t="shared" si="20"/>
        <v>37005</v>
      </c>
      <c r="C89" s="26">
        <f t="shared" si="15"/>
        <v>1735.7727146429565</v>
      </c>
      <c r="D89" s="27">
        <f t="shared" si="16"/>
        <v>1736</v>
      </c>
      <c r="E89" s="28" t="str">
        <f t="shared" si="17"/>
        <v>MAUVAIS</v>
      </c>
      <c r="F89" s="29">
        <f t="shared" si="18"/>
        <v>8.390932379525351E-2</v>
      </c>
      <c r="G89"/>
    </row>
    <row r="90" spans="1:7">
      <c r="A90" s="24">
        <f t="shared" si="19"/>
        <v>65</v>
      </c>
      <c r="B90" s="61">
        <f t="shared" si="20"/>
        <v>37036</v>
      </c>
      <c r="C90" s="26">
        <f t="shared" si="15"/>
        <v>1701.5727146429565</v>
      </c>
      <c r="D90" s="27">
        <f t="shared" si="16"/>
        <v>1702</v>
      </c>
      <c r="E90" s="28" t="str">
        <f t="shared" si="17"/>
        <v>MAUVAIS</v>
      </c>
      <c r="F90" s="29">
        <f t="shared" si="18"/>
        <v>8.2265938421383342E-2</v>
      </c>
      <c r="G90"/>
    </row>
    <row r="91" spans="1:7">
      <c r="A91" s="24">
        <f t="shared" si="19"/>
        <v>66</v>
      </c>
      <c r="B91" s="61">
        <f t="shared" si="20"/>
        <v>37067</v>
      </c>
      <c r="C91" s="26">
        <f t="shared" si="15"/>
        <v>1797.7727146429565</v>
      </c>
      <c r="D91" s="27">
        <f t="shared" si="16"/>
        <v>1798</v>
      </c>
      <c r="E91" s="28" t="str">
        <f t="shared" si="17"/>
        <v>MAUVAIS</v>
      </c>
      <c r="F91" s="29">
        <f t="shared" si="18"/>
        <v>8.6906085359369709E-2</v>
      </c>
      <c r="G91"/>
    </row>
    <row r="92" spans="1:7">
      <c r="A92" s="24">
        <f t="shared" si="19"/>
        <v>67</v>
      </c>
      <c r="B92" s="61">
        <f t="shared" si="20"/>
        <v>37098</v>
      </c>
      <c r="C92" s="26">
        <f t="shared" si="15"/>
        <v>1488.3727146429567</v>
      </c>
      <c r="D92" s="27">
        <f t="shared" si="16"/>
        <v>1488</v>
      </c>
      <c r="E92" s="28" t="str">
        <f t="shared" si="17"/>
        <v>BON</v>
      </c>
      <c r="F92" s="29">
        <f t="shared" si="18"/>
        <v>7.1922277538788729E-2</v>
      </c>
      <c r="G92"/>
    </row>
    <row r="93" spans="1:7">
      <c r="A93" s="24">
        <f t="shared" si="19"/>
        <v>68</v>
      </c>
      <c r="B93" s="61">
        <f t="shared" si="20"/>
        <v>37129</v>
      </c>
      <c r="C93" s="26">
        <f t="shared" si="15"/>
        <v>1409.3727146429565</v>
      </c>
      <c r="D93" s="27">
        <f t="shared" si="16"/>
        <v>1409</v>
      </c>
      <c r="E93" s="28" t="str">
        <f t="shared" si="17"/>
        <v>BON</v>
      </c>
      <c r="F93" s="29">
        <f t="shared" si="18"/>
        <v>6.8103823287737439E-2</v>
      </c>
      <c r="G93"/>
    </row>
    <row r="94" spans="1:7">
      <c r="A94" s="24">
        <f t="shared" si="19"/>
        <v>69</v>
      </c>
      <c r="B94" s="61">
        <f t="shared" si="20"/>
        <v>37160</v>
      </c>
      <c r="C94" s="26">
        <f t="shared" si="15"/>
        <v>1776.5727146429567</v>
      </c>
      <c r="D94" s="27">
        <f t="shared" si="16"/>
        <v>1777</v>
      </c>
      <c r="E94" s="28" t="str">
        <f t="shared" si="17"/>
        <v>MAUVAIS</v>
      </c>
      <c r="F94" s="29">
        <f t="shared" si="18"/>
        <v>8.5891053216685193E-2</v>
      </c>
      <c r="G94"/>
    </row>
    <row r="95" spans="1:7">
      <c r="A95" s="24">
        <f t="shared" si="19"/>
        <v>70</v>
      </c>
      <c r="B95" s="61">
        <f t="shared" si="20"/>
        <v>37191</v>
      </c>
      <c r="C95" s="26">
        <f t="shared" si="15"/>
        <v>1903.9727146429566</v>
      </c>
      <c r="D95" s="27">
        <f t="shared" si="16"/>
        <v>1904</v>
      </c>
      <c r="E95" s="28" t="str">
        <f t="shared" si="17"/>
        <v>MAUVAIS</v>
      </c>
      <c r="F95" s="29">
        <f t="shared" si="18"/>
        <v>9.2029580936729666E-2</v>
      </c>
      <c r="G95"/>
    </row>
    <row r="96" spans="1:7">
      <c r="A96" s="24">
        <f t="shared" si="19"/>
        <v>71</v>
      </c>
      <c r="B96" s="61">
        <f t="shared" si="20"/>
        <v>37222</v>
      </c>
      <c r="C96" s="26">
        <f t="shared" si="15"/>
        <v>1841.3727146429567</v>
      </c>
      <c r="D96" s="27">
        <f t="shared" si="16"/>
        <v>1841</v>
      </c>
      <c r="E96" s="28" t="str">
        <f t="shared" si="17"/>
        <v>MAUVAIS</v>
      </c>
      <c r="F96" s="29">
        <f t="shared" si="18"/>
        <v>8.8984484508676104E-2</v>
      </c>
      <c r="G96"/>
    </row>
    <row r="97" spans="1:7" ht="13.8" thickBot="1">
      <c r="A97" s="24">
        <f t="shared" si="19"/>
        <v>72</v>
      </c>
      <c r="B97" s="61">
        <f t="shared" si="20"/>
        <v>37253</v>
      </c>
      <c r="C97" s="30">
        <f t="shared" si="15"/>
        <v>1710.7727146429565</v>
      </c>
      <c r="D97" s="31">
        <f t="shared" si="16"/>
        <v>1711</v>
      </c>
      <c r="E97" s="32" t="str">
        <f t="shared" si="17"/>
        <v>MAUVAIS</v>
      </c>
      <c r="F97" s="33">
        <f t="shared" si="18"/>
        <v>8.2700952196819569E-2</v>
      </c>
      <c r="G97"/>
    </row>
    <row r="98" spans="1:7" ht="14.4" thickTop="1" thickBot="1">
      <c r="A98" s="35"/>
      <c r="B98" s="34" t="s">
        <v>12</v>
      </c>
      <c r="C98" s="36">
        <f>SUM(C86:C97)</f>
        <v>20688.472575715481</v>
      </c>
      <c r="D98" s="37">
        <f>SUM(D86:D97)</f>
        <v>20689</v>
      </c>
      <c r="E98" s="42">
        <f t="array" ref="E98">SUM((E86:E97="BON")*(E86:E97="BON"))</f>
        <v>2</v>
      </c>
      <c r="F98" s="38">
        <f>SUM(F86:F97)</f>
        <v>1</v>
      </c>
      <c r="G98"/>
    </row>
    <row r="99" spans="1:7" ht="13.8" thickTop="1"/>
    <row r="100" spans="1:7">
      <c r="C100" s="46"/>
      <c r="D100" s="47"/>
      <c r="E100" s="48"/>
    </row>
    <row r="101" spans="1:7">
      <c r="C101"/>
      <c r="D101"/>
    </row>
    <row r="102" spans="1:7">
      <c r="C102"/>
      <c r="D102"/>
    </row>
    <row r="103" spans="1:7">
      <c r="C103"/>
      <c r="D103"/>
    </row>
    <row r="104" spans="1:7">
      <c r="C104"/>
      <c r="D104"/>
    </row>
    <row r="105" spans="1:7">
      <c r="C105"/>
      <c r="D105"/>
    </row>
    <row r="106" spans="1:7">
      <c r="C106"/>
      <c r="D106"/>
    </row>
    <row r="107" spans="1:7">
      <c r="C107"/>
      <c r="D107"/>
    </row>
  </sheetData>
  <mergeCells count="2">
    <mergeCell ref="E73:E75"/>
    <mergeCell ref="D72:E72"/>
  </mergeCells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0"/>
  <sheetViews>
    <sheetView topLeftCell="A37" workbookViewId="0">
      <selection activeCell="C63" sqref="C63"/>
    </sheetView>
  </sheetViews>
  <sheetFormatPr baseColWidth="10" defaultRowHeight="13.2"/>
  <cols>
    <col min="1" max="1" width="8.6640625" style="5" customWidth="1"/>
    <col min="2" max="2" width="15.109375" style="2" customWidth="1"/>
    <col min="3" max="3" width="11.44140625" style="2" customWidth="1"/>
    <col min="4" max="4" width="13.33203125" style="3" customWidth="1"/>
    <col min="5" max="5" width="10.88671875" style="3" customWidth="1"/>
    <col min="6" max="6" width="12.109375" style="4" customWidth="1"/>
    <col min="7" max="7" width="12.6640625" style="4" customWidth="1"/>
    <col min="8" max="8" width="11.44140625" style="2" customWidth="1"/>
  </cols>
  <sheetData>
    <row r="2" spans="1:8" ht="17.399999999999999">
      <c r="A2" s="39" t="s">
        <v>40</v>
      </c>
      <c r="B2" s="12"/>
      <c r="C2" s="12"/>
      <c r="D2" s="40"/>
      <c r="E2" s="40"/>
      <c r="F2" s="40"/>
      <c r="G2" s="40"/>
      <c r="H2" s="12"/>
    </row>
    <row r="3" spans="1:8" ht="13.8" thickBot="1"/>
    <row r="4" spans="1:8" ht="67.2" thickTop="1" thickBot="1">
      <c r="A4" s="6" t="s">
        <v>41</v>
      </c>
      <c r="B4" s="6" t="s">
        <v>20</v>
      </c>
      <c r="C4" s="6" t="s">
        <v>42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8" thickTop="1">
      <c r="A5" s="18">
        <v>1</v>
      </c>
      <c r="B5" s="53">
        <f t="array" ref="B5">'60MOIS'!B17</f>
        <v>35434</v>
      </c>
      <c r="C5" s="54">
        <f t="array" ref="C5">'60MOIS'!C17</f>
        <v>1509</v>
      </c>
      <c r="D5" s="22">
        <f t="shared" ref="D5:D20" si="0">(A5*C$58)+C$59</f>
        <v>1306.5493197278913</v>
      </c>
      <c r="E5" s="43">
        <f t="shared" ref="E5:E20" si="1">C5-D5</f>
        <v>202.45068027210868</v>
      </c>
      <c r="F5" s="22">
        <f t="shared" ref="F5:F16" si="2">(E5+E17+E29+E41)/4</f>
        <v>106.3129251700679</v>
      </c>
      <c r="G5" s="22">
        <f t="shared" ref="G5:G16" si="3">(A5*C$58)+C$59+F5</f>
        <v>1412.8622448979593</v>
      </c>
      <c r="H5" s="50">
        <f t="shared" ref="H5:H20" si="4">C5-G5</f>
        <v>96.137755102040728</v>
      </c>
    </row>
    <row r="6" spans="1:8">
      <c r="A6" s="24">
        <v>2</v>
      </c>
      <c r="B6" s="56">
        <f t="array" ref="B6">'60MOIS'!B18</f>
        <v>35465</v>
      </c>
      <c r="C6" s="57">
        <f t="array" ref="C6">'60MOIS'!C18</f>
        <v>1302</v>
      </c>
      <c r="D6" s="28">
        <f t="shared" si="0"/>
        <v>1314.4319727891157</v>
      </c>
      <c r="E6" s="44">
        <f t="shared" si="1"/>
        <v>-12.431972789115662</v>
      </c>
      <c r="F6" s="28">
        <f t="shared" si="2"/>
        <v>61.18027210884344</v>
      </c>
      <c r="G6" s="28">
        <f t="shared" si="3"/>
        <v>1375.612244897959</v>
      </c>
      <c r="H6" s="51">
        <f t="shared" si="4"/>
        <v>-73.612244897959044</v>
      </c>
    </row>
    <row r="7" spans="1:8">
      <c r="A7" s="24">
        <v>3</v>
      </c>
      <c r="B7" s="56">
        <f t="array" ref="B7">'60MOIS'!B19</f>
        <v>35494</v>
      </c>
      <c r="C7" s="57">
        <f t="array" ref="C7">'60MOIS'!C19</f>
        <v>1422</v>
      </c>
      <c r="D7" s="28">
        <f t="shared" si="0"/>
        <v>1322.3146258503402</v>
      </c>
      <c r="E7" s="44">
        <f t="shared" si="1"/>
        <v>99.685374149659765</v>
      </c>
      <c r="F7" s="28">
        <f t="shared" si="2"/>
        <v>161.29761904761892</v>
      </c>
      <c r="G7" s="28">
        <f t="shared" si="3"/>
        <v>1483.612244897959</v>
      </c>
      <c r="H7" s="51">
        <f t="shared" si="4"/>
        <v>-61.612244897959044</v>
      </c>
    </row>
    <row r="8" spans="1:8">
      <c r="A8" s="24">
        <v>4</v>
      </c>
      <c r="B8" s="56">
        <f t="array" ref="B8">'60MOIS'!B20</f>
        <v>35525</v>
      </c>
      <c r="C8" s="57">
        <f t="array" ref="C8">'60MOIS'!C20</f>
        <v>1352</v>
      </c>
      <c r="D8" s="28">
        <f t="shared" si="0"/>
        <v>1330.1972789115648</v>
      </c>
      <c r="E8" s="44">
        <f t="shared" si="1"/>
        <v>21.802721088435192</v>
      </c>
      <c r="F8" s="28">
        <f t="shared" si="2"/>
        <v>4.9149659863944635</v>
      </c>
      <c r="G8" s="28">
        <f t="shared" si="3"/>
        <v>1335.1122448979593</v>
      </c>
      <c r="H8" s="51">
        <f t="shared" si="4"/>
        <v>16.887755102040728</v>
      </c>
    </row>
    <row r="9" spans="1:8">
      <c r="A9" s="24">
        <v>5</v>
      </c>
      <c r="B9" s="56">
        <f t="array" ref="B9">'60MOIS'!B21</f>
        <v>35556</v>
      </c>
      <c r="C9" s="57">
        <f t="array" ref="C9">'60MOIS'!C21</f>
        <v>1251</v>
      </c>
      <c r="D9" s="28">
        <f t="shared" si="0"/>
        <v>1338.0799319727892</v>
      </c>
      <c r="E9" s="44">
        <f t="shared" si="1"/>
        <v>-87.079931972789154</v>
      </c>
      <c r="F9" s="28">
        <f t="shared" si="2"/>
        <v>7.7823129251700038</v>
      </c>
      <c r="G9" s="28">
        <f t="shared" si="3"/>
        <v>1345.862244897959</v>
      </c>
      <c r="H9" s="51">
        <f t="shared" si="4"/>
        <v>-94.862244897959044</v>
      </c>
    </row>
    <row r="10" spans="1:8">
      <c r="A10" s="24">
        <v>6</v>
      </c>
      <c r="B10" s="56">
        <f t="array" ref="B10">'60MOIS'!B22</f>
        <v>35587</v>
      </c>
      <c r="C10" s="57">
        <f t="array" ref="C10">'60MOIS'!C22</f>
        <v>1446</v>
      </c>
      <c r="D10" s="28">
        <f t="shared" si="0"/>
        <v>1345.9625850340137</v>
      </c>
      <c r="E10" s="44">
        <f t="shared" si="1"/>
        <v>100.03741496598627</v>
      </c>
      <c r="F10" s="28">
        <f t="shared" si="2"/>
        <v>121.39965986394549</v>
      </c>
      <c r="G10" s="28">
        <f t="shared" si="3"/>
        <v>1467.3622448979593</v>
      </c>
      <c r="H10" s="51">
        <f t="shared" si="4"/>
        <v>-21.362244897959272</v>
      </c>
    </row>
    <row r="11" spans="1:8">
      <c r="A11" s="24">
        <v>7</v>
      </c>
      <c r="B11" s="56">
        <f t="array" ref="B11">'60MOIS'!B23</f>
        <v>35618</v>
      </c>
      <c r="C11" s="57">
        <f t="array" ref="C11">'60MOIS'!C23</f>
        <v>1079</v>
      </c>
      <c r="D11" s="28">
        <f t="shared" si="0"/>
        <v>1353.8452380952381</v>
      </c>
      <c r="E11" s="44">
        <f t="shared" si="1"/>
        <v>-274.84523809523807</v>
      </c>
      <c r="F11" s="28">
        <f t="shared" si="2"/>
        <v>-281.23299319727897</v>
      </c>
      <c r="G11" s="28">
        <f t="shared" si="3"/>
        <v>1072.612244897959</v>
      </c>
      <c r="H11" s="51">
        <f t="shared" si="4"/>
        <v>6.3877551020409555</v>
      </c>
    </row>
    <row r="12" spans="1:8">
      <c r="A12" s="24">
        <v>8</v>
      </c>
      <c r="B12" s="56">
        <f t="array" ref="B12">'60MOIS'!B24</f>
        <v>35649</v>
      </c>
      <c r="C12" s="57">
        <f t="array" ref="C12">'60MOIS'!C24</f>
        <v>1024</v>
      </c>
      <c r="D12" s="28">
        <f t="shared" si="0"/>
        <v>1361.7278911564626</v>
      </c>
      <c r="E12" s="44">
        <f t="shared" si="1"/>
        <v>-337.72789115646265</v>
      </c>
      <c r="F12" s="28">
        <f t="shared" si="2"/>
        <v>-313.11564625850349</v>
      </c>
      <c r="G12" s="28">
        <f t="shared" si="3"/>
        <v>1048.612244897959</v>
      </c>
      <c r="H12" s="51">
        <f t="shared" si="4"/>
        <v>-24.612244897959044</v>
      </c>
    </row>
    <row r="13" spans="1:8">
      <c r="A13" s="24">
        <v>9</v>
      </c>
      <c r="B13" s="56">
        <f t="array" ref="B13">'60MOIS'!B25</f>
        <v>35680</v>
      </c>
      <c r="C13" s="57">
        <f t="array" ref="C13">'60MOIS'!C25</f>
        <v>1451</v>
      </c>
      <c r="D13" s="28">
        <f t="shared" si="0"/>
        <v>1369.6105442176872</v>
      </c>
      <c r="E13" s="44">
        <f t="shared" si="1"/>
        <v>81.38945578231278</v>
      </c>
      <c r="F13" s="28">
        <f t="shared" si="2"/>
        <v>7.0017006802720516</v>
      </c>
      <c r="G13" s="28">
        <f t="shared" si="3"/>
        <v>1376.6122448979593</v>
      </c>
      <c r="H13" s="51">
        <f t="shared" si="4"/>
        <v>74.387755102040728</v>
      </c>
    </row>
    <row r="14" spans="1:8">
      <c r="A14" s="24">
        <v>10</v>
      </c>
      <c r="B14" s="56">
        <f t="array" ref="B14">'60MOIS'!B26</f>
        <v>35711</v>
      </c>
      <c r="C14" s="57">
        <f t="array" ref="C14">'60MOIS'!C26</f>
        <v>1509</v>
      </c>
      <c r="D14" s="28">
        <f t="shared" si="0"/>
        <v>1377.4931972789116</v>
      </c>
      <c r="E14" s="44">
        <f t="shared" si="1"/>
        <v>131.50680272108843</v>
      </c>
      <c r="F14" s="28">
        <f t="shared" si="2"/>
        <v>103.11904761904759</v>
      </c>
      <c r="G14" s="28">
        <f t="shared" si="3"/>
        <v>1480.612244897959</v>
      </c>
      <c r="H14" s="51">
        <f t="shared" si="4"/>
        <v>28.387755102040956</v>
      </c>
    </row>
    <row r="15" spans="1:8">
      <c r="A15" s="24">
        <v>11</v>
      </c>
      <c r="B15" s="56">
        <f t="array" ref="B15">'60MOIS'!B27</f>
        <v>35742</v>
      </c>
      <c r="C15" s="57">
        <f t="array" ref="C15">'60MOIS'!C27</f>
        <v>1534</v>
      </c>
      <c r="D15" s="28">
        <f t="shared" si="0"/>
        <v>1385.3758503401361</v>
      </c>
      <c r="E15" s="44">
        <f t="shared" si="1"/>
        <v>148.62414965986386</v>
      </c>
      <c r="F15" s="28">
        <f t="shared" si="2"/>
        <v>78.736394557823076</v>
      </c>
      <c r="G15" s="28">
        <f t="shared" si="3"/>
        <v>1464.1122448979593</v>
      </c>
      <c r="H15" s="51">
        <f t="shared" si="4"/>
        <v>69.887755102040728</v>
      </c>
    </row>
    <row r="16" spans="1:8">
      <c r="A16" s="24">
        <v>12</v>
      </c>
      <c r="B16" s="56">
        <f t="array" ref="B16">'60MOIS'!B28</f>
        <v>35773</v>
      </c>
      <c r="C16" s="57">
        <f t="array" ref="C16">'60MOIS'!C28</f>
        <v>1437</v>
      </c>
      <c r="D16" s="28">
        <f t="shared" si="0"/>
        <v>1393.2585034013607</v>
      </c>
      <c r="E16" s="44">
        <f t="shared" si="1"/>
        <v>43.741496598639287</v>
      </c>
      <c r="F16" s="28">
        <f t="shared" si="2"/>
        <v>-57.396258503401498</v>
      </c>
      <c r="G16" s="28">
        <f t="shared" si="3"/>
        <v>1335.8622448979593</v>
      </c>
      <c r="H16" s="51">
        <f t="shared" si="4"/>
        <v>101.13775510204073</v>
      </c>
    </row>
    <row r="17" spans="1:8">
      <c r="A17" s="24">
        <v>13</v>
      </c>
      <c r="B17" s="56">
        <f t="array" ref="B17">'60MOIS'!B29</f>
        <v>35804</v>
      </c>
      <c r="C17" s="57">
        <f t="array" ref="C17">'60MOIS'!C29</f>
        <v>1503</v>
      </c>
      <c r="D17" s="28">
        <f t="shared" si="0"/>
        <v>1401.1411564625851</v>
      </c>
      <c r="E17" s="44">
        <f t="shared" si="1"/>
        <v>101.85884353741494</v>
      </c>
      <c r="F17" s="28"/>
      <c r="G17" s="28">
        <f t="shared" ref="G17:G28" si="5">(A17*C$58)+C$59+F5</f>
        <v>1507.454081632653</v>
      </c>
      <c r="H17" s="51">
        <f t="shared" si="4"/>
        <v>-4.4540816326530148</v>
      </c>
    </row>
    <row r="18" spans="1:8">
      <c r="A18" s="24">
        <v>14</v>
      </c>
      <c r="B18" s="56">
        <f t="array" ref="B18">'60MOIS'!B30</f>
        <v>35835</v>
      </c>
      <c r="C18" s="57">
        <f t="array" ref="C18">'60MOIS'!C30</f>
        <v>1470</v>
      </c>
      <c r="D18" s="28">
        <f t="shared" si="0"/>
        <v>1409.0238095238096</v>
      </c>
      <c r="E18" s="44">
        <f t="shared" si="1"/>
        <v>60.976190476190368</v>
      </c>
      <c r="F18" s="28"/>
      <c r="G18" s="28">
        <f t="shared" si="5"/>
        <v>1470.204081632653</v>
      </c>
      <c r="H18" s="51">
        <f t="shared" si="4"/>
        <v>-0.20408163265301482</v>
      </c>
    </row>
    <row r="19" spans="1:8">
      <c r="A19" s="24">
        <v>15</v>
      </c>
      <c r="B19" s="56">
        <f t="array" ref="B19">'60MOIS'!B31</f>
        <v>35864</v>
      </c>
      <c r="C19" s="57">
        <f t="array" ref="C19">'60MOIS'!C31</f>
        <v>1485</v>
      </c>
      <c r="D19" s="28">
        <f t="shared" si="0"/>
        <v>1416.9064625850342</v>
      </c>
      <c r="E19" s="44">
        <f t="shared" si="1"/>
        <v>68.093537414965795</v>
      </c>
      <c r="F19" s="28"/>
      <c r="G19" s="28">
        <f t="shared" si="5"/>
        <v>1578.204081632653</v>
      </c>
      <c r="H19" s="51">
        <f t="shared" si="4"/>
        <v>-93.204081632653015</v>
      </c>
    </row>
    <row r="20" spans="1:8">
      <c r="A20" s="24">
        <v>16</v>
      </c>
      <c r="B20" s="56">
        <f t="array" ref="B20">'60MOIS'!B32</f>
        <v>35895</v>
      </c>
      <c r="C20" s="57">
        <f t="array" ref="C20">'60MOIS'!C32</f>
        <v>1427</v>
      </c>
      <c r="D20" s="28">
        <f t="shared" si="0"/>
        <v>1424.7891156462586</v>
      </c>
      <c r="E20" s="44">
        <f t="shared" si="1"/>
        <v>2.2108843537414486</v>
      </c>
      <c r="F20" s="28"/>
      <c r="G20" s="28">
        <f t="shared" si="5"/>
        <v>1429.704081632653</v>
      </c>
      <c r="H20" s="51">
        <f t="shared" si="4"/>
        <v>-2.7040816326530148</v>
      </c>
    </row>
    <row r="21" spans="1:8">
      <c r="A21" s="24">
        <v>17</v>
      </c>
      <c r="B21" s="56">
        <f t="array" ref="B21">'60MOIS'!B33</f>
        <v>35926</v>
      </c>
      <c r="C21" s="57">
        <f t="array" ref="C21">'60MOIS'!C33</f>
        <v>1408</v>
      </c>
      <c r="D21" s="28">
        <f t="shared" ref="D21:D36" si="6">(A21*C$58)+C$59</f>
        <v>1432.6717687074831</v>
      </c>
      <c r="E21" s="44">
        <f t="shared" ref="E21:E36" si="7">C21-D21</f>
        <v>-24.671768707483125</v>
      </c>
      <c r="F21" s="28"/>
      <c r="G21" s="28">
        <f t="shared" si="5"/>
        <v>1440.454081632653</v>
      </c>
      <c r="H21" s="51">
        <f t="shared" ref="H21:H36" si="8">C21-G21</f>
        <v>-32.454081632653015</v>
      </c>
    </row>
    <row r="22" spans="1:8">
      <c r="A22" s="24">
        <v>18</v>
      </c>
      <c r="B22" s="56">
        <f t="array" ref="B22">'60MOIS'!B34</f>
        <v>35957</v>
      </c>
      <c r="C22" s="57">
        <f t="array" ref="C22">'60MOIS'!C34</f>
        <v>1450</v>
      </c>
      <c r="D22" s="28">
        <f t="shared" si="6"/>
        <v>1440.5544217687075</v>
      </c>
      <c r="E22" s="44">
        <f t="shared" si="7"/>
        <v>9.4455782312925294</v>
      </c>
      <c r="F22" s="28"/>
      <c r="G22" s="28">
        <f t="shared" si="5"/>
        <v>1561.954081632653</v>
      </c>
      <c r="H22" s="51">
        <f t="shared" si="8"/>
        <v>-111.95408163265301</v>
      </c>
    </row>
    <row r="23" spans="1:8">
      <c r="A23" s="24">
        <v>19</v>
      </c>
      <c r="B23" s="56">
        <f t="array" ref="B23">'60MOIS'!B35</f>
        <v>35988</v>
      </c>
      <c r="C23" s="57">
        <f t="array" ref="C23">'60MOIS'!C35</f>
        <v>1284</v>
      </c>
      <c r="D23" s="28">
        <f t="shared" si="6"/>
        <v>1448.437074829932</v>
      </c>
      <c r="E23" s="44">
        <f t="shared" si="7"/>
        <v>-164.43707482993204</v>
      </c>
      <c r="F23" s="28"/>
      <c r="G23" s="28">
        <f t="shared" si="5"/>
        <v>1167.204081632653</v>
      </c>
      <c r="H23" s="51">
        <f t="shared" si="8"/>
        <v>116.79591836734699</v>
      </c>
    </row>
    <row r="24" spans="1:8">
      <c r="A24" s="24">
        <v>20</v>
      </c>
      <c r="B24" s="56">
        <f t="array" ref="B24">'60MOIS'!B36</f>
        <v>36019</v>
      </c>
      <c r="C24" s="57">
        <f t="array" ref="C24">'60MOIS'!C36</f>
        <v>1076</v>
      </c>
      <c r="D24" s="28">
        <f t="shared" si="6"/>
        <v>1456.3197278911566</v>
      </c>
      <c r="E24" s="44">
        <f t="shared" si="7"/>
        <v>-380.31972789115662</v>
      </c>
      <c r="F24" s="28"/>
      <c r="G24" s="28">
        <f t="shared" si="5"/>
        <v>1143.204081632653</v>
      </c>
      <c r="H24" s="51">
        <f t="shared" si="8"/>
        <v>-67.204081632653015</v>
      </c>
    </row>
    <row r="25" spans="1:8">
      <c r="A25" s="24">
        <v>21</v>
      </c>
      <c r="B25" s="56">
        <f t="array" ref="B25">'60MOIS'!B37</f>
        <v>36050</v>
      </c>
      <c r="C25" s="57">
        <f t="array" ref="C25">'60MOIS'!C37</f>
        <v>1421</v>
      </c>
      <c r="D25" s="28">
        <f t="shared" si="6"/>
        <v>1464.202380952381</v>
      </c>
      <c r="E25" s="44">
        <f t="shared" si="7"/>
        <v>-43.202380952380963</v>
      </c>
      <c r="F25" s="28"/>
      <c r="G25" s="28">
        <f t="shared" si="5"/>
        <v>1471.204081632653</v>
      </c>
      <c r="H25" s="51">
        <f t="shared" si="8"/>
        <v>-50.204081632653015</v>
      </c>
    </row>
    <row r="26" spans="1:8">
      <c r="A26" s="24">
        <v>22</v>
      </c>
      <c r="B26" s="56">
        <f t="array" ref="B26">'60MOIS'!B38</f>
        <v>36081</v>
      </c>
      <c r="C26" s="57">
        <f t="array" ref="C26">'60MOIS'!C38</f>
        <v>1437</v>
      </c>
      <c r="D26" s="28">
        <f t="shared" si="6"/>
        <v>1472.0850340136055</v>
      </c>
      <c r="E26" s="44">
        <f t="shared" si="7"/>
        <v>-35.085034013605537</v>
      </c>
      <c r="F26" s="28"/>
      <c r="G26" s="28">
        <f t="shared" si="5"/>
        <v>1575.204081632653</v>
      </c>
      <c r="H26" s="51">
        <f t="shared" si="8"/>
        <v>-138.20408163265301</v>
      </c>
    </row>
    <row r="27" spans="1:8">
      <c r="A27" s="24">
        <v>23</v>
      </c>
      <c r="B27" s="56">
        <f t="array" ref="B27">'60MOIS'!B39</f>
        <v>36112</v>
      </c>
      <c r="C27" s="57">
        <f t="array" ref="C27">'60MOIS'!C39</f>
        <v>1451</v>
      </c>
      <c r="D27" s="28">
        <f t="shared" si="6"/>
        <v>1479.9676870748299</v>
      </c>
      <c r="E27" s="44">
        <f t="shared" si="7"/>
        <v>-28.967687074829882</v>
      </c>
      <c r="F27" s="28"/>
      <c r="G27" s="28">
        <f t="shared" si="5"/>
        <v>1558.704081632653</v>
      </c>
      <c r="H27" s="51">
        <f t="shared" si="8"/>
        <v>-107.70408163265301</v>
      </c>
    </row>
    <row r="28" spans="1:8">
      <c r="A28" s="24">
        <v>24</v>
      </c>
      <c r="B28" s="56">
        <f t="array" ref="B28">'60MOIS'!B40</f>
        <v>36143</v>
      </c>
      <c r="C28" s="57">
        <f t="array" ref="C28">'60MOIS'!C40</f>
        <v>1200</v>
      </c>
      <c r="D28" s="28">
        <f t="shared" si="6"/>
        <v>1487.8503401360545</v>
      </c>
      <c r="E28" s="44">
        <f t="shared" si="7"/>
        <v>-287.85034013605446</v>
      </c>
      <c r="F28" s="28"/>
      <c r="G28" s="28">
        <f t="shared" si="5"/>
        <v>1430.454081632653</v>
      </c>
      <c r="H28" s="51">
        <f t="shared" si="8"/>
        <v>-230.45408163265301</v>
      </c>
    </row>
    <row r="29" spans="1:8">
      <c r="A29" s="24">
        <v>25</v>
      </c>
      <c r="B29" s="56">
        <f t="array" ref="B29">'60MOIS'!B41</f>
        <v>36174</v>
      </c>
      <c r="C29" s="57">
        <f t="array" ref="C29">'60MOIS'!C41</f>
        <v>1485</v>
      </c>
      <c r="D29" s="28">
        <f t="shared" si="6"/>
        <v>1495.732993197279</v>
      </c>
      <c r="E29" s="44">
        <f t="shared" si="7"/>
        <v>-10.732993197279029</v>
      </c>
      <c r="F29" s="28"/>
      <c r="G29" s="28">
        <f t="shared" ref="G29:G40" si="9">(A29*C$58)+C$59+F5</f>
        <v>1602.045918367347</v>
      </c>
      <c r="H29" s="51">
        <f t="shared" si="8"/>
        <v>-117.04591836734699</v>
      </c>
    </row>
    <row r="30" spans="1:8">
      <c r="A30" s="24">
        <v>26</v>
      </c>
      <c r="B30" s="56">
        <f t="array" ref="B30">'60MOIS'!B42</f>
        <v>36205</v>
      </c>
      <c r="C30" s="57">
        <f t="array" ref="C30">'60MOIS'!C42</f>
        <v>1516</v>
      </c>
      <c r="D30" s="28">
        <f t="shared" si="6"/>
        <v>1503.6156462585036</v>
      </c>
      <c r="E30" s="44">
        <f t="shared" si="7"/>
        <v>12.384353741496398</v>
      </c>
      <c r="F30" s="28"/>
      <c r="G30" s="28">
        <f t="shared" si="9"/>
        <v>1564.795918367347</v>
      </c>
      <c r="H30" s="51">
        <f t="shared" si="8"/>
        <v>-48.795918367346985</v>
      </c>
    </row>
    <row r="31" spans="1:8">
      <c r="A31" s="24">
        <v>27</v>
      </c>
      <c r="B31" s="56">
        <f t="array" ref="B31">'60MOIS'!B43</f>
        <v>36234</v>
      </c>
      <c r="C31" s="57">
        <f t="array" ref="C31">'60MOIS'!C43</f>
        <v>1710</v>
      </c>
      <c r="D31" s="28">
        <f t="shared" si="6"/>
        <v>1511.4982993197279</v>
      </c>
      <c r="E31" s="44">
        <f t="shared" si="7"/>
        <v>198.50170068027205</v>
      </c>
      <c r="F31" s="28"/>
      <c r="G31" s="28">
        <f t="shared" si="9"/>
        <v>1672.795918367347</v>
      </c>
      <c r="H31" s="51">
        <f t="shared" si="8"/>
        <v>37.204081632653015</v>
      </c>
    </row>
    <row r="32" spans="1:8">
      <c r="A32" s="24">
        <v>28</v>
      </c>
      <c r="B32" s="56">
        <f t="array" ref="B32">'60MOIS'!B44</f>
        <v>36265</v>
      </c>
      <c r="C32" s="57">
        <f t="array" ref="C32">'60MOIS'!C44</f>
        <v>1506</v>
      </c>
      <c r="D32" s="28">
        <f t="shared" si="6"/>
        <v>1519.3809523809525</v>
      </c>
      <c r="E32" s="44">
        <f t="shared" si="7"/>
        <v>-13.380952380952522</v>
      </c>
      <c r="F32" s="28"/>
      <c r="G32" s="28">
        <f t="shared" si="9"/>
        <v>1524.295918367347</v>
      </c>
      <c r="H32" s="51">
        <f t="shared" si="8"/>
        <v>-18.295918367346985</v>
      </c>
    </row>
    <row r="33" spans="1:8">
      <c r="A33" s="24">
        <v>29</v>
      </c>
      <c r="B33" s="56">
        <f t="array" ref="B33">'60MOIS'!B45</f>
        <v>36296</v>
      </c>
      <c r="C33" s="57">
        <f t="array" ref="C33">'60MOIS'!C45</f>
        <v>1623</v>
      </c>
      <c r="D33" s="28">
        <f t="shared" si="6"/>
        <v>1527.2636054421769</v>
      </c>
      <c r="E33" s="44">
        <f t="shared" si="7"/>
        <v>95.736394557823132</v>
      </c>
      <c r="F33" s="28"/>
      <c r="G33" s="28">
        <f t="shared" si="9"/>
        <v>1535.045918367347</v>
      </c>
      <c r="H33" s="51">
        <f t="shared" si="8"/>
        <v>87.954081632653015</v>
      </c>
    </row>
    <row r="34" spans="1:8">
      <c r="A34" s="24">
        <v>30</v>
      </c>
      <c r="B34" s="56">
        <f t="array" ref="B34">'60MOIS'!B46</f>
        <v>36327</v>
      </c>
      <c r="C34" s="57">
        <f t="array" ref="C34">'60MOIS'!C46</f>
        <v>1708</v>
      </c>
      <c r="D34" s="28">
        <f t="shared" si="6"/>
        <v>1535.1462585034014</v>
      </c>
      <c r="E34" s="44">
        <f t="shared" si="7"/>
        <v>172.85374149659856</v>
      </c>
      <c r="F34" s="28"/>
      <c r="G34" s="28">
        <f t="shared" si="9"/>
        <v>1656.545918367347</v>
      </c>
      <c r="H34" s="51">
        <f t="shared" si="8"/>
        <v>51.454081632653015</v>
      </c>
    </row>
    <row r="35" spans="1:8">
      <c r="A35" s="24">
        <v>31</v>
      </c>
      <c r="B35" s="56">
        <f t="array" ref="B35">'60MOIS'!B47</f>
        <v>36358</v>
      </c>
      <c r="C35" s="57">
        <f t="array" ref="C35">'60MOIS'!C47</f>
        <v>1261</v>
      </c>
      <c r="D35" s="28">
        <f t="shared" si="6"/>
        <v>1543.028911564626</v>
      </c>
      <c r="E35" s="44">
        <f t="shared" si="7"/>
        <v>-282.02891156462601</v>
      </c>
      <c r="F35" s="28"/>
      <c r="G35" s="28">
        <f t="shared" si="9"/>
        <v>1261.795918367347</v>
      </c>
      <c r="H35" s="51">
        <f t="shared" si="8"/>
        <v>-0.79591836734698518</v>
      </c>
    </row>
    <row r="36" spans="1:8">
      <c r="A36" s="24">
        <v>32</v>
      </c>
      <c r="B36" s="56">
        <f t="array" ref="B36">'60MOIS'!B48</f>
        <v>36389</v>
      </c>
      <c r="C36" s="57">
        <f t="array" ref="C36">'60MOIS'!C48</f>
        <v>1351</v>
      </c>
      <c r="D36" s="28">
        <f t="shared" si="6"/>
        <v>1550.9115646258504</v>
      </c>
      <c r="E36" s="44">
        <f t="shared" si="7"/>
        <v>-199.91156462585036</v>
      </c>
      <c r="F36" s="28"/>
      <c r="G36" s="28">
        <f t="shared" si="9"/>
        <v>1237.795918367347</v>
      </c>
      <c r="H36" s="51">
        <f t="shared" si="8"/>
        <v>113.20408163265301</v>
      </c>
    </row>
    <row r="37" spans="1:8">
      <c r="A37" s="24">
        <v>33</v>
      </c>
      <c r="B37" s="56">
        <f t="array" ref="B37">'60MOIS'!B49</f>
        <v>36420</v>
      </c>
      <c r="C37" s="57">
        <f t="array" ref="C37">'60MOIS'!C49</f>
        <v>1583</v>
      </c>
      <c r="D37" s="28">
        <f t="shared" ref="D37:D52" si="10">(A37*C$58)+C$59</f>
        <v>1558.7942176870749</v>
      </c>
      <c r="E37" s="44">
        <f t="shared" ref="E37:E52" si="11">C37-D37</f>
        <v>24.205782312925066</v>
      </c>
      <c r="F37" s="28"/>
      <c r="G37" s="28">
        <f t="shared" si="9"/>
        <v>1565.795918367347</v>
      </c>
      <c r="H37" s="51">
        <f t="shared" ref="H37:H52" si="12">C37-G37</f>
        <v>17.204081632653015</v>
      </c>
    </row>
    <row r="38" spans="1:8">
      <c r="A38" s="24">
        <v>34</v>
      </c>
      <c r="B38" s="56">
        <f t="array" ref="B38">'60MOIS'!B50</f>
        <v>36451</v>
      </c>
      <c r="C38" s="57">
        <f t="array" ref="C38">'60MOIS'!C50</f>
        <v>1822</v>
      </c>
      <c r="D38" s="28">
        <f t="shared" si="10"/>
        <v>1566.6768707482993</v>
      </c>
      <c r="E38" s="44">
        <f t="shared" si="11"/>
        <v>255.32312925170072</v>
      </c>
      <c r="F38" s="28"/>
      <c r="G38" s="28">
        <f t="shared" si="9"/>
        <v>1669.795918367347</v>
      </c>
      <c r="H38" s="51">
        <f t="shared" si="12"/>
        <v>152.20408163265301</v>
      </c>
    </row>
    <row r="39" spans="1:8">
      <c r="A39" s="24">
        <v>35</v>
      </c>
      <c r="B39" s="56">
        <f t="array" ref="B39">'60MOIS'!B51</f>
        <v>36482</v>
      </c>
      <c r="C39" s="57">
        <f t="array" ref="C39">'60MOIS'!C51</f>
        <v>1734</v>
      </c>
      <c r="D39" s="28">
        <f t="shared" si="10"/>
        <v>1574.5595238095239</v>
      </c>
      <c r="E39" s="44">
        <f t="shared" si="11"/>
        <v>159.44047619047615</v>
      </c>
      <c r="F39" s="28"/>
      <c r="G39" s="28">
        <f t="shared" si="9"/>
        <v>1653.295918367347</v>
      </c>
      <c r="H39" s="51">
        <f t="shared" si="12"/>
        <v>80.704081632653015</v>
      </c>
    </row>
    <row r="40" spans="1:8">
      <c r="A40" s="24">
        <v>36</v>
      </c>
      <c r="B40" s="56">
        <f t="array" ref="B40">'60MOIS'!B52</f>
        <v>36513</v>
      </c>
      <c r="C40" s="57">
        <f t="array" ref="C40">'60MOIS'!C52</f>
        <v>1695</v>
      </c>
      <c r="D40" s="28">
        <f t="shared" si="10"/>
        <v>1582.4421768707484</v>
      </c>
      <c r="E40" s="44">
        <f t="shared" si="11"/>
        <v>112.55782312925157</v>
      </c>
      <c r="F40" s="28"/>
      <c r="G40" s="28">
        <f t="shared" si="9"/>
        <v>1525.045918367347</v>
      </c>
      <c r="H40" s="51">
        <f t="shared" si="12"/>
        <v>169.95408163265301</v>
      </c>
    </row>
    <row r="41" spans="1:8">
      <c r="A41" s="24">
        <v>37</v>
      </c>
      <c r="B41" s="56">
        <f t="array" ref="B41">'60MOIS'!B53</f>
        <v>36544</v>
      </c>
      <c r="C41" s="57">
        <f t="array" ref="C41">'60MOIS'!C53</f>
        <v>1722</v>
      </c>
      <c r="D41" s="28">
        <f t="shared" si="10"/>
        <v>1590.324829931973</v>
      </c>
      <c r="E41" s="44">
        <f t="shared" si="11"/>
        <v>131.675170068027</v>
      </c>
      <c r="F41" s="28"/>
      <c r="G41" s="28">
        <f t="shared" ref="G41:G52" si="13">(A41*C$58)+C$59+F5</f>
        <v>1696.637755102041</v>
      </c>
      <c r="H41" s="51">
        <f t="shared" si="12"/>
        <v>25.362244897959044</v>
      </c>
    </row>
    <row r="42" spans="1:8">
      <c r="A42" s="24">
        <v>38</v>
      </c>
      <c r="B42" s="56">
        <f t="array" ref="B42">'60MOIS'!B54</f>
        <v>36575</v>
      </c>
      <c r="C42" s="57">
        <f t="array" ref="C42">'60MOIS'!C54</f>
        <v>1782</v>
      </c>
      <c r="D42" s="28">
        <f t="shared" si="10"/>
        <v>1598.2074829931973</v>
      </c>
      <c r="E42" s="44">
        <f t="shared" si="11"/>
        <v>183.79251700680265</v>
      </c>
      <c r="F42" s="28"/>
      <c r="G42" s="28">
        <f t="shared" si="13"/>
        <v>1659.3877551020407</v>
      </c>
      <c r="H42" s="51">
        <f t="shared" si="12"/>
        <v>122.61224489795927</v>
      </c>
    </row>
    <row r="43" spans="1:8">
      <c r="A43" s="24">
        <v>39</v>
      </c>
      <c r="B43" s="56">
        <f t="array" ref="B43">'60MOIS'!B55</f>
        <v>36604</v>
      </c>
      <c r="C43" s="57">
        <f t="array" ref="C43">'60MOIS'!C55</f>
        <v>1885</v>
      </c>
      <c r="D43" s="28">
        <f t="shared" si="10"/>
        <v>1606.0901360544219</v>
      </c>
      <c r="E43" s="44">
        <f t="shared" si="11"/>
        <v>278.90986394557808</v>
      </c>
      <c r="F43" s="28"/>
      <c r="G43" s="28">
        <f t="shared" si="13"/>
        <v>1767.387755102041</v>
      </c>
      <c r="H43" s="51">
        <f t="shared" si="12"/>
        <v>117.61224489795904</v>
      </c>
    </row>
    <row r="44" spans="1:8">
      <c r="A44" s="24">
        <v>40</v>
      </c>
      <c r="B44" s="56">
        <f t="array" ref="B44">'60MOIS'!B56</f>
        <v>36635</v>
      </c>
      <c r="C44" s="57">
        <f t="array" ref="C44">'60MOIS'!C56</f>
        <v>1623</v>
      </c>
      <c r="D44" s="28">
        <f t="shared" si="10"/>
        <v>1613.9727891156463</v>
      </c>
      <c r="E44" s="44">
        <f t="shared" si="11"/>
        <v>9.0272108843537353</v>
      </c>
      <c r="F44" s="28"/>
      <c r="G44" s="28">
        <f t="shared" si="13"/>
        <v>1618.8877551020407</v>
      </c>
      <c r="H44" s="51">
        <f t="shared" si="12"/>
        <v>4.1122448979592718</v>
      </c>
    </row>
    <row r="45" spans="1:8">
      <c r="A45" s="24">
        <v>41</v>
      </c>
      <c r="B45" s="56">
        <f t="array" ref="B45">'60MOIS'!B57</f>
        <v>36666</v>
      </c>
      <c r="C45" s="57">
        <f t="array" ref="C45">'60MOIS'!C57</f>
        <v>1669</v>
      </c>
      <c r="D45" s="28">
        <f t="shared" si="10"/>
        <v>1621.8554421768708</v>
      </c>
      <c r="E45" s="44">
        <f t="shared" si="11"/>
        <v>47.144557823129162</v>
      </c>
      <c r="F45" s="28"/>
      <c r="G45" s="28">
        <f t="shared" si="13"/>
        <v>1629.637755102041</v>
      </c>
      <c r="H45" s="51">
        <f t="shared" si="12"/>
        <v>39.362244897959044</v>
      </c>
    </row>
    <row r="46" spans="1:8">
      <c r="A46" s="24">
        <v>42</v>
      </c>
      <c r="B46" s="56">
        <f t="array" ref="B46">'60MOIS'!B58</f>
        <v>36697</v>
      </c>
      <c r="C46" s="57">
        <f t="array" ref="C46">'60MOIS'!C58</f>
        <v>1833</v>
      </c>
      <c r="D46" s="28">
        <f t="shared" si="10"/>
        <v>1629.7380952380954</v>
      </c>
      <c r="E46" s="44">
        <f t="shared" si="11"/>
        <v>203.26190476190459</v>
      </c>
      <c r="F46" s="28"/>
      <c r="G46" s="28">
        <f t="shared" si="13"/>
        <v>1751.137755102041</v>
      </c>
      <c r="H46" s="51">
        <f t="shared" si="12"/>
        <v>81.862244897959044</v>
      </c>
    </row>
    <row r="47" spans="1:8">
      <c r="A47" s="24">
        <v>43</v>
      </c>
      <c r="B47" s="56">
        <f t="array" ref="B47">'60MOIS'!B59</f>
        <v>36728</v>
      </c>
      <c r="C47" s="57">
        <f t="array" ref="C47">'60MOIS'!C59</f>
        <v>1234</v>
      </c>
      <c r="D47" s="28">
        <f t="shared" si="10"/>
        <v>1637.6207482993198</v>
      </c>
      <c r="E47" s="44">
        <f t="shared" si="11"/>
        <v>-403.62074829931976</v>
      </c>
      <c r="F47" s="28"/>
      <c r="G47" s="28">
        <f t="shared" si="13"/>
        <v>1356.3877551020407</v>
      </c>
      <c r="H47" s="51">
        <f t="shared" si="12"/>
        <v>-122.38775510204073</v>
      </c>
    </row>
    <row r="48" spans="1:8">
      <c r="A48" s="24">
        <v>44</v>
      </c>
      <c r="B48" s="56">
        <f t="array" ref="B48">'60MOIS'!B60</f>
        <v>36759</v>
      </c>
      <c r="C48" s="57">
        <f t="array" ref="C48">'60MOIS'!C60</f>
        <v>1311</v>
      </c>
      <c r="D48" s="28">
        <f t="shared" si="10"/>
        <v>1645.5034013605443</v>
      </c>
      <c r="E48" s="44">
        <f t="shared" si="11"/>
        <v>-334.50340136054433</v>
      </c>
      <c r="F48" s="28"/>
      <c r="G48" s="28">
        <f t="shared" si="13"/>
        <v>1332.387755102041</v>
      </c>
      <c r="H48" s="51">
        <f t="shared" si="12"/>
        <v>-21.387755102040956</v>
      </c>
    </row>
    <row r="49" spans="1:8">
      <c r="A49" s="24">
        <v>45</v>
      </c>
      <c r="B49" s="56">
        <f t="array" ref="B49">'60MOIS'!B61</f>
        <v>36790</v>
      </c>
      <c r="C49" s="57">
        <f t="array" ref="C49">'60MOIS'!C61</f>
        <v>1619</v>
      </c>
      <c r="D49" s="28">
        <f t="shared" si="10"/>
        <v>1653.3860544217687</v>
      </c>
      <c r="E49" s="44">
        <f t="shared" si="11"/>
        <v>-34.386054421768677</v>
      </c>
      <c r="F49" s="28"/>
      <c r="G49" s="28">
        <f t="shared" si="13"/>
        <v>1660.3877551020407</v>
      </c>
      <c r="H49" s="51">
        <f t="shared" si="12"/>
        <v>-41.387755102040728</v>
      </c>
    </row>
    <row r="50" spans="1:8">
      <c r="A50" s="24">
        <v>46</v>
      </c>
      <c r="B50" s="56">
        <f t="array" ref="B50">'60MOIS'!B62</f>
        <v>36821</v>
      </c>
      <c r="C50" s="57">
        <f t="array" ref="C50">'60MOIS'!C62</f>
        <v>1722</v>
      </c>
      <c r="D50" s="28">
        <f t="shared" si="10"/>
        <v>1661.2687074829932</v>
      </c>
      <c r="E50" s="44">
        <f t="shared" si="11"/>
        <v>60.73129251700675</v>
      </c>
      <c r="F50" s="28"/>
      <c r="G50" s="28">
        <f t="shared" si="13"/>
        <v>1764.387755102041</v>
      </c>
      <c r="H50" s="51">
        <f t="shared" si="12"/>
        <v>-42.387755102040956</v>
      </c>
    </row>
    <row r="51" spans="1:8">
      <c r="A51" s="24">
        <v>47</v>
      </c>
      <c r="B51" s="56">
        <f t="array" ref="B51">'60MOIS'!B63</f>
        <v>36852</v>
      </c>
      <c r="C51" s="57">
        <f t="array" ref="C51">'60MOIS'!C63</f>
        <v>1705</v>
      </c>
      <c r="D51" s="28">
        <f t="shared" si="10"/>
        <v>1669.1513605442178</v>
      </c>
      <c r="E51" s="44">
        <f t="shared" si="11"/>
        <v>35.848639455782177</v>
      </c>
      <c r="F51" s="28"/>
      <c r="G51" s="28">
        <f t="shared" si="13"/>
        <v>1747.887755102041</v>
      </c>
      <c r="H51" s="51">
        <f t="shared" si="12"/>
        <v>-42.887755102040956</v>
      </c>
    </row>
    <row r="52" spans="1:8" ht="13.8" thickBot="1">
      <c r="A52" s="35">
        <v>48</v>
      </c>
      <c r="B52" s="58">
        <f t="array" ref="B52">'60MOIS'!B64</f>
        <v>36883</v>
      </c>
      <c r="C52" s="59">
        <f t="array" ref="C52">'60MOIS'!C64</f>
        <v>1579</v>
      </c>
      <c r="D52" s="32">
        <f t="shared" si="10"/>
        <v>1677.0340136054424</v>
      </c>
      <c r="E52" s="45">
        <f t="shared" si="11"/>
        <v>-98.034013605442397</v>
      </c>
      <c r="F52" s="32"/>
      <c r="G52" s="32">
        <f t="shared" si="13"/>
        <v>1619.637755102041</v>
      </c>
      <c r="H52" s="52">
        <f t="shared" si="12"/>
        <v>-40.637755102040956</v>
      </c>
    </row>
    <row r="53" spans="1:8" ht="13.8" thickTop="1">
      <c r="B53" s="8"/>
      <c r="H53" s="10">
        <f>SUM(H5:H52)</f>
        <v>-4.5474735088646412E-13</v>
      </c>
    </row>
    <row r="54" spans="1:8">
      <c r="B54" s="8"/>
      <c r="H54" s="9"/>
    </row>
    <row r="57" spans="1:8">
      <c r="B57" s="11" t="s">
        <v>27</v>
      </c>
      <c r="C57" s="12"/>
    </row>
    <row r="58" spans="1:8">
      <c r="B58" s="2" t="s">
        <v>28</v>
      </c>
      <c r="C58" s="13">
        <f t="array" ref="C58">INDEX(LINEST(CHIFFRES_2,SERIE2),1)</f>
        <v>7.8826530612244898</v>
      </c>
    </row>
    <row r="59" spans="1:8">
      <c r="B59" s="2" t="s">
        <v>29</v>
      </c>
      <c r="C59" s="13">
        <f t="array" ref="C59">INDEX(LINEST(CHIFFRES_2,SERIE2),2)</f>
        <v>1298.6666666666667</v>
      </c>
    </row>
    <row r="60" spans="1:8">
      <c r="B60" s="2" t="s">
        <v>30</v>
      </c>
      <c r="C60" s="13">
        <f>STDEV(CHIFFRES_2)</f>
        <v>202.23937347706868</v>
      </c>
    </row>
    <row r="61" spans="1:8">
      <c r="B61" s="2" t="s">
        <v>31</v>
      </c>
      <c r="C61" s="13">
        <f>MEDIAN(CHIFFRES_2)</f>
        <v>1485</v>
      </c>
    </row>
    <row r="62" spans="1:8">
      <c r="B62" s="14" t="s">
        <v>32</v>
      </c>
      <c r="C62" s="13">
        <f>C61+C60</f>
        <v>1687.2393734770687</v>
      </c>
    </row>
    <row r="63" spans="1:8">
      <c r="B63" s="14" t="s">
        <v>33</v>
      </c>
      <c r="C63" s="13">
        <f>C61-C60</f>
        <v>1282.7606265229313</v>
      </c>
    </row>
    <row r="64" spans="1:8">
      <c r="B64" s="14"/>
      <c r="C64" s="13"/>
    </row>
    <row r="65" spans="1:7" ht="13.8" thickBot="1">
      <c r="B65" s="14"/>
      <c r="C65" s="13"/>
    </row>
    <row r="66" spans="1:7" ht="54" thickTop="1" thickBot="1">
      <c r="A66" s="15" t="s">
        <v>43</v>
      </c>
      <c r="B66" s="15" t="s">
        <v>35</v>
      </c>
      <c r="C66" s="15" t="s">
        <v>36</v>
      </c>
      <c r="D66" s="16" t="s">
        <v>37</v>
      </c>
      <c r="E66" s="16" t="s">
        <v>38</v>
      </c>
      <c r="F66" s="17" t="s">
        <v>39</v>
      </c>
      <c r="G66"/>
    </row>
    <row r="67" spans="1:7" ht="13.8" thickTop="1">
      <c r="A67" s="18">
        <f>A52+1</f>
        <v>49</v>
      </c>
      <c r="B67" s="19">
        <f>IF(MONTH(B52)=2,B52+28,B52+31)</f>
        <v>36914</v>
      </c>
      <c r="C67" s="20">
        <f t="shared" ref="C67:C78" si="14">(A67*C$58)+C$59+F5</f>
        <v>1791.2295918367347</v>
      </c>
      <c r="D67" s="21">
        <f t="shared" ref="D67:D78" si="15">ROUND(C67,0)</f>
        <v>1791</v>
      </c>
      <c r="E67" s="22" t="str">
        <f t="shared" ref="E67:E78" si="16">IF(AND(C67&lt;=C$62,C67&gt;=C$63),"BON","MAUVAIS")</f>
        <v>MAUVAIS</v>
      </c>
      <c r="F67" s="23">
        <f t="shared" ref="F67:F78" si="17">D67/D$79</f>
        <v>8.6363197994020632E-2</v>
      </c>
      <c r="G67"/>
    </row>
    <row r="68" spans="1:7">
      <c r="A68" s="24">
        <f t="shared" ref="A68:A78" si="18">A67+1</f>
        <v>50</v>
      </c>
      <c r="B68" s="25">
        <f t="shared" ref="B68:B78" si="19">IF(MONTH(B67)=2,B67+28,B67+31)</f>
        <v>36945</v>
      </c>
      <c r="C68" s="26">
        <f t="shared" si="14"/>
        <v>1753.9795918367347</v>
      </c>
      <c r="D68" s="27">
        <f t="shared" si="15"/>
        <v>1754</v>
      </c>
      <c r="E68" s="28" t="str">
        <f t="shared" si="16"/>
        <v>MAUVAIS</v>
      </c>
      <c r="F68" s="29">
        <f t="shared" si="17"/>
        <v>8.4579033658019095E-2</v>
      </c>
      <c r="G68"/>
    </row>
    <row r="69" spans="1:7">
      <c r="A69" s="24">
        <f t="shared" si="18"/>
        <v>51</v>
      </c>
      <c r="B69" s="25">
        <f t="shared" si="19"/>
        <v>36973</v>
      </c>
      <c r="C69" s="26">
        <f t="shared" si="14"/>
        <v>1861.9795918367345</v>
      </c>
      <c r="D69" s="27">
        <f t="shared" si="15"/>
        <v>1862</v>
      </c>
      <c r="E69" s="28" t="str">
        <f t="shared" si="16"/>
        <v>MAUVAIS</v>
      </c>
      <c r="F69" s="29">
        <f t="shared" si="17"/>
        <v>8.9786864692834409E-2</v>
      </c>
      <c r="G69"/>
    </row>
    <row r="70" spans="1:7">
      <c r="A70" s="24">
        <f t="shared" si="18"/>
        <v>52</v>
      </c>
      <c r="B70" s="25">
        <f t="shared" si="19"/>
        <v>37004</v>
      </c>
      <c r="C70" s="26">
        <f t="shared" si="14"/>
        <v>1713.4795918367347</v>
      </c>
      <c r="D70" s="27">
        <f t="shared" si="15"/>
        <v>1713</v>
      </c>
      <c r="E70" s="28" t="str">
        <f t="shared" si="16"/>
        <v>MAUVAIS</v>
      </c>
      <c r="F70" s="29">
        <f t="shared" si="17"/>
        <v>8.2601986691098472E-2</v>
      </c>
      <c r="G70"/>
    </row>
    <row r="71" spans="1:7">
      <c r="A71" s="24">
        <f t="shared" si="18"/>
        <v>53</v>
      </c>
      <c r="B71" s="25">
        <f t="shared" si="19"/>
        <v>37035</v>
      </c>
      <c r="C71" s="26">
        <f t="shared" si="14"/>
        <v>1724.2295918367349</v>
      </c>
      <c r="D71" s="27">
        <f t="shared" si="15"/>
        <v>1724</v>
      </c>
      <c r="E71" s="28" t="str">
        <f t="shared" si="16"/>
        <v>MAUVAIS</v>
      </c>
      <c r="F71" s="29">
        <f t="shared" si="17"/>
        <v>8.3132413926125956E-2</v>
      </c>
      <c r="G71"/>
    </row>
    <row r="72" spans="1:7">
      <c r="A72" s="24">
        <f t="shared" si="18"/>
        <v>54</v>
      </c>
      <c r="B72" s="25">
        <f t="shared" si="19"/>
        <v>37066</v>
      </c>
      <c r="C72" s="26">
        <f t="shared" si="14"/>
        <v>1845.7295918367347</v>
      </c>
      <c r="D72" s="27">
        <f t="shared" si="15"/>
        <v>1846</v>
      </c>
      <c r="E72" s="28" t="str">
        <f t="shared" si="16"/>
        <v>MAUVAIS</v>
      </c>
      <c r="F72" s="29">
        <f t="shared" si="17"/>
        <v>8.9015334169158064E-2</v>
      </c>
      <c r="G72"/>
    </row>
    <row r="73" spans="1:7">
      <c r="A73" s="24">
        <f t="shared" si="18"/>
        <v>55</v>
      </c>
      <c r="B73" s="25">
        <f t="shared" si="19"/>
        <v>37097</v>
      </c>
      <c r="C73" s="26">
        <f t="shared" si="14"/>
        <v>1450.9795918367347</v>
      </c>
      <c r="D73" s="27">
        <f t="shared" si="15"/>
        <v>1451</v>
      </c>
      <c r="E73" s="28" t="str">
        <f t="shared" si="16"/>
        <v>BON</v>
      </c>
      <c r="F73" s="29">
        <f t="shared" si="17"/>
        <v>6.9968174365898347E-2</v>
      </c>
      <c r="G73"/>
    </row>
    <row r="74" spans="1:7">
      <c r="A74" s="24">
        <f t="shared" si="18"/>
        <v>56</v>
      </c>
      <c r="B74" s="25">
        <f t="shared" si="19"/>
        <v>37128</v>
      </c>
      <c r="C74" s="26">
        <f t="shared" si="14"/>
        <v>1426.9795918367345</v>
      </c>
      <c r="D74" s="27">
        <f t="shared" si="15"/>
        <v>1427</v>
      </c>
      <c r="E74" s="28" t="str">
        <f t="shared" si="16"/>
        <v>BON</v>
      </c>
      <c r="F74" s="29">
        <f t="shared" si="17"/>
        <v>6.881087858038383E-2</v>
      </c>
      <c r="G74"/>
    </row>
    <row r="75" spans="1:7">
      <c r="A75" s="24">
        <f t="shared" si="18"/>
        <v>57</v>
      </c>
      <c r="B75" s="25">
        <f t="shared" si="19"/>
        <v>37159</v>
      </c>
      <c r="C75" s="26">
        <f t="shared" si="14"/>
        <v>1754.9795918367347</v>
      </c>
      <c r="D75" s="27">
        <f t="shared" si="15"/>
        <v>1755</v>
      </c>
      <c r="E75" s="28" t="str">
        <f t="shared" si="16"/>
        <v>MAUVAIS</v>
      </c>
      <c r="F75" s="29">
        <f t="shared" si="17"/>
        <v>8.462725431574887E-2</v>
      </c>
      <c r="G75"/>
    </row>
    <row r="76" spans="1:7">
      <c r="A76" s="24">
        <f t="shared" si="18"/>
        <v>58</v>
      </c>
      <c r="B76" s="25">
        <f t="shared" si="19"/>
        <v>37190</v>
      </c>
      <c r="C76" s="26">
        <f t="shared" si="14"/>
        <v>1858.9795918367349</v>
      </c>
      <c r="D76" s="27">
        <f t="shared" si="15"/>
        <v>1859</v>
      </c>
      <c r="E76" s="28" t="str">
        <f t="shared" si="16"/>
        <v>MAUVAIS</v>
      </c>
      <c r="F76" s="29">
        <f t="shared" si="17"/>
        <v>8.9642202719645098E-2</v>
      </c>
      <c r="G76"/>
    </row>
    <row r="77" spans="1:7">
      <c r="A77" s="24">
        <f t="shared" si="18"/>
        <v>59</v>
      </c>
      <c r="B77" s="25">
        <f t="shared" si="19"/>
        <v>37221</v>
      </c>
      <c r="C77" s="26">
        <f t="shared" si="14"/>
        <v>1842.4795918367347</v>
      </c>
      <c r="D77" s="27">
        <f t="shared" si="15"/>
        <v>1842</v>
      </c>
      <c r="E77" s="28" t="str">
        <f t="shared" si="16"/>
        <v>MAUVAIS</v>
      </c>
      <c r="F77" s="29">
        <f t="shared" si="17"/>
        <v>8.8822451538238978E-2</v>
      </c>
      <c r="G77"/>
    </row>
    <row r="78" spans="1:7" ht="13.8" thickBot="1">
      <c r="A78" s="24">
        <f t="shared" si="18"/>
        <v>60</v>
      </c>
      <c r="B78" s="25">
        <f t="shared" si="19"/>
        <v>37252</v>
      </c>
      <c r="C78" s="30">
        <f t="shared" si="14"/>
        <v>1714.2295918367347</v>
      </c>
      <c r="D78" s="31">
        <f t="shared" si="15"/>
        <v>1714</v>
      </c>
      <c r="E78" s="32" t="str">
        <f t="shared" si="16"/>
        <v>MAUVAIS</v>
      </c>
      <c r="F78" s="33">
        <f t="shared" si="17"/>
        <v>8.2650207348828234E-2</v>
      </c>
      <c r="G78"/>
    </row>
    <row r="79" spans="1:7" ht="14.4" thickTop="1" thickBot="1">
      <c r="A79" s="35"/>
      <c r="B79" s="34" t="s">
        <v>12</v>
      </c>
      <c r="C79" s="36">
        <f>SUM(C67:C78)</f>
        <v>20739.255102040814</v>
      </c>
      <c r="D79" s="37">
        <f>SUM(D67:D78)</f>
        <v>20738</v>
      </c>
      <c r="E79" s="42">
        <f t="array" ref="E79">SUM((E67:E78="BON")*(E67:E78="BON"))</f>
        <v>2</v>
      </c>
      <c r="F79" s="38">
        <f>SUM(F67:F78)</f>
        <v>0.99999999999999989</v>
      </c>
      <c r="G79"/>
    </row>
    <row r="80" spans="1:7" ht="13.8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8"/>
  <sheetViews>
    <sheetView topLeftCell="A31" workbookViewId="0">
      <selection activeCell="C4" sqref="C4:C40"/>
    </sheetView>
  </sheetViews>
  <sheetFormatPr baseColWidth="10" defaultRowHeight="13.2"/>
  <cols>
    <col min="1" max="1" width="8.6640625" style="5" customWidth="1"/>
    <col min="2" max="3" width="11.44140625" style="2" customWidth="1"/>
    <col min="4" max="4" width="10" style="3" customWidth="1"/>
    <col min="5" max="5" width="10.88671875" style="3" customWidth="1"/>
    <col min="6" max="6" width="12.109375" style="4" customWidth="1"/>
    <col min="7" max="7" width="12.6640625" style="4" customWidth="1"/>
    <col min="8" max="8" width="11.44140625" style="2" customWidth="1"/>
  </cols>
  <sheetData>
    <row r="2" spans="1:8" ht="17.399999999999999">
      <c r="A2" s="39" t="s">
        <v>44</v>
      </c>
      <c r="B2" s="12"/>
      <c r="C2" s="12"/>
      <c r="D2" s="40"/>
      <c r="E2" s="40"/>
      <c r="F2" s="40"/>
      <c r="G2" s="40"/>
      <c r="H2" s="12"/>
    </row>
    <row r="3" spans="1:8" ht="13.8" thickBot="1"/>
    <row r="4" spans="1:8" ht="67.2" thickTop="1" thickBot="1">
      <c r="A4" s="6" t="s">
        <v>45</v>
      </c>
      <c r="B4" s="6" t="s">
        <v>20</v>
      </c>
      <c r="C4" s="6" t="s">
        <v>46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8" thickTop="1">
      <c r="A5" s="18">
        <v>1</v>
      </c>
      <c r="B5" s="53">
        <f t="array" ref="B5">'60MOIS'!B29</f>
        <v>35804</v>
      </c>
      <c r="C5" s="54">
        <f t="array" ref="C5">'60MOIS'!C29</f>
        <v>1503</v>
      </c>
      <c r="D5" s="43">
        <f t="shared" ref="D5:D20" si="0">(A5*C$46)+C$47</f>
        <v>1383.1891891891889</v>
      </c>
      <c r="E5" s="43">
        <f t="shared" ref="E5:E20" si="1">C5-D5</f>
        <v>119.81081081081106</v>
      </c>
      <c r="F5" s="22">
        <f t="shared" ref="F5:F16" si="2">(E5+E17+E29)/3</f>
        <v>82.140540540540769</v>
      </c>
      <c r="G5" s="22">
        <f t="shared" ref="G5:G16" si="3">(A5*C$46)+C$47+F5</f>
        <v>1465.3297297297297</v>
      </c>
      <c r="H5" s="50">
        <f t="shared" ref="H5:H20" si="4">C5-G5</f>
        <v>37.670270270270294</v>
      </c>
    </row>
    <row r="6" spans="1:8">
      <c r="A6" s="24">
        <v>2</v>
      </c>
      <c r="B6" s="56">
        <f t="array" ref="B6">'60MOIS'!B30</f>
        <v>35835</v>
      </c>
      <c r="C6" s="57">
        <f t="array" ref="C6">'60MOIS'!C30</f>
        <v>1470</v>
      </c>
      <c r="D6" s="44">
        <f t="shared" si="0"/>
        <v>1391.9117117117116</v>
      </c>
      <c r="E6" s="44">
        <f t="shared" si="1"/>
        <v>78.088288288288368</v>
      </c>
      <c r="F6" s="28">
        <f t="shared" si="2"/>
        <v>92.751351351351488</v>
      </c>
      <c r="G6" s="28">
        <f t="shared" si="3"/>
        <v>1484.6630630630632</v>
      </c>
      <c r="H6" s="51">
        <f t="shared" si="4"/>
        <v>-14.663063063063191</v>
      </c>
    </row>
    <row r="7" spans="1:8">
      <c r="A7" s="24">
        <v>3</v>
      </c>
      <c r="B7" s="56">
        <f t="array" ref="B7">'60MOIS'!B31</f>
        <v>35864</v>
      </c>
      <c r="C7" s="57">
        <f t="array" ref="C7">'60MOIS'!C31</f>
        <v>1485</v>
      </c>
      <c r="D7" s="44">
        <f t="shared" si="0"/>
        <v>1400.6342342342341</v>
      </c>
      <c r="E7" s="44">
        <f t="shared" si="1"/>
        <v>84.3657657657659</v>
      </c>
      <c r="F7" s="28">
        <f t="shared" si="2"/>
        <v>188.02882882882895</v>
      </c>
      <c r="G7" s="28">
        <f t="shared" si="3"/>
        <v>1588.663063063063</v>
      </c>
      <c r="H7" s="51">
        <f t="shared" si="4"/>
        <v>-103.66306306306296</v>
      </c>
    </row>
    <row r="8" spans="1:8">
      <c r="A8" s="24">
        <v>4</v>
      </c>
      <c r="B8" s="56">
        <f t="array" ref="B8">'60MOIS'!B32</f>
        <v>35895</v>
      </c>
      <c r="C8" s="57">
        <f t="array" ref="C8">'60MOIS'!C32</f>
        <v>1427</v>
      </c>
      <c r="D8" s="44">
        <f t="shared" si="0"/>
        <v>1409.3567567567566</v>
      </c>
      <c r="E8" s="44">
        <f t="shared" si="1"/>
        <v>17.643243243243433</v>
      </c>
      <c r="F8" s="28">
        <f t="shared" si="2"/>
        <v>4.6396396396398059</v>
      </c>
      <c r="G8" s="28">
        <f t="shared" si="3"/>
        <v>1413.9963963963964</v>
      </c>
      <c r="H8" s="51">
        <f t="shared" si="4"/>
        <v>13.003603603603551</v>
      </c>
    </row>
    <row r="9" spans="1:8">
      <c r="A9" s="24">
        <v>5</v>
      </c>
      <c r="B9" s="56">
        <f t="array" ref="B9">'60MOIS'!B33</f>
        <v>35926</v>
      </c>
      <c r="C9" s="57">
        <f t="array" ref="C9">'60MOIS'!C33</f>
        <v>1408</v>
      </c>
      <c r="D9" s="44">
        <f t="shared" si="0"/>
        <v>1418.079279279279</v>
      </c>
      <c r="E9" s="44">
        <f t="shared" si="1"/>
        <v>-10.079279279279035</v>
      </c>
      <c r="F9" s="28">
        <f t="shared" si="2"/>
        <v>43.917117117117336</v>
      </c>
      <c r="G9" s="28">
        <f t="shared" si="3"/>
        <v>1461.9963963963964</v>
      </c>
      <c r="H9" s="51">
        <f t="shared" si="4"/>
        <v>-53.996396396396449</v>
      </c>
    </row>
    <row r="10" spans="1:8">
      <c r="A10" s="24">
        <v>6</v>
      </c>
      <c r="B10" s="56">
        <f t="array" ref="B10">'60MOIS'!B34</f>
        <v>35957</v>
      </c>
      <c r="C10" s="57">
        <f t="array" ref="C10">'60MOIS'!C34</f>
        <v>1450</v>
      </c>
      <c r="D10" s="44">
        <f t="shared" si="0"/>
        <v>1426.8018018018015</v>
      </c>
      <c r="E10" s="44">
        <f t="shared" si="1"/>
        <v>23.198198198198497</v>
      </c>
      <c r="F10" s="28">
        <f t="shared" si="2"/>
        <v>132.1945945945948</v>
      </c>
      <c r="G10" s="28">
        <f t="shared" si="3"/>
        <v>1558.9963963963962</v>
      </c>
      <c r="H10" s="51">
        <f t="shared" si="4"/>
        <v>-108.99639639639622</v>
      </c>
    </row>
    <row r="11" spans="1:8">
      <c r="A11" s="24">
        <v>7</v>
      </c>
      <c r="B11" s="56">
        <f t="array" ref="B11">'60MOIS'!B35</f>
        <v>35988</v>
      </c>
      <c r="C11" s="57">
        <f t="array" ref="C11">'60MOIS'!C35</f>
        <v>1284</v>
      </c>
      <c r="D11" s="44">
        <f t="shared" si="0"/>
        <v>1435.5243243243242</v>
      </c>
      <c r="E11" s="44">
        <f t="shared" si="1"/>
        <v>-151.5243243243242</v>
      </c>
      <c r="F11" s="28">
        <f t="shared" si="2"/>
        <v>-280.52792792792781</v>
      </c>
      <c r="G11" s="28">
        <f t="shared" si="3"/>
        <v>1154.9963963963964</v>
      </c>
      <c r="H11" s="51">
        <f t="shared" si="4"/>
        <v>129.00360360360355</v>
      </c>
    </row>
    <row r="12" spans="1:8">
      <c r="A12" s="24">
        <v>8</v>
      </c>
      <c r="B12" s="56">
        <f t="array" ref="B12">'60MOIS'!B36</f>
        <v>36019</v>
      </c>
      <c r="C12" s="57">
        <f t="array" ref="C12">'60MOIS'!C36</f>
        <v>1076</v>
      </c>
      <c r="D12" s="44">
        <f t="shared" si="0"/>
        <v>1444.2468468468467</v>
      </c>
      <c r="E12" s="44">
        <f t="shared" si="1"/>
        <v>-368.24684684684667</v>
      </c>
      <c r="F12" s="28">
        <f t="shared" si="2"/>
        <v>-302.91711711711696</v>
      </c>
      <c r="G12" s="28">
        <f t="shared" si="3"/>
        <v>1141.3297297297297</v>
      </c>
      <c r="H12" s="51">
        <f t="shared" si="4"/>
        <v>-65.329729729729706</v>
      </c>
    </row>
    <row r="13" spans="1:8">
      <c r="A13" s="24">
        <v>9</v>
      </c>
      <c r="B13" s="56">
        <f t="array" ref="B13">'60MOIS'!B37</f>
        <v>36050</v>
      </c>
      <c r="C13" s="57">
        <f t="array" ref="C13">'60MOIS'!C37</f>
        <v>1421</v>
      </c>
      <c r="D13" s="44">
        <f t="shared" si="0"/>
        <v>1452.9693693693691</v>
      </c>
      <c r="E13" s="44">
        <f t="shared" si="1"/>
        <v>-31.969369369369133</v>
      </c>
      <c r="F13" s="28">
        <f t="shared" si="2"/>
        <v>-16.639639639639427</v>
      </c>
      <c r="G13" s="28">
        <f t="shared" si="3"/>
        <v>1436.3297297297297</v>
      </c>
      <c r="H13" s="51">
        <f t="shared" si="4"/>
        <v>-15.329729729729706</v>
      </c>
    </row>
    <row r="14" spans="1:8">
      <c r="A14" s="24">
        <v>10</v>
      </c>
      <c r="B14" s="56">
        <f t="array" ref="B14">'60MOIS'!B38</f>
        <v>36081</v>
      </c>
      <c r="C14" s="57">
        <f t="array" ref="C14">'60MOIS'!C38</f>
        <v>1437</v>
      </c>
      <c r="D14" s="44">
        <f t="shared" si="0"/>
        <v>1461.6918918918918</v>
      </c>
      <c r="E14" s="44">
        <f t="shared" si="1"/>
        <v>-24.691891891891828</v>
      </c>
      <c r="F14" s="28">
        <f t="shared" si="2"/>
        <v>93.971171171171292</v>
      </c>
      <c r="G14" s="28">
        <f t="shared" si="3"/>
        <v>1555.6630630630632</v>
      </c>
      <c r="H14" s="51">
        <f t="shared" si="4"/>
        <v>-118.66306306306319</v>
      </c>
    </row>
    <row r="15" spans="1:8">
      <c r="A15" s="24">
        <v>11</v>
      </c>
      <c r="B15" s="56">
        <f t="array" ref="B15">'60MOIS'!B39</f>
        <v>36112</v>
      </c>
      <c r="C15" s="57">
        <f t="array" ref="C15">'60MOIS'!C39</f>
        <v>1451</v>
      </c>
      <c r="D15" s="44">
        <f t="shared" si="0"/>
        <v>1470.4144144144143</v>
      </c>
      <c r="E15" s="44">
        <f t="shared" si="1"/>
        <v>-19.414414414414296</v>
      </c>
      <c r="F15" s="28">
        <f t="shared" si="2"/>
        <v>54.915315315315411</v>
      </c>
      <c r="G15" s="28">
        <f t="shared" si="3"/>
        <v>1525.3297297297297</v>
      </c>
      <c r="H15" s="51">
        <f t="shared" si="4"/>
        <v>-74.329729729729706</v>
      </c>
    </row>
    <row r="16" spans="1:8">
      <c r="A16" s="24">
        <v>12</v>
      </c>
      <c r="B16" s="56">
        <f t="array" ref="B16">'60MOIS'!B40</f>
        <v>36143</v>
      </c>
      <c r="C16" s="57">
        <f t="array" ref="C16">'60MOIS'!C40</f>
        <v>1200</v>
      </c>
      <c r="D16" s="44">
        <f t="shared" si="0"/>
        <v>1479.1369369369368</v>
      </c>
      <c r="E16" s="44">
        <f t="shared" si="1"/>
        <v>-279.13693693693676</v>
      </c>
      <c r="F16" s="28">
        <f t="shared" si="2"/>
        <v>-92.473873873873728</v>
      </c>
      <c r="G16" s="28">
        <f t="shared" si="3"/>
        <v>1386.663063063063</v>
      </c>
      <c r="H16" s="51">
        <f t="shared" si="4"/>
        <v>-186.66306306306296</v>
      </c>
    </row>
    <row r="17" spans="1:8">
      <c r="A17" s="24">
        <v>13</v>
      </c>
      <c r="B17" s="56">
        <f t="array" ref="B17">'60MOIS'!B41</f>
        <v>36174</v>
      </c>
      <c r="C17" s="57">
        <f t="array" ref="C17">'60MOIS'!C41</f>
        <v>1485</v>
      </c>
      <c r="D17" s="44">
        <f t="shared" si="0"/>
        <v>1487.8594594594592</v>
      </c>
      <c r="E17" s="44">
        <f t="shared" si="1"/>
        <v>-2.8594594594592309</v>
      </c>
      <c r="F17" s="28"/>
      <c r="G17" s="28">
        <f t="shared" ref="G17:G28" si="5">(A17*C$46)+C$47+F5</f>
        <v>1570</v>
      </c>
      <c r="H17" s="51">
        <f t="shared" si="4"/>
        <v>-85</v>
      </c>
    </row>
    <row r="18" spans="1:8">
      <c r="A18" s="24">
        <v>14</v>
      </c>
      <c r="B18" s="56">
        <f t="array" ref="B18">'60MOIS'!B42</f>
        <v>36205</v>
      </c>
      <c r="C18" s="57">
        <f t="array" ref="C18">'60MOIS'!C42</f>
        <v>1516</v>
      </c>
      <c r="D18" s="44">
        <f t="shared" si="0"/>
        <v>1496.5819819819817</v>
      </c>
      <c r="E18" s="44">
        <f t="shared" si="1"/>
        <v>19.418018018018302</v>
      </c>
      <c r="F18" s="28"/>
      <c r="G18" s="28">
        <f t="shared" si="5"/>
        <v>1589.3333333333333</v>
      </c>
      <c r="H18" s="51">
        <f t="shared" si="4"/>
        <v>-73.333333333333258</v>
      </c>
    </row>
    <row r="19" spans="1:8">
      <c r="A19" s="24">
        <v>15</v>
      </c>
      <c r="B19" s="56">
        <f t="array" ref="B19">'60MOIS'!B43</f>
        <v>36234</v>
      </c>
      <c r="C19" s="57">
        <f t="array" ref="C19">'60MOIS'!C43</f>
        <v>1710</v>
      </c>
      <c r="D19" s="44">
        <f t="shared" si="0"/>
        <v>1505.3045045045044</v>
      </c>
      <c r="E19" s="44">
        <f t="shared" si="1"/>
        <v>204.69549549549561</v>
      </c>
      <c r="F19" s="28"/>
      <c r="G19" s="28">
        <f t="shared" si="5"/>
        <v>1693.3333333333333</v>
      </c>
      <c r="H19" s="51">
        <f t="shared" si="4"/>
        <v>16.666666666666742</v>
      </c>
    </row>
    <row r="20" spans="1:8">
      <c r="A20" s="24">
        <v>16</v>
      </c>
      <c r="B20" s="56">
        <f t="array" ref="B20">'60MOIS'!B44</f>
        <v>36265</v>
      </c>
      <c r="C20" s="57">
        <f t="array" ref="C20">'60MOIS'!C44</f>
        <v>1506</v>
      </c>
      <c r="D20" s="44">
        <f t="shared" si="0"/>
        <v>1514.0270270270269</v>
      </c>
      <c r="E20" s="44">
        <f t="shared" si="1"/>
        <v>-8.0270270270268611</v>
      </c>
      <c r="F20" s="28"/>
      <c r="G20" s="28">
        <f t="shared" si="5"/>
        <v>1518.6666666666667</v>
      </c>
      <c r="H20" s="51">
        <f t="shared" si="4"/>
        <v>-12.666666666666742</v>
      </c>
    </row>
    <row r="21" spans="1:8">
      <c r="A21" s="24">
        <v>17</v>
      </c>
      <c r="B21" s="56">
        <f t="array" ref="B21">'60MOIS'!B45</f>
        <v>36296</v>
      </c>
      <c r="C21" s="57">
        <f t="array" ref="C21">'60MOIS'!C45</f>
        <v>1623</v>
      </c>
      <c r="D21" s="44">
        <f t="shared" ref="D21:D36" si="6">(A21*C$46)+C$47</f>
        <v>1522.7495495495493</v>
      </c>
      <c r="E21" s="44">
        <f t="shared" ref="E21:E36" si="7">C21-D21</f>
        <v>100.25045045045067</v>
      </c>
      <c r="F21" s="28"/>
      <c r="G21" s="28">
        <f t="shared" si="5"/>
        <v>1566.6666666666667</v>
      </c>
      <c r="H21" s="51">
        <f t="shared" ref="H21:H36" si="8">C21-G21</f>
        <v>56.333333333333258</v>
      </c>
    </row>
    <row r="22" spans="1:8">
      <c r="A22" s="24">
        <v>18</v>
      </c>
      <c r="B22" s="56">
        <f t="array" ref="B22">'60MOIS'!B46</f>
        <v>36327</v>
      </c>
      <c r="C22" s="57">
        <f t="array" ref="C22">'60MOIS'!C46</f>
        <v>1708</v>
      </c>
      <c r="D22" s="44">
        <f t="shared" si="6"/>
        <v>1531.472072072072</v>
      </c>
      <c r="E22" s="44">
        <f t="shared" si="7"/>
        <v>176.52792792792798</v>
      </c>
      <c r="F22" s="28"/>
      <c r="G22" s="28">
        <f t="shared" si="5"/>
        <v>1663.6666666666667</v>
      </c>
      <c r="H22" s="51">
        <f t="shared" si="8"/>
        <v>44.333333333333258</v>
      </c>
    </row>
    <row r="23" spans="1:8">
      <c r="A23" s="24">
        <v>19</v>
      </c>
      <c r="B23" s="56">
        <f t="array" ref="B23">'60MOIS'!B47</f>
        <v>36358</v>
      </c>
      <c r="C23" s="57">
        <f t="array" ref="C23">'60MOIS'!C47</f>
        <v>1261</v>
      </c>
      <c r="D23" s="44">
        <f t="shared" si="6"/>
        <v>1540.1945945945945</v>
      </c>
      <c r="E23" s="44">
        <f t="shared" si="7"/>
        <v>-279.19459459459449</v>
      </c>
      <c r="F23" s="28"/>
      <c r="G23" s="28">
        <f t="shared" si="5"/>
        <v>1259.6666666666667</v>
      </c>
      <c r="H23" s="51">
        <f t="shared" si="8"/>
        <v>1.3333333333332575</v>
      </c>
    </row>
    <row r="24" spans="1:8">
      <c r="A24" s="24">
        <v>20</v>
      </c>
      <c r="B24" s="56">
        <f t="array" ref="B24">'60MOIS'!B48</f>
        <v>36389</v>
      </c>
      <c r="C24" s="57">
        <f t="array" ref="C24">'60MOIS'!C48</f>
        <v>1351</v>
      </c>
      <c r="D24" s="44">
        <f t="shared" si="6"/>
        <v>1548.917117117117</v>
      </c>
      <c r="E24" s="44">
        <f t="shared" si="7"/>
        <v>-197.91711711711696</v>
      </c>
      <c r="F24" s="28"/>
      <c r="G24" s="28">
        <f t="shared" si="5"/>
        <v>1246</v>
      </c>
      <c r="H24" s="51">
        <f t="shared" si="8"/>
        <v>105</v>
      </c>
    </row>
    <row r="25" spans="1:8">
      <c r="A25" s="24">
        <v>21</v>
      </c>
      <c r="B25" s="56">
        <f t="array" ref="B25">'60MOIS'!B49</f>
        <v>36420</v>
      </c>
      <c r="C25" s="57">
        <f t="array" ref="C25">'60MOIS'!C49</f>
        <v>1583</v>
      </c>
      <c r="D25" s="44">
        <f t="shared" si="6"/>
        <v>1557.6396396396394</v>
      </c>
      <c r="E25" s="44">
        <f t="shared" si="7"/>
        <v>25.360360360360573</v>
      </c>
      <c r="F25" s="28"/>
      <c r="G25" s="28">
        <f t="shared" si="5"/>
        <v>1541</v>
      </c>
      <c r="H25" s="51">
        <f t="shared" si="8"/>
        <v>42</v>
      </c>
    </row>
    <row r="26" spans="1:8">
      <c r="A26" s="24">
        <v>22</v>
      </c>
      <c r="B26" s="56">
        <f t="array" ref="B26">'60MOIS'!B50</f>
        <v>36451</v>
      </c>
      <c r="C26" s="57">
        <f t="array" ref="C26">'60MOIS'!C50</f>
        <v>1822</v>
      </c>
      <c r="D26" s="44">
        <f t="shared" si="6"/>
        <v>1566.3621621621619</v>
      </c>
      <c r="E26" s="44">
        <f t="shared" si="7"/>
        <v>255.63783783783811</v>
      </c>
      <c r="F26" s="28"/>
      <c r="G26" s="28">
        <f t="shared" si="5"/>
        <v>1660.3333333333333</v>
      </c>
      <c r="H26" s="51">
        <f t="shared" si="8"/>
        <v>161.66666666666674</v>
      </c>
    </row>
    <row r="27" spans="1:8">
      <c r="A27" s="24">
        <v>23</v>
      </c>
      <c r="B27" s="56">
        <f t="array" ref="B27">'60MOIS'!B51</f>
        <v>36482</v>
      </c>
      <c r="C27" s="57">
        <f t="array" ref="C27">'60MOIS'!C51</f>
        <v>1734</v>
      </c>
      <c r="D27" s="44">
        <f t="shared" si="6"/>
        <v>1575.0846846846846</v>
      </c>
      <c r="E27" s="44">
        <f t="shared" si="7"/>
        <v>158.91531531531541</v>
      </c>
      <c r="F27" s="28"/>
      <c r="G27" s="28">
        <f t="shared" si="5"/>
        <v>1630</v>
      </c>
      <c r="H27" s="51">
        <f t="shared" si="8"/>
        <v>104</v>
      </c>
    </row>
    <row r="28" spans="1:8">
      <c r="A28" s="24">
        <v>24</v>
      </c>
      <c r="B28" s="56">
        <f t="array" ref="B28">'60MOIS'!B52</f>
        <v>36513</v>
      </c>
      <c r="C28" s="57">
        <f t="array" ref="C28">'60MOIS'!C52</f>
        <v>1695</v>
      </c>
      <c r="D28" s="44">
        <f t="shared" si="6"/>
        <v>1583.8072072072071</v>
      </c>
      <c r="E28" s="44">
        <f t="shared" si="7"/>
        <v>111.19279279279294</v>
      </c>
      <c r="F28" s="28"/>
      <c r="G28" s="28">
        <f t="shared" si="5"/>
        <v>1491.3333333333333</v>
      </c>
      <c r="H28" s="51">
        <f t="shared" si="8"/>
        <v>203.66666666666674</v>
      </c>
    </row>
    <row r="29" spans="1:8">
      <c r="A29" s="24">
        <v>25</v>
      </c>
      <c r="B29" s="56">
        <f t="array" ref="B29">'60MOIS'!B53</f>
        <v>36544</v>
      </c>
      <c r="C29" s="57">
        <f t="array" ref="C29">'60MOIS'!C53</f>
        <v>1722</v>
      </c>
      <c r="D29" s="44">
        <f t="shared" si="6"/>
        <v>1592.5297297297295</v>
      </c>
      <c r="E29" s="44">
        <f t="shared" si="7"/>
        <v>129.47027027027048</v>
      </c>
      <c r="F29" s="28"/>
      <c r="G29" s="28">
        <f t="shared" ref="G29:G40" si="9">(A29*C$46)+C$47+F5</f>
        <v>1674.6702702702703</v>
      </c>
      <c r="H29" s="51">
        <f t="shared" si="8"/>
        <v>47.329729729729706</v>
      </c>
    </row>
    <row r="30" spans="1:8">
      <c r="A30" s="24">
        <v>26</v>
      </c>
      <c r="B30" s="56">
        <f t="array" ref="B30">'60MOIS'!B54</f>
        <v>36575</v>
      </c>
      <c r="C30" s="57">
        <f t="array" ref="C30">'60MOIS'!C54</f>
        <v>1782</v>
      </c>
      <c r="D30" s="44">
        <f t="shared" si="6"/>
        <v>1601.2522522522522</v>
      </c>
      <c r="E30" s="44">
        <f t="shared" si="7"/>
        <v>180.74774774774778</v>
      </c>
      <c r="F30" s="28"/>
      <c r="G30" s="28">
        <f t="shared" si="9"/>
        <v>1694.0036036036038</v>
      </c>
      <c r="H30" s="51">
        <f t="shared" si="8"/>
        <v>87.996396396396221</v>
      </c>
    </row>
    <row r="31" spans="1:8">
      <c r="A31" s="24">
        <v>27</v>
      </c>
      <c r="B31" s="56">
        <f t="array" ref="B31">'60MOIS'!B55</f>
        <v>36604</v>
      </c>
      <c r="C31" s="57">
        <f t="array" ref="C31">'60MOIS'!C55</f>
        <v>1885</v>
      </c>
      <c r="D31" s="44">
        <f t="shared" si="6"/>
        <v>1609.9747747747747</v>
      </c>
      <c r="E31" s="44">
        <f t="shared" si="7"/>
        <v>275.02522522522531</v>
      </c>
      <c r="F31" s="28"/>
      <c r="G31" s="28">
        <f t="shared" si="9"/>
        <v>1798.0036036036036</v>
      </c>
      <c r="H31" s="51">
        <f t="shared" si="8"/>
        <v>86.996396396396449</v>
      </c>
    </row>
    <row r="32" spans="1:8">
      <c r="A32" s="24">
        <v>28</v>
      </c>
      <c r="B32" s="56">
        <f t="array" ref="B32">'60MOIS'!B56</f>
        <v>36635</v>
      </c>
      <c r="C32" s="57">
        <f t="array" ref="C32">'60MOIS'!C56</f>
        <v>1623</v>
      </c>
      <c r="D32" s="44">
        <f t="shared" si="6"/>
        <v>1618.6972972972972</v>
      </c>
      <c r="E32" s="44">
        <f t="shared" si="7"/>
        <v>4.3027027027028453</v>
      </c>
      <c r="F32" s="28"/>
      <c r="G32" s="28">
        <f t="shared" si="9"/>
        <v>1623.336936936937</v>
      </c>
      <c r="H32" s="51">
        <f t="shared" si="8"/>
        <v>-0.33693693693703608</v>
      </c>
    </row>
    <row r="33" spans="1:8">
      <c r="A33" s="24">
        <v>29</v>
      </c>
      <c r="B33" s="56">
        <f t="array" ref="B33">'60MOIS'!B57</f>
        <v>36666</v>
      </c>
      <c r="C33" s="57">
        <f t="array" ref="C33">'60MOIS'!C57</f>
        <v>1669</v>
      </c>
      <c r="D33" s="44">
        <f t="shared" si="6"/>
        <v>1627.4198198198196</v>
      </c>
      <c r="E33" s="44">
        <f t="shared" si="7"/>
        <v>41.580180180180378</v>
      </c>
      <c r="F33" s="28"/>
      <c r="G33" s="28">
        <f t="shared" si="9"/>
        <v>1671.336936936937</v>
      </c>
      <c r="H33" s="51">
        <f t="shared" si="8"/>
        <v>-2.3369369369370361</v>
      </c>
    </row>
    <row r="34" spans="1:8">
      <c r="A34" s="24">
        <v>30</v>
      </c>
      <c r="B34" s="56">
        <f t="array" ref="B34">'60MOIS'!B58</f>
        <v>36697</v>
      </c>
      <c r="C34" s="57">
        <f t="array" ref="C34">'60MOIS'!C58</f>
        <v>1833</v>
      </c>
      <c r="D34" s="44">
        <f t="shared" si="6"/>
        <v>1636.1423423423421</v>
      </c>
      <c r="E34" s="44">
        <f t="shared" si="7"/>
        <v>196.85765765765791</v>
      </c>
      <c r="F34" s="28"/>
      <c r="G34" s="28">
        <f t="shared" si="9"/>
        <v>1768.3369369369368</v>
      </c>
      <c r="H34" s="51">
        <f t="shared" si="8"/>
        <v>64.663063063063191</v>
      </c>
    </row>
    <row r="35" spans="1:8">
      <c r="A35" s="24">
        <v>31</v>
      </c>
      <c r="B35" s="56">
        <f t="array" ref="B35">'60MOIS'!B59</f>
        <v>36728</v>
      </c>
      <c r="C35" s="57">
        <f t="array" ref="C35">'60MOIS'!C59</f>
        <v>1234</v>
      </c>
      <c r="D35" s="44">
        <f t="shared" si="6"/>
        <v>1644.8648648648648</v>
      </c>
      <c r="E35" s="44">
        <f t="shared" si="7"/>
        <v>-410.86486486486478</v>
      </c>
      <c r="F35" s="28"/>
      <c r="G35" s="28">
        <f t="shared" si="9"/>
        <v>1364.336936936937</v>
      </c>
      <c r="H35" s="51">
        <f t="shared" si="8"/>
        <v>-130.33693693693704</v>
      </c>
    </row>
    <row r="36" spans="1:8">
      <c r="A36" s="24">
        <v>32</v>
      </c>
      <c r="B36" s="56">
        <f t="array" ref="B36">'60MOIS'!B60</f>
        <v>36759</v>
      </c>
      <c r="C36" s="57">
        <f t="array" ref="C36">'60MOIS'!C60</f>
        <v>1311</v>
      </c>
      <c r="D36" s="44">
        <f t="shared" si="6"/>
        <v>1653.5873873873873</v>
      </c>
      <c r="E36" s="44">
        <f t="shared" si="7"/>
        <v>-342.58738738738725</v>
      </c>
      <c r="F36" s="28"/>
      <c r="G36" s="28">
        <f t="shared" si="9"/>
        <v>1350.6702702702703</v>
      </c>
      <c r="H36" s="51">
        <f t="shared" si="8"/>
        <v>-39.670270270270294</v>
      </c>
    </row>
    <row r="37" spans="1:8">
      <c r="A37" s="24">
        <v>33</v>
      </c>
      <c r="B37" s="56">
        <f t="array" ref="B37">'60MOIS'!B61</f>
        <v>36790</v>
      </c>
      <c r="C37" s="57">
        <f t="array" ref="C37">'60MOIS'!C61</f>
        <v>1619</v>
      </c>
      <c r="D37" s="44">
        <f>(A37*C$46)+C$47</f>
        <v>1662.3099099099097</v>
      </c>
      <c r="E37" s="44">
        <f>C37-D37</f>
        <v>-43.30990990990972</v>
      </c>
      <c r="F37" s="28"/>
      <c r="G37" s="28">
        <f t="shared" si="9"/>
        <v>1645.6702702702703</v>
      </c>
      <c r="H37" s="51">
        <f>C37-G37</f>
        <v>-26.670270270270294</v>
      </c>
    </row>
    <row r="38" spans="1:8">
      <c r="A38" s="24">
        <v>34</v>
      </c>
      <c r="B38" s="56">
        <f t="array" ref="B38">'60MOIS'!B62</f>
        <v>36821</v>
      </c>
      <c r="C38" s="57">
        <f t="array" ref="C38">'60MOIS'!C62</f>
        <v>1722</v>
      </c>
      <c r="D38" s="44">
        <f>(A38*C$46)+C$47</f>
        <v>1671.0324324324324</v>
      </c>
      <c r="E38" s="44">
        <f>C38-D38</f>
        <v>50.967567567567585</v>
      </c>
      <c r="F38" s="28"/>
      <c r="G38" s="28">
        <f t="shared" si="9"/>
        <v>1765.0036036036038</v>
      </c>
      <c r="H38" s="51">
        <f>C38-G38</f>
        <v>-43.003603603603779</v>
      </c>
    </row>
    <row r="39" spans="1:8">
      <c r="A39" s="24">
        <v>35</v>
      </c>
      <c r="B39" s="56">
        <f t="array" ref="B39">'60MOIS'!B63</f>
        <v>36852</v>
      </c>
      <c r="C39" s="57">
        <f t="array" ref="C39">'60MOIS'!C63</f>
        <v>1705</v>
      </c>
      <c r="D39" s="44">
        <f>(A39*C$46)+C$47</f>
        <v>1679.7549549549549</v>
      </c>
      <c r="E39" s="44">
        <f>C39-D39</f>
        <v>25.245045045045117</v>
      </c>
      <c r="F39" s="28"/>
      <c r="G39" s="28">
        <f t="shared" si="9"/>
        <v>1734.6702702702703</v>
      </c>
      <c r="H39" s="51">
        <f>C39-G39</f>
        <v>-29.670270270270294</v>
      </c>
    </row>
    <row r="40" spans="1:8" ht="13.8" thickBot="1">
      <c r="A40" s="35">
        <v>36</v>
      </c>
      <c r="B40" s="58">
        <f t="array" ref="B40">'60MOIS'!B64</f>
        <v>36883</v>
      </c>
      <c r="C40" s="59">
        <f t="array" ref="C40">'60MOIS'!C64</f>
        <v>1579</v>
      </c>
      <c r="D40" s="45">
        <f>(A40*C$46)+C$47</f>
        <v>1688.4774774774774</v>
      </c>
      <c r="E40" s="45">
        <f>C40-D40</f>
        <v>-109.47747747747735</v>
      </c>
      <c r="F40" s="32"/>
      <c r="G40" s="32">
        <f t="shared" si="9"/>
        <v>1596.0036036036036</v>
      </c>
      <c r="H40" s="52">
        <f>C40-G40</f>
        <v>-17.003603603603551</v>
      </c>
    </row>
    <row r="41" spans="1:8" ht="13.8" thickTop="1">
      <c r="B41" s="8"/>
      <c r="H41" s="10">
        <f>SUM(H5:H40)</f>
        <v>-4.5474735088646412E-13</v>
      </c>
    </row>
    <row r="42" spans="1:8">
      <c r="B42" s="8"/>
      <c r="H42" s="9"/>
    </row>
    <row r="43" spans="1:8">
      <c r="B43" s="8"/>
      <c r="H43" s="9"/>
    </row>
    <row r="44" spans="1:8">
      <c r="B44" s="8"/>
      <c r="H44" s="9"/>
    </row>
    <row r="45" spans="1:8">
      <c r="B45" s="11" t="s">
        <v>27</v>
      </c>
      <c r="C45" s="12"/>
    </row>
    <row r="46" spans="1:8">
      <c r="B46" s="2" t="s">
        <v>28</v>
      </c>
      <c r="C46" s="13">
        <f t="array" ref="C46">INDEX(LINEST(CHIFFRES3,SERIE3),1)</f>
        <v>8.7225225225225245</v>
      </c>
    </row>
    <row r="47" spans="1:8">
      <c r="B47" s="2" t="s">
        <v>29</v>
      </c>
      <c r="C47" s="13">
        <f t="array" ref="C47">INDEX(LINEST(CHIFFRES3,SERIE3),2)</f>
        <v>1374.4666666666665</v>
      </c>
    </row>
    <row r="48" spans="1:8">
      <c r="B48" s="2" t="s">
        <v>30</v>
      </c>
      <c r="C48" s="13">
        <f t="array" ref="C48">STDEV(CHIFFRES3)</f>
        <v>195.35542699690441</v>
      </c>
    </row>
    <row r="49" spans="1:7">
      <c r="B49" s="2" t="s">
        <v>31</v>
      </c>
      <c r="C49" s="13">
        <f t="array" ref="C49">MEDIAN(CHIFFRES3)</f>
        <v>1511</v>
      </c>
    </row>
    <row r="50" spans="1:7">
      <c r="B50" s="14" t="s">
        <v>32</v>
      </c>
      <c r="C50" s="13">
        <f>C49+C48</f>
        <v>1706.3554269969045</v>
      </c>
    </row>
    <row r="51" spans="1:7">
      <c r="B51" s="14" t="s">
        <v>33</v>
      </c>
      <c r="C51" s="13">
        <f>C49-C48</f>
        <v>1315.6445730030955</v>
      </c>
    </row>
    <row r="52" spans="1:7">
      <c r="B52" s="14"/>
      <c r="C52" s="13"/>
    </row>
    <row r="53" spans="1:7" ht="13.8" thickBot="1">
      <c r="B53" s="14"/>
      <c r="C53" s="13"/>
    </row>
    <row r="54" spans="1:7" ht="54" thickTop="1" thickBot="1">
      <c r="A54" s="15" t="s">
        <v>43</v>
      </c>
      <c r="B54" s="15" t="s">
        <v>35</v>
      </c>
      <c r="C54" s="15" t="s">
        <v>36</v>
      </c>
      <c r="D54" s="16" t="s">
        <v>37</v>
      </c>
      <c r="E54" s="16" t="s">
        <v>38</v>
      </c>
      <c r="F54" s="17" t="s">
        <v>39</v>
      </c>
      <c r="G54"/>
    </row>
    <row r="55" spans="1:7" ht="13.8" thickTop="1">
      <c r="A55" s="18">
        <f>A40+1</f>
        <v>37</v>
      </c>
      <c r="B55" s="19">
        <f>IF(MONTH(B40)=2,B40+28,B40+31)</f>
        <v>36914</v>
      </c>
      <c r="C55" s="20">
        <f t="shared" ref="C55:C66" si="10">(A55*C$46)+C$47+F5</f>
        <v>1779.3405405405406</v>
      </c>
      <c r="D55" s="21">
        <f t="shared" ref="D55:D66" si="11">ROUND(C55,0)</f>
        <v>1779</v>
      </c>
      <c r="E55" s="22" t="str">
        <f t="shared" ref="E55:E66" si="12">IF(AND(C55&lt;=C$50,C55&gt;=C$51),"BON","MAUVAIS")</f>
        <v>MAUVAIS</v>
      </c>
      <c r="F55" s="23">
        <f t="shared" ref="F55:F66" si="13">D55/D$67</f>
        <v>8.4948906503676827E-2</v>
      </c>
      <c r="G55"/>
    </row>
    <row r="56" spans="1:7">
      <c r="A56" s="24">
        <f t="shared" ref="A56:A66" si="14">A55+1</f>
        <v>38</v>
      </c>
      <c r="B56" s="25">
        <f t="shared" ref="B56:B66" si="15">IF(MONTH(B55)=2,B55+28,B55+31)</f>
        <v>36945</v>
      </c>
      <c r="C56" s="26">
        <f t="shared" si="10"/>
        <v>1798.6738738738738</v>
      </c>
      <c r="D56" s="27">
        <f t="shared" si="11"/>
        <v>1799</v>
      </c>
      <c r="E56" s="28" t="str">
        <f t="shared" si="12"/>
        <v>MAUVAIS</v>
      </c>
      <c r="F56" s="29">
        <f t="shared" si="13"/>
        <v>8.5903925126539965E-2</v>
      </c>
      <c r="G56"/>
    </row>
    <row r="57" spans="1:7">
      <c r="A57" s="24">
        <f t="shared" si="14"/>
        <v>39</v>
      </c>
      <c r="B57" s="25">
        <f t="shared" si="15"/>
        <v>36973</v>
      </c>
      <c r="C57" s="26">
        <f t="shared" si="10"/>
        <v>1902.6738738738738</v>
      </c>
      <c r="D57" s="27">
        <f t="shared" si="11"/>
        <v>1903</v>
      </c>
      <c r="E57" s="28" t="str">
        <f t="shared" si="12"/>
        <v>MAUVAIS</v>
      </c>
      <c r="F57" s="29">
        <f t="shared" si="13"/>
        <v>9.087002196542833E-2</v>
      </c>
      <c r="G57"/>
    </row>
    <row r="58" spans="1:7">
      <c r="A58" s="24">
        <f t="shared" si="14"/>
        <v>40</v>
      </c>
      <c r="B58" s="25">
        <f t="shared" si="15"/>
        <v>37004</v>
      </c>
      <c r="C58" s="26">
        <f t="shared" si="10"/>
        <v>1728.0072072072073</v>
      </c>
      <c r="D58" s="27">
        <f t="shared" si="11"/>
        <v>1728</v>
      </c>
      <c r="E58" s="28" t="str">
        <f t="shared" si="12"/>
        <v>MAUVAIS</v>
      </c>
      <c r="F58" s="29">
        <f t="shared" si="13"/>
        <v>8.25136090153758E-2</v>
      </c>
      <c r="G58"/>
    </row>
    <row r="59" spans="1:7">
      <c r="A59" s="24">
        <f t="shared" si="14"/>
        <v>41</v>
      </c>
      <c r="B59" s="25">
        <f t="shared" si="15"/>
        <v>37035</v>
      </c>
      <c r="C59" s="26">
        <f t="shared" si="10"/>
        <v>1776.0072072072073</v>
      </c>
      <c r="D59" s="27">
        <f t="shared" si="11"/>
        <v>1776</v>
      </c>
      <c r="E59" s="28" t="str">
        <f t="shared" si="12"/>
        <v>MAUVAIS</v>
      </c>
      <c r="F59" s="29">
        <f t="shared" si="13"/>
        <v>8.4805653710247356E-2</v>
      </c>
      <c r="G59"/>
    </row>
    <row r="60" spans="1:7">
      <c r="A60" s="24">
        <f t="shared" si="14"/>
        <v>42</v>
      </c>
      <c r="B60" s="25">
        <f t="shared" si="15"/>
        <v>37066</v>
      </c>
      <c r="C60" s="26">
        <f t="shared" si="10"/>
        <v>1873.0072072072073</v>
      </c>
      <c r="D60" s="27">
        <f t="shared" si="11"/>
        <v>1873</v>
      </c>
      <c r="E60" s="28" t="str">
        <f t="shared" si="12"/>
        <v>MAUVAIS</v>
      </c>
      <c r="F60" s="29">
        <f t="shared" si="13"/>
        <v>8.9437494031133602E-2</v>
      </c>
      <c r="G60"/>
    </row>
    <row r="61" spans="1:7">
      <c r="A61" s="24">
        <f t="shared" si="14"/>
        <v>43</v>
      </c>
      <c r="B61" s="25">
        <f t="shared" si="15"/>
        <v>37097</v>
      </c>
      <c r="C61" s="26">
        <f t="shared" si="10"/>
        <v>1469.0072072072073</v>
      </c>
      <c r="D61" s="27">
        <f t="shared" si="11"/>
        <v>1469</v>
      </c>
      <c r="E61" s="28" t="str">
        <f t="shared" si="12"/>
        <v>BON</v>
      </c>
      <c r="F61" s="29">
        <f t="shared" si="13"/>
        <v>7.0146117849298056E-2</v>
      </c>
      <c r="G61"/>
    </row>
    <row r="62" spans="1:7">
      <c r="A62" s="24">
        <f t="shared" si="14"/>
        <v>44</v>
      </c>
      <c r="B62" s="25">
        <f t="shared" si="15"/>
        <v>37128</v>
      </c>
      <c r="C62" s="26">
        <f t="shared" si="10"/>
        <v>1455.3405405405406</v>
      </c>
      <c r="D62" s="27">
        <f t="shared" si="11"/>
        <v>1455</v>
      </c>
      <c r="E62" s="28" t="str">
        <f t="shared" si="12"/>
        <v>BON</v>
      </c>
      <c r="F62" s="29">
        <f t="shared" si="13"/>
        <v>6.9477604813293861E-2</v>
      </c>
      <c r="G62"/>
    </row>
    <row r="63" spans="1:7">
      <c r="A63" s="24">
        <f t="shared" si="14"/>
        <v>45</v>
      </c>
      <c r="B63" s="25">
        <f t="shared" si="15"/>
        <v>37159</v>
      </c>
      <c r="C63" s="26">
        <f t="shared" si="10"/>
        <v>1750.3405405405406</v>
      </c>
      <c r="D63" s="27">
        <f t="shared" si="11"/>
        <v>1750</v>
      </c>
      <c r="E63" s="28" t="str">
        <f t="shared" si="12"/>
        <v>MAUVAIS</v>
      </c>
      <c r="F63" s="29">
        <f t="shared" si="13"/>
        <v>8.3564129500525261E-2</v>
      </c>
      <c r="G63"/>
    </row>
    <row r="64" spans="1:7">
      <c r="A64" s="24">
        <f t="shared" si="14"/>
        <v>46</v>
      </c>
      <c r="B64" s="25">
        <f t="shared" si="15"/>
        <v>37190</v>
      </c>
      <c r="C64" s="26">
        <f t="shared" si="10"/>
        <v>1869.6738738738738</v>
      </c>
      <c r="D64" s="27">
        <f t="shared" si="11"/>
        <v>1870</v>
      </c>
      <c r="E64" s="28" t="str">
        <f t="shared" si="12"/>
        <v>MAUVAIS</v>
      </c>
      <c r="F64" s="29">
        <f t="shared" si="13"/>
        <v>8.9294241237704131E-2</v>
      </c>
      <c r="G64"/>
    </row>
    <row r="65" spans="1:7">
      <c r="A65" s="24">
        <f t="shared" si="14"/>
        <v>47</v>
      </c>
      <c r="B65" s="25">
        <f t="shared" si="15"/>
        <v>37221</v>
      </c>
      <c r="C65" s="26">
        <f t="shared" si="10"/>
        <v>1839.3405405405406</v>
      </c>
      <c r="D65" s="27">
        <f t="shared" si="11"/>
        <v>1839</v>
      </c>
      <c r="E65" s="28" t="str">
        <f t="shared" si="12"/>
        <v>MAUVAIS</v>
      </c>
      <c r="F65" s="29">
        <f t="shared" si="13"/>
        <v>8.7813962372266255E-2</v>
      </c>
      <c r="G65"/>
    </row>
    <row r="66" spans="1:7" ht="13.8" thickBot="1">
      <c r="A66" s="24">
        <f t="shared" si="14"/>
        <v>48</v>
      </c>
      <c r="B66" s="25">
        <f t="shared" si="15"/>
        <v>37252</v>
      </c>
      <c r="C66" s="30">
        <f t="shared" si="10"/>
        <v>1700.6738738738738</v>
      </c>
      <c r="D66" s="31">
        <f t="shared" si="11"/>
        <v>1701</v>
      </c>
      <c r="E66" s="32" t="str">
        <f t="shared" si="12"/>
        <v>BON</v>
      </c>
      <c r="F66" s="33">
        <f t="shared" si="13"/>
        <v>8.1224333874510557E-2</v>
      </c>
      <c r="G66"/>
    </row>
    <row r="67" spans="1:7" ht="14.4" thickTop="1" thickBot="1">
      <c r="A67" s="35"/>
      <c r="B67" s="34" t="s">
        <v>12</v>
      </c>
      <c r="C67" s="36">
        <f>SUM(C55:C66)</f>
        <v>20942.086486486489</v>
      </c>
      <c r="D67" s="37">
        <f>SUM(D55:D66)</f>
        <v>20942</v>
      </c>
      <c r="E67" s="42">
        <f t="array" ref="E67">SUM((E55:E66="BON")*(E55:E66="BON"))</f>
        <v>3</v>
      </c>
      <c r="F67" s="38">
        <f>SUM(F55:F66)</f>
        <v>1</v>
      </c>
      <c r="G67"/>
    </row>
    <row r="68" spans="1:7" ht="13.8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40" workbookViewId="0">
      <selection activeCell="A14" sqref="A1:IV65536"/>
    </sheetView>
  </sheetViews>
  <sheetFormatPr baseColWidth="10" defaultRowHeight="13.2"/>
  <cols>
    <col min="1" max="1" width="8.6640625" style="5" customWidth="1"/>
    <col min="2" max="3" width="11.44140625" style="2" customWidth="1"/>
    <col min="4" max="4" width="10" style="3" customWidth="1"/>
    <col min="5" max="5" width="12.33203125" style="3" customWidth="1"/>
    <col min="6" max="6" width="12.109375" style="4" customWidth="1"/>
    <col min="7" max="7" width="12.6640625" style="4" customWidth="1"/>
    <col min="8" max="8" width="11.44140625" style="2" customWidth="1"/>
  </cols>
  <sheetData>
    <row r="2" spans="1:8" ht="17.399999999999999">
      <c r="A2" s="39" t="s">
        <v>47</v>
      </c>
      <c r="B2" s="12"/>
      <c r="C2" s="12"/>
      <c r="D2" s="40"/>
      <c r="E2" s="40"/>
      <c r="F2" s="40"/>
      <c r="G2" s="40"/>
      <c r="H2" s="12"/>
    </row>
    <row r="3" spans="1:8" ht="13.8" thickBot="1"/>
    <row r="4" spans="1:8" ht="67.2" thickTop="1" thickBot="1">
      <c r="A4" s="6" t="s">
        <v>48</v>
      </c>
      <c r="B4" s="6" t="s">
        <v>20</v>
      </c>
      <c r="C4" s="6" t="s">
        <v>49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8" thickTop="1">
      <c r="A5" s="18">
        <v>1</v>
      </c>
      <c r="B5" s="53">
        <f>'60MOIS'!B41</f>
        <v>36174</v>
      </c>
      <c r="C5" s="55">
        <f t="array" ref="C5">'60MOIS'!C41</f>
        <v>1485</v>
      </c>
      <c r="D5" s="43">
        <f t="shared" ref="D5:D20" si="0">(A5*C$34)+C$35</f>
        <v>1574.7933333333333</v>
      </c>
      <c r="E5" s="43">
        <f t="shared" ref="E5:E20" si="1">C5-D5</f>
        <v>-89.793333333333294</v>
      </c>
      <c r="F5" s="22">
        <f t="shared" ref="F5:F16" si="2">(E5+E17)/2</f>
        <v>9.511884057970974</v>
      </c>
      <c r="G5" s="22">
        <f t="shared" ref="G5:G16" si="3">(A5*C$34)+C$35+F5</f>
        <v>1584.3052173913043</v>
      </c>
      <c r="H5" s="50">
        <f t="shared" ref="H5:H20" si="4">C5-G5</f>
        <v>-99.305217391304268</v>
      </c>
    </row>
    <row r="6" spans="1:8">
      <c r="A6" s="24">
        <v>2</v>
      </c>
      <c r="B6" s="56">
        <f>'60MOIS'!B42</f>
        <v>36205</v>
      </c>
      <c r="C6" s="57">
        <f t="array" ref="C6">'60MOIS'!C42</f>
        <v>1516</v>
      </c>
      <c r="D6" s="44">
        <f t="shared" si="0"/>
        <v>1577.9924637681161</v>
      </c>
      <c r="E6" s="44">
        <f t="shared" si="1"/>
        <v>-61.992463768116068</v>
      </c>
      <c r="F6" s="28">
        <f t="shared" si="2"/>
        <v>51.812753623188314</v>
      </c>
      <c r="G6" s="28">
        <f t="shared" si="3"/>
        <v>1629.8052173913043</v>
      </c>
      <c r="H6" s="51">
        <f t="shared" si="4"/>
        <v>-113.80521739130427</v>
      </c>
    </row>
    <row r="7" spans="1:8">
      <c r="A7" s="24">
        <v>3</v>
      </c>
      <c r="B7" s="56">
        <f>'60MOIS'!B43</f>
        <v>36234</v>
      </c>
      <c r="C7" s="57">
        <f t="array" ref="C7">'60MOIS'!C43</f>
        <v>1710</v>
      </c>
      <c r="D7" s="44">
        <f t="shared" si="0"/>
        <v>1581.1915942028986</v>
      </c>
      <c r="E7" s="44">
        <f t="shared" si="1"/>
        <v>128.80840579710139</v>
      </c>
      <c r="F7" s="28">
        <f t="shared" si="2"/>
        <v>197.11362318840577</v>
      </c>
      <c r="G7" s="28">
        <f t="shared" si="3"/>
        <v>1778.3052173913043</v>
      </c>
      <c r="H7" s="51">
        <f t="shared" si="4"/>
        <v>-68.305217391304268</v>
      </c>
    </row>
    <row r="8" spans="1:8">
      <c r="A8" s="24">
        <v>4</v>
      </c>
      <c r="B8" s="56">
        <f>'60MOIS'!B44</f>
        <v>36265</v>
      </c>
      <c r="C8" s="57">
        <f t="array" ref="C8">'60MOIS'!C44</f>
        <v>1506</v>
      </c>
      <c r="D8" s="44">
        <f t="shared" si="0"/>
        <v>1584.3907246376812</v>
      </c>
      <c r="E8" s="44">
        <f t="shared" si="1"/>
        <v>-78.39072463768116</v>
      </c>
      <c r="F8" s="28">
        <f t="shared" si="2"/>
        <v>-39.085507246376778</v>
      </c>
      <c r="G8" s="28">
        <f t="shared" si="3"/>
        <v>1545.3052173913043</v>
      </c>
      <c r="H8" s="51">
        <f t="shared" si="4"/>
        <v>-39.305217391304268</v>
      </c>
    </row>
    <row r="9" spans="1:8">
      <c r="A9" s="24">
        <v>5</v>
      </c>
      <c r="B9" s="56">
        <f>'60MOIS'!B45</f>
        <v>36296</v>
      </c>
      <c r="C9" s="57">
        <f t="array" ref="C9">'60MOIS'!C45</f>
        <v>1623</v>
      </c>
      <c r="D9" s="44">
        <f t="shared" si="0"/>
        <v>1587.5898550724637</v>
      </c>
      <c r="E9" s="44">
        <f t="shared" si="1"/>
        <v>35.410144927536294</v>
      </c>
      <c r="F9" s="28">
        <f t="shared" si="2"/>
        <v>39.215362318840562</v>
      </c>
      <c r="G9" s="28">
        <f t="shared" si="3"/>
        <v>1626.8052173913043</v>
      </c>
      <c r="H9" s="51">
        <f t="shared" si="4"/>
        <v>-3.8052173913042679</v>
      </c>
    </row>
    <row r="10" spans="1:8">
      <c r="A10" s="24">
        <v>6</v>
      </c>
      <c r="B10" s="56">
        <f>'60MOIS'!B46</f>
        <v>36327</v>
      </c>
      <c r="C10" s="57">
        <f t="array" ref="C10">'60MOIS'!C46</f>
        <v>1708</v>
      </c>
      <c r="D10" s="44">
        <f t="shared" si="0"/>
        <v>1590.7889855072465</v>
      </c>
      <c r="E10" s="44">
        <f t="shared" si="1"/>
        <v>117.21101449275352</v>
      </c>
      <c r="F10" s="28">
        <f t="shared" si="2"/>
        <v>160.5162318840579</v>
      </c>
      <c r="G10" s="28">
        <f t="shared" si="3"/>
        <v>1751.3052173913043</v>
      </c>
      <c r="H10" s="51">
        <f t="shared" si="4"/>
        <v>-43.305217391304268</v>
      </c>
    </row>
    <row r="11" spans="1:8">
      <c r="A11" s="24">
        <v>7</v>
      </c>
      <c r="B11" s="56">
        <f>'60MOIS'!B47</f>
        <v>36358</v>
      </c>
      <c r="C11" s="57">
        <f t="array" ref="C11">'60MOIS'!C47</f>
        <v>1261</v>
      </c>
      <c r="D11" s="44">
        <f t="shared" si="0"/>
        <v>1593.988115942029</v>
      </c>
      <c r="E11" s="44">
        <f t="shared" si="1"/>
        <v>-332.98811594202903</v>
      </c>
      <c r="F11" s="28">
        <f t="shared" si="2"/>
        <v>-365.68289855072464</v>
      </c>
      <c r="G11" s="28">
        <f t="shared" si="3"/>
        <v>1228.3052173913043</v>
      </c>
      <c r="H11" s="51">
        <f t="shared" si="4"/>
        <v>32.694782608695732</v>
      </c>
    </row>
    <row r="12" spans="1:8">
      <c r="A12" s="24">
        <v>8</v>
      </c>
      <c r="B12" s="56">
        <f>'60MOIS'!B48</f>
        <v>36389</v>
      </c>
      <c r="C12" s="57">
        <f t="array" ref="C12">'60MOIS'!C48</f>
        <v>1351</v>
      </c>
      <c r="D12" s="44">
        <f t="shared" si="0"/>
        <v>1597.1872463768116</v>
      </c>
      <c r="E12" s="44">
        <f t="shared" si="1"/>
        <v>-246.18724637681157</v>
      </c>
      <c r="F12" s="28">
        <f t="shared" si="2"/>
        <v>-285.38202898550719</v>
      </c>
      <c r="G12" s="28">
        <f t="shared" si="3"/>
        <v>1311.8052173913043</v>
      </c>
      <c r="H12" s="51">
        <f t="shared" si="4"/>
        <v>39.194782608695732</v>
      </c>
    </row>
    <row r="13" spans="1:8">
      <c r="A13" s="24">
        <v>9</v>
      </c>
      <c r="B13" s="56">
        <f>'60MOIS'!B49</f>
        <v>36420</v>
      </c>
      <c r="C13" s="57">
        <f t="array" ref="C13">'60MOIS'!C49</f>
        <v>1583</v>
      </c>
      <c r="D13" s="44">
        <f t="shared" si="0"/>
        <v>1600.3863768115941</v>
      </c>
      <c r="E13" s="44">
        <f t="shared" si="1"/>
        <v>-17.386376811594118</v>
      </c>
      <c r="F13" s="28">
        <f t="shared" si="2"/>
        <v>-18.58115942028985</v>
      </c>
      <c r="G13" s="28">
        <f t="shared" si="3"/>
        <v>1581.8052173913043</v>
      </c>
      <c r="H13" s="51">
        <f t="shared" si="4"/>
        <v>1.1947826086957321</v>
      </c>
    </row>
    <row r="14" spans="1:8">
      <c r="A14" s="24">
        <v>10</v>
      </c>
      <c r="B14" s="56">
        <f>'60MOIS'!B50</f>
        <v>36451</v>
      </c>
      <c r="C14" s="57">
        <f t="array" ref="C14">'60MOIS'!C50</f>
        <v>1822</v>
      </c>
      <c r="D14" s="44">
        <f t="shared" si="0"/>
        <v>1603.5855072463769</v>
      </c>
      <c r="E14" s="44">
        <f t="shared" si="1"/>
        <v>218.41449275362311</v>
      </c>
      <c r="F14" s="28">
        <f t="shared" si="2"/>
        <v>149.21971014492749</v>
      </c>
      <c r="G14" s="28">
        <f t="shared" si="3"/>
        <v>1752.8052173913043</v>
      </c>
      <c r="H14" s="51">
        <f t="shared" si="4"/>
        <v>69.194782608695732</v>
      </c>
    </row>
    <row r="15" spans="1:8">
      <c r="A15" s="24">
        <v>11</v>
      </c>
      <c r="B15" s="56">
        <f>'60MOIS'!B51</f>
        <v>36482</v>
      </c>
      <c r="C15" s="57">
        <f t="array" ref="C15">'60MOIS'!C51</f>
        <v>1734</v>
      </c>
      <c r="D15" s="44">
        <f t="shared" si="0"/>
        <v>1606.7846376811594</v>
      </c>
      <c r="E15" s="44">
        <f t="shared" si="1"/>
        <v>127.21536231884056</v>
      </c>
      <c r="F15" s="28">
        <f t="shared" si="2"/>
        <v>93.520579710144943</v>
      </c>
      <c r="G15" s="28">
        <f t="shared" si="3"/>
        <v>1700.3052173913043</v>
      </c>
      <c r="H15" s="51">
        <f t="shared" si="4"/>
        <v>33.694782608695732</v>
      </c>
    </row>
    <row r="16" spans="1:8">
      <c r="A16" s="24">
        <v>12</v>
      </c>
      <c r="B16" s="56">
        <f>'60MOIS'!B52</f>
        <v>36513</v>
      </c>
      <c r="C16" s="57">
        <f t="array" ref="C16">'60MOIS'!C52</f>
        <v>1695</v>
      </c>
      <c r="D16" s="44">
        <f t="shared" si="0"/>
        <v>1609.983768115942</v>
      </c>
      <c r="E16" s="44">
        <f t="shared" si="1"/>
        <v>85.016231884058016</v>
      </c>
      <c r="F16" s="28">
        <f t="shared" si="2"/>
        <v>7.8214492753622835</v>
      </c>
      <c r="G16" s="28">
        <f t="shared" si="3"/>
        <v>1617.8052173913043</v>
      </c>
      <c r="H16" s="51">
        <f t="shared" si="4"/>
        <v>77.194782608695732</v>
      </c>
    </row>
    <row r="17" spans="1:8">
      <c r="A17" s="24">
        <v>13</v>
      </c>
      <c r="B17" s="56">
        <f>'60MOIS'!B53</f>
        <v>36544</v>
      </c>
      <c r="C17" s="57">
        <f t="array" ref="C17">'60MOIS'!C53</f>
        <v>1722</v>
      </c>
      <c r="D17" s="44">
        <f t="shared" si="0"/>
        <v>1613.1828985507248</v>
      </c>
      <c r="E17" s="44">
        <f t="shared" si="1"/>
        <v>108.81710144927524</v>
      </c>
      <c r="F17" s="28">
        <f>F5</f>
        <v>9.511884057970974</v>
      </c>
      <c r="G17" s="28">
        <f t="shared" ref="G17:G28" si="5">(A17*C$34)+C$35+F5</f>
        <v>1622.6947826086957</v>
      </c>
      <c r="H17" s="51">
        <f t="shared" si="4"/>
        <v>99.305217391304268</v>
      </c>
    </row>
    <row r="18" spans="1:8">
      <c r="A18" s="24">
        <v>14</v>
      </c>
      <c r="B18" s="56">
        <f>'60MOIS'!B54</f>
        <v>36575</v>
      </c>
      <c r="C18" s="57">
        <f t="array" ref="C18">'60MOIS'!C54</f>
        <v>1782</v>
      </c>
      <c r="D18" s="44">
        <f t="shared" si="0"/>
        <v>1616.3820289855073</v>
      </c>
      <c r="E18" s="44">
        <f t="shared" si="1"/>
        <v>165.6179710144927</v>
      </c>
      <c r="F18" s="28">
        <f t="shared" ref="F18:F28" si="6">F6</f>
        <v>51.812753623188314</v>
      </c>
      <c r="G18" s="28">
        <f t="shared" si="5"/>
        <v>1668.1947826086957</v>
      </c>
      <c r="H18" s="51">
        <f t="shared" si="4"/>
        <v>113.80521739130427</v>
      </c>
    </row>
    <row r="19" spans="1:8">
      <c r="A19" s="24">
        <v>15</v>
      </c>
      <c r="B19" s="56">
        <f>'60MOIS'!B55</f>
        <v>36604</v>
      </c>
      <c r="C19" s="57">
        <f t="array" ref="C19">'60MOIS'!C55</f>
        <v>1885</v>
      </c>
      <c r="D19" s="44">
        <f t="shared" si="0"/>
        <v>1619.5811594202899</v>
      </c>
      <c r="E19" s="44">
        <f t="shared" si="1"/>
        <v>265.41884057971015</v>
      </c>
      <c r="F19" s="28">
        <f t="shared" si="6"/>
        <v>197.11362318840577</v>
      </c>
      <c r="G19" s="28">
        <f t="shared" si="5"/>
        <v>1816.6947826086957</v>
      </c>
      <c r="H19" s="51">
        <f t="shared" si="4"/>
        <v>68.305217391304268</v>
      </c>
    </row>
    <row r="20" spans="1:8">
      <c r="A20" s="24">
        <v>16</v>
      </c>
      <c r="B20" s="56">
        <f>'60MOIS'!B56</f>
        <v>36635</v>
      </c>
      <c r="C20" s="57">
        <f t="array" ref="C20">'60MOIS'!C56</f>
        <v>1623</v>
      </c>
      <c r="D20" s="44">
        <f t="shared" si="0"/>
        <v>1622.7802898550724</v>
      </c>
      <c r="E20" s="44">
        <f t="shared" si="1"/>
        <v>0.21971014492760332</v>
      </c>
      <c r="F20" s="28">
        <f t="shared" si="6"/>
        <v>-39.085507246376778</v>
      </c>
      <c r="G20" s="28">
        <f t="shared" si="5"/>
        <v>1583.6947826086957</v>
      </c>
      <c r="H20" s="51">
        <f t="shared" si="4"/>
        <v>39.305217391304268</v>
      </c>
    </row>
    <row r="21" spans="1:8">
      <c r="A21" s="24">
        <v>17</v>
      </c>
      <c r="B21" s="56">
        <f>'60MOIS'!B57</f>
        <v>36666</v>
      </c>
      <c r="C21" s="57">
        <f t="array" ref="C21">'60MOIS'!C57</f>
        <v>1669</v>
      </c>
      <c r="D21" s="44">
        <f t="shared" ref="D21:D28" si="7">(A21*C$34)+C$35</f>
        <v>1625.9794202898552</v>
      </c>
      <c r="E21" s="44">
        <f t="shared" ref="E21:E28" si="8">C21-D21</f>
        <v>43.02057971014483</v>
      </c>
      <c r="F21" s="28">
        <f t="shared" si="6"/>
        <v>39.215362318840562</v>
      </c>
      <c r="G21" s="28">
        <f t="shared" si="5"/>
        <v>1665.1947826086957</v>
      </c>
      <c r="H21" s="51">
        <f t="shared" ref="H21:H28" si="9">C21-G21</f>
        <v>3.8052173913042679</v>
      </c>
    </row>
    <row r="22" spans="1:8">
      <c r="A22" s="24">
        <v>18</v>
      </c>
      <c r="B22" s="56">
        <f>'60MOIS'!B58</f>
        <v>36697</v>
      </c>
      <c r="C22" s="57">
        <f t="array" ref="C22">'60MOIS'!C58</f>
        <v>1833</v>
      </c>
      <c r="D22" s="44">
        <f t="shared" si="7"/>
        <v>1629.1785507246377</v>
      </c>
      <c r="E22" s="44">
        <f t="shared" si="8"/>
        <v>203.82144927536228</v>
      </c>
      <c r="F22" s="28">
        <f t="shared" si="6"/>
        <v>160.5162318840579</v>
      </c>
      <c r="G22" s="28">
        <f t="shared" si="5"/>
        <v>1789.6947826086957</v>
      </c>
      <c r="H22" s="51">
        <f t="shared" si="9"/>
        <v>43.305217391304268</v>
      </c>
    </row>
    <row r="23" spans="1:8">
      <c r="A23" s="24">
        <v>19</v>
      </c>
      <c r="B23" s="56">
        <f>'60MOIS'!B59</f>
        <v>36728</v>
      </c>
      <c r="C23" s="57">
        <f t="array" ref="C23">'60MOIS'!C59</f>
        <v>1234</v>
      </c>
      <c r="D23" s="44">
        <f t="shared" si="7"/>
        <v>1632.3776811594203</v>
      </c>
      <c r="E23" s="44">
        <f t="shared" si="8"/>
        <v>-398.37768115942026</v>
      </c>
      <c r="F23" s="28">
        <f t="shared" si="6"/>
        <v>-365.68289855072464</v>
      </c>
      <c r="G23" s="28">
        <f t="shared" si="5"/>
        <v>1266.6947826086957</v>
      </c>
      <c r="H23" s="51">
        <f t="shared" si="9"/>
        <v>-32.694782608695732</v>
      </c>
    </row>
    <row r="24" spans="1:8">
      <c r="A24" s="24">
        <v>20</v>
      </c>
      <c r="B24" s="56">
        <f>'60MOIS'!B60</f>
        <v>36759</v>
      </c>
      <c r="C24" s="57">
        <f t="array" ref="C24">'60MOIS'!C60</f>
        <v>1311</v>
      </c>
      <c r="D24" s="44">
        <f t="shared" si="7"/>
        <v>1635.5768115942028</v>
      </c>
      <c r="E24" s="44">
        <f t="shared" si="8"/>
        <v>-324.57681159420281</v>
      </c>
      <c r="F24" s="28">
        <f t="shared" si="6"/>
        <v>-285.38202898550719</v>
      </c>
      <c r="G24" s="28">
        <f t="shared" si="5"/>
        <v>1350.1947826086957</v>
      </c>
      <c r="H24" s="51">
        <f t="shared" si="9"/>
        <v>-39.194782608695732</v>
      </c>
    </row>
    <row r="25" spans="1:8">
      <c r="A25" s="24">
        <v>21</v>
      </c>
      <c r="B25" s="56">
        <f>'60MOIS'!B61</f>
        <v>36790</v>
      </c>
      <c r="C25" s="57">
        <f t="array" ref="C25">'60MOIS'!C61</f>
        <v>1619</v>
      </c>
      <c r="D25" s="44">
        <f t="shared" si="7"/>
        <v>1638.7759420289856</v>
      </c>
      <c r="E25" s="44">
        <f t="shared" si="8"/>
        <v>-19.775942028985583</v>
      </c>
      <c r="F25" s="28">
        <f t="shared" si="6"/>
        <v>-18.58115942028985</v>
      </c>
      <c r="G25" s="28">
        <f t="shared" si="5"/>
        <v>1620.1947826086957</v>
      </c>
      <c r="H25" s="51">
        <f t="shared" si="9"/>
        <v>-1.1947826086957321</v>
      </c>
    </row>
    <row r="26" spans="1:8">
      <c r="A26" s="24">
        <v>22</v>
      </c>
      <c r="B26" s="56">
        <f>'60MOIS'!B62</f>
        <v>36821</v>
      </c>
      <c r="C26" s="57">
        <f t="array" ref="C26">'60MOIS'!C62</f>
        <v>1722</v>
      </c>
      <c r="D26" s="44">
        <f t="shared" si="7"/>
        <v>1641.9750724637681</v>
      </c>
      <c r="E26" s="44">
        <f t="shared" si="8"/>
        <v>80.024927536231871</v>
      </c>
      <c r="F26" s="28">
        <f t="shared" si="6"/>
        <v>149.21971014492749</v>
      </c>
      <c r="G26" s="28">
        <f t="shared" si="5"/>
        <v>1791.1947826086957</v>
      </c>
      <c r="H26" s="51">
        <f t="shared" si="9"/>
        <v>-69.194782608695732</v>
      </c>
    </row>
    <row r="27" spans="1:8">
      <c r="A27" s="24">
        <v>23</v>
      </c>
      <c r="B27" s="56">
        <f>'60MOIS'!B63</f>
        <v>36852</v>
      </c>
      <c r="C27" s="57">
        <f t="array" ref="C27">'60MOIS'!C63</f>
        <v>1705</v>
      </c>
      <c r="D27" s="44">
        <f t="shared" si="7"/>
        <v>1645.1742028985507</v>
      </c>
      <c r="E27" s="44">
        <f t="shared" si="8"/>
        <v>59.825797101449325</v>
      </c>
      <c r="F27" s="28">
        <f t="shared" si="6"/>
        <v>93.520579710144943</v>
      </c>
      <c r="G27" s="28">
        <f t="shared" si="5"/>
        <v>1738.6947826086957</v>
      </c>
      <c r="H27" s="51">
        <f t="shared" si="9"/>
        <v>-33.694782608695732</v>
      </c>
    </row>
    <row r="28" spans="1:8" ht="13.8" thickBot="1">
      <c r="A28" s="35">
        <v>24</v>
      </c>
      <c r="B28" s="58">
        <f>'60MOIS'!B64</f>
        <v>36883</v>
      </c>
      <c r="C28" s="59">
        <f t="array" ref="C28">'60MOIS'!C64</f>
        <v>1579</v>
      </c>
      <c r="D28" s="45">
        <f t="shared" si="7"/>
        <v>1648.3733333333334</v>
      </c>
      <c r="E28" s="45">
        <f t="shared" si="8"/>
        <v>-69.373333333333449</v>
      </c>
      <c r="F28" s="32">
        <f t="shared" si="6"/>
        <v>7.8214492753622835</v>
      </c>
      <c r="G28" s="32">
        <f t="shared" si="5"/>
        <v>1656.1947826086957</v>
      </c>
      <c r="H28" s="52">
        <f t="shared" si="9"/>
        <v>-77.194782608695732</v>
      </c>
    </row>
    <row r="29" spans="1:8" ht="13.8" thickTop="1">
      <c r="H29" s="10">
        <f>SUM(H5:H28)</f>
        <v>0</v>
      </c>
    </row>
    <row r="33" spans="1:7">
      <c r="B33" s="11" t="s">
        <v>27</v>
      </c>
      <c r="C33" s="12"/>
    </row>
    <row r="34" spans="1:7">
      <c r="B34" s="2" t="s">
        <v>28</v>
      </c>
      <c r="C34" s="13">
        <f t="array" ref="C34">INDEX(LINEST(CHIFFRES4,SERIE4),1)</f>
        <v>3.1991304347826088</v>
      </c>
    </row>
    <row r="35" spans="1:7">
      <c r="B35" s="2" t="s">
        <v>29</v>
      </c>
      <c r="C35" s="13">
        <f t="array" ref="C35">INDEX(LINEST(CHIFFRES4,SERIE4),2)</f>
        <v>1571.5942028985507</v>
      </c>
    </row>
    <row r="36" spans="1:7">
      <c r="B36" s="2" t="s">
        <v>30</v>
      </c>
      <c r="C36" s="13">
        <f t="array" ref="C36">STDEV(CHIFFRES4)</f>
        <v>178.96633559237455</v>
      </c>
    </row>
    <row r="37" spans="1:7">
      <c r="B37" s="2" t="s">
        <v>31</v>
      </c>
      <c r="C37" s="13">
        <f t="array" ref="C37">MEDIAN(CHIFFRES4)</f>
        <v>1646</v>
      </c>
    </row>
    <row r="38" spans="1:7">
      <c r="B38" s="14" t="s">
        <v>32</v>
      </c>
      <c r="C38" s="13">
        <f>C37+C36</f>
        <v>1824.9663355923744</v>
      </c>
    </row>
    <row r="39" spans="1:7">
      <c r="B39" s="14" t="s">
        <v>33</v>
      </c>
      <c r="C39" s="13">
        <f>C37-C36</f>
        <v>1467.0336644076256</v>
      </c>
    </row>
    <row r="40" spans="1:7">
      <c r="B40" s="14"/>
      <c r="C40" s="13"/>
    </row>
    <row r="41" spans="1:7" ht="13.8" thickBot="1">
      <c r="B41" s="14"/>
      <c r="C41" s="13"/>
    </row>
    <row r="42" spans="1:7" ht="54" thickTop="1" thickBot="1">
      <c r="A42" s="15" t="s">
        <v>43</v>
      </c>
      <c r="B42" s="15" t="s">
        <v>35</v>
      </c>
      <c r="C42" s="15" t="s">
        <v>36</v>
      </c>
      <c r="D42" s="16" t="s">
        <v>37</v>
      </c>
      <c r="E42" s="16" t="s">
        <v>38</v>
      </c>
      <c r="F42" s="17" t="s">
        <v>39</v>
      </c>
      <c r="G42"/>
    </row>
    <row r="43" spans="1:7" ht="13.8" thickTop="1">
      <c r="A43" s="18">
        <f>A28+1</f>
        <v>25</v>
      </c>
      <c r="B43" s="19">
        <f>IF(MONTH(B28)=2,B28+28,B28+31)</f>
        <v>36914</v>
      </c>
      <c r="C43" s="20">
        <f t="shared" ref="C43:C54" si="10">(A43*C$34)+C$35+F5</f>
        <v>1661.084347826087</v>
      </c>
      <c r="D43" s="21">
        <f t="shared" ref="D43:D54" si="11">ROUND(C43,0)</f>
        <v>1661</v>
      </c>
      <c r="E43" s="22" t="str">
        <f t="shared" ref="E43:E54" si="12">IF(AND(C43&lt;=C$38,C43&gt;=C$39),"BON","MAUVAIS")</f>
        <v>BON</v>
      </c>
      <c r="F43" s="23">
        <f t="shared" ref="F43:F54" si="13">D43/D$55</f>
        <v>8.2917332268370614E-2</v>
      </c>
      <c r="G43"/>
    </row>
    <row r="44" spans="1:7">
      <c r="A44" s="24">
        <f t="shared" ref="A44:A54" si="14">A43+1</f>
        <v>26</v>
      </c>
      <c r="B44" s="25">
        <f t="shared" ref="B44:B54" si="15">IF(MONTH(B43)=2,B43+28,B43+31)</f>
        <v>36945</v>
      </c>
      <c r="C44" s="26">
        <f t="shared" si="10"/>
        <v>1706.5843478260867</v>
      </c>
      <c r="D44" s="27">
        <f t="shared" si="11"/>
        <v>1707</v>
      </c>
      <c r="E44" s="28" t="str">
        <f t="shared" si="12"/>
        <v>BON</v>
      </c>
      <c r="F44" s="29">
        <f t="shared" si="13"/>
        <v>8.5213658146964855E-2</v>
      </c>
      <c r="G44"/>
    </row>
    <row r="45" spans="1:7">
      <c r="A45" s="24">
        <f t="shared" si="14"/>
        <v>27</v>
      </c>
      <c r="B45" s="25">
        <f t="shared" si="15"/>
        <v>36973</v>
      </c>
      <c r="C45" s="26">
        <f t="shared" si="10"/>
        <v>1855.0843478260867</v>
      </c>
      <c r="D45" s="27">
        <f t="shared" si="11"/>
        <v>1855</v>
      </c>
      <c r="E45" s="28" t="str">
        <f t="shared" si="12"/>
        <v>MAUVAIS</v>
      </c>
      <c r="F45" s="29">
        <f t="shared" si="13"/>
        <v>9.260183706070288E-2</v>
      </c>
      <c r="G45"/>
    </row>
    <row r="46" spans="1:7">
      <c r="A46" s="24">
        <f t="shared" si="14"/>
        <v>28</v>
      </c>
      <c r="B46" s="25">
        <f t="shared" si="15"/>
        <v>37004</v>
      </c>
      <c r="C46" s="26">
        <f t="shared" si="10"/>
        <v>1622.0843478260872</v>
      </c>
      <c r="D46" s="27">
        <f t="shared" si="11"/>
        <v>1622</v>
      </c>
      <c r="E46" s="28" t="str">
        <f t="shared" si="12"/>
        <v>BON</v>
      </c>
      <c r="F46" s="29">
        <f t="shared" si="13"/>
        <v>8.0970447284345048E-2</v>
      </c>
      <c r="G46"/>
    </row>
    <row r="47" spans="1:7">
      <c r="A47" s="24">
        <f t="shared" si="14"/>
        <v>29</v>
      </c>
      <c r="B47" s="25">
        <f t="shared" si="15"/>
        <v>37035</v>
      </c>
      <c r="C47" s="26">
        <f t="shared" si="10"/>
        <v>1703.584347826087</v>
      </c>
      <c r="D47" s="27">
        <f t="shared" si="11"/>
        <v>1704</v>
      </c>
      <c r="E47" s="28" t="str">
        <f t="shared" si="12"/>
        <v>BON</v>
      </c>
      <c r="F47" s="29">
        <f t="shared" si="13"/>
        <v>8.5063897763578269E-2</v>
      </c>
      <c r="G47"/>
    </row>
    <row r="48" spans="1:7">
      <c r="A48" s="24">
        <f t="shared" si="14"/>
        <v>30</v>
      </c>
      <c r="B48" s="25">
        <f t="shared" si="15"/>
        <v>37066</v>
      </c>
      <c r="C48" s="26">
        <f t="shared" si="10"/>
        <v>1828.0843478260867</v>
      </c>
      <c r="D48" s="27">
        <f t="shared" si="11"/>
        <v>1828</v>
      </c>
      <c r="E48" s="28" t="str">
        <f t="shared" si="12"/>
        <v>MAUVAIS</v>
      </c>
      <c r="F48" s="29">
        <f t="shared" si="13"/>
        <v>9.1253993610223641E-2</v>
      </c>
      <c r="G48"/>
    </row>
    <row r="49" spans="1:7">
      <c r="A49" s="24">
        <f t="shared" si="14"/>
        <v>31</v>
      </c>
      <c r="B49" s="25">
        <f t="shared" si="15"/>
        <v>37097</v>
      </c>
      <c r="C49" s="26">
        <f t="shared" si="10"/>
        <v>1305.0843478260872</v>
      </c>
      <c r="D49" s="27">
        <f t="shared" si="11"/>
        <v>1305</v>
      </c>
      <c r="E49" s="28" t="str">
        <f t="shared" si="12"/>
        <v>MAUVAIS</v>
      </c>
      <c r="F49" s="29">
        <f t="shared" si="13"/>
        <v>6.5145766773162944E-2</v>
      </c>
      <c r="G49"/>
    </row>
    <row r="50" spans="1:7">
      <c r="A50" s="24">
        <f t="shared" si="14"/>
        <v>32</v>
      </c>
      <c r="B50" s="25">
        <f t="shared" si="15"/>
        <v>37128</v>
      </c>
      <c r="C50" s="26">
        <f t="shared" si="10"/>
        <v>1388.5843478260872</v>
      </c>
      <c r="D50" s="27">
        <f t="shared" si="11"/>
        <v>1389</v>
      </c>
      <c r="E50" s="28" t="str">
        <f t="shared" si="12"/>
        <v>MAUVAIS</v>
      </c>
      <c r="F50" s="29">
        <f t="shared" si="13"/>
        <v>6.9339057507987217E-2</v>
      </c>
      <c r="G50"/>
    </row>
    <row r="51" spans="1:7">
      <c r="A51" s="24">
        <f t="shared" si="14"/>
        <v>33</v>
      </c>
      <c r="B51" s="25">
        <f t="shared" si="15"/>
        <v>37159</v>
      </c>
      <c r="C51" s="26">
        <f t="shared" si="10"/>
        <v>1658.584347826087</v>
      </c>
      <c r="D51" s="27">
        <f t="shared" si="11"/>
        <v>1659</v>
      </c>
      <c r="E51" s="28" t="str">
        <f t="shared" si="12"/>
        <v>BON</v>
      </c>
      <c r="F51" s="29">
        <f t="shared" si="13"/>
        <v>8.2817492012779548E-2</v>
      </c>
      <c r="G51"/>
    </row>
    <row r="52" spans="1:7">
      <c r="A52" s="24">
        <f t="shared" si="14"/>
        <v>34</v>
      </c>
      <c r="B52" s="25">
        <f t="shared" si="15"/>
        <v>37190</v>
      </c>
      <c r="C52" s="26">
        <f t="shared" si="10"/>
        <v>1829.5843478260867</v>
      </c>
      <c r="D52" s="27">
        <f t="shared" si="11"/>
        <v>1830</v>
      </c>
      <c r="E52" s="28" t="str">
        <f t="shared" si="12"/>
        <v>MAUVAIS</v>
      </c>
      <c r="F52" s="29">
        <f t="shared" si="13"/>
        <v>9.1353833865814693E-2</v>
      </c>
      <c r="G52"/>
    </row>
    <row r="53" spans="1:7">
      <c r="A53" s="24">
        <f t="shared" si="14"/>
        <v>35</v>
      </c>
      <c r="B53" s="25">
        <f t="shared" si="15"/>
        <v>37221</v>
      </c>
      <c r="C53" s="26">
        <f t="shared" si="10"/>
        <v>1777.0843478260872</v>
      </c>
      <c r="D53" s="27">
        <f t="shared" si="11"/>
        <v>1777</v>
      </c>
      <c r="E53" s="28" t="str">
        <f t="shared" si="12"/>
        <v>BON</v>
      </c>
      <c r="F53" s="29">
        <f t="shared" si="13"/>
        <v>8.8708067092651763E-2</v>
      </c>
      <c r="G53"/>
    </row>
    <row r="54" spans="1:7" ht="13.8" thickBot="1">
      <c r="A54" s="24">
        <f t="shared" si="14"/>
        <v>36</v>
      </c>
      <c r="B54" s="25">
        <f t="shared" si="15"/>
        <v>37252</v>
      </c>
      <c r="C54" s="30">
        <f t="shared" si="10"/>
        <v>1694.584347826087</v>
      </c>
      <c r="D54" s="31">
        <f t="shared" si="11"/>
        <v>1695</v>
      </c>
      <c r="E54" s="32" t="str">
        <f t="shared" si="12"/>
        <v>BON</v>
      </c>
      <c r="F54" s="33">
        <f t="shared" si="13"/>
        <v>8.4614616613418528E-2</v>
      </c>
      <c r="G54"/>
    </row>
    <row r="55" spans="1:7" ht="14.4" thickTop="1" thickBot="1">
      <c r="A55" s="35"/>
      <c r="B55" s="34" t="s">
        <v>12</v>
      </c>
      <c r="C55" s="36">
        <f>SUM(C43:C54)</f>
        <v>20030.012173913041</v>
      </c>
      <c r="D55" s="37">
        <f>SUM(D43:D54)</f>
        <v>20032</v>
      </c>
      <c r="E55" s="42">
        <f t="array" ref="E55">SUM((E43:E54="BON")*(E43:E54="BON"))</f>
        <v>7</v>
      </c>
      <c r="F55" s="38">
        <f>SUM(F43:F54)</f>
        <v>0.99999999999999989</v>
      </c>
      <c r="G55"/>
    </row>
    <row r="56" spans="1:7" ht="13.8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4"/>
  <sheetViews>
    <sheetView workbookViewId="0">
      <selection activeCell="B5" sqref="B5"/>
    </sheetView>
  </sheetViews>
  <sheetFormatPr baseColWidth="10" defaultRowHeight="13.2"/>
  <cols>
    <col min="1" max="1" width="8.6640625" style="5" customWidth="1"/>
    <col min="2" max="3" width="11.44140625" style="2" customWidth="1"/>
    <col min="4" max="4" width="14.33203125" style="3" customWidth="1"/>
    <col min="5" max="5" width="13.109375" style="3" customWidth="1"/>
    <col min="6" max="6" width="12.109375" style="4" customWidth="1"/>
    <col min="7" max="7" width="12.6640625" style="4" customWidth="1"/>
    <col min="8" max="8" width="11.44140625" style="2" customWidth="1"/>
  </cols>
  <sheetData>
    <row r="2" spans="1:8" ht="17.399999999999999">
      <c r="A2" s="39" t="s">
        <v>50</v>
      </c>
      <c r="B2" s="12"/>
      <c r="C2" s="12"/>
      <c r="D2" s="40"/>
      <c r="E2" s="40"/>
      <c r="F2" s="40"/>
      <c r="G2" s="40"/>
      <c r="H2" s="12"/>
    </row>
    <row r="3" spans="1:8" ht="13.8" thickBot="1"/>
    <row r="4" spans="1:8" ht="67.2" thickTop="1" thickBot="1">
      <c r="A4" s="6" t="s">
        <v>48</v>
      </c>
      <c r="B4" s="6" t="s">
        <v>20</v>
      </c>
      <c r="C4" s="6" t="s">
        <v>49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8" thickTop="1">
      <c r="A5" s="18">
        <v>1</v>
      </c>
      <c r="B5" s="53">
        <f>'60MOIS'!B53</f>
        <v>36544</v>
      </c>
      <c r="C5" s="54">
        <f t="array" ref="C5">'60MOIS'!C53</f>
        <v>1722</v>
      </c>
      <c r="D5" s="43">
        <f t="shared" ref="D5:D16" si="0">(A5*C$22)+C$23</f>
        <v>1738.4102564102564</v>
      </c>
      <c r="E5" s="43">
        <f t="shared" ref="E5:E16" si="1">C5-D5</f>
        <v>-16.410256410256352</v>
      </c>
      <c r="F5" s="22">
        <f t="shared" ref="F5:F16" si="2">E5</f>
        <v>-16.410256410256352</v>
      </c>
      <c r="G5" s="22">
        <f t="shared" ref="G5:G16" si="3">(A5*C$22)+C$23+F5</f>
        <v>1722</v>
      </c>
      <c r="H5" s="50">
        <f t="shared" ref="H5:H16" si="4">C5-G5</f>
        <v>0</v>
      </c>
    </row>
    <row r="6" spans="1:8">
      <c r="A6" s="24">
        <v>2</v>
      </c>
      <c r="B6" s="56">
        <f>'60MOIS'!B54</f>
        <v>36575</v>
      </c>
      <c r="C6" s="57">
        <f t="array" ref="C6">'60MOIS'!C54</f>
        <v>1782</v>
      </c>
      <c r="D6" s="44">
        <f t="shared" si="0"/>
        <v>1720.5780885780887</v>
      </c>
      <c r="E6" s="44">
        <f t="shared" si="1"/>
        <v>61.421911421911318</v>
      </c>
      <c r="F6" s="28">
        <f t="shared" si="2"/>
        <v>61.421911421911318</v>
      </c>
      <c r="G6" s="28">
        <f t="shared" si="3"/>
        <v>1782</v>
      </c>
      <c r="H6" s="51">
        <f t="shared" si="4"/>
        <v>0</v>
      </c>
    </row>
    <row r="7" spans="1:8">
      <c r="A7" s="24">
        <v>3</v>
      </c>
      <c r="B7" s="56">
        <f>'60MOIS'!B55</f>
        <v>36604</v>
      </c>
      <c r="C7" s="57">
        <f t="array" ref="C7">'60MOIS'!C55</f>
        <v>1885</v>
      </c>
      <c r="D7" s="44">
        <f t="shared" si="0"/>
        <v>1702.7459207459208</v>
      </c>
      <c r="E7" s="44">
        <f t="shared" si="1"/>
        <v>182.25407925407922</v>
      </c>
      <c r="F7" s="28">
        <f t="shared" si="2"/>
        <v>182.25407925407922</v>
      </c>
      <c r="G7" s="28">
        <f t="shared" si="3"/>
        <v>1885</v>
      </c>
      <c r="H7" s="51">
        <f t="shared" si="4"/>
        <v>0</v>
      </c>
    </row>
    <row r="8" spans="1:8">
      <c r="A8" s="24">
        <v>4</v>
      </c>
      <c r="B8" s="56">
        <f>'60MOIS'!B56</f>
        <v>36635</v>
      </c>
      <c r="C8" s="57">
        <f t="array" ref="C8">'60MOIS'!C56</f>
        <v>1623</v>
      </c>
      <c r="D8" s="44">
        <f t="shared" si="0"/>
        <v>1684.9137529137529</v>
      </c>
      <c r="E8" s="44">
        <f t="shared" si="1"/>
        <v>-61.913752913752887</v>
      </c>
      <c r="F8" s="28">
        <f t="shared" si="2"/>
        <v>-61.913752913752887</v>
      </c>
      <c r="G8" s="28">
        <f t="shared" si="3"/>
        <v>1623</v>
      </c>
      <c r="H8" s="51">
        <f t="shared" si="4"/>
        <v>0</v>
      </c>
    </row>
    <row r="9" spans="1:8">
      <c r="A9" s="24">
        <v>5</v>
      </c>
      <c r="B9" s="56">
        <f>'60MOIS'!B57</f>
        <v>36666</v>
      </c>
      <c r="C9" s="57">
        <f t="array" ref="C9">'60MOIS'!C57</f>
        <v>1669</v>
      </c>
      <c r="D9" s="44">
        <f t="shared" si="0"/>
        <v>1667.0815850815852</v>
      </c>
      <c r="E9" s="44">
        <f t="shared" si="1"/>
        <v>1.9184149184147827</v>
      </c>
      <c r="F9" s="28">
        <f t="shared" si="2"/>
        <v>1.9184149184147827</v>
      </c>
      <c r="G9" s="28">
        <f t="shared" si="3"/>
        <v>1669</v>
      </c>
      <c r="H9" s="51">
        <f t="shared" si="4"/>
        <v>0</v>
      </c>
    </row>
    <row r="10" spans="1:8">
      <c r="A10" s="24">
        <v>6</v>
      </c>
      <c r="B10" s="56">
        <f>'60MOIS'!B58</f>
        <v>36697</v>
      </c>
      <c r="C10" s="57">
        <f t="array" ref="C10">'60MOIS'!C58</f>
        <v>1833</v>
      </c>
      <c r="D10" s="44">
        <f t="shared" si="0"/>
        <v>1649.2494172494173</v>
      </c>
      <c r="E10" s="44">
        <f t="shared" si="1"/>
        <v>183.75058275058268</v>
      </c>
      <c r="F10" s="28">
        <f t="shared" si="2"/>
        <v>183.75058275058268</v>
      </c>
      <c r="G10" s="28">
        <f t="shared" si="3"/>
        <v>1833</v>
      </c>
      <c r="H10" s="51">
        <f t="shared" si="4"/>
        <v>0</v>
      </c>
    </row>
    <row r="11" spans="1:8">
      <c r="A11" s="24">
        <v>7</v>
      </c>
      <c r="B11" s="56">
        <f>'60MOIS'!B59</f>
        <v>36728</v>
      </c>
      <c r="C11" s="57">
        <f t="array" ref="C11">'60MOIS'!C59</f>
        <v>1234</v>
      </c>
      <c r="D11" s="44">
        <f t="shared" si="0"/>
        <v>1631.4172494172494</v>
      </c>
      <c r="E11" s="44">
        <f t="shared" si="1"/>
        <v>-397.41724941724942</v>
      </c>
      <c r="F11" s="28">
        <f t="shared" si="2"/>
        <v>-397.41724941724942</v>
      </c>
      <c r="G11" s="28">
        <f t="shared" si="3"/>
        <v>1234</v>
      </c>
      <c r="H11" s="51">
        <f t="shared" si="4"/>
        <v>0</v>
      </c>
    </row>
    <row r="12" spans="1:8">
      <c r="A12" s="24">
        <v>8</v>
      </c>
      <c r="B12" s="56">
        <f>'60MOIS'!B60</f>
        <v>36759</v>
      </c>
      <c r="C12" s="57">
        <f t="array" ref="C12">'60MOIS'!C60</f>
        <v>1311</v>
      </c>
      <c r="D12" s="44">
        <f t="shared" si="0"/>
        <v>1613.5850815850815</v>
      </c>
      <c r="E12" s="44">
        <f t="shared" si="1"/>
        <v>-302.58508158508153</v>
      </c>
      <c r="F12" s="28">
        <f t="shared" si="2"/>
        <v>-302.58508158508153</v>
      </c>
      <c r="G12" s="28">
        <f t="shared" si="3"/>
        <v>1311</v>
      </c>
      <c r="H12" s="51">
        <f t="shared" si="4"/>
        <v>0</v>
      </c>
    </row>
    <row r="13" spans="1:8">
      <c r="A13" s="24">
        <v>9</v>
      </c>
      <c r="B13" s="56">
        <f>'60MOIS'!B61</f>
        <v>36790</v>
      </c>
      <c r="C13" s="57">
        <f t="array" ref="C13">'60MOIS'!C61</f>
        <v>1619</v>
      </c>
      <c r="D13" s="44">
        <f t="shared" si="0"/>
        <v>1595.7529137529139</v>
      </c>
      <c r="E13" s="44">
        <f t="shared" si="1"/>
        <v>23.247086247086145</v>
      </c>
      <c r="F13" s="28">
        <f t="shared" si="2"/>
        <v>23.247086247086145</v>
      </c>
      <c r="G13" s="28">
        <f t="shared" si="3"/>
        <v>1619</v>
      </c>
      <c r="H13" s="51">
        <f t="shared" si="4"/>
        <v>0</v>
      </c>
    </row>
    <row r="14" spans="1:8">
      <c r="A14" s="24">
        <v>10</v>
      </c>
      <c r="B14" s="56">
        <f>'60MOIS'!B62</f>
        <v>36821</v>
      </c>
      <c r="C14" s="57">
        <f t="array" ref="C14">'60MOIS'!C62</f>
        <v>1722</v>
      </c>
      <c r="D14" s="44">
        <f t="shared" si="0"/>
        <v>1577.920745920746</v>
      </c>
      <c r="E14" s="44">
        <f t="shared" si="1"/>
        <v>144.07925407925404</v>
      </c>
      <c r="F14" s="28">
        <f t="shared" si="2"/>
        <v>144.07925407925404</v>
      </c>
      <c r="G14" s="28">
        <f t="shared" si="3"/>
        <v>1722</v>
      </c>
      <c r="H14" s="51">
        <f t="shared" si="4"/>
        <v>0</v>
      </c>
    </row>
    <row r="15" spans="1:8">
      <c r="A15" s="24">
        <v>11</v>
      </c>
      <c r="B15" s="56">
        <f>'60MOIS'!B63</f>
        <v>36852</v>
      </c>
      <c r="C15" s="57">
        <f t="array" ref="C15">'60MOIS'!C63</f>
        <v>1705</v>
      </c>
      <c r="D15" s="44">
        <f t="shared" si="0"/>
        <v>1560.0885780885781</v>
      </c>
      <c r="E15" s="44">
        <f t="shared" si="1"/>
        <v>144.91142191142194</v>
      </c>
      <c r="F15" s="28">
        <f t="shared" si="2"/>
        <v>144.91142191142194</v>
      </c>
      <c r="G15" s="28">
        <f t="shared" si="3"/>
        <v>1705</v>
      </c>
      <c r="H15" s="51">
        <f t="shared" si="4"/>
        <v>0</v>
      </c>
    </row>
    <row r="16" spans="1:8" ht="13.8" thickBot="1">
      <c r="A16" s="35">
        <v>12</v>
      </c>
      <c r="B16" s="58">
        <f>'60MOIS'!B64</f>
        <v>36883</v>
      </c>
      <c r="C16" s="59">
        <f t="array" ref="C16">'60MOIS'!C64</f>
        <v>1579</v>
      </c>
      <c r="D16" s="45">
        <f t="shared" si="0"/>
        <v>1542.2564102564102</v>
      </c>
      <c r="E16" s="45">
        <f t="shared" si="1"/>
        <v>36.743589743589837</v>
      </c>
      <c r="F16" s="32">
        <f t="shared" si="2"/>
        <v>36.743589743589837</v>
      </c>
      <c r="G16" s="32">
        <f t="shared" si="3"/>
        <v>1579</v>
      </c>
      <c r="H16" s="52">
        <f t="shared" si="4"/>
        <v>0</v>
      </c>
    </row>
    <row r="17" spans="1:8" ht="13.8" thickTop="1">
      <c r="B17" s="8"/>
      <c r="H17" s="9">
        <f>SUM(H5:H16)</f>
        <v>0</v>
      </c>
    </row>
    <row r="21" spans="1:8">
      <c r="B21" s="11" t="s">
        <v>27</v>
      </c>
      <c r="C21" s="12"/>
    </row>
    <row r="22" spans="1:8">
      <c r="B22" s="2" t="s">
        <v>28</v>
      </c>
      <c r="C22" s="13">
        <f t="array" ref="C22">INDEX(LINEST(CHIFFRES4,SERIE4),1)</f>
        <v>-17.83216783216783</v>
      </c>
    </row>
    <row r="23" spans="1:8">
      <c r="B23" s="2" t="s">
        <v>29</v>
      </c>
      <c r="C23" s="13">
        <f t="array" ref="C23">INDEX(LINEST(CHIFFRES4,SERIE4),2)</f>
        <v>1756.2424242424242</v>
      </c>
    </row>
    <row r="24" spans="1:8">
      <c r="B24" s="2" t="s">
        <v>30</v>
      </c>
      <c r="C24" s="13">
        <f t="array" ref="C24">STDEV(CHIFFRES4)</f>
        <v>193.87874998815576</v>
      </c>
    </row>
    <row r="25" spans="1:8">
      <c r="B25" s="2" t="s">
        <v>31</v>
      </c>
      <c r="C25" s="13">
        <f t="array" ref="C25">MEDIAN(CHIFFRES4)</f>
        <v>1687</v>
      </c>
    </row>
    <row r="26" spans="1:8">
      <c r="B26" s="14" t="s">
        <v>32</v>
      </c>
      <c r="C26" s="13">
        <f>C25+C24</f>
        <v>1880.8787499881557</v>
      </c>
    </row>
    <row r="27" spans="1:8">
      <c r="B27" s="14" t="s">
        <v>33</v>
      </c>
      <c r="C27" s="13">
        <f>C25-C24</f>
        <v>1493.1212500118443</v>
      </c>
    </row>
    <row r="28" spans="1:8">
      <c r="B28" s="14"/>
      <c r="C28" s="13"/>
    </row>
    <row r="29" spans="1:8" ht="13.8" thickBot="1">
      <c r="B29" s="14"/>
      <c r="C29" s="13"/>
    </row>
    <row r="30" spans="1:8" ht="40.799999999999997" thickTop="1" thickBot="1">
      <c r="A30" s="15" t="s">
        <v>43</v>
      </c>
      <c r="B30" s="15" t="s">
        <v>35</v>
      </c>
      <c r="C30" s="15" t="s">
        <v>36</v>
      </c>
      <c r="D30" s="16" t="s">
        <v>37</v>
      </c>
      <c r="E30" s="16" t="s">
        <v>38</v>
      </c>
      <c r="F30" s="17" t="s">
        <v>39</v>
      </c>
      <c r="G30"/>
    </row>
    <row r="31" spans="1:8" ht="13.8" thickTop="1">
      <c r="A31" s="18">
        <f>A16+1</f>
        <v>13</v>
      </c>
      <c r="B31" s="19">
        <f>IF(MONTH(B16)=2,B16+28,B16+31)</f>
        <v>36914</v>
      </c>
      <c r="C31" s="20">
        <f t="shared" ref="C31:C42" si="5">(A31*C$22)+C$23+F5</f>
        <v>1508.0139860139861</v>
      </c>
      <c r="D31" s="21">
        <f t="shared" ref="D31:D42" si="6">ROUND(C31,0)</f>
        <v>1508</v>
      </c>
      <c r="E31" s="22" t="str">
        <f t="shared" ref="E31:E42" si="7">IF(AND(C31&lt;=C$26,C31&gt;=C$27),"BON","MAUVAIS")</f>
        <v>BON</v>
      </c>
      <c r="F31" s="23">
        <f t="shared" ref="F31:F42" si="8">D31/D$43</f>
        <v>8.8104697359196071E-2</v>
      </c>
      <c r="G31"/>
    </row>
    <row r="32" spans="1:8">
      <c r="A32" s="24">
        <f t="shared" ref="A32:A42" si="9">A31+1</f>
        <v>14</v>
      </c>
      <c r="B32" s="25">
        <f t="shared" ref="B32:B42" si="10">IF(MONTH(B31)=2,B31+28,B31+31)</f>
        <v>36945</v>
      </c>
      <c r="C32" s="26">
        <f t="shared" si="5"/>
        <v>1568.0139860139859</v>
      </c>
      <c r="D32" s="27">
        <f t="shared" si="6"/>
        <v>1568</v>
      </c>
      <c r="E32" s="28" t="str">
        <f t="shared" si="7"/>
        <v>BON</v>
      </c>
      <c r="F32" s="29">
        <f t="shared" si="8"/>
        <v>9.1610189296564615E-2</v>
      </c>
      <c r="G32"/>
    </row>
    <row r="33" spans="1:7">
      <c r="A33" s="24">
        <f t="shared" si="9"/>
        <v>15</v>
      </c>
      <c r="B33" s="25">
        <f t="shared" si="10"/>
        <v>36973</v>
      </c>
      <c r="C33" s="26">
        <f t="shared" si="5"/>
        <v>1671.0139860139859</v>
      </c>
      <c r="D33" s="27">
        <f t="shared" si="6"/>
        <v>1671</v>
      </c>
      <c r="E33" s="28" t="str">
        <f t="shared" si="7"/>
        <v>BON</v>
      </c>
      <c r="F33" s="29">
        <f t="shared" si="8"/>
        <v>9.7627950455713958E-2</v>
      </c>
      <c r="G33"/>
    </row>
    <row r="34" spans="1:7">
      <c r="A34" s="24">
        <f t="shared" si="9"/>
        <v>16</v>
      </c>
      <c r="B34" s="25">
        <f t="shared" si="10"/>
        <v>37004</v>
      </c>
      <c r="C34" s="26">
        <f t="shared" si="5"/>
        <v>1409.0139860139861</v>
      </c>
      <c r="D34" s="27">
        <f t="shared" si="6"/>
        <v>1409</v>
      </c>
      <c r="E34" s="28" t="str">
        <f t="shared" si="7"/>
        <v>MAUVAIS</v>
      </c>
      <c r="F34" s="29">
        <f t="shared" si="8"/>
        <v>8.2320635662537972E-2</v>
      </c>
      <c r="G34"/>
    </row>
    <row r="35" spans="1:7">
      <c r="A35" s="24">
        <f t="shared" si="9"/>
        <v>17</v>
      </c>
      <c r="B35" s="25">
        <f t="shared" si="10"/>
        <v>37035</v>
      </c>
      <c r="C35" s="26">
        <f t="shared" si="5"/>
        <v>1455.0139860139859</v>
      </c>
      <c r="D35" s="27">
        <f t="shared" si="6"/>
        <v>1455</v>
      </c>
      <c r="E35" s="28" t="str">
        <f t="shared" si="7"/>
        <v>MAUVAIS</v>
      </c>
      <c r="F35" s="29">
        <f t="shared" si="8"/>
        <v>8.500817948118719E-2</v>
      </c>
      <c r="G35"/>
    </row>
    <row r="36" spans="1:7">
      <c r="A36" s="24">
        <f t="shared" si="9"/>
        <v>18</v>
      </c>
      <c r="B36" s="25">
        <f t="shared" si="10"/>
        <v>37066</v>
      </c>
      <c r="C36" s="26">
        <f t="shared" si="5"/>
        <v>1619.0139860139859</v>
      </c>
      <c r="D36" s="27">
        <f t="shared" si="6"/>
        <v>1619</v>
      </c>
      <c r="E36" s="28" t="str">
        <f t="shared" si="7"/>
        <v>BON</v>
      </c>
      <c r="F36" s="29">
        <f t="shared" si="8"/>
        <v>9.4589857443327874E-2</v>
      </c>
      <c r="G36"/>
    </row>
    <row r="37" spans="1:7">
      <c r="A37" s="24">
        <f t="shared" si="9"/>
        <v>19</v>
      </c>
      <c r="B37" s="25">
        <f t="shared" si="10"/>
        <v>37097</v>
      </c>
      <c r="C37" s="26">
        <f t="shared" si="5"/>
        <v>1020.0139860139861</v>
      </c>
      <c r="D37" s="27">
        <f t="shared" si="6"/>
        <v>1020</v>
      </c>
      <c r="E37" s="28" t="str">
        <f t="shared" si="7"/>
        <v>MAUVAIS</v>
      </c>
      <c r="F37" s="29">
        <f t="shared" si="8"/>
        <v>5.9593362935265251E-2</v>
      </c>
      <c r="G37"/>
    </row>
    <row r="38" spans="1:7">
      <c r="A38" s="24">
        <f t="shared" si="9"/>
        <v>20</v>
      </c>
      <c r="B38" s="25">
        <f t="shared" si="10"/>
        <v>37128</v>
      </c>
      <c r="C38" s="26">
        <f t="shared" si="5"/>
        <v>1097.0139860139861</v>
      </c>
      <c r="D38" s="27">
        <f t="shared" si="6"/>
        <v>1097</v>
      </c>
      <c r="E38" s="28" t="str">
        <f t="shared" si="7"/>
        <v>MAUVAIS</v>
      </c>
      <c r="F38" s="29">
        <f t="shared" si="8"/>
        <v>6.4092077588221552E-2</v>
      </c>
      <c r="G38"/>
    </row>
    <row r="39" spans="1:7">
      <c r="A39" s="24">
        <f t="shared" si="9"/>
        <v>21</v>
      </c>
      <c r="B39" s="25">
        <f t="shared" si="10"/>
        <v>37159</v>
      </c>
      <c r="C39" s="26">
        <f t="shared" si="5"/>
        <v>1405.0139860139859</v>
      </c>
      <c r="D39" s="27">
        <f t="shared" si="6"/>
        <v>1405</v>
      </c>
      <c r="E39" s="28" t="str">
        <f t="shared" si="7"/>
        <v>MAUVAIS</v>
      </c>
      <c r="F39" s="29">
        <f t="shared" si="8"/>
        <v>8.2086936200046742E-2</v>
      </c>
      <c r="G39"/>
    </row>
    <row r="40" spans="1:7">
      <c r="A40" s="24">
        <f t="shared" si="9"/>
        <v>22</v>
      </c>
      <c r="B40" s="25">
        <f t="shared" si="10"/>
        <v>37190</v>
      </c>
      <c r="C40" s="26">
        <f t="shared" si="5"/>
        <v>1508.0139860139861</v>
      </c>
      <c r="D40" s="27">
        <f t="shared" si="6"/>
        <v>1508</v>
      </c>
      <c r="E40" s="28" t="str">
        <f t="shared" si="7"/>
        <v>BON</v>
      </c>
      <c r="F40" s="29">
        <f t="shared" si="8"/>
        <v>8.8104697359196071E-2</v>
      </c>
      <c r="G40"/>
    </row>
    <row r="41" spans="1:7">
      <c r="A41" s="24">
        <f t="shared" si="9"/>
        <v>23</v>
      </c>
      <c r="B41" s="25">
        <f t="shared" si="10"/>
        <v>37221</v>
      </c>
      <c r="C41" s="26">
        <f t="shared" si="5"/>
        <v>1491.0139860139861</v>
      </c>
      <c r="D41" s="27">
        <f t="shared" si="6"/>
        <v>1491</v>
      </c>
      <c r="E41" s="28" t="str">
        <f t="shared" si="7"/>
        <v>MAUVAIS</v>
      </c>
      <c r="F41" s="29">
        <f t="shared" si="8"/>
        <v>8.7111474643608314E-2</v>
      </c>
      <c r="G41"/>
    </row>
    <row r="42" spans="1:7" ht="13.8" thickBot="1">
      <c r="A42" s="24">
        <f t="shared" si="9"/>
        <v>24</v>
      </c>
      <c r="B42" s="25">
        <f t="shared" si="10"/>
        <v>37252</v>
      </c>
      <c r="C42" s="30">
        <f t="shared" si="5"/>
        <v>1365.0139860139861</v>
      </c>
      <c r="D42" s="31">
        <f t="shared" si="6"/>
        <v>1365</v>
      </c>
      <c r="E42" s="32" t="str">
        <f t="shared" si="7"/>
        <v>MAUVAIS</v>
      </c>
      <c r="F42" s="33">
        <f t="shared" si="8"/>
        <v>7.9749941575134375E-2</v>
      </c>
      <c r="G42"/>
    </row>
    <row r="43" spans="1:7" ht="14.4" thickTop="1" thickBot="1">
      <c r="A43" s="35"/>
      <c r="B43" s="34" t="s">
        <v>12</v>
      </c>
      <c r="C43" s="36">
        <f>SUM(C31:C42)</f>
        <v>17116.167832167834</v>
      </c>
      <c r="D43" s="37">
        <f>SUM(D31:D42)</f>
        <v>17116</v>
      </c>
      <c r="E43" s="42">
        <f t="array" ref="E43">SUM((E31:E42="BON")*(E31:E42="BON"))</f>
        <v>5</v>
      </c>
      <c r="F43" s="38">
        <f>SUM(F31:F42)</f>
        <v>1.0000000000000002</v>
      </c>
      <c r="G43"/>
    </row>
    <row r="44" spans="1:7" ht="13.8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RECAP</vt:lpstr>
      <vt:lpstr>60MOIS</vt:lpstr>
      <vt:lpstr>48MOIS</vt:lpstr>
      <vt:lpstr>36MOIS</vt:lpstr>
      <vt:lpstr>24MOIS</vt:lpstr>
      <vt:lpstr>12MOIS</vt:lpstr>
      <vt:lpstr>'60MOIS'!CHIFFRES</vt:lpstr>
      <vt:lpstr>'48MOIS'!CHIFFRES_2</vt:lpstr>
      <vt:lpstr>'36MOIS'!CHIFFRES3</vt:lpstr>
      <vt:lpstr>'12MOIS'!CHIFFRES4</vt:lpstr>
      <vt:lpstr>'24MOIS'!CHIFFRES4</vt:lpstr>
      <vt:lpstr>Coeff</vt:lpstr>
      <vt:lpstr>'60MOIS'!NRSERIE</vt:lpstr>
      <vt:lpstr>PetB</vt:lpstr>
      <vt:lpstr>'48MOIS'!SERIE2</vt:lpstr>
      <vt:lpstr>'36MOIS'!SERIE3</vt:lpstr>
      <vt:lpstr>'12MOIS'!SERIE4</vt:lpstr>
      <vt:lpstr>'24MOIS'!SERIE4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CSUT</dc:creator>
  <cp:lastModifiedBy>André BOSCHI</cp:lastModifiedBy>
  <cp:lastPrinted>1999-05-17T12:29:05Z</cp:lastPrinted>
  <dcterms:created xsi:type="dcterms:W3CDTF">1998-02-16T14:14:52Z</dcterms:created>
  <dcterms:modified xsi:type="dcterms:W3CDTF">2015-05-11T20:39:18Z</dcterms:modified>
</cp:coreProperties>
</file>